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drawings/drawing2.xml" ContentType="application/vnd.openxmlformats-officedocument.drawing+xml"/>
  <Override PartName="/xl/worksheets/sheet9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8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2.xml" ContentType="application/vnd.openxmlformats-officedocument.spreadsheetml.worksheet+xml"/>
  <Override PartName="/xl/worksheets/sheet7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6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comments3.xml" ContentType="application/vnd.openxmlformats-officedocument.spreadsheetml.comments+xml"/>
  <Override PartName="/xl/externalLinks/externalLink10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1.xml" ContentType="application/vnd.openxmlformats-officedocument.spreadsheetml.comments+xml"/>
  <Override PartName="/xl/externalLinks/externalLink11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5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645" yWindow="150" windowWidth="14310" windowHeight="11640" tabRatio="880" activeTab="1"/>
  </bookViews>
  <sheets>
    <sheet name="CTM-2 Summary" sheetId="14" r:id="rId1"/>
    <sheet name="CTM-2 Adjustments" sheetId="17" r:id="rId2"/>
    <sheet name="Pwr Csts" sheetId="23" state="hidden" r:id="rId3"/>
    <sheet name="ProdFctr" sheetId="44" state="hidden" r:id="rId4"/>
    <sheet name="A-1 2011 GRC Compl Less Prop Tx" sheetId="146" state="hidden" r:id="rId5"/>
    <sheet name="Ex A-1 Compare" sheetId="116" state="hidden" r:id="rId6"/>
    <sheet name="Transmission Revenue" sheetId="153" state="hidden" r:id="rId7"/>
    <sheet name="DEM PC" sheetId="149" state="hidden" r:id="rId8"/>
    <sheet name="Reg Assets" sheetId="148" state="hidden" r:id="rId9"/>
    <sheet name="LEO Exh1" sheetId="152" state="hidden" r:id="rId10"/>
    <sheet name="CTM-5 Ex A-2" sheetId="88" state="hidden" r:id="rId11"/>
    <sheet name="CTM-5 Ex A-3" sheetId="154" state="hidden" r:id="rId12"/>
    <sheet name="CTM-5 Ex A-4" sheetId="30" state="hidden" r:id="rId13"/>
    <sheet name="CTM-5 Ex A-5" sheetId="31" state="hidden" r:id="rId14"/>
    <sheet name="SOE 9-12" sheetId="102" state="hidden" r:id="rId15"/>
    <sheet name="Prod RB Lead" sheetId="108" state="hidden" r:id="rId16"/>
    <sheet name="Prop Tax" sheetId="109" state="hidden" r:id="rId17"/>
    <sheet name="2011 GRC Summary" sheetId="119" state="hidden" r:id="rId18"/>
    <sheet name="11GRCv13PCORC RAL" sheetId="142" state="hidden" r:id="rId19"/>
    <sheet name="Jeff Cty KWh 10.11-9.12" sheetId="124" state="hidden" r:id="rId20"/>
    <sheet name="Rate Year Load" sheetId="125" state="hidden" r:id="rId21"/>
    <sheet name="Bridge Prod Adj" sheetId="150" state="hidden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</externalReferences>
  <definedNames>
    <definedName name="\a">#N/A</definedName>
    <definedName name="\p">#REF!</definedName>
    <definedName name="\s">'[1]Conceptual Scope'!#REF!</definedName>
    <definedName name="\T">'[2]Sum 1'!#REF!</definedName>
    <definedName name="\z">#REF!</definedName>
    <definedName name="_____________six6" localSheetId="11" hidden="1">{#N/A,#N/A,FALSE,"CRPT";#N/A,#N/A,FALSE,"TREND";#N/A,#N/A,FALSE,"%Curve"}</definedName>
    <definedName name="_____________six6" hidden="1">{#N/A,#N/A,FALSE,"CRPT";#N/A,#N/A,FALSE,"TREND";#N/A,#N/A,FALSE,"%Curve"}</definedName>
    <definedName name="____________six6" localSheetId="11" hidden="1">{#N/A,#N/A,FALSE,"CRPT";#N/A,#N/A,FALSE,"TREND";#N/A,#N/A,FALSE,"%Curve"}</definedName>
    <definedName name="____________six6" hidden="1">{#N/A,#N/A,FALSE,"CRPT";#N/A,#N/A,FALSE,"TREND";#N/A,#N/A,FALSE,"%Curve"}</definedName>
    <definedName name="__________six6" localSheetId="11" hidden="1">{#N/A,#N/A,FALSE,"CRPT";#N/A,#N/A,FALSE,"TREND";#N/A,#N/A,FALSE,"%Curve"}</definedName>
    <definedName name="__________six6" hidden="1">{#N/A,#N/A,FALSE,"CRPT";#N/A,#N/A,FALSE,"TREND";#N/A,#N/A,FALSE,"%Curve"}</definedName>
    <definedName name="_________six6" localSheetId="11" hidden="1">{#N/A,#N/A,FALSE,"CRPT";#N/A,#N/A,FALSE,"TREND";#N/A,#N/A,FALSE,"%Curve"}</definedName>
    <definedName name="_________six6" hidden="1">{#N/A,#N/A,FALSE,"CRPT";#N/A,#N/A,FALSE,"TREND";#N/A,#N/A,FALSE,"%Curve"}</definedName>
    <definedName name="________six6" localSheetId="11" hidden="1">{#N/A,#N/A,FALSE,"CRPT";#N/A,#N/A,FALSE,"TREND";#N/A,#N/A,FALSE,"%Curve"}</definedName>
    <definedName name="________six6" hidden="1">{#N/A,#N/A,FALSE,"CRPT";#N/A,#N/A,FALSE,"TREND";#N/A,#N/A,FALSE,"%Curve"}</definedName>
    <definedName name="_______ex1" localSheetId="11" hidden="1">{#N/A,#N/A,FALSE,"Summ";#N/A,#N/A,FALSE,"General"}</definedName>
    <definedName name="_______ex1" hidden="1">{#N/A,#N/A,FALSE,"Summ";#N/A,#N/A,FALSE,"General"}</definedName>
    <definedName name="_______new1" localSheetId="11" hidden="1">{#N/A,#N/A,FALSE,"Summ";#N/A,#N/A,FALSE,"General"}</definedName>
    <definedName name="_______new1" hidden="1">{#N/A,#N/A,FALSE,"Summ";#N/A,#N/A,FALSE,"General"}</definedName>
    <definedName name="_______www1" localSheetId="11" hidden="1">{#N/A,#N/A,FALSE,"schA"}</definedName>
    <definedName name="_______www1" hidden="1">{#N/A,#N/A,FALSE,"schA"}</definedName>
    <definedName name="______ex1" localSheetId="11" hidden="1">{#N/A,#N/A,FALSE,"Summ";#N/A,#N/A,FALSE,"General"}</definedName>
    <definedName name="______ex1" hidden="1">{#N/A,#N/A,FALSE,"Summ";#N/A,#N/A,FALSE,"General"}</definedName>
    <definedName name="______new1" localSheetId="11" hidden="1">{#N/A,#N/A,FALSE,"Summ";#N/A,#N/A,FALSE,"General"}</definedName>
    <definedName name="______new1" hidden="1">{#N/A,#N/A,FALSE,"Summ";#N/A,#N/A,FALSE,"General"}</definedName>
    <definedName name="______six6" localSheetId="11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11" hidden="1">{#N/A,#N/A,FALSE,"schA"}</definedName>
    <definedName name="______www1" hidden="1">{#N/A,#N/A,FALSE,"schA"}</definedName>
    <definedName name="_____ex1" localSheetId="11" hidden="1">{#N/A,#N/A,FALSE,"Summ";#N/A,#N/A,FALSE,"General"}</definedName>
    <definedName name="_____ex1" hidden="1">{#N/A,#N/A,FALSE,"Summ";#N/A,#N/A,FALSE,"General"}</definedName>
    <definedName name="_____new1" localSheetId="11" hidden="1">{#N/A,#N/A,FALSE,"Summ";#N/A,#N/A,FALSE,"General"}</definedName>
    <definedName name="_____new1" hidden="1">{#N/A,#N/A,FALSE,"Summ";#N/A,#N/A,FALSE,"General"}</definedName>
    <definedName name="_____six6" localSheetId="11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11" hidden="1">{#N/A,#N/A,FALSE,"schA"}</definedName>
    <definedName name="_____www1" hidden="1">{#N/A,#N/A,FALSE,"schA"}</definedName>
    <definedName name="____Apr04">[3]BS!$U$7:$U$3582</definedName>
    <definedName name="____Apr05">#REF!</definedName>
    <definedName name="____Aug04">[3]BS!$Y$7:$Y$3582</definedName>
    <definedName name="____Aug05">#REF!</definedName>
    <definedName name="____DAT1">#REF!</definedName>
    <definedName name="____DAT2">#REF!</definedName>
    <definedName name="____DAT3">#REF!</definedName>
    <definedName name="____DAT4">#REF!</definedName>
    <definedName name="____DAT5">#REF!</definedName>
    <definedName name="____Dec03">[4]BS!$T$7:$T$3582</definedName>
    <definedName name="____Dec04">[3]BS!$AC$7:$AC$3580</definedName>
    <definedName name="____ex1" localSheetId="11" hidden="1">{#N/A,#N/A,FALSE,"Summ";#N/A,#N/A,FALSE,"General"}</definedName>
    <definedName name="____ex1" hidden="1">{#N/A,#N/A,FALSE,"Summ";#N/A,#N/A,FALSE,"General"}</definedName>
    <definedName name="____Feb04">[3]BS!$S$7:$S$3582</definedName>
    <definedName name="____Feb05">#REF!</definedName>
    <definedName name="____Jan04">[3]BS!$R$7:$R$3582</definedName>
    <definedName name="____Jan05">#REF!</definedName>
    <definedName name="____Jul04">[3]BS!$X$7:$X$3582</definedName>
    <definedName name="____Jul05">#REF!</definedName>
    <definedName name="____Jun04">[3]BS!$W$7:$W$3582</definedName>
    <definedName name="____Jun05">#REF!</definedName>
    <definedName name="____Mar04">[3]BS!$T$7:$T$3582</definedName>
    <definedName name="____Mar05">#REF!</definedName>
    <definedName name="____May04">[3]BS!$V$7:$V$3582</definedName>
    <definedName name="____May05">#REF!</definedName>
    <definedName name="____new1" localSheetId="11" hidden="1">{#N/A,#N/A,FALSE,"Summ";#N/A,#N/A,FALSE,"General"}</definedName>
    <definedName name="____new1" hidden="1">{#N/A,#N/A,FALSE,"Summ";#N/A,#N/A,FALSE,"General"}</definedName>
    <definedName name="____Nov03">[4]BS!$S$7:$S$3582</definedName>
    <definedName name="____Nov04">[3]BS!$AB$7:$AB$3582</definedName>
    <definedName name="____Oct03">[4]BS!$R$7:$R$3582</definedName>
    <definedName name="____Oct04">[3]BS!$AA$7:$AA$3582</definedName>
    <definedName name="____Sep03">[4]BS!$Q$7:$Q$3582</definedName>
    <definedName name="____Sep04">[3]BS!$Z$7:$Z$3582</definedName>
    <definedName name="____Sep05">#REF!</definedName>
    <definedName name="____six6" hidden="1">{#N/A,#N/A,FALSE,"CRPT";#N/A,#N/A,FALSE,"TREND";#N/A,#N/A,FALSE,"%Curve"}</definedName>
    <definedName name="____www1" localSheetId="11" hidden="1">{#N/A,#N/A,FALSE,"schA"}</definedName>
    <definedName name="____www1" hidden="1">{#N/A,#N/A,FALSE,"schA"}</definedName>
    <definedName name="___Apr04">[3]BS!$U$7:$U$3582</definedName>
    <definedName name="___Apr05">#REF!</definedName>
    <definedName name="___Aug04">[3]BS!$Y$7:$Y$3582</definedName>
    <definedName name="___Aug05">#REF!</definedName>
    <definedName name="___CSA2007">SUM('[5]Run-Cost Data'!$J$5:$N$5)</definedName>
    <definedName name="___CSA2008">SUM('[5]Run-Cost Data'!$J$6:$N$17)</definedName>
    <definedName name="___CSA2009">SUM('[5]Run-Cost Data'!$J$18:$N$29)</definedName>
    <definedName name="___CSA2010">SUM('[5]Run-Cost Data'!$J$30:$N$41)</definedName>
    <definedName name="___CSA2011">SUM('[5]Run-Cost Data'!$J$42:$N$53)</definedName>
    <definedName name="___CSA2012">SUM('[5]Run-Cost Data'!$J$54:$N$65)</definedName>
    <definedName name="___CSA2013">SUM('[5]Run-Cost Data'!$J$66:$N$77)</definedName>
    <definedName name="___CSA2014">SUM('[5]Run-Cost Data'!$J$78:$N$89)</definedName>
    <definedName name="___CSA2015">SUM('[5]Run-Cost Data'!$J$90:$N$101)</definedName>
    <definedName name="___CSA2016">SUM('[5]Run-Cost Data'!$J$102:$N$113)</definedName>
    <definedName name="___CSA2017">SUM('[5]Run-Cost Data'!$J$114:$N$125)</definedName>
    <definedName name="___CSA2018">SUM('[5]Run-Cost Data'!$J$126:$N$137)</definedName>
    <definedName name="___CSA2019">SUM('[5]Run-Cost Data'!$J$138:$N$149)</definedName>
    <definedName name="___CSA2020">SUM('[5]Run-Cost Data'!$J$150:$N$161)</definedName>
    <definedName name="___CSA2021">SUM('[5]Run-Cost Data'!$J$162:$N$173)</definedName>
    <definedName name="___CSA2022">SUM('[5]Run-Cost Data'!$J$174:$N$185)</definedName>
    <definedName name="___CSA2023">SUM('[5]Run-Cost Data'!$J$186:$N$197)</definedName>
    <definedName name="___CSA2024">SUM('[5]Run-Cost Data'!$J$198:$N$209)</definedName>
    <definedName name="___CSA2025">SUM('[5]Run-Cost Data'!$J$210:$N$221)</definedName>
    <definedName name="___CSA2026">SUM('[5]Run-Cost Data'!$J$222:$N$233)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3">[4]BS!$T$7:$T$3582</definedName>
    <definedName name="___Dec04">[3]BS!$AC$7:$AC$3580</definedName>
    <definedName name="___Dec05">#REF!</definedName>
    <definedName name="___DST2">#REF!</definedName>
    <definedName name="___ex1" localSheetId="11" hidden="1">{#N/A,#N/A,FALSE,"Summ";#N/A,#N/A,FALSE,"General"}</definedName>
    <definedName name="___ex1" hidden="1">{#N/A,#N/A,FALSE,"Summ";#N/A,#N/A,FALSE,"General"}</definedName>
    <definedName name="___Feb04">[3]BS!$S$7:$S$3582</definedName>
    <definedName name="___Feb05">#REF!</definedName>
    <definedName name="___inv1">[6]PartsFlow!$D$42:$R$43</definedName>
    <definedName name="___inv10">[6]PartsFlow!$D$213:$R$214</definedName>
    <definedName name="___inv11">[6]PartsFlow!$D$232:$R$233</definedName>
    <definedName name="___inv12">[6]PartsFlow!$D$251:$R$252</definedName>
    <definedName name="___inv13">[6]PartsFlow!$D$270:$R$271</definedName>
    <definedName name="___inv14">[6]PartsFlow!$D$289:$R$290</definedName>
    <definedName name="___inv15">[6]PartsFlow!#REF!</definedName>
    <definedName name="___inv16">[6]PartsFlow!#REF!</definedName>
    <definedName name="___inv17">[6]PartsFlow!#REF!</definedName>
    <definedName name="___inv18">[6]PartsFlow!#REF!</definedName>
    <definedName name="___inv2">[6]PartsFlow!$D$61:$R$62</definedName>
    <definedName name="___inv3">[6]PartsFlow!$D$80:$R$81</definedName>
    <definedName name="___inv4">[6]PartsFlow!$D$99:$R$100</definedName>
    <definedName name="___inv5">[6]PartsFlow!$D$118:$R$119</definedName>
    <definedName name="___inv6">[6]PartsFlow!$D$137:$R$138</definedName>
    <definedName name="___inv7">[6]PartsFlow!$D$156:$R$157</definedName>
    <definedName name="___inv8">[6]PartsFlow!$D$175:$R$176</definedName>
    <definedName name="___inv9">[6]PartsFlow!$D$194:$R$195</definedName>
    <definedName name="___Jan04">[3]BS!$R$7:$R$3582</definedName>
    <definedName name="___Jan05">#REF!</definedName>
    <definedName name="___Jan06">[7]BS!#REF!</definedName>
    <definedName name="___Jul04">[3]BS!$X$7:$X$3582</definedName>
    <definedName name="___Jul05">#REF!</definedName>
    <definedName name="___Jun04">[3]BS!$W$7:$W$3582</definedName>
    <definedName name="___Jun05">#REF!</definedName>
    <definedName name="___Mar04">[3]BS!$T$7:$T$3582</definedName>
    <definedName name="___Mar05">#REF!</definedName>
    <definedName name="___May04">[3]BS!$V$7:$V$3582</definedName>
    <definedName name="___May05">#REF!</definedName>
    <definedName name="___MMP2007">SUM('[5]Run-Cost Data'!$O$5:$S$5)</definedName>
    <definedName name="___MMP2008">SUM('[5]Run-Cost Data'!$O$6:$S$17)</definedName>
    <definedName name="___MMP2009">SUM('[5]Run-Cost Data'!$O$18:$S$29)</definedName>
    <definedName name="___MMP2010">SUM('[5]Run-Cost Data'!$O$30:$S$41)</definedName>
    <definedName name="___MMP2011">SUM('[5]Run-Cost Data'!$O$42:$S$53)</definedName>
    <definedName name="___MMP2012">SUM('[5]Run-Cost Data'!$O$54:$S$65)</definedName>
    <definedName name="___MMP2013">SUM('[5]Run-Cost Data'!$O$66:$S$77)</definedName>
    <definedName name="___MMP2014">SUM('[5]Run-Cost Data'!$O$78:$S$89)</definedName>
    <definedName name="___MMP2015">SUM('[5]Run-Cost Data'!$O$90:$S$101)</definedName>
    <definedName name="___MMP2016">SUM('[5]Run-Cost Data'!$O$102:$S$113)</definedName>
    <definedName name="___MMP2017">SUM('[5]Run-Cost Data'!$O$114:$S$125)</definedName>
    <definedName name="___MMP2018">SUM('[5]Run-Cost Data'!$O$126:$S$137)</definedName>
    <definedName name="___MMP2019">SUM('[5]Run-Cost Data'!$O$138:$S$149)</definedName>
    <definedName name="___MMP2020">SUM('[5]Run-Cost Data'!$O$150:$S$161)</definedName>
    <definedName name="___MMP2021">SUM('[5]Run-Cost Data'!$O$162:$S$173)</definedName>
    <definedName name="___MMP2022">SUM('[5]Run-Cost Data'!$O$174:$S$185)</definedName>
    <definedName name="___MMP2023">SUM('[5]Run-Cost Data'!$O$186:$S$197)</definedName>
    <definedName name="___MMP2024">SUM('[5]Run-Cost Data'!$O$198:$S$209)</definedName>
    <definedName name="___MMP2025">SUM('[5]Run-Cost Data'!$O$210:$S$221)</definedName>
    <definedName name="___MMP2026">SUM('[5]Run-Cost Data'!$O$222:$S$233)</definedName>
    <definedName name="___mwh2">#REF!</definedName>
    <definedName name="___new1" localSheetId="11" hidden="1">{#N/A,#N/A,FALSE,"Summ";#N/A,#N/A,FALSE,"General"}</definedName>
    <definedName name="___new1" hidden="1">{#N/A,#N/A,FALSE,"Summ";#N/A,#N/A,FALSE,"General"}</definedName>
    <definedName name="___Nov03">[4]BS!$S$7:$S$3582</definedName>
    <definedName name="___Nov04">[3]BS!$AB$7:$AB$3582</definedName>
    <definedName name="___Nov05">#REF!</definedName>
    <definedName name="___Oct03">[4]BS!$R$7:$R$3582</definedName>
    <definedName name="___Oct04">[3]BS!$AA$7:$AA$3582</definedName>
    <definedName name="___Oct05">#REF!</definedName>
    <definedName name="___PG1">#REF!</definedName>
    <definedName name="___RES2005">#REF!</definedName>
    <definedName name="___RI2">'[8]Rock Island 1'!#REF!</definedName>
    <definedName name="___Sep03">[4]BS!$Q$7:$Q$3582</definedName>
    <definedName name="___Sep04">[3]BS!$Z$7:$Z$3582</definedName>
    <definedName name="___Sep05">#REF!</definedName>
    <definedName name="___six6" localSheetId="11" hidden="1">{#N/A,#N/A,FALSE,"CRPT";#N/A,#N/A,FALSE,"TREND";#N/A,#N/A,FALSE,"%Curve"}</definedName>
    <definedName name="___six6" hidden="1">{#N/A,#N/A,FALSE,"CRPT";#N/A,#N/A,FALSE,"TREND";#N/A,#N/A,FALSE,"%Curve"}</definedName>
    <definedName name="___www1" localSheetId="11" hidden="1">{#N/A,#N/A,FALSE,"schA"}</definedName>
    <definedName name="___www1" localSheetId="9" hidden="1">{#N/A,#N/A,FALSE,"schA"}</definedName>
    <definedName name="___www1" hidden="1">{#N/A,#N/A,FALSE,"schA"}</definedName>
    <definedName name="__123Graph_D" localSheetId="11" hidden="1">#REF!</definedName>
    <definedName name="__123Graph_D" localSheetId="16" hidden="1">#REF!</definedName>
    <definedName name="__123Graph_D" hidden="1">#REF!</definedName>
    <definedName name="__123Graph_ECURRENT" localSheetId="7" hidden="1">[9]ConsolidatingPL!#REF!</definedName>
    <definedName name="__123Graph_ECURRENT" localSheetId="9" hidden="1">[9]ConsolidatingPL!#REF!</definedName>
    <definedName name="__123Graph_ECURRENT" hidden="1">#N/A</definedName>
    <definedName name="__Apr04">[3]BS!$U$7:$U$3582</definedName>
    <definedName name="__Apr05">#REF!</definedName>
    <definedName name="__Aug04">[3]BS!$Y$7:$Y$3582</definedName>
    <definedName name="__Aug05">#REF!</definedName>
    <definedName name="__CSA2007">SUM('[5]Run-Cost Data'!$J$5:$N$5)</definedName>
    <definedName name="__CSA2008">SUM('[5]Run-Cost Data'!$J$6:$N$17)</definedName>
    <definedName name="__CSA2009">SUM('[5]Run-Cost Data'!$J$18:$N$29)</definedName>
    <definedName name="__CSA2010">SUM('[5]Run-Cost Data'!$J$30:$N$41)</definedName>
    <definedName name="__CSA2011">SUM('[5]Run-Cost Data'!$J$42:$N$53)</definedName>
    <definedName name="__CSA2012">SUM('[5]Run-Cost Data'!$J$54:$N$65)</definedName>
    <definedName name="__CSA2013">SUM('[5]Run-Cost Data'!$J$66:$N$77)</definedName>
    <definedName name="__CSA2014">SUM('[5]Run-Cost Data'!$J$78:$N$89)</definedName>
    <definedName name="__CSA2015">SUM('[5]Run-Cost Data'!$J$90:$N$101)</definedName>
    <definedName name="__CSA2016">SUM('[5]Run-Cost Data'!$J$102:$N$113)</definedName>
    <definedName name="__CSA2017">SUM('[5]Run-Cost Data'!$J$114:$N$125)</definedName>
    <definedName name="__CSA2018">SUM('[5]Run-Cost Data'!$J$126:$N$137)</definedName>
    <definedName name="__CSA2019">SUM('[5]Run-Cost Data'!$J$138:$N$149)</definedName>
    <definedName name="__CSA2020">SUM('[5]Run-Cost Data'!$J$150:$N$161)</definedName>
    <definedName name="__CSA2021">SUM('[5]Run-Cost Data'!$J$162:$N$173)</definedName>
    <definedName name="__CSA2022">SUM('[5]Run-Cost Data'!$J$174:$N$185)</definedName>
    <definedName name="__CSA2023">SUM('[5]Run-Cost Data'!$J$186:$N$197)</definedName>
    <definedName name="__CSA2024">SUM('[5]Run-Cost Data'!$J$198:$N$209)</definedName>
    <definedName name="__CSA2025">SUM('[5]Run-Cost Data'!$J$210:$N$221)</definedName>
    <definedName name="__CSA2026">SUM('[5]Run-Cost Data'!$J$222:$N$233)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3">[4]BS!$T$7:$T$3582</definedName>
    <definedName name="__Dec04">[3]BS!$AC$7:$AC$3580</definedName>
    <definedName name="__Dec05">#REF!</definedName>
    <definedName name="__DST2">#REF!</definedName>
    <definedName name="__ex1" localSheetId="11" hidden="1">{#N/A,#N/A,FALSE,"Summ";#N/A,#N/A,FALSE,"General"}</definedName>
    <definedName name="__ex1" hidden="1">{#N/A,#N/A,FALSE,"Summ";#N/A,#N/A,FALSE,"General"}</definedName>
    <definedName name="__Feb04">[3]BS!$S$7:$S$3582</definedName>
    <definedName name="__Feb05">#REF!</definedName>
    <definedName name="__inv1">[6]PartsFlow!$D$42:$R$43</definedName>
    <definedName name="__inv10">[6]PartsFlow!$D$213:$R$214</definedName>
    <definedName name="__inv11">[6]PartsFlow!$D$232:$R$233</definedName>
    <definedName name="__inv12">[6]PartsFlow!$D$251:$R$252</definedName>
    <definedName name="__inv13">[6]PartsFlow!$D$270:$R$271</definedName>
    <definedName name="__inv14">[6]PartsFlow!$D$289:$R$290</definedName>
    <definedName name="__inv15">[6]PartsFlow!#REF!</definedName>
    <definedName name="__inv16">[6]PartsFlow!#REF!</definedName>
    <definedName name="__inv17">[6]PartsFlow!#REF!</definedName>
    <definedName name="__inv18">[6]PartsFlow!#REF!</definedName>
    <definedName name="__inv2">[6]PartsFlow!$D$61:$R$62</definedName>
    <definedName name="__inv3">[6]PartsFlow!$D$80:$R$81</definedName>
    <definedName name="__inv4">[6]PartsFlow!$D$99:$R$100</definedName>
    <definedName name="__inv5">[6]PartsFlow!$D$118:$R$119</definedName>
    <definedName name="__inv6">[6]PartsFlow!$D$137:$R$138</definedName>
    <definedName name="__inv7">[6]PartsFlow!$D$156:$R$157</definedName>
    <definedName name="__inv8">[6]PartsFlow!$D$175:$R$176</definedName>
    <definedName name="__inv9">[6]PartsFlow!$D$194:$R$195</definedName>
    <definedName name="__Jan04">[3]BS!$R$7:$R$3582</definedName>
    <definedName name="__Jan05">#REF!</definedName>
    <definedName name="__Jan06">[7]BS!#REF!</definedName>
    <definedName name="__Jul04">[3]BS!$X$7:$X$3582</definedName>
    <definedName name="__Jul05">#REF!</definedName>
    <definedName name="__Jun04">[3]BS!$W$7:$W$3582</definedName>
    <definedName name="__Jun05">#REF!</definedName>
    <definedName name="__Mar04">[3]BS!$T$7:$T$3582</definedName>
    <definedName name="__Mar05">#REF!</definedName>
    <definedName name="__May04">[3]BS!$V$7:$V$3582</definedName>
    <definedName name="__May05">#REF!</definedName>
    <definedName name="__MMP2007">SUM('[5]Run-Cost Data'!$O$5:$S$5)</definedName>
    <definedName name="__MMP2008">SUM('[5]Run-Cost Data'!$O$6:$S$17)</definedName>
    <definedName name="__MMP2009">SUM('[5]Run-Cost Data'!$O$18:$S$29)</definedName>
    <definedName name="__MMP2010">SUM('[5]Run-Cost Data'!$O$30:$S$41)</definedName>
    <definedName name="__MMP2011">SUM('[5]Run-Cost Data'!$O$42:$S$53)</definedName>
    <definedName name="__MMP2012">SUM('[5]Run-Cost Data'!$O$54:$S$65)</definedName>
    <definedName name="__MMP2013">SUM('[5]Run-Cost Data'!$O$66:$S$77)</definedName>
    <definedName name="__MMP2014">SUM('[5]Run-Cost Data'!$O$78:$S$89)</definedName>
    <definedName name="__MMP2015">SUM('[5]Run-Cost Data'!$O$90:$S$101)</definedName>
    <definedName name="__MMP2016">SUM('[5]Run-Cost Data'!$O$102:$S$113)</definedName>
    <definedName name="__MMP2017">SUM('[5]Run-Cost Data'!$O$114:$S$125)</definedName>
    <definedName name="__MMP2018">SUM('[5]Run-Cost Data'!$O$126:$S$137)</definedName>
    <definedName name="__MMP2019">SUM('[5]Run-Cost Data'!$O$138:$S$149)</definedName>
    <definedName name="__MMP2020">SUM('[5]Run-Cost Data'!$O$150:$S$161)</definedName>
    <definedName name="__MMP2021">SUM('[5]Run-Cost Data'!$O$162:$S$173)</definedName>
    <definedName name="__MMP2022">SUM('[5]Run-Cost Data'!$O$174:$S$185)</definedName>
    <definedName name="__MMP2023">SUM('[5]Run-Cost Data'!$O$186:$S$197)</definedName>
    <definedName name="__MMP2024">SUM('[5]Run-Cost Data'!$O$198:$S$209)</definedName>
    <definedName name="__MMP2025">SUM('[5]Run-Cost Data'!$O$210:$S$221)</definedName>
    <definedName name="__MMP2026">SUM('[5]Run-Cost Data'!$O$222:$S$233)</definedName>
    <definedName name="__mwh2">#REF!</definedName>
    <definedName name="__new1" localSheetId="11" hidden="1">{#N/A,#N/A,FALSE,"Summ";#N/A,#N/A,FALSE,"General"}</definedName>
    <definedName name="__new1" hidden="1">{#N/A,#N/A,FALSE,"Summ";#N/A,#N/A,FALSE,"General"}</definedName>
    <definedName name="__Nov03">[4]BS!$S$7:$S$3582</definedName>
    <definedName name="__Nov04">[3]BS!$AB$7:$AB$3582</definedName>
    <definedName name="__Nov05">#REF!</definedName>
    <definedName name="__Oct03">[4]BS!$R$7:$R$3582</definedName>
    <definedName name="__Oct04">[3]BS!$AA$7:$AA$3582</definedName>
    <definedName name="__Oct05">#REF!</definedName>
    <definedName name="__PG1">#REF!</definedName>
    <definedName name="__Query_Edit___Customize">#REF!</definedName>
    <definedName name="__RES2005">#REF!</definedName>
    <definedName name="__RI2">'[8]Rock Island 1'!#REF!</definedName>
    <definedName name="__Sep03">[4]BS!$Q$7:$Q$3582</definedName>
    <definedName name="__Sep04">[3]BS!$Z$7:$Z$3582</definedName>
    <definedName name="__Sep05">#REF!</definedName>
    <definedName name="__six6" localSheetId="18" hidden="1">{#N/A,#N/A,FALSE,"CRPT";#N/A,#N/A,FALSE,"TREND";#N/A,#N/A,FALSE,"%Curve"}</definedName>
    <definedName name="__six6" localSheetId="11" hidden="1">{#N/A,#N/A,FALSE,"CRPT";#N/A,#N/A,FALSE,"TREND";#N/A,#N/A,FALSE,"%Curve"}</definedName>
    <definedName name="__six6" hidden="1">{#N/A,#N/A,FALSE,"CRPT";#N/A,#N/A,FALSE,"TREND";#N/A,#N/A,FALSE,"%Curve"}</definedName>
    <definedName name="__www1" localSheetId="18" hidden="1">{#N/A,#N/A,FALSE,"schA"}</definedName>
    <definedName name="__www1" localSheetId="11" hidden="1">{#N/A,#N/A,FALSE,"schA"}</definedName>
    <definedName name="__www1" localSheetId="7" hidden="1">{#N/A,#N/A,FALSE,"schA"}</definedName>
    <definedName name="__www1" localSheetId="9" hidden="1">{#N/A,#N/A,FALSE,"schA"}</definedName>
    <definedName name="__www1" hidden="1">{#N/A,#N/A,FALSE,"schA"}</definedName>
    <definedName name="_1_94_12_94">[10]DT_A_DOL93!#REF!</definedName>
    <definedName name="_1_95_12_95">[10]DT_A_DOL93!#REF!</definedName>
    <definedName name="_1_96_12_96">[10]DT_A_DOL93!#REF!</definedName>
    <definedName name="_1_97_12_97">[10]DT_A_DOL93!#REF!</definedName>
    <definedName name="_1_98_12_98">[10]DT_A_DOL93!#REF!</definedName>
    <definedName name="_10_9_BT_DECEMB">[11]Distributors!$D$35</definedName>
    <definedName name="_10_9_BT_FEBRUA">[11]Distributors!$D$25</definedName>
    <definedName name="_10_9_BT_NOVEMB">[11]Distributors!$D$34</definedName>
    <definedName name="_10_9_BT_SEPTEM">[11]Distributors!$D$32</definedName>
    <definedName name="_10_9_BTU_ANNUA">[11]Distributors!$D$36</definedName>
    <definedName name="_10_9_BTU_APRIL">[11]Distributors!$D$27</definedName>
    <definedName name="_10_9_BTU_AUGUS">[11]Distributors!$D$31</definedName>
    <definedName name="_10_9_BTU_JANUA">[11]Distributors!$D$24</definedName>
    <definedName name="_10_9_BTU_JULY">[11]Distributors!$D$30</definedName>
    <definedName name="_10_9_BTU_JUNE">[11]Distributors!$D$29</definedName>
    <definedName name="_10_9_BTU_MARCH">[11]Distributors!$D$26</definedName>
    <definedName name="_10_9_BTU_MAY">[11]Distributors!$D$28</definedName>
    <definedName name="_10_9_BTU_OCTOB">[11]Distributors!$D$33</definedName>
    <definedName name="_Apr04">#REF!</definedName>
    <definedName name="_Apr05">#REF!</definedName>
    <definedName name="_Apr10">#REF!</definedName>
    <definedName name="_Apr11">#REF!</definedName>
    <definedName name="_Apr12">#REF!</definedName>
    <definedName name="_Aug04">#REF!</definedName>
    <definedName name="_Aug05">#REF!</definedName>
    <definedName name="_Aug10">#REF!</definedName>
    <definedName name="_Aug11">#REF!</definedName>
    <definedName name="_Aug12">#REF!</definedName>
    <definedName name="_CSA2007">SUM('[5]Run-Cost Data'!$J$5:$N$5)</definedName>
    <definedName name="_CSA2008">SUM('[5]Run-Cost Data'!$J$6:$N$17)</definedName>
    <definedName name="_CSA2009">SUM('[5]Run-Cost Data'!$J$18:$N$29)</definedName>
    <definedName name="_CSA2010">SUM('[5]Run-Cost Data'!$J$30:$N$41)</definedName>
    <definedName name="_CSA2011">SUM('[5]Run-Cost Data'!$J$42:$N$53)</definedName>
    <definedName name="_CSA2012">SUM('[5]Run-Cost Data'!$J$54:$N$65)</definedName>
    <definedName name="_CSA2013">SUM('[5]Run-Cost Data'!$J$66:$N$77)</definedName>
    <definedName name="_CSA2014">SUM('[5]Run-Cost Data'!$J$78:$N$89)</definedName>
    <definedName name="_CSA2015">SUM('[5]Run-Cost Data'!$J$90:$N$101)</definedName>
    <definedName name="_CSA2016">SUM('[5]Run-Cost Data'!$J$102:$N$113)</definedName>
    <definedName name="_CSA2017">SUM('[5]Run-Cost Data'!$J$114:$N$125)</definedName>
    <definedName name="_CSA2018">SUM('[5]Run-Cost Data'!$J$126:$N$137)</definedName>
    <definedName name="_CSA2019">SUM('[5]Run-Cost Data'!$J$138:$N$149)</definedName>
    <definedName name="_CSA2020">SUM('[5]Run-Cost Data'!$J$150:$N$161)</definedName>
    <definedName name="_CSA2021">SUM('[5]Run-Cost Data'!$J$162:$N$173)</definedName>
    <definedName name="_CSA2022">SUM('[5]Run-Cost Data'!$J$174:$N$185)</definedName>
    <definedName name="_CSA2023">SUM('[5]Run-Cost Data'!$J$186:$N$197)</definedName>
    <definedName name="_CSA2024">SUM('[5]Run-Cost Data'!$J$198:$N$209)</definedName>
    <definedName name="_CSA2025">SUM('[5]Run-Cost Data'!$J$210:$N$221)</definedName>
    <definedName name="_CSA2026">SUM('[5]Run-Cost Data'!$J$222:$N$233)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03">#REF!</definedName>
    <definedName name="_Dec04">#REF!</definedName>
    <definedName name="_Dec05">#REF!</definedName>
    <definedName name="_Dec09">#REF!</definedName>
    <definedName name="_Dec10">#REF!</definedName>
    <definedName name="_Dec11">#REF!</definedName>
    <definedName name="_DST2">#REF!</definedName>
    <definedName name="_End">#REF!</definedName>
    <definedName name="_ex1" localSheetId="11" hidden="1">{#N/A,#N/A,FALSE,"Summ";#N/A,#N/A,FALSE,"General"}</definedName>
    <definedName name="_ex1" hidden="1">{#N/A,#N/A,FALSE,"Summ";#N/A,#N/A,FALSE,"General"}</definedName>
    <definedName name="_Feb04">#REF!</definedName>
    <definedName name="_Feb05">#REF!</definedName>
    <definedName name="_Feb10">#REF!</definedName>
    <definedName name="_Feb11">#REF!</definedName>
    <definedName name="_Feb12">#REF!</definedName>
    <definedName name="_Fill" localSheetId="11" hidden="1">#REF!</definedName>
    <definedName name="_Fill" localSheetId="7" hidden="1">#REF!</definedName>
    <definedName name="_Fill" localSheetId="9" hidden="1">#REF!</definedName>
    <definedName name="_Fill" localSheetId="16" hidden="1">#REF!</definedName>
    <definedName name="_Fill" hidden="1">#REF!</definedName>
    <definedName name="_Filter">#REF!</definedName>
    <definedName name="_inv1">[6]PartsFlow!$D$42:$R$43</definedName>
    <definedName name="_inv10">[6]PartsFlow!$D$213:$R$214</definedName>
    <definedName name="_inv11">[6]PartsFlow!$D$232:$R$233</definedName>
    <definedName name="_inv12">[6]PartsFlow!$D$251:$R$252</definedName>
    <definedName name="_inv13">[6]PartsFlow!$D$270:$R$271</definedName>
    <definedName name="_inv14">[6]PartsFlow!$D$289:$R$290</definedName>
    <definedName name="_inv15">[6]PartsFlow!#REF!</definedName>
    <definedName name="_inv16">[6]PartsFlow!#REF!</definedName>
    <definedName name="_inv17">[6]PartsFlow!#REF!</definedName>
    <definedName name="_inv18">[6]PartsFlow!#REF!</definedName>
    <definedName name="_inv2">[6]PartsFlow!$D$61:$R$62</definedName>
    <definedName name="_inv3">[6]PartsFlow!$D$80:$R$81</definedName>
    <definedName name="_inv4">[6]PartsFlow!$D$99:$R$100</definedName>
    <definedName name="_inv5">[6]PartsFlow!$D$118:$R$119</definedName>
    <definedName name="_inv6">[6]PartsFlow!$D$137:$R$138</definedName>
    <definedName name="_inv7">[6]PartsFlow!$D$156:$R$157</definedName>
    <definedName name="_inv8">[6]PartsFlow!$D$175:$R$176</definedName>
    <definedName name="_inv9">[6]PartsFlow!$D$194:$R$195</definedName>
    <definedName name="_Jan04">#REF!</definedName>
    <definedName name="_Jan05">#REF!</definedName>
    <definedName name="_Jan06">[7]BS!#REF!</definedName>
    <definedName name="_Jan10">#REF!</definedName>
    <definedName name="_Jan11">#REF!</definedName>
    <definedName name="_Jan12">#REF!</definedName>
    <definedName name="_Jul04">#REF!</definedName>
    <definedName name="_Jul05">#REF!</definedName>
    <definedName name="_Jul10">#REF!</definedName>
    <definedName name="_Jul11" xml:space="preserve"> [13]BS!$X$8:$X$446</definedName>
    <definedName name="_Jul12">#REF!</definedName>
    <definedName name="_Jun04">#REF!</definedName>
    <definedName name="_Jun05">#REF!</definedName>
    <definedName name="_Jun09">" BS!$AI$7:$AI$1643"</definedName>
    <definedName name="_Jun10">#REF!</definedName>
    <definedName name="_Jun11">#REF!</definedName>
    <definedName name="_Jun12">#REF!</definedName>
    <definedName name="_Key1" localSheetId="16" hidden="1">#REF!</definedName>
    <definedName name="_Key1" hidden="1">#REF!</definedName>
    <definedName name="_Key2" localSheetId="16" hidden="1">#REF!</definedName>
    <definedName name="_Key2" hidden="1">#REF!</definedName>
    <definedName name="_Mar04">#REF!</definedName>
    <definedName name="_Mar05">#REF!</definedName>
    <definedName name="_Mar10">#REF!</definedName>
    <definedName name="_Mar11">#REF!</definedName>
    <definedName name="_Mar12">#REF!</definedName>
    <definedName name="_May04">#REF!</definedName>
    <definedName name="_May05">#REF!</definedName>
    <definedName name="_May10">#REF!</definedName>
    <definedName name="_May11">#REF!</definedName>
    <definedName name="_May12">#REF!</definedName>
    <definedName name="_MMP2007">SUM('[5]Run-Cost Data'!$O$5:$S$5)</definedName>
    <definedName name="_MMP2008">SUM('[5]Run-Cost Data'!$O$6:$S$17)</definedName>
    <definedName name="_MMP2009">SUM('[5]Run-Cost Data'!$O$18:$S$29)</definedName>
    <definedName name="_MMP2010">SUM('[5]Run-Cost Data'!$O$30:$S$41)</definedName>
    <definedName name="_MMP2011">SUM('[5]Run-Cost Data'!$O$42:$S$53)</definedName>
    <definedName name="_MMP2012">SUM('[5]Run-Cost Data'!$O$54:$S$65)</definedName>
    <definedName name="_MMP2013">SUM('[5]Run-Cost Data'!$O$66:$S$77)</definedName>
    <definedName name="_MMP2014">SUM('[5]Run-Cost Data'!$O$78:$S$89)</definedName>
    <definedName name="_MMP2015">SUM('[5]Run-Cost Data'!$O$90:$S$101)</definedName>
    <definedName name="_MMP2016">SUM('[5]Run-Cost Data'!$O$102:$S$113)</definedName>
    <definedName name="_MMP2017">SUM('[5]Run-Cost Data'!$O$114:$S$125)</definedName>
    <definedName name="_MMP2018">SUM('[5]Run-Cost Data'!$O$126:$S$137)</definedName>
    <definedName name="_MMP2019">SUM('[5]Run-Cost Data'!$O$138:$S$149)</definedName>
    <definedName name="_MMP2020">SUM('[5]Run-Cost Data'!$O$150:$S$161)</definedName>
    <definedName name="_MMP2021">SUM('[5]Run-Cost Data'!$O$162:$S$173)</definedName>
    <definedName name="_MMP2022">SUM('[5]Run-Cost Data'!$O$174:$S$185)</definedName>
    <definedName name="_MMP2023">SUM('[5]Run-Cost Data'!$O$186:$S$197)</definedName>
    <definedName name="_MMP2024">SUM('[5]Run-Cost Data'!$O$198:$S$209)</definedName>
    <definedName name="_MMP2025">SUM('[5]Run-Cost Data'!$O$210:$S$221)</definedName>
    <definedName name="_MMP2026">SUM('[5]Run-Cost Data'!$O$222:$S$233)</definedName>
    <definedName name="_mwh2">#REF!</definedName>
    <definedName name="_new1" localSheetId="11" hidden="1">{#N/A,#N/A,FALSE,"Summ";#N/A,#N/A,FALSE,"General"}</definedName>
    <definedName name="_new1" hidden="1">{#N/A,#N/A,FALSE,"Summ";#N/A,#N/A,FALSE,"General"}</definedName>
    <definedName name="_Nov03">#REF!</definedName>
    <definedName name="_Nov04">#REF!</definedName>
    <definedName name="_Nov05">#REF!</definedName>
    <definedName name="_Nov10">#REF!</definedName>
    <definedName name="_Nov11">#REF!</definedName>
    <definedName name="_Oct03">#REF!</definedName>
    <definedName name="_Oct04">#REF!</definedName>
    <definedName name="_Oct05">#REF!</definedName>
    <definedName name="_Oct10">#REF!</definedName>
    <definedName name="_Oct11">#REF!</definedName>
    <definedName name="_Order1" hidden="1">255</definedName>
    <definedName name="_Order2" hidden="1">255</definedName>
    <definedName name="_PG1">#REF!</definedName>
    <definedName name="_Regression_Int" hidden="1">1</definedName>
    <definedName name="_RES2005">#REF!</definedName>
    <definedName name="_RI2">'[8]Rock Island 1'!#REF!</definedName>
    <definedName name="_Sep03">#REF!</definedName>
    <definedName name="_Sep04">#REF!</definedName>
    <definedName name="_Sep05">#REF!</definedName>
    <definedName name="_Sep10">#REF!</definedName>
    <definedName name="_Sep11">#REF!</definedName>
    <definedName name="_Sep12">#REF!</definedName>
    <definedName name="_six6" localSheetId="18" hidden="1">{#N/A,#N/A,FALSE,"CRPT";#N/A,#N/A,FALSE,"TREND";#N/A,#N/A,FALSE,"%Curve"}</definedName>
    <definedName name="_six6" localSheetId="4" hidden="1">{#N/A,#N/A,FALSE,"CRPT";#N/A,#N/A,FALSE,"TREND";#N/A,#N/A,FALSE,"%Curve"}</definedName>
    <definedName name="_six6" localSheetId="11" hidden="1">{#N/A,#N/A,FALSE,"CRPT";#N/A,#N/A,FALSE,"TREND";#N/A,#N/A,FALSE,"%Curve"}</definedName>
    <definedName name="_six6" localSheetId="7" hidden="1">{#N/A,#N/A,FALSE,"CRPT";#N/A,#N/A,FALSE,"TREND";#N/A,#N/A,FALSE,"%Curve"}</definedName>
    <definedName name="_six6" localSheetId="9" hidden="1">{#N/A,#N/A,FALSE,"CRPT";#N/A,#N/A,FALSE,"TREND";#N/A,#N/A,FALSE,"%Curve"}</definedName>
    <definedName name="_six6" hidden="1">{#N/A,#N/A,FALSE,"CRPT";#N/A,#N/A,FALSE,"TREND";#N/A,#N/A,FALSE,"%Curve"}</definedName>
    <definedName name="_Sort" localSheetId="11" hidden="1">#REF!</definedName>
    <definedName name="_Sort" localSheetId="16" hidden="1">#REF!</definedName>
    <definedName name="_Sort" hidden="1">#REF!</definedName>
    <definedName name="_www1" localSheetId="18" hidden="1">{#N/A,#N/A,FALSE,"schA"}</definedName>
    <definedName name="_www1" localSheetId="4" hidden="1">{#N/A,#N/A,FALSE,"schA"}</definedName>
    <definedName name="_www1" localSheetId="11" hidden="1">{#N/A,#N/A,FALSE,"schA"}</definedName>
    <definedName name="_www1" localSheetId="7" hidden="1">{#N/A,#N/A,FALSE,"schA"}</definedName>
    <definedName name="_www1" localSheetId="9" hidden="1">{#N/A,#N/A,FALSE,"schA"}</definedName>
    <definedName name="_www1" hidden="1">{#N/A,#N/A,FALSE,"schA"}</definedName>
    <definedName name="a" localSheetId="18" hidden="1">{#N/A,#N/A,FALSE,"Coversheet";#N/A,#N/A,FALSE,"QA"}</definedName>
    <definedName name="a" localSheetId="4" hidden="1">{#N/A,#N/A,FALSE,"Coversheet";#N/A,#N/A,FALSE,"QA"}</definedName>
    <definedName name="a" localSheetId="11" hidden="1">{#N/A,#N/A,FALSE,"Coversheet";#N/A,#N/A,FALSE,"QA"}</definedName>
    <definedName name="a" localSheetId="7" hidden="1">{#N/A,#N/A,FALSE,"Coversheet";#N/A,#N/A,FALSE,"QA"}</definedName>
    <definedName name="a" localSheetId="9" hidden="1">{#N/A,#N/A,FALSE,"Coversheet";#N/A,#N/A,FALSE,"QA"}</definedName>
    <definedName name="a" localSheetId="16" hidden="1">{#N/A,#N/A,FALSE,"Coversheet";#N/A,#N/A,FALSE,"QA"}</definedName>
    <definedName name="a" hidden="1">{#N/A,#N/A,FALSE,"Coversheet";#N/A,#N/A,FALSE,"QA"}</definedName>
    <definedName name="AAAAAAAAAAAAAA" localSheetId="11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ccrual">[14]Sheet2!#REF!</definedName>
    <definedName name="accrual2">[14]Sheet2!#REF!</definedName>
    <definedName name="accrual3">[14]Sheet2!#REF!</definedName>
    <definedName name="accrued">#REF!</definedName>
    <definedName name="Acq1Plant">'[15]Acquisition Inputs'!$C$8</definedName>
    <definedName name="Acq2Plant">'[15]Acquisition Inputs'!$C$70</definedName>
    <definedName name="ActCurve">#REF!</definedName>
    <definedName name="Adj_AC_8">[16]Cover!#REF!</definedName>
    <definedName name="Adj_Amt_8">[16]Cover!#REF!</definedName>
    <definedName name="Adj_Typ_8">[16]Cover!#REF!</definedName>
    <definedName name="Adj10RemoveWHSolar">'CTM-2 Adjustments'!$BC$1:$BG$37</definedName>
    <definedName name="Adj11RemoveTenaska">'CTM-2 Adjustments'!$BI$1:$BM$27</definedName>
    <definedName name="Adj12SaleofElectron">'CTM-2 Adjustments'!$BO$1:$BS$33</definedName>
    <definedName name="Adj13PropertyTaxes">'CTM-2 Adjustments'!$BU$1:$BY$23</definedName>
    <definedName name="Adj14PropertyIns">'CTM-2 Adjustments'!$CA$1:$CE$23</definedName>
    <definedName name="Adj15BEP">'CTM-2 Adjustments'!$CG$1:$CK$26</definedName>
    <definedName name="Adj16WhiteRiverRegAsst">'CTM-2 Adjustments'!$CM$1:$CQ$28</definedName>
    <definedName name="Adj17OtherRegAssets">'CTM-2 Adjustments'!$CS$1:$CW$30</definedName>
    <definedName name="Adj18FBEnergyBNP">'CTM-2 Adjustments'!$CY$1:$DC$31</definedName>
    <definedName name="Adj19ChelanRegAssets">'CTM-2 Adjustments'!$DE$1:$DI$29</definedName>
    <definedName name="Adj1Powercosts">'CTM-2 Adjustments'!$A$1:$E$34</definedName>
    <definedName name="Adj20ColstripFercPart12">'CTM-2 Adjustments'!$DK$1:$DO$41</definedName>
    <definedName name="Adj21LSRPrepaidTransm">'CTM-2 Adjustments'!$DQ$1:$DU$28</definedName>
    <definedName name="Adj22HedgingLineofCredit">'CTM-2 Adjustments'!$DW$1:$EA$20</definedName>
    <definedName name="Adj23ProdAdj">'CTM-2 Adjustments'!$EC$1:$EG$111</definedName>
    <definedName name="Adj24TempNorm">'CTM-2 Adjustments'!$EK$1:$EP$31</definedName>
    <definedName name="Adj25ConvFactor">'CTM-2 Adjustments'!$ER$1:$EV$25</definedName>
    <definedName name="Adj2MontanaEnergyTax">'CTM-2 Adjustments'!$G$1:$K$30</definedName>
    <definedName name="Adj3LSRProject">'CTM-2 Adjustments'!$M$1:$Q$34</definedName>
    <definedName name="Adj4SnoqUpgrade">'CTM-2 Adjustments'!$S$1:$W$32</definedName>
    <definedName name="Adj5SnoqualmieDeferral">'CTM-2 Adjustments'!$Y$1:$AC$45</definedName>
    <definedName name="Adj6BakerPrject">'CTM-2 Adjustments'!$AE$1:$AI$33</definedName>
    <definedName name="Adj7Bakerdeferral">'CTM-2 Adjustments'!$AK$1:$AO$29</definedName>
    <definedName name="Adj8FerndalePlnt">'CTM-2 Adjustments'!$AQ$1:$AU$37</definedName>
    <definedName name="Adj9Ferndaledeferral">'CTM-2 Adjustments'!$AW$1:$BA$30</definedName>
    <definedName name="AFUDC">[17]Assumptions!$C$81</definedName>
    <definedName name="afudcrate">#REF!</definedName>
    <definedName name="AFUDCswitch">#REF!</definedName>
    <definedName name="afudctaxbasis">#REF!</definedName>
    <definedName name="AlphaTest">[18]Resources!$M$69:$M$73</definedName>
    <definedName name="Amort">[19]DATA!$AA$5:$AB$173,[19]DATA!$D$5:$D$173,[19]DATA!$A$5:$A$38,[19]DATA!$A$39:$A$124,[19]DATA!$A$125:$A$151,[19]DATA!$A$152:$A$173</definedName>
    <definedName name="AnnualGen">#REF!</definedName>
    <definedName name="AnvilPlan">#REF!</definedName>
    <definedName name="apeek">#REF!</definedName>
    <definedName name="Apr03AMA">'[20]BS C&amp;L'!#REF!</definedName>
    <definedName name="Apr04AMA">[3]BS!$AG$7:$AG$3582</definedName>
    <definedName name="Apr05AMA">#REF!</definedName>
    <definedName name="Apr11AMA">#REF!</definedName>
    <definedName name="Apr12AMA">#REF!</definedName>
    <definedName name="APRDATA?">#REF!</definedName>
    <definedName name="apRIL05">[21]BS!#REF!</definedName>
    <definedName name="Aprl05">[21]BS!#REF!</definedName>
    <definedName name="AprNCF">[22]Assumptions!$C$38</definedName>
    <definedName name="aquila_lookup">'[23]Cabot Gas Replacement'!$B$8:$F$16</definedName>
    <definedName name="arb">#REF!</definedName>
    <definedName name="arb_yield">#REF!</definedName>
    <definedName name="AS2DocOpenMode" hidden="1">"AS2DocumentEdit"</definedName>
    <definedName name="Asset_Class_Switch">[24]Assumptions!$D$5</definedName>
    <definedName name="Assume_Percent_Change">#REF!</definedName>
    <definedName name="ATWACC">'[25]Revenue Calculation'!$F$8</definedName>
    <definedName name="Aug03AMA">'[20]BS C&amp;L'!#REF!</definedName>
    <definedName name="Aug04AMA">[3]BS!$AK$7:$AK$3582</definedName>
    <definedName name="Aug05AMA">#REF!</definedName>
    <definedName name="Aug11AMA">#REF!</definedName>
    <definedName name="Aug12AMA">#REF!</definedName>
    <definedName name="augcf">#REF!</definedName>
    <definedName name="augcost">#REF!</definedName>
    <definedName name="AUGDATA?">#REF!</definedName>
    <definedName name="AugNCF">[17]Assumptions!$C$42</definedName>
    <definedName name="Aurora_Prices">"Monthly Price Summary'!$C$4:$H$63"</definedName>
    <definedName name="AUTOPRINT_1">#REF!</definedName>
    <definedName name="AUTOPRINT_2">#REF!</definedName>
    <definedName name="b" localSheetId="18" hidden="1">{#N/A,#N/A,FALSE,"Coversheet";#N/A,#N/A,FALSE,"QA"}</definedName>
    <definedName name="b" localSheetId="4" hidden="1">{#N/A,#N/A,FALSE,"Coversheet";#N/A,#N/A,FALSE,"QA"}</definedName>
    <definedName name="b" localSheetId="11" hidden="1">{#N/A,#N/A,FALSE,"Coversheet";#N/A,#N/A,FALSE,"QA"}</definedName>
    <definedName name="b" localSheetId="7" hidden="1">{#N/A,#N/A,FALSE,"Coversheet";#N/A,#N/A,FALSE,"QA"}</definedName>
    <definedName name="b" localSheetId="5" hidden="1">{#N/A,#N/A,FALSE,"Coversheet";#N/A,#N/A,FALSE,"QA"}</definedName>
    <definedName name="b" localSheetId="9" hidden="1">{#N/A,#N/A,FALSE,"Coversheet";#N/A,#N/A,FALSE,"QA"}</definedName>
    <definedName name="b" localSheetId="15" hidden="1">{#N/A,#N/A,FALSE,"Coversheet";#N/A,#N/A,FALSE,"QA"}</definedName>
    <definedName name="b" localSheetId="16" hidden="1">{#N/A,#N/A,FALSE,"Coversheet";#N/A,#N/A,FALSE,"QA"}</definedName>
    <definedName name="b" hidden="1">{#N/A,#N/A,FALSE,"Coversheet";#N/A,#N/A,FALSE,"QA"}</definedName>
    <definedName name="BADDEBT">#REF!</definedName>
    <definedName name="bal">[14]Sheet2!#REF!</definedName>
    <definedName name="balance">[14]Sheet2!#REF!</definedName>
    <definedName name="BASIS_YEAR">[11]Distributors!$C$2</definedName>
    <definedName name="BD">#REF!</definedName>
    <definedName name="BEP">#REF!</definedName>
    <definedName name="BEx0017DGUEDPCFJUPUZOOLJCS2B" localSheetId="11" hidden="1">#REF!</definedName>
    <definedName name="BEx0017DGUEDPCFJUPUZOOLJCS2B" hidden="1">#REF!</definedName>
    <definedName name="BEx001CNWHJ5RULCSFM36ZCGJ1UH" localSheetId="11" hidden="1">#REF!</definedName>
    <definedName name="BEx001CNWHJ5RULCSFM36ZCGJ1UH" hidden="1">#REF!</definedName>
    <definedName name="BEx004791UAJIJSN57OT7YBLNP82" localSheetId="11" hidden="1">#REF!</definedName>
    <definedName name="BEx004791UAJIJSN57OT7YBLNP82" hidden="1">#REF!</definedName>
    <definedName name="BEx008P2NVFDLBHL7IZ5WTMVOQ1F" localSheetId="11" hidden="1">#REF!</definedName>
    <definedName name="BEx008P2NVFDLBHL7IZ5WTMVOQ1F" hidden="1">#REF!</definedName>
    <definedName name="BEx009G00IN0JUIAQ4WE9NHTMQE2" localSheetId="11" hidden="1">#REF!</definedName>
    <definedName name="BEx009G00IN0JUIAQ4WE9NHTMQE2" hidden="1">#REF!</definedName>
    <definedName name="BEx00DXTY2JDVGWQKV8H7FG4SV30" localSheetId="11" hidden="1">#REF!</definedName>
    <definedName name="BEx00DXTY2JDVGWQKV8H7FG4SV30" hidden="1">#REF!</definedName>
    <definedName name="BEx00GHLTYRH5N2S6P78YW1CD30N" localSheetId="11" hidden="1">#REF!</definedName>
    <definedName name="BEx00GHLTYRH5N2S6P78YW1CD30N" hidden="1">#REF!</definedName>
    <definedName name="BEx00JC31DY11L45SEU4B10BIN6W" localSheetId="11" hidden="1">#REF!</definedName>
    <definedName name="BEx00JC31DY11L45SEU4B10BIN6W" hidden="1">#REF!</definedName>
    <definedName name="BEx00KZHZBHP3TDV1YMX4B19B95O" localSheetId="11" hidden="1">#REF!</definedName>
    <definedName name="BEx00KZHZBHP3TDV1YMX4B19B95O" hidden="1">#REF!</definedName>
    <definedName name="BEx00P11V7HA4MS6XYY3P4BPVXML" localSheetId="11" hidden="1">#REF!</definedName>
    <definedName name="BEx00P11V7HA4MS6XYY3P4BPVXML" hidden="1">#REF!</definedName>
    <definedName name="BEx00PBV7V99V7M3LDYUTF31MUFJ" localSheetId="11" hidden="1">#REF!</definedName>
    <definedName name="BEx00PBV7V99V7M3LDYUTF31MUFJ" hidden="1">#REF!</definedName>
    <definedName name="BEx00SMIQJ55EVB7T24CORX0JWQO" localSheetId="11" hidden="1">#REF!</definedName>
    <definedName name="BEx00SMIQJ55EVB7T24CORX0JWQO" hidden="1">#REF!</definedName>
    <definedName name="BEx010V7DB7O7Z9NHSX27HZK4H76" localSheetId="11" hidden="1">#REF!</definedName>
    <definedName name="BEx010V7DB7O7Z9NHSX27HZK4H76" hidden="1">#REF!</definedName>
    <definedName name="BEx012IKS6YVHG9KTG2FAKRSMYLU" localSheetId="11" hidden="1">#REF!</definedName>
    <definedName name="BEx012IKS6YVHG9KTG2FAKRSMYLU" hidden="1">#REF!</definedName>
    <definedName name="BEx01HY6E3GJ66ABU5ABN26V6Q13" localSheetId="11" hidden="1">#REF!</definedName>
    <definedName name="BEx01HY6E3GJ66ABU5ABN26V6Q13" hidden="1">#REF!</definedName>
    <definedName name="BEx01PW5YQKEGAR8JDDI5OARYXDF" localSheetId="11" hidden="1">#REF!</definedName>
    <definedName name="BEx01PW5YQKEGAR8JDDI5OARYXDF" hidden="1">#REF!</definedName>
    <definedName name="BEx01QCB2ERCAYYOFDP3OQRWUU60" localSheetId="11" hidden="1">#REF!</definedName>
    <definedName name="BEx01QCB2ERCAYYOFDP3OQRWUU60" hidden="1">#REF!</definedName>
    <definedName name="BEx01U37NQSMTGJRU8EGTJORBJ6H" localSheetId="11" hidden="1">#REF!</definedName>
    <definedName name="BEx01U37NQSMTGJRU8EGTJORBJ6H" hidden="1">#REF!</definedName>
    <definedName name="BEx01XJ94SHJ1YQ7ORPW0RQGKI2H" localSheetId="11" hidden="1">#REF!</definedName>
    <definedName name="BEx01XJ94SHJ1YQ7ORPW0RQGKI2H" hidden="1">#REF!</definedName>
    <definedName name="BEx028BOZCS2MQO9MODVS6F7NCA3" localSheetId="11" hidden="1">#REF!</definedName>
    <definedName name="BEx028BOZCS2MQO9MODVS6F7NCA3" hidden="1">#REF!</definedName>
    <definedName name="BEx02DPUYNH76938V8GVORY8LRY1" localSheetId="11" hidden="1">#REF!</definedName>
    <definedName name="BEx02DPUYNH76938V8GVORY8LRY1" hidden="1">#REF!</definedName>
    <definedName name="BEx02PEP6DY4K1JGB0HHS3B6QOGZ" localSheetId="11" hidden="1">#REF!</definedName>
    <definedName name="BEx02PEP6DY4K1JGB0HHS3B6QOGZ" hidden="1">#REF!</definedName>
    <definedName name="BEx02Q08R9G839Q4RFGG9026C7PX" localSheetId="11" hidden="1">#REF!</definedName>
    <definedName name="BEx02Q08R9G839Q4RFGG9026C7PX" hidden="1">#REF!</definedName>
    <definedName name="BEx02SEL3Z1QWGAHXDPUA9WLTTPS" localSheetId="11" hidden="1">#REF!</definedName>
    <definedName name="BEx02SEL3Z1QWGAHXDPUA9WLTTPS" hidden="1">#REF!</definedName>
    <definedName name="BEx02Y3KJZH5BGDM9QEZ1PVVI114" localSheetId="11" hidden="1">#REF!</definedName>
    <definedName name="BEx02Y3KJZH5BGDM9QEZ1PVVI114" hidden="1">#REF!</definedName>
    <definedName name="BEx0313GRLLASDTVPW5DHTXHE74M" localSheetId="11" hidden="1">#REF!</definedName>
    <definedName name="BEx0313GRLLASDTVPW5DHTXHE74M" hidden="1">#REF!</definedName>
    <definedName name="BEx1F0SOZ3H5XUHXD7O01TCR8T6J" localSheetId="11" hidden="1">#REF!</definedName>
    <definedName name="BEx1F0SOZ3H5XUHXD7O01TCR8T6J" hidden="1">#REF!</definedName>
    <definedName name="BEx1F9HL824UCNCVZ2U62J4KZCX8" localSheetId="11" hidden="1">#REF!</definedName>
    <definedName name="BEx1F9HL824UCNCVZ2U62J4KZCX8" hidden="1">#REF!</definedName>
    <definedName name="BEx1FEVSJKTI1Q1Z874QZVFSJSVA" localSheetId="11" hidden="1">#REF!</definedName>
    <definedName name="BEx1FEVSJKTI1Q1Z874QZVFSJSVA" hidden="1">#REF!</definedName>
    <definedName name="BEx1FGDRUHHLI1GBHELT4PK0LY4V" localSheetId="11" hidden="1">#REF!</definedName>
    <definedName name="BEx1FGDRUHHLI1GBHELT4PK0LY4V" hidden="1">#REF!</definedName>
    <definedName name="BEx1FJZ7GKO99IYTP6GGGF7EUL3Z" localSheetId="11" hidden="1">#REF!</definedName>
    <definedName name="BEx1FJZ7GKO99IYTP6GGGF7EUL3Z" hidden="1">#REF!</definedName>
    <definedName name="BEx1FPDH0YKYQXDHUTFIQLIF34J8" localSheetId="11" hidden="1">#REF!</definedName>
    <definedName name="BEx1FPDH0YKYQXDHUTFIQLIF34J8" hidden="1">#REF!</definedName>
    <definedName name="BEx1FQ9SZAGL2HEKRB046EOQDWOX" localSheetId="11" hidden="1">#REF!</definedName>
    <definedName name="BEx1FQ9SZAGL2HEKRB046EOQDWOX" hidden="1">#REF!</definedName>
    <definedName name="BEx1FZV2CM77TBH1R6YYV9P06KA2" localSheetId="11" hidden="1">#REF!</definedName>
    <definedName name="BEx1FZV2CM77TBH1R6YYV9P06KA2" hidden="1">#REF!</definedName>
    <definedName name="BEx1G59AY8195JTUM6P18VXUFJ3E" localSheetId="11" hidden="1">#REF!</definedName>
    <definedName name="BEx1G59AY8195JTUM6P18VXUFJ3E" hidden="1">#REF!</definedName>
    <definedName name="BEx1GKUDMCV60BOZT0SENCT0MD8L" localSheetId="11" hidden="1">#REF!</definedName>
    <definedName name="BEx1GKUDMCV60BOZT0SENCT0MD8L" hidden="1">#REF!</definedName>
    <definedName name="BEx1GUVQ5L0JCX3E4SROI4WBYVTO" localSheetId="11" hidden="1">#REF!</definedName>
    <definedName name="BEx1GUVQ5L0JCX3E4SROI4WBYVTO" hidden="1">#REF!</definedName>
    <definedName name="BEx1GVMRHFXUP6XYYY9NR12PV5TF" localSheetId="11" hidden="1">#REF!</definedName>
    <definedName name="BEx1GVMRHFXUP6XYYY9NR12PV5TF" hidden="1">#REF!</definedName>
    <definedName name="BEx1H6KIT7BHUH6MDDWC935V9N47" localSheetId="11" hidden="1">#REF!</definedName>
    <definedName name="BEx1H6KIT7BHUH6MDDWC935V9N47" hidden="1">#REF!</definedName>
    <definedName name="BEx1HA60AI3STEJQZAQ0RA3Q3AZV" localSheetId="11" hidden="1">#REF!</definedName>
    <definedName name="BEx1HA60AI3STEJQZAQ0RA3Q3AZV" hidden="1">#REF!</definedName>
    <definedName name="BEx1HB2DBVO5N6V2WX7BEHUFYTFU" localSheetId="11" hidden="1">#REF!</definedName>
    <definedName name="BEx1HB2DBVO5N6V2WX7BEHUFYTFU" hidden="1">#REF!</definedName>
    <definedName name="BEx1HDGOOJ3SKHYMWUZJ1P0RQZ9N" localSheetId="11" hidden="1">#REF!</definedName>
    <definedName name="BEx1HDGOOJ3SKHYMWUZJ1P0RQZ9N" hidden="1">#REF!</definedName>
    <definedName name="BEx1HDM5ZXSJG6JQEMSFV52PZ10V" localSheetId="11" hidden="1">#REF!</definedName>
    <definedName name="BEx1HDM5ZXSJG6JQEMSFV52PZ10V" hidden="1">#REF!</definedName>
    <definedName name="BEx1HETBBZVN5F43LKOFMC4QB0CR" localSheetId="11" hidden="1">#REF!</definedName>
    <definedName name="BEx1HETBBZVN5F43LKOFMC4QB0CR" hidden="1">#REF!</definedName>
    <definedName name="BEx1HGWNWPLNXICOTP90TKQVVE4E" localSheetId="11" hidden="1">#REF!</definedName>
    <definedName name="BEx1HGWNWPLNXICOTP90TKQVVE4E" hidden="1">#REF!</definedName>
    <definedName name="BEx1HIPLJZABY0EMUOTZN0EQMDPU" localSheetId="11" hidden="1">#REF!</definedName>
    <definedName name="BEx1HIPLJZABY0EMUOTZN0EQMDPU" hidden="1">#REF!</definedName>
    <definedName name="BEx1HO94JIRX219MPWMB5E5XZ04X" localSheetId="11" hidden="1">#REF!</definedName>
    <definedName name="BEx1HO94JIRX219MPWMB5E5XZ04X" hidden="1">#REF!</definedName>
    <definedName name="BEx1HQNF6KHM21E3XLW0NMSSEI9S" localSheetId="11" hidden="1">#REF!</definedName>
    <definedName name="BEx1HQNF6KHM21E3XLW0NMSSEI9S" hidden="1">#REF!</definedName>
    <definedName name="BEx1HSLNWIW4S97ZBYY7I7M5YVH4" localSheetId="11" hidden="1">#REF!</definedName>
    <definedName name="BEx1HSLNWIW4S97ZBYY7I7M5YVH4" hidden="1">#REF!</definedName>
    <definedName name="BEx1HZCBBWLB2BTNOXP319ZDEVOJ" localSheetId="11" hidden="1">#REF!</definedName>
    <definedName name="BEx1HZCBBWLB2BTNOXP319ZDEVOJ" hidden="1">#REF!</definedName>
    <definedName name="BEx1I4QKTILCKZUSOJCVZN7SNHL5" localSheetId="11" hidden="1">#REF!</definedName>
    <definedName name="BEx1I4QKTILCKZUSOJCVZN7SNHL5" hidden="1">#REF!</definedName>
    <definedName name="BEx1IE0ZP7RIFM9FI24S9I6AAJ14" localSheetId="11" hidden="1">#REF!</definedName>
    <definedName name="BEx1IE0ZP7RIFM9FI24S9I6AAJ14" hidden="1">#REF!</definedName>
    <definedName name="BEx1IGQ5B697MNDOE06MVSR0H58E" localSheetId="11" hidden="1">#REF!</definedName>
    <definedName name="BEx1IGQ5B697MNDOE06MVSR0H58E" hidden="1">#REF!</definedName>
    <definedName name="BEx1IKRPW8MLB9Y485M1TL2IT9SH" localSheetId="11" hidden="1">#REF!</definedName>
    <definedName name="BEx1IKRPW8MLB9Y485M1TL2IT9SH" hidden="1">#REF!</definedName>
    <definedName name="BEx1IPKCFCT3TL9MSO1LSYJ2VJ2X" localSheetId="11" hidden="1">#REF!</definedName>
    <definedName name="BEx1IPKCFCT3TL9MSO1LSYJ2VJ2X" hidden="1">#REF!</definedName>
    <definedName name="BEx1IW5PQTTMD62XZ287XF2O3FBQ" localSheetId="11" hidden="1">#REF!</definedName>
    <definedName name="BEx1IW5PQTTMD62XZ287XF2O3FBQ" hidden="1">#REF!</definedName>
    <definedName name="BEx1J0CSSHDJGBJUHVOEMCF2P4DL" localSheetId="11" hidden="1">#REF!</definedName>
    <definedName name="BEx1J0CSSHDJGBJUHVOEMCF2P4DL" hidden="1">#REF!</definedName>
    <definedName name="BEx1J0NL6D3ILC18B48AL0VNEN9A" localSheetId="11" hidden="1">#REF!</definedName>
    <definedName name="BEx1J0NL6D3ILC18B48AL0VNEN9A" hidden="1">#REF!</definedName>
    <definedName name="BEx1J7E8VCGLPYU82QXVUG5N3ZAI" localSheetId="11" hidden="1">#REF!</definedName>
    <definedName name="BEx1J7E8VCGLPYU82QXVUG5N3ZAI" hidden="1">#REF!</definedName>
    <definedName name="BEx1JGE2YQWH8S25USOY08XVGO0D" localSheetId="11" hidden="1">#REF!</definedName>
    <definedName name="BEx1JGE2YQWH8S25USOY08XVGO0D" hidden="1">#REF!</definedName>
    <definedName name="BEx1JJJC9T1W7HY4V7HP1S1W4JO1" localSheetId="11" hidden="1">#REF!</definedName>
    <definedName name="BEx1JJJC9T1W7HY4V7HP1S1W4JO1" hidden="1">#REF!</definedName>
    <definedName name="BEx1JKKZSJ7DI4PTFVI9VVFMB1X2" localSheetId="11" hidden="1">#REF!</definedName>
    <definedName name="BEx1JKKZSJ7DI4PTFVI9VVFMB1X2" hidden="1">#REF!</definedName>
    <definedName name="BEx1JUBQFRVMASSFK4B3V0AD7YP9" localSheetId="11" hidden="1">#REF!</definedName>
    <definedName name="BEx1JUBQFRVMASSFK4B3V0AD7YP9" hidden="1">#REF!</definedName>
    <definedName name="BEx1JVTOATZGRJFXGXPJJLC4DOBE" localSheetId="11" hidden="1">#REF!</definedName>
    <definedName name="BEx1JVTOATZGRJFXGXPJJLC4DOBE" hidden="1">#REF!</definedName>
    <definedName name="BEx1JXBM5W4YRWNQ0P95QQS6JWD6" localSheetId="11" hidden="1">#REF!</definedName>
    <definedName name="BEx1JXBM5W4YRWNQ0P95QQS6JWD6" hidden="1">#REF!</definedName>
    <definedName name="BEx1KGY9QEHZ9QSARMQUTQKRK4UX" localSheetId="11" hidden="1">#REF!</definedName>
    <definedName name="BEx1KGY9QEHZ9QSARMQUTQKRK4UX" hidden="1">#REF!</definedName>
    <definedName name="BEx1KIWH5MOLR00SBECT39NS3AJ1" localSheetId="11" hidden="1">#REF!</definedName>
    <definedName name="BEx1KIWH5MOLR00SBECT39NS3AJ1" hidden="1">#REF!</definedName>
    <definedName name="BEx1KKP1ELIF2UII2FWVGL7M1X7J" localSheetId="11" hidden="1">#REF!</definedName>
    <definedName name="BEx1KKP1ELIF2UII2FWVGL7M1X7J" hidden="1">#REF!</definedName>
    <definedName name="BEx1KQJKIAPZKE9YDYH5HKXX52FM" localSheetId="11" hidden="1">#REF!</definedName>
    <definedName name="BEx1KQJKIAPZKE9YDYH5HKXX52FM" hidden="1">#REF!</definedName>
    <definedName name="BEx1KUVWMB0QCWA3RBE4CADFVRIS" localSheetId="11" hidden="1">#REF!</definedName>
    <definedName name="BEx1KUVWMB0QCWA3RBE4CADFVRIS" hidden="1">#REF!</definedName>
    <definedName name="BEx1L0AAH7PV8PPQQDBP5AI4TLYP" localSheetId="11" hidden="1">#REF!</definedName>
    <definedName name="BEx1L0AAH7PV8PPQQDBP5AI4TLYP" hidden="1">#REF!</definedName>
    <definedName name="BEx1L2OG1SDFK2TPXELJ77YP4NI2" localSheetId="11" hidden="1">#REF!</definedName>
    <definedName name="BEx1L2OG1SDFK2TPXELJ77YP4NI2" hidden="1">#REF!</definedName>
    <definedName name="BEx1L6Q60MWRDJB4L20LK0XPA0Z2" localSheetId="11" hidden="1">#REF!</definedName>
    <definedName name="BEx1L6Q60MWRDJB4L20LK0XPA0Z2" hidden="1">#REF!</definedName>
    <definedName name="BEx1L7BSEFOLQDNZWMLUNBRO08T4" localSheetId="11" hidden="1">#REF!</definedName>
    <definedName name="BEx1L7BSEFOLQDNZWMLUNBRO08T4" hidden="1">#REF!</definedName>
    <definedName name="BEx1LD63FP2Z4BR9TKSHOZW9KKZ5" localSheetId="11" hidden="1">#REF!</definedName>
    <definedName name="BEx1LD63FP2Z4BR9TKSHOZW9KKZ5" hidden="1">#REF!</definedName>
    <definedName name="BEx1LDMB9RW982DUILM2WPT5VWQ3" localSheetId="11" hidden="1">#REF!</definedName>
    <definedName name="BEx1LDMB9RW982DUILM2WPT5VWQ3" hidden="1">#REF!</definedName>
    <definedName name="BEx1LFF2UQ13XL4X1I2WBD73NZ21" localSheetId="11" hidden="1">#REF!</definedName>
    <definedName name="BEx1LFF2UQ13XL4X1I2WBD73NZ21" hidden="1">#REF!</definedName>
    <definedName name="BEx1LKTB33LO23ACTADIVRY7ZNFC" localSheetId="11" hidden="1">#REF!</definedName>
    <definedName name="BEx1LKTB33LO23ACTADIVRY7ZNFC" hidden="1">#REF!</definedName>
    <definedName name="BEx1LQNKVZAXGSEPDAM8AWU2FHHJ" localSheetId="11" hidden="1">#REF!</definedName>
    <definedName name="BEx1LQNKVZAXGSEPDAM8AWU2FHHJ" hidden="1">#REF!</definedName>
    <definedName name="BEx1LRPGDQCOEMW8YT80J1XCDCIV" localSheetId="11" hidden="1">#REF!</definedName>
    <definedName name="BEx1LRPGDQCOEMW8YT80J1XCDCIV" hidden="1">#REF!</definedName>
    <definedName name="BEx1LRUSJW4JG54X07QWD9R27WV9" localSheetId="11" hidden="1">#REF!</definedName>
    <definedName name="BEx1LRUSJW4JG54X07QWD9R27WV9" hidden="1">#REF!</definedName>
    <definedName name="BEx1M1WBK5T0LP1AK2JYV6W87ID6" localSheetId="11" hidden="1">#REF!</definedName>
    <definedName name="BEx1M1WBK5T0LP1AK2JYV6W87ID6" hidden="1">#REF!</definedName>
    <definedName name="BEx1M51HHDYGIT8PON7U8ICL2S95" localSheetId="11" hidden="1">#REF!</definedName>
    <definedName name="BEx1M51HHDYGIT8PON7U8ICL2S95" hidden="1">#REF!</definedName>
    <definedName name="BEx1MP4FWKV0QYXE13PX9JSNA270" localSheetId="11" hidden="1">#REF!</definedName>
    <definedName name="BEx1MP4FWKV0QYXE13PX9JSNA270" hidden="1">#REF!</definedName>
    <definedName name="BEx1MSV791FSS4CZQKG04NHT3F79" localSheetId="11" hidden="1">#REF!</definedName>
    <definedName name="BEx1MSV791FSS4CZQKG04NHT3F79" hidden="1">#REF!</definedName>
    <definedName name="BEx1MTRKKVCHOZ0YGID6HZ49LJTO" localSheetId="11" hidden="1">#REF!</definedName>
    <definedName name="BEx1MTRKKVCHOZ0YGID6HZ49LJTO" hidden="1">#REF!</definedName>
    <definedName name="BEx1N3CUJ3UX61X38ZAJVPEN4KMC" localSheetId="11" hidden="1">#REF!</definedName>
    <definedName name="BEx1N3CUJ3UX61X38ZAJVPEN4KMC" hidden="1">#REF!</definedName>
    <definedName name="BEx1N5R5IJ3CG6CL344F5KWPINEO" localSheetId="11" hidden="1">#REF!</definedName>
    <definedName name="BEx1N5R5IJ3CG6CL344F5KWPINEO" hidden="1">#REF!</definedName>
    <definedName name="BEx1NFCFVPBS7XURQ8Y0BZEGPBVP" localSheetId="11" hidden="1">#REF!</definedName>
    <definedName name="BEx1NFCFVPBS7XURQ8Y0BZEGPBVP" hidden="1">#REF!</definedName>
    <definedName name="BEx1NM34KQTO1LDNSAFD1L82UZFG" localSheetId="11" hidden="1">#REF!</definedName>
    <definedName name="BEx1NM34KQTO1LDNSAFD1L82UZFG" hidden="1">#REF!</definedName>
    <definedName name="BEx1NO6TXZVOGCUWCCRTXRXWW0XL" localSheetId="11" hidden="1">#REF!</definedName>
    <definedName name="BEx1NO6TXZVOGCUWCCRTXRXWW0XL" hidden="1">#REF!</definedName>
    <definedName name="BEx1NS8EU5P9FQV3S0WRTXI5L361" localSheetId="11" hidden="1">#REF!</definedName>
    <definedName name="BEx1NS8EU5P9FQV3S0WRTXI5L361" hidden="1">#REF!</definedName>
    <definedName name="BEx1NUBX5VUYZFKQH69FN6BTLWCR" localSheetId="11" hidden="1">#REF!</definedName>
    <definedName name="BEx1NUBX5VUYZFKQH69FN6BTLWCR" hidden="1">#REF!</definedName>
    <definedName name="BEx1NZ4K1L8UON80Y2A4RASKWGNP" localSheetId="11" hidden="1">#REF!</definedName>
    <definedName name="BEx1NZ4K1L8UON80Y2A4RASKWGNP" hidden="1">#REF!</definedName>
    <definedName name="BEx1O24FB2CPATAGE3T7L1NBQQO1" localSheetId="11" hidden="1">#REF!</definedName>
    <definedName name="BEx1O24FB2CPATAGE3T7L1NBQQO1" hidden="1">#REF!</definedName>
    <definedName name="BEx1OLAZ915OGYWP0QP1QQWDLCRX" localSheetId="11" hidden="1">#REF!</definedName>
    <definedName name="BEx1OLAZ915OGYWP0QP1QQWDLCRX" hidden="1">#REF!</definedName>
    <definedName name="BEx1OO5ER042IS6IC4TLDI75JNVH" localSheetId="11" hidden="1">#REF!</definedName>
    <definedName name="BEx1OO5ER042IS6IC4TLDI75JNVH" hidden="1">#REF!</definedName>
    <definedName name="BEx1OTE54CBSUT8FWKRALEDCUWN4" localSheetId="11" hidden="1">#REF!</definedName>
    <definedName name="BEx1OTE54CBSUT8FWKRALEDCUWN4" hidden="1">#REF!</definedName>
    <definedName name="BEx1OVSMPADTX95QUOX34KZQ8EDY" localSheetId="11" hidden="1">#REF!</definedName>
    <definedName name="BEx1OVSMPADTX95QUOX34KZQ8EDY" hidden="1">#REF!</definedName>
    <definedName name="BEx1OWJJ0DP4628GCVVRQ9X0DRHQ" localSheetId="11" hidden="1">#REF!</definedName>
    <definedName name="BEx1OWJJ0DP4628GCVVRQ9X0DRHQ" hidden="1">#REF!</definedName>
    <definedName name="BEx1OX544IO9FQJI7YYQGZCEHB3O" localSheetId="11" hidden="1">#REF!</definedName>
    <definedName name="BEx1OX544IO9FQJI7YYQGZCEHB3O" hidden="1">#REF!</definedName>
    <definedName name="BEx1OY6SVEUT2EQ26P7EKEND342G" localSheetId="11" hidden="1">#REF!</definedName>
    <definedName name="BEx1OY6SVEUT2EQ26P7EKEND342G" hidden="1">#REF!</definedName>
    <definedName name="BEx1OYN1LPIPI12O9G6F7QAOS9T4" localSheetId="11" hidden="1">#REF!</definedName>
    <definedName name="BEx1OYN1LPIPI12O9G6F7QAOS9T4" hidden="1">#REF!</definedName>
    <definedName name="BEx1P1HHKJA799O3YZXQAX6KFH58" localSheetId="11" hidden="1">#REF!</definedName>
    <definedName name="BEx1P1HHKJA799O3YZXQAX6KFH58" hidden="1">#REF!</definedName>
    <definedName name="BEx1P34W467WGPOXPK292QFJIPHJ" localSheetId="11" hidden="1">#REF!</definedName>
    <definedName name="BEx1P34W467WGPOXPK292QFJIPHJ" hidden="1">#REF!</definedName>
    <definedName name="BEx1P76FRYAB1BWA5RJS4KOB3G9I" localSheetId="11" hidden="1">#REF!</definedName>
    <definedName name="BEx1P76FRYAB1BWA5RJS4KOB3G9I" hidden="1">#REF!</definedName>
    <definedName name="BEx1P7S1J4TKGVJ43C2Q2R3M9WRB" localSheetId="11" hidden="1">#REF!</definedName>
    <definedName name="BEx1P7S1J4TKGVJ43C2Q2R3M9WRB" hidden="1">#REF!</definedName>
    <definedName name="BEx1P8OF6WY3IH8SO71KQOU83V3Y" localSheetId="11" hidden="1">#REF!</definedName>
    <definedName name="BEx1P8OF6WY3IH8SO71KQOU83V3Y" hidden="1">#REF!</definedName>
    <definedName name="BEx1PA11BLPVZM8RC5BL46WX8YB5" localSheetId="11" hidden="1">#REF!</definedName>
    <definedName name="BEx1PA11BLPVZM8RC5BL46WX8YB5" hidden="1">#REF!</definedName>
    <definedName name="BEx1PAMMMZTO2BTR6YLZ9ASMPS4N" localSheetId="11" hidden="1">#REF!</definedName>
    <definedName name="BEx1PAMMMZTO2BTR6YLZ9ASMPS4N" hidden="1">#REF!</definedName>
    <definedName name="BEx1PBZ4BEFIPGMQXT9T8S4PZ2IM" localSheetId="11" hidden="1">#REF!</definedName>
    <definedName name="BEx1PBZ4BEFIPGMQXT9T8S4PZ2IM" hidden="1">#REF!</definedName>
    <definedName name="BEx1PJMAAUI73DAR3XUON2UMXTBS" localSheetId="11" hidden="1">#REF!</definedName>
    <definedName name="BEx1PJMAAUI73DAR3XUON2UMXTBS" hidden="1">#REF!</definedName>
    <definedName name="BEx1PLF2CFSXBZPVI6CJ534EIJDN" localSheetId="11" hidden="1">#REF!</definedName>
    <definedName name="BEx1PLF2CFSXBZPVI6CJ534EIJDN" hidden="1">#REF!</definedName>
    <definedName name="BEx1PMWZB2DO6EM9BKLUICZJ65HD" localSheetId="11" hidden="1">#REF!</definedName>
    <definedName name="BEx1PMWZB2DO6EM9BKLUICZJ65HD" hidden="1">#REF!</definedName>
    <definedName name="BEx1PU3X6U0EVLY9569KVBPAH7XU" localSheetId="11" hidden="1">#REF!</definedName>
    <definedName name="BEx1PU3X6U0EVLY9569KVBPAH7XU" hidden="1">#REF!</definedName>
    <definedName name="BEx1Q9OV5AOW28OUGRFCD3ZFVWC3" localSheetId="11" hidden="1">#REF!</definedName>
    <definedName name="BEx1Q9OV5AOW28OUGRFCD3ZFVWC3" hidden="1">#REF!</definedName>
    <definedName name="BEx1QA54J2A4I7IBQR19BTY28ZMR" localSheetId="11" hidden="1">#REF!</definedName>
    <definedName name="BEx1QA54J2A4I7IBQR19BTY28ZMR" hidden="1">#REF!</definedName>
    <definedName name="BEx1QD50TNYYZ6YO943BWHPB9UD9" localSheetId="11" hidden="1">#REF!</definedName>
    <definedName name="BEx1QD50TNYYZ6YO943BWHPB9UD9" hidden="1">#REF!</definedName>
    <definedName name="BEx1QMQAHG3KQUK59DVM68SWKZIZ" localSheetId="11" hidden="1">#REF!</definedName>
    <definedName name="BEx1QMQAHG3KQUK59DVM68SWKZIZ" hidden="1">#REF!</definedName>
    <definedName name="BEx1R9YFKJCMSEST8OVCAO5E47FO" localSheetId="11" hidden="1">#REF!</definedName>
    <definedName name="BEx1R9YFKJCMSEST8OVCAO5E47FO" hidden="1">#REF!</definedName>
    <definedName name="BEx1RBGC06B3T52OIC0EQ1KGVP1I" localSheetId="11" hidden="1">#REF!</definedName>
    <definedName name="BEx1RBGC06B3T52OIC0EQ1KGVP1I" hidden="1">#REF!</definedName>
    <definedName name="BEx1RRC7X4NI1CU4EO5XYE2GVARJ" localSheetId="11" hidden="1">#REF!</definedName>
    <definedName name="BEx1RRC7X4NI1CU4EO5XYE2GVARJ" hidden="1">#REF!</definedName>
    <definedName name="BEx1RZA1NCGT832L7EMR7GMF588W" localSheetId="11" hidden="1">#REF!</definedName>
    <definedName name="BEx1RZA1NCGT832L7EMR7GMF588W" hidden="1">#REF!</definedName>
    <definedName name="BEx1S0XGIPUSZQUCSGWSK10GKW7Y" localSheetId="11" hidden="1">#REF!</definedName>
    <definedName name="BEx1S0XGIPUSZQUCSGWSK10GKW7Y" hidden="1">#REF!</definedName>
    <definedName name="BEx1S5VFNKIXHTTCWSV60UC50EZ8" localSheetId="11" hidden="1">#REF!</definedName>
    <definedName name="BEx1S5VFNKIXHTTCWSV60UC50EZ8" hidden="1">#REF!</definedName>
    <definedName name="BEx1SK3U02H0RGKEYXW7ZMCEOF3V" localSheetId="11" hidden="1">#REF!</definedName>
    <definedName name="BEx1SK3U02H0RGKEYXW7ZMCEOF3V" hidden="1">#REF!</definedName>
    <definedName name="BEx1SSNEZINBJT29QVS62VS1THT4" localSheetId="11" hidden="1">#REF!</definedName>
    <definedName name="BEx1SSNEZINBJT29QVS62VS1THT4" hidden="1">#REF!</definedName>
    <definedName name="BEx1SVNCHNANBJIDIQVB8AFK4HAN" localSheetId="11" hidden="1">#REF!</definedName>
    <definedName name="BEx1SVNCHNANBJIDIQVB8AFK4HAN" hidden="1">#REF!</definedName>
    <definedName name="BEx1SY74DYVEPAQ9TGGGXKJA025O" localSheetId="11" hidden="1">#REF!</definedName>
    <definedName name="BEx1SY74DYVEPAQ9TGGGXKJA025O" hidden="1">#REF!</definedName>
    <definedName name="BEx1TJ0WLS9O7KNSGIPWTYHDYI1D" localSheetId="11" hidden="1">#REF!</definedName>
    <definedName name="BEx1TJ0WLS9O7KNSGIPWTYHDYI1D" hidden="1">#REF!</definedName>
    <definedName name="BEx1TUPQAYGAI13ZC7FU1FJXFAPM" localSheetId="11" hidden="1">#REF!</definedName>
    <definedName name="BEx1TUPQAYGAI13ZC7FU1FJXFAPM" hidden="1">#REF!</definedName>
    <definedName name="BEx1TY0F9W7EOF31FZXITWEYBSRT" localSheetId="11" hidden="1">#REF!</definedName>
    <definedName name="BEx1TY0F9W7EOF31FZXITWEYBSRT" hidden="1">#REF!</definedName>
    <definedName name="BEx1U7WFO8OZKB1EBF4H386JW91L" localSheetId="11" hidden="1">#REF!</definedName>
    <definedName name="BEx1U7WFO8OZKB1EBF4H386JW91L" hidden="1">#REF!</definedName>
    <definedName name="BEx1U87938YR9N6HYI24KVBKLOS3" localSheetId="11" hidden="1">#REF!</definedName>
    <definedName name="BEx1U87938YR9N6HYI24KVBKLOS3" hidden="1">#REF!</definedName>
    <definedName name="BEx1U9P6VQWSVRICLZR9DYRMN61U" localSheetId="11" hidden="1">#REF!</definedName>
    <definedName name="BEx1U9P6VQWSVRICLZR9DYRMN61U" hidden="1">#REF!</definedName>
    <definedName name="BEx1UESH4KDWHYESQU2IE55RS3LI" localSheetId="11" hidden="1">#REF!</definedName>
    <definedName name="BEx1UESH4KDWHYESQU2IE55RS3LI" hidden="1">#REF!</definedName>
    <definedName name="BEx1UI8N9KTCPSOJ7RDW0T8UEBNP" localSheetId="11" hidden="1">#REF!</definedName>
    <definedName name="BEx1UI8N9KTCPSOJ7RDW0T8UEBNP" hidden="1">#REF!</definedName>
    <definedName name="BEx1UML0HHJFHA5TBOYQ24I3RV1W" localSheetId="11" hidden="1">#REF!</definedName>
    <definedName name="BEx1UML0HHJFHA5TBOYQ24I3RV1W" hidden="1">#REF!</definedName>
    <definedName name="BEx1UO8ENOJNYCNX5Z95TBIJ3MKP" localSheetId="11" hidden="1">#REF!</definedName>
    <definedName name="BEx1UO8ENOJNYCNX5Z95TBIJ3MKP" hidden="1">#REF!</definedName>
    <definedName name="BEx1UUDIQPZ23XQ79GUL0RAWRSCK" localSheetId="11" hidden="1">#REF!</definedName>
    <definedName name="BEx1UUDIQPZ23XQ79GUL0RAWRSCK" hidden="1">#REF!</definedName>
    <definedName name="BEx1V67SEV778NVW68J8W5SND1J7" localSheetId="11" hidden="1">#REF!</definedName>
    <definedName name="BEx1V67SEV778NVW68J8W5SND1J7" hidden="1">#REF!</definedName>
    <definedName name="BEx1VIY9SQLRESD11CC4PHYT0XSG" localSheetId="11" hidden="1">#REF!</definedName>
    <definedName name="BEx1VIY9SQLRESD11CC4PHYT0XSG" hidden="1">#REF!</definedName>
    <definedName name="BEx1W3170EJU6QEJR4F8E2ULUU2U" localSheetId="11" hidden="1">#REF!</definedName>
    <definedName name="BEx1W3170EJU6QEJR4F8E2ULUU2U" hidden="1">#REF!</definedName>
    <definedName name="BEx1WC67EH10SC38QWX3WEA5KH3A" localSheetId="11" hidden="1">#REF!</definedName>
    <definedName name="BEx1WC67EH10SC38QWX3WEA5KH3A" hidden="1">#REF!</definedName>
    <definedName name="BEx1WDTMC6W73PJPTY0JYLKOA883" localSheetId="11" hidden="1">#REF!</definedName>
    <definedName name="BEx1WDTMC6W73PJPTY0JYLKOA883" hidden="1">#REF!</definedName>
    <definedName name="BEx1WGYTKZZIPM1577W5FEYKFH3V" localSheetId="11" hidden="1">#REF!</definedName>
    <definedName name="BEx1WGYTKZZIPM1577W5FEYKFH3V" hidden="1">#REF!</definedName>
    <definedName name="BEx1WHPURIV3D3PTJJ359H1OP7ZV" localSheetId="11" hidden="1">#REF!</definedName>
    <definedName name="BEx1WHPURIV3D3PTJJ359H1OP7ZV" hidden="1">#REF!</definedName>
    <definedName name="BEx1WLBBR45RLDQX9FCLJWUUQX5R" localSheetId="11" hidden="1">#REF!</definedName>
    <definedName name="BEx1WLBBR45RLDQX9FCLJWUUQX5R" hidden="1">#REF!</definedName>
    <definedName name="BEx1WLWY2CR1WRD694JJSWSDFAIR" localSheetId="11" hidden="1">#REF!</definedName>
    <definedName name="BEx1WLWY2CR1WRD694JJSWSDFAIR" hidden="1">#REF!</definedName>
    <definedName name="BEx1WMD1LWPWRIK6GGAJRJAHJM8I" localSheetId="11" hidden="1">#REF!</definedName>
    <definedName name="BEx1WMD1LWPWRIK6GGAJRJAHJM8I" hidden="1">#REF!</definedName>
    <definedName name="BEx1WR0D41MR174LBF3P9E3K0J51" localSheetId="11" hidden="1">#REF!</definedName>
    <definedName name="BEx1WR0D41MR174LBF3P9E3K0J51" hidden="1">#REF!</definedName>
    <definedName name="BEx1WT3VU2F7OSUQZHBIV4KTTFJ4" localSheetId="11" hidden="1">#REF!</definedName>
    <definedName name="BEx1WT3VU2F7OSUQZHBIV4KTTFJ4" hidden="1">#REF!</definedName>
    <definedName name="BEx1WUB1FAS5PHU33TJ60SUHR618" localSheetId="11" hidden="1">#REF!</definedName>
    <definedName name="BEx1WUB1FAS5PHU33TJ60SUHR618" hidden="1">#REF!</definedName>
    <definedName name="BEx1WX04G0INSPPG9NTNR3DYR6PZ" localSheetId="11" hidden="1">#REF!</definedName>
    <definedName name="BEx1WX04G0INSPPG9NTNR3DYR6PZ" hidden="1">#REF!</definedName>
    <definedName name="BEx1X3LHU9DPG01VWX2IF65TRATF" localSheetId="11" hidden="1">#REF!</definedName>
    <definedName name="BEx1X3LHU9DPG01VWX2IF65TRATF" hidden="1">#REF!</definedName>
    <definedName name="BEx1XFL3ISYW3FU1DQ3US0DYA8NQ" localSheetId="11" hidden="1">#REF!</definedName>
    <definedName name="BEx1XFL3ISYW3FU1DQ3US0DYA8NQ" hidden="1">#REF!</definedName>
    <definedName name="BEx1XK8AAMO0AH0Z1OUKW30CA7EQ" localSheetId="11" hidden="1">#REF!</definedName>
    <definedName name="BEx1XK8AAMO0AH0Z1OUKW30CA7EQ" hidden="1">#REF!</definedName>
    <definedName name="BEx1XL4MZ7C80495GHQRWOBS16PQ" localSheetId="11" hidden="1">#REF!</definedName>
    <definedName name="BEx1XL4MZ7C80495GHQRWOBS16PQ" hidden="1">#REF!</definedName>
    <definedName name="BEx1Y2IGS2K95E1M51PEF9KJZ0KB" localSheetId="11" hidden="1">#REF!</definedName>
    <definedName name="BEx1Y2IGS2K95E1M51PEF9KJZ0KB" hidden="1">#REF!</definedName>
    <definedName name="BEx1Y3PKK83X2FN9SAALFHOWKMRQ" localSheetId="11" hidden="1">#REF!</definedName>
    <definedName name="BEx1Y3PKK83X2FN9SAALFHOWKMRQ" hidden="1">#REF!</definedName>
    <definedName name="BEx1YL3DJ7Y4AZ01ERCOGW0FJ26T" localSheetId="11" hidden="1">#REF!</definedName>
    <definedName name="BEx1YL3DJ7Y4AZ01ERCOGW0FJ26T" hidden="1">#REF!</definedName>
    <definedName name="BEx1Z2RYHSVD1H37817SN93VMURZ" localSheetId="11" hidden="1">#REF!</definedName>
    <definedName name="BEx1Z2RYHSVD1H37817SN93VMURZ" hidden="1">#REF!</definedName>
    <definedName name="BEx3AMAKWI6458B67VKZO56MCNJW" localSheetId="11" hidden="1">#REF!</definedName>
    <definedName name="BEx3AMAKWI6458B67VKZO56MCNJW" hidden="1">#REF!</definedName>
    <definedName name="BEx3AOOVM42G82TNF53W0EKXLUSI" localSheetId="11" hidden="1">#REF!</definedName>
    <definedName name="BEx3AOOVM42G82TNF53W0EKXLUSI" hidden="1">#REF!</definedName>
    <definedName name="BEx3AZH9W4SUFCAHNDOQ728R9V4L" localSheetId="11" hidden="1">#REF!</definedName>
    <definedName name="BEx3AZH9W4SUFCAHNDOQ728R9V4L" hidden="1">#REF!</definedName>
    <definedName name="BEx3BNR9ES4KY7Q1DK83KC5NDGL8" localSheetId="11" hidden="1">#REF!</definedName>
    <definedName name="BEx3BNR9ES4KY7Q1DK83KC5NDGL8" hidden="1">#REF!</definedName>
    <definedName name="BEx3BQR5VZXNQ4H949ORM8ESU3B3" localSheetId="11" hidden="1">#REF!</definedName>
    <definedName name="BEx3BQR5VZXNQ4H949ORM8ESU3B3" hidden="1">#REF!</definedName>
    <definedName name="BEx3BTLL3ASJN134DLEQTQM70VZM" localSheetId="11" hidden="1">#REF!</definedName>
    <definedName name="BEx3BTLL3ASJN134DLEQTQM70VZM" hidden="1">#REF!</definedName>
    <definedName name="BEx3BW5CTV0DJU5AQS3ZQFK2VLF3" localSheetId="11" hidden="1">#REF!</definedName>
    <definedName name="BEx3BW5CTV0DJU5AQS3ZQFK2VLF3" hidden="1">#REF!</definedName>
    <definedName name="BEx3BYP0FG369M7G3JEFLMMXAKTS" localSheetId="11" hidden="1">#REF!</definedName>
    <definedName name="BEx3BYP0FG369M7G3JEFLMMXAKTS" hidden="1">#REF!</definedName>
    <definedName name="BEx3C2QR0WUD19QSVO8EMIPNQJKH" localSheetId="11" hidden="1">#REF!</definedName>
    <definedName name="BEx3C2QR0WUD19QSVO8EMIPNQJKH" hidden="1">#REF!</definedName>
    <definedName name="BEx3CKFCCPZZ6ROLAT5C1DZNIC1U" localSheetId="11" hidden="1">#REF!</definedName>
    <definedName name="BEx3CKFCCPZZ6ROLAT5C1DZNIC1U" hidden="1">#REF!</definedName>
    <definedName name="BEx3CO0SVO4WLH0DO43DCHYDTH1P" localSheetId="11" hidden="1">#REF!</definedName>
    <definedName name="BEx3CO0SVO4WLH0DO43DCHYDTH1P" hidden="1">#REF!</definedName>
    <definedName name="BEx3CPDAEBC12450MVHX6S78ILBS" localSheetId="11" hidden="1">#REF!</definedName>
    <definedName name="BEx3CPDAEBC12450MVHX6S78ILBS" hidden="1">#REF!</definedName>
    <definedName name="BEx3CQ9OQ7E1YH93NADGWWEH0HD5" localSheetId="11" hidden="1">#REF!</definedName>
    <definedName name="BEx3CQ9OQ7E1YH93NADGWWEH0HD5" hidden="1">#REF!</definedName>
    <definedName name="BEx3D9G6QTSPF9UYI4X0XY0VE896" localSheetId="11" hidden="1">#REF!</definedName>
    <definedName name="BEx3D9G6QTSPF9UYI4X0XY0VE896" hidden="1">#REF!</definedName>
    <definedName name="BEx3DCQU9PBRXIMLO62KS5RLH447" localSheetId="11" hidden="1">#REF!</definedName>
    <definedName name="BEx3DCQU9PBRXIMLO62KS5RLH447" hidden="1">#REF!</definedName>
    <definedName name="BEx3DQ8EH7C7L4XQAOL3NRRVRRT3" localSheetId="11" hidden="1">#REF!</definedName>
    <definedName name="BEx3DQ8EH7C7L4XQAOL3NRRVRRT3" hidden="1">#REF!</definedName>
    <definedName name="BEx3EF99FD6QNNCNOKDEE67JHTUJ" localSheetId="11" hidden="1">#REF!</definedName>
    <definedName name="BEx3EF99FD6QNNCNOKDEE67JHTUJ" hidden="1">#REF!</definedName>
    <definedName name="BEx3EGLXG4AU8GXIFP26DZ61E6EP" localSheetId="11" hidden="1">#REF!</definedName>
    <definedName name="BEx3EGLXG4AU8GXIFP26DZ61E6EP" hidden="1">#REF!</definedName>
    <definedName name="BEx3EHCSERZ2O2OAG8Y95UPG2IY9" localSheetId="11" hidden="1">#REF!</definedName>
    <definedName name="BEx3EHCSERZ2O2OAG8Y95UPG2IY9" hidden="1">#REF!</definedName>
    <definedName name="BEx3EJR3TCJDYS7ZXNDS5N9KTGIK" localSheetId="11" hidden="1">#REF!</definedName>
    <definedName name="BEx3EJR3TCJDYS7ZXNDS5N9KTGIK" hidden="1">#REF!</definedName>
    <definedName name="BEx3ELJTTBS6P05CNISMGOJOA60V" localSheetId="11" hidden="1">#REF!</definedName>
    <definedName name="BEx3ELJTTBS6P05CNISMGOJOA60V" hidden="1">#REF!</definedName>
    <definedName name="BEx3EQSLJBDDJRHNX19PBFCKNY2I" localSheetId="11" hidden="1">#REF!</definedName>
    <definedName name="BEx3EQSLJBDDJRHNX19PBFCKNY2I" hidden="1">#REF!</definedName>
    <definedName name="BEx3EUUAX947Q5N6MY6W0KSNY78Y" localSheetId="11" hidden="1">#REF!</definedName>
    <definedName name="BEx3EUUAX947Q5N6MY6W0KSNY78Y" hidden="1">#REF!</definedName>
    <definedName name="BEx3F3OJYKFH63TY4TBS69H5CI8M" localSheetId="11" hidden="1">#REF!</definedName>
    <definedName name="BEx3F3OJYKFH63TY4TBS69H5CI8M" hidden="1">#REF!</definedName>
    <definedName name="BEx3FHMD1P5XBCH23ZKIFO6ZTCNB" localSheetId="11" hidden="1">#REF!</definedName>
    <definedName name="BEx3FHMD1P5XBCH23ZKIFO6ZTCNB" hidden="1">#REF!</definedName>
    <definedName name="BEx3FI2G3YYIACQHXNXEA15M8ZK5" localSheetId="11" hidden="1">#REF!</definedName>
    <definedName name="BEx3FI2G3YYIACQHXNXEA15M8ZK5" hidden="1">#REF!</definedName>
    <definedName name="BEx3FJ9MHSLDK8W91GO85FX1GX57" localSheetId="11" hidden="1">#REF!</definedName>
    <definedName name="BEx3FJ9MHSLDK8W91GO85FX1GX57" hidden="1">#REF!</definedName>
    <definedName name="BEx3FR251HFU7A33PU01SJUENL2B" localSheetId="11" hidden="1">#REF!</definedName>
    <definedName name="BEx3FR251HFU7A33PU01SJUENL2B" hidden="1">#REF!</definedName>
    <definedName name="BEx3FX7EJL47JSLSWP3EOC265WAE" localSheetId="11" hidden="1">#REF!</definedName>
    <definedName name="BEx3FX7EJL47JSLSWP3EOC265WAE" hidden="1">#REF!</definedName>
    <definedName name="BEx3G201R8NLJ6FIHO2QS0SW9QVV" localSheetId="11" hidden="1">#REF!</definedName>
    <definedName name="BEx3G201R8NLJ6FIHO2QS0SW9QVV" hidden="1">#REF!</definedName>
    <definedName name="BEx3G2LL2II66XY5YCDPG4JE13A3" localSheetId="11" hidden="1">#REF!</definedName>
    <definedName name="BEx3G2LL2II66XY5YCDPG4JE13A3" hidden="1">#REF!</definedName>
    <definedName name="BEx3G2WA0DTYY9D8AGHHOBTPE2B2" localSheetId="11" hidden="1">#REF!</definedName>
    <definedName name="BEx3G2WA0DTYY9D8AGHHOBTPE2B2" hidden="1">#REF!</definedName>
    <definedName name="BEx3GCXR6IAS0B6WJ03GJVH7CO52" localSheetId="11" hidden="1">#REF!</definedName>
    <definedName name="BEx3GCXR6IAS0B6WJ03GJVH7CO52" hidden="1">#REF!</definedName>
    <definedName name="BEx3GEVV18SEQDI1JGY7EN6D1GT1" localSheetId="11" hidden="1">#REF!</definedName>
    <definedName name="BEx3GEVV18SEQDI1JGY7EN6D1GT1" hidden="1">#REF!</definedName>
    <definedName name="BEx3GKFH64MKQX61S7DYTZ15JCPY" localSheetId="11" hidden="1">#REF!</definedName>
    <definedName name="BEx3GKFH64MKQX61S7DYTZ15JCPY" hidden="1">#REF!</definedName>
    <definedName name="BEx3GMJ1Y6UU02DLRL0QXCEKDA6C" localSheetId="11" hidden="1">#REF!</definedName>
    <definedName name="BEx3GMJ1Y6UU02DLRL0QXCEKDA6C" hidden="1">#REF!</definedName>
    <definedName name="BEx3GN4LY0135CBDIN1TU2UEODGF" localSheetId="11" hidden="1">#REF!</definedName>
    <definedName name="BEx3GN4LY0135CBDIN1TU2UEODGF" hidden="1">#REF!</definedName>
    <definedName name="BEx3GPDH2AH4QKT4OOSN563XUHBD" localSheetId="11" hidden="1">#REF!</definedName>
    <definedName name="BEx3GPDH2AH4QKT4OOSN563XUHBD" hidden="1">#REF!</definedName>
    <definedName name="BEx3GRGZOH1A62SHC133FKNN9K23" localSheetId="11" hidden="1">#REF!</definedName>
    <definedName name="BEx3GRGZOH1A62SHC133FKNN9K23" hidden="1">#REF!</definedName>
    <definedName name="BEx3GS2LABKJSRV8GPZLJZVX7NMJ" localSheetId="11" hidden="1">#REF!</definedName>
    <definedName name="BEx3GS2LABKJSRV8GPZLJZVX7NMJ" hidden="1">#REF!</definedName>
    <definedName name="BEx3H05W7OEBR6W6YJKGD6W5M3I1" localSheetId="11" hidden="1">#REF!</definedName>
    <definedName name="BEx3H05W7OEBR6W6YJKGD6W5M3I1" hidden="1">#REF!</definedName>
    <definedName name="BEx3H244GCME7ZDNAXG6ZSJ64ZRE" localSheetId="11" hidden="1">#REF!</definedName>
    <definedName name="BEx3H244GCME7ZDNAXG6ZSJ64ZRE" hidden="1">#REF!</definedName>
    <definedName name="BEx3H5UX2GZFZZT657YR76RHW5I6" localSheetId="11" hidden="1">#REF!</definedName>
    <definedName name="BEx3H5UX2GZFZZT657YR76RHW5I6" hidden="1">#REF!</definedName>
    <definedName name="BEx3HACPKDZVUOS9WBDCCFJB46DK" localSheetId="11" hidden="1">#REF!</definedName>
    <definedName name="BEx3HACPKDZVUOS9WBDCCFJB46DK" hidden="1">#REF!</definedName>
    <definedName name="BEx3HMSEFOP6DBM4R97XA6B7NFG6" localSheetId="11" hidden="1">#REF!</definedName>
    <definedName name="BEx3HMSEFOP6DBM4R97XA6B7NFG6" hidden="1">#REF!</definedName>
    <definedName name="BEx3HWJ5SQSD2CVCQNR183X44FR8" localSheetId="11" hidden="1">#REF!</definedName>
    <definedName name="BEx3HWJ5SQSD2CVCQNR183X44FR8" hidden="1">#REF!</definedName>
    <definedName name="BEx3I09YVXO0G4X7KGSA4WGORM35" localSheetId="11" hidden="1">#REF!</definedName>
    <definedName name="BEx3I09YVXO0G4X7KGSA4WGORM35" hidden="1">#REF!</definedName>
    <definedName name="BEx3I3KN8WAL54AYYACGCUM43J9W" localSheetId="11" hidden="1">#REF!</definedName>
    <definedName name="BEx3I3KN8WAL54AYYACGCUM43J9W" hidden="1">#REF!</definedName>
    <definedName name="BEx3ICF1GY8HQEBIU9S43PDJ90BX" localSheetId="11" hidden="1">#REF!</definedName>
    <definedName name="BEx3ICF1GY8HQEBIU9S43PDJ90BX" hidden="1">#REF!</definedName>
    <definedName name="BEx3IYAH2DEBFWO8F94H4MXE3RLY" localSheetId="11" hidden="1">#REF!</definedName>
    <definedName name="BEx3IYAH2DEBFWO8F94H4MXE3RLY" hidden="1">#REF!</definedName>
    <definedName name="BEx3IZSG3932LSWHR5YV78IVRPCK" localSheetId="11" hidden="1">#REF!</definedName>
    <definedName name="BEx3IZSG3932LSWHR5YV78IVRPCK" hidden="1">#REF!</definedName>
    <definedName name="BEx3IZXXSYEW50379N2EAFWO8DZV" localSheetId="11" hidden="1">#REF!</definedName>
    <definedName name="BEx3IZXXSYEW50379N2EAFWO8DZV" hidden="1">#REF!</definedName>
    <definedName name="BEx3J1VZVGTKT4ATPO9O5JCSFTTR" localSheetId="11" hidden="1">#REF!</definedName>
    <definedName name="BEx3J1VZVGTKT4ATPO9O5JCSFTTR" hidden="1">#REF!</definedName>
    <definedName name="BEx3JC2TY7JNAAC3L7QHVPQXLGQ8" localSheetId="11" hidden="1">#REF!</definedName>
    <definedName name="BEx3JC2TY7JNAAC3L7QHVPQXLGQ8" hidden="1">#REF!</definedName>
    <definedName name="BEx3JMF5D7ODCJ7THAJTC1GFSG95" localSheetId="11" hidden="1">#REF!</definedName>
    <definedName name="BEx3JMF5D7ODCJ7THAJTC1GFSG95" hidden="1">#REF!</definedName>
    <definedName name="BEx3JX23SYDIGOGM4Y0CQFBW8ZBV" localSheetId="11" hidden="1">#REF!</definedName>
    <definedName name="BEx3JX23SYDIGOGM4Y0CQFBW8ZBV" hidden="1">#REF!</definedName>
    <definedName name="BEx3JXCXCVBZJGV5VEG9MJEI01AL" localSheetId="11" hidden="1">#REF!</definedName>
    <definedName name="BEx3JXCXCVBZJGV5VEG9MJEI01AL" hidden="1">#REF!</definedName>
    <definedName name="BEx3JYK2N7X59TPJSKYZ77ENY8SS" localSheetId="11" hidden="1">#REF!</definedName>
    <definedName name="BEx3JYK2N7X59TPJSKYZ77ENY8SS" hidden="1">#REF!</definedName>
    <definedName name="BEx3K13PSDK50JLCLD0GX8L4TWAH" localSheetId="11" hidden="1">#REF!</definedName>
    <definedName name="BEx3K13PSDK50JLCLD0GX8L4TWAH" hidden="1">#REF!</definedName>
    <definedName name="BEx3K4EII7GU1CG0BN7UL15M6J8Z" localSheetId="11" hidden="1">#REF!</definedName>
    <definedName name="BEx3K4EII7GU1CG0BN7UL15M6J8Z" hidden="1">#REF!</definedName>
    <definedName name="BEx3K4ZXQUQ2KYZF74B84SO48XMW" localSheetId="11" hidden="1">#REF!</definedName>
    <definedName name="BEx3K4ZXQUQ2KYZF74B84SO48XMW" hidden="1">#REF!</definedName>
    <definedName name="BEx3KEFXUCVNVPH7KSEGAZYX13B5" localSheetId="11" hidden="1">#REF!</definedName>
    <definedName name="BEx3KEFXUCVNVPH7KSEGAZYX13B5" hidden="1">#REF!</definedName>
    <definedName name="BEx3KFXUAF6YXAA47B7Q6X9B3VGB" localSheetId="11" hidden="1">#REF!</definedName>
    <definedName name="BEx3KFXUAF6YXAA47B7Q6X9B3VGB" hidden="1">#REF!</definedName>
    <definedName name="BEx3KIXQYOGMPK4WJJAVBRX4NR28" localSheetId="11" hidden="1">#REF!</definedName>
    <definedName name="BEx3KIXQYOGMPK4WJJAVBRX4NR28" hidden="1">#REF!</definedName>
    <definedName name="BEx3KJOMVOSFZVJUL3GKCNP6DQDS" localSheetId="11" hidden="1">#REF!</definedName>
    <definedName name="BEx3KJOMVOSFZVJUL3GKCNP6DQDS" hidden="1">#REF!</definedName>
    <definedName name="BEx3KP2VRBMORK0QEAZUYCXL3DHJ" localSheetId="11" hidden="1">#REF!</definedName>
    <definedName name="BEx3KP2VRBMORK0QEAZUYCXL3DHJ" hidden="1">#REF!</definedName>
    <definedName name="BEx3L4IN3LI4C26SITKTGAH27CDU" localSheetId="11" hidden="1">#REF!</definedName>
    <definedName name="BEx3L4IN3LI4C26SITKTGAH27CDU" hidden="1">#REF!</definedName>
    <definedName name="BEx3L4YQ0J7ZU0M5QM6YIPCEYC9K" localSheetId="11" hidden="1">#REF!</definedName>
    <definedName name="BEx3L4YQ0J7ZU0M5QM6YIPCEYC9K" hidden="1">#REF!</definedName>
    <definedName name="BEx3L60DJOR7NQN42G7YSAODP1EX" localSheetId="11" hidden="1">#REF!</definedName>
    <definedName name="BEx3L60DJOR7NQN42G7YSAODP1EX" hidden="1">#REF!</definedName>
    <definedName name="BEx3L7D0PI38HWZ7VADU16C9E33D" localSheetId="11" hidden="1">#REF!</definedName>
    <definedName name="BEx3L7D0PI38HWZ7VADU16C9E33D" hidden="1">#REF!</definedName>
    <definedName name="BEx3LM1PR4Y7KINKMTMKR984GX8Q" localSheetId="11" hidden="1">#REF!</definedName>
    <definedName name="BEx3LM1PR4Y7KINKMTMKR984GX8Q" hidden="1">#REF!</definedName>
    <definedName name="BEx3LM1PWWC9WH0R5TX5K06V559U" localSheetId="11" hidden="1">#REF!</definedName>
    <definedName name="BEx3LM1PWWC9WH0R5TX5K06V559U" hidden="1">#REF!</definedName>
    <definedName name="BEx3LPCEZ1C0XEKNCM3YT09JWCUO" localSheetId="11" hidden="1">#REF!</definedName>
    <definedName name="BEx3LPCEZ1C0XEKNCM3YT09JWCUO" hidden="1">#REF!</definedName>
    <definedName name="BEx3LSXW33WR1ECIMRYUPFBJXGGH" localSheetId="11" hidden="1">#REF!</definedName>
    <definedName name="BEx3LSXW33WR1ECIMRYUPFBJXGGH" hidden="1">#REF!</definedName>
    <definedName name="BEx3M1MR1K1NQD03H74BFWOK4MWQ" localSheetId="11" hidden="1">#REF!</definedName>
    <definedName name="BEx3M1MR1K1NQD03H74BFWOK4MWQ" hidden="1">#REF!</definedName>
    <definedName name="BEx3M4H77MYUKOOD31H9F80NMVK8" localSheetId="11" hidden="1">#REF!</definedName>
    <definedName name="BEx3M4H77MYUKOOD31H9F80NMVK8" hidden="1">#REF!</definedName>
    <definedName name="BEx3M9VFX329PZWYC4DMZ6P3W9R2" localSheetId="11" hidden="1">#REF!</definedName>
    <definedName name="BEx3M9VFX329PZWYC4DMZ6P3W9R2" hidden="1">#REF!</definedName>
    <definedName name="BEx3MCQ0VEBV0CZXDS505L38EQ8N" localSheetId="11" hidden="1">#REF!</definedName>
    <definedName name="BEx3MCQ0VEBV0CZXDS505L38EQ8N" hidden="1">#REF!</definedName>
    <definedName name="BEx3MEYV5LQY0BAL7V3CFAFVOM3T" localSheetId="11" hidden="1">#REF!</definedName>
    <definedName name="BEx3MEYV5LQY0BAL7V3CFAFVOM3T" hidden="1">#REF!</definedName>
    <definedName name="BEx3MF9LX8G8DXGARRYNTDH542WG" localSheetId="11" hidden="1">#REF!</definedName>
    <definedName name="BEx3MF9LX8G8DXGARRYNTDH542WG" hidden="1">#REF!</definedName>
    <definedName name="BEx3MREOFWJQEYMCMBL7ZE06NBN6" localSheetId="11" hidden="1">#REF!</definedName>
    <definedName name="BEx3MREOFWJQEYMCMBL7ZE06NBN6" hidden="1">#REF!</definedName>
    <definedName name="BEx3MSGD8I6KBFD4XFWYGH3DKUK3" localSheetId="11" hidden="1">#REF!</definedName>
    <definedName name="BEx3MSGD8I6KBFD4XFWYGH3DKUK3" hidden="1">#REF!</definedName>
    <definedName name="BEx3NDQFYEWZAUGWFMGT2R7E7RBT" localSheetId="11" hidden="1">#REF!</definedName>
    <definedName name="BEx3NDQFYEWZAUGWFMGT2R7E7RBT" hidden="1">#REF!</definedName>
    <definedName name="BEx3NGQBX2HEDKOCDX0TX1TGBB3P" localSheetId="11" hidden="1">#REF!</definedName>
    <definedName name="BEx3NGQBX2HEDKOCDX0TX1TGBB3P" hidden="1">#REF!</definedName>
    <definedName name="BEx3NLIZ7PHF2XE59ECZ3MD04ZG1" localSheetId="11" hidden="1">#REF!</definedName>
    <definedName name="BEx3NLIZ7PHF2XE59ECZ3MD04ZG1" hidden="1">#REF!</definedName>
    <definedName name="BEx3NMQ4BVC94728AUM7CCX7UHTU" localSheetId="11" hidden="1">#REF!</definedName>
    <definedName name="BEx3NMQ4BVC94728AUM7CCX7UHTU" hidden="1">#REF!</definedName>
    <definedName name="BEx3NR2I4OUFP3Z2QZEDU2PIFIDI" localSheetId="11" hidden="1">#REF!</definedName>
    <definedName name="BEx3NR2I4OUFP3Z2QZEDU2PIFIDI" hidden="1">#REF!</definedName>
    <definedName name="BEx3O19B8FTTAPVT5DZXQGQXWFR8" localSheetId="11" hidden="1">#REF!</definedName>
    <definedName name="BEx3O19B8FTTAPVT5DZXQGQXWFR8" hidden="1">#REF!</definedName>
    <definedName name="BEx3O85IKWARA6NCJOLRBRJFMEWW" localSheetId="11" hidden="1">#REF!</definedName>
    <definedName name="BEx3O85IKWARA6NCJOLRBRJFMEWW" hidden="1">#REF!</definedName>
    <definedName name="BEx3OJZSCGFRW7SVGBFI0X9DNVMM" localSheetId="11" hidden="1">#REF!</definedName>
    <definedName name="BEx3OJZSCGFRW7SVGBFI0X9DNVMM" hidden="1">#REF!</definedName>
    <definedName name="BEx3ORSBUXAF21MKEY90YJV9AY9A" localSheetId="11" hidden="1">#REF!</definedName>
    <definedName name="BEx3ORSBUXAF21MKEY90YJV9AY9A" hidden="1">#REF!</definedName>
    <definedName name="BEx3OUS0N576NJN078Y1BWUWQK6B" localSheetId="11" hidden="1">#REF!</definedName>
    <definedName name="BEx3OUS0N576NJN078Y1BWUWQK6B" hidden="1">#REF!</definedName>
    <definedName name="BEx3OV8BH6PYNZT7C246LOAU9SVX" localSheetId="11" hidden="1">#REF!</definedName>
    <definedName name="BEx3OV8BH6PYNZT7C246LOAU9SVX" hidden="1">#REF!</definedName>
    <definedName name="BEx3OXRYJZUEY6E72UJU0PHLMYAR" localSheetId="11" hidden="1">#REF!</definedName>
    <definedName name="BEx3OXRYJZUEY6E72UJU0PHLMYAR" hidden="1">#REF!</definedName>
    <definedName name="BEx3P3RP5PYI4BJVYGNU1V7KT5EH" localSheetId="11" hidden="1">#REF!</definedName>
    <definedName name="BEx3P3RP5PYI4BJVYGNU1V7KT5EH" hidden="1">#REF!</definedName>
    <definedName name="BEx3P59TTRSGQY888P5C1O7M2PQT" localSheetId="11" hidden="1">#REF!</definedName>
    <definedName name="BEx3P59TTRSGQY888P5C1O7M2PQT" hidden="1">#REF!</definedName>
    <definedName name="BEx3PDNRRNKD5GOUBUQFXAHIXLD9" localSheetId="11" hidden="1">#REF!</definedName>
    <definedName name="BEx3PDNRRNKD5GOUBUQFXAHIXLD9" hidden="1">#REF!</definedName>
    <definedName name="BEx3PDT8GNPWLLN02IH1XPV90XYK" localSheetId="11" hidden="1">#REF!</definedName>
    <definedName name="BEx3PDT8GNPWLLN02IH1XPV90XYK" hidden="1">#REF!</definedName>
    <definedName name="BEx3PKEMDW8KZEP11IL927C5O7I2" localSheetId="11" hidden="1">#REF!</definedName>
    <definedName name="BEx3PKEMDW8KZEP11IL927C5O7I2" hidden="1">#REF!</definedName>
    <definedName name="BEx3PKJZ1Z7L9S6KV8KXVS6B2FX4" localSheetId="11" hidden="1">#REF!</definedName>
    <definedName name="BEx3PKJZ1Z7L9S6KV8KXVS6B2FX4" hidden="1">#REF!</definedName>
    <definedName name="BEx3PMNG53Z5HY138H99QOMTX8W3" localSheetId="11" hidden="1">#REF!</definedName>
    <definedName name="BEx3PMNG53Z5HY138H99QOMTX8W3" hidden="1">#REF!</definedName>
    <definedName name="BEx3PP1RRSFZ8UC0JC9R91W6LNKW" localSheetId="11" hidden="1">#REF!</definedName>
    <definedName name="BEx3PP1RRSFZ8UC0JC9R91W6LNKW" hidden="1">#REF!</definedName>
    <definedName name="BEx3PRQW017D7T1X732WDV7L1KP8" localSheetId="11" hidden="1">#REF!</definedName>
    <definedName name="BEx3PRQW017D7T1X732WDV7L1KP8" hidden="1">#REF!</definedName>
    <definedName name="BEx3PVXYZC8WB9ZJE7OCKUXZ46EA" localSheetId="11" hidden="1">#REF!</definedName>
    <definedName name="BEx3PVXYZC8WB9ZJE7OCKUXZ46EA" hidden="1">#REF!</definedName>
    <definedName name="BEx3Q0VWPU5EQECK7MQ47TYJ3SWW" localSheetId="11" hidden="1">#REF!</definedName>
    <definedName name="BEx3Q0VWPU5EQECK7MQ47TYJ3SWW" hidden="1">#REF!</definedName>
    <definedName name="BEx3Q7BZ9PUXK2RLIOFSIS9AHU1B" localSheetId="11" hidden="1">#REF!</definedName>
    <definedName name="BEx3Q7BZ9PUXK2RLIOFSIS9AHU1B" hidden="1">#REF!</definedName>
    <definedName name="BEx3Q8J42S9VU6EAN2Y28MR6DF88" localSheetId="11" hidden="1">#REF!</definedName>
    <definedName name="BEx3Q8J42S9VU6EAN2Y28MR6DF88" hidden="1">#REF!</definedName>
    <definedName name="BEx3QCFD2TBUF95ZN83Q7JPV97FK" localSheetId="11" hidden="1">#REF!</definedName>
    <definedName name="BEx3QCFD2TBUF95ZN83Q7JPV97FK" hidden="1">#REF!</definedName>
    <definedName name="BEx3QEDFOYFY5NBTININ5W4RLD4Q" localSheetId="11" hidden="1">#REF!</definedName>
    <definedName name="BEx3QEDFOYFY5NBTININ5W4RLD4Q" hidden="1">#REF!</definedName>
    <definedName name="BEx3QIKJ3U962US1Q564NZDLU8LD" localSheetId="11" hidden="1">#REF!</definedName>
    <definedName name="BEx3QIKJ3U962US1Q564NZDLU8LD" hidden="1">#REF!</definedName>
    <definedName name="BEx3QLF3RHHBNUFLUWEROBZDF1U4" localSheetId="11" hidden="1">#REF!</definedName>
    <definedName name="BEx3QLF3RHHBNUFLUWEROBZDF1U4" hidden="1">#REF!</definedName>
    <definedName name="BEx3QR9D45DHW50VQ7Y3Q1AXPOB9" localSheetId="11" hidden="1">#REF!</definedName>
    <definedName name="BEx3QR9D45DHW50VQ7Y3Q1AXPOB9" hidden="1">#REF!</definedName>
    <definedName name="BEx3QSWT2S5KWG6U2V9711IYDQBM" localSheetId="11" hidden="1">#REF!</definedName>
    <definedName name="BEx3QSWT2S5KWG6U2V9711IYDQBM" hidden="1">#REF!</definedName>
    <definedName name="BEx3QVGG7Q2X4HZHJAM35A8T3VR7" localSheetId="11" hidden="1">#REF!</definedName>
    <definedName name="BEx3QVGG7Q2X4HZHJAM35A8T3VR7" hidden="1">#REF!</definedName>
    <definedName name="BEx3R0JUB9YN8PHPPQTAMIT1IHWK" localSheetId="11" hidden="1">#REF!</definedName>
    <definedName name="BEx3R0JUB9YN8PHPPQTAMIT1IHWK" hidden="1">#REF!</definedName>
    <definedName name="BEx3R81NFRO7M81VHVKOBFT0QBIL" localSheetId="11" hidden="1">#REF!</definedName>
    <definedName name="BEx3R81NFRO7M81VHVKOBFT0QBIL" hidden="1">#REF!</definedName>
    <definedName name="BEx3RHC2ZD5UFS6QD4OPFCNNMWH1" localSheetId="11" hidden="1">#REF!</definedName>
    <definedName name="BEx3RHC2ZD5UFS6QD4OPFCNNMWH1" hidden="1">#REF!</definedName>
    <definedName name="BEx3RQ10QIWBAPHALAA91BUUCM2X" localSheetId="11" hidden="1">#REF!</definedName>
    <definedName name="BEx3RQ10QIWBAPHALAA91BUUCM2X" hidden="1">#REF!</definedName>
    <definedName name="BEx3RV4E1WT43SZBUN09RTB8EK1O" localSheetId="11" hidden="1">#REF!</definedName>
    <definedName name="BEx3RV4E1WT43SZBUN09RTB8EK1O" hidden="1">#REF!</definedName>
    <definedName name="BEx3RXYU0QLFXSFTM5EB20GD03W5" localSheetId="11" hidden="1">#REF!</definedName>
    <definedName name="BEx3RXYU0QLFXSFTM5EB20GD03W5" hidden="1">#REF!</definedName>
    <definedName name="BEx3RYKLC3QQO3XTUN7BEW2AQL98" localSheetId="11" hidden="1">#REF!</definedName>
    <definedName name="BEx3RYKLC3QQO3XTUN7BEW2AQL98" hidden="1">#REF!</definedName>
    <definedName name="BEx3S37QNFSKW3DGRH5YVVEZLJI7" localSheetId="11" hidden="1">#REF!</definedName>
    <definedName name="BEx3S37QNFSKW3DGRH5YVVEZLJI7" hidden="1">#REF!</definedName>
    <definedName name="BEx3SICJ45BYT6FHBER86PJT25FC" localSheetId="11" hidden="1">#REF!</definedName>
    <definedName name="BEx3SICJ45BYT6FHBER86PJT25FC" hidden="1">#REF!</definedName>
    <definedName name="BEx3SMUCMJVGQ2H4EHQI5ZFHEF0P" localSheetId="11" hidden="1">#REF!</definedName>
    <definedName name="BEx3SMUCMJVGQ2H4EHQI5ZFHEF0P" hidden="1">#REF!</definedName>
    <definedName name="BEx3SN56F03CPDRDA7LZ763V0N4I" localSheetId="11" hidden="1">#REF!</definedName>
    <definedName name="BEx3SN56F03CPDRDA7LZ763V0N4I" hidden="1">#REF!</definedName>
    <definedName name="BEx3SPE6N1ORXPRCDL3JPZD73Z9F" localSheetId="11" hidden="1">#REF!</definedName>
    <definedName name="BEx3SPE6N1ORXPRCDL3JPZD73Z9F" hidden="1">#REF!</definedName>
    <definedName name="BEx3T29ZTULQE0OMSMWUMZDU9ZZ0" localSheetId="11" hidden="1">#REF!</definedName>
    <definedName name="BEx3T29ZTULQE0OMSMWUMZDU9ZZ0" hidden="1">#REF!</definedName>
    <definedName name="BEx3T6MJ1QDJ929WMUDVZ0O3UW0Y" localSheetId="11" hidden="1">#REF!</definedName>
    <definedName name="BEx3T6MJ1QDJ929WMUDVZ0O3UW0Y" hidden="1">#REF!</definedName>
    <definedName name="BEx3TD7WH1NN1OH0MRS4T8ENRU32" localSheetId="11" hidden="1">#REF!</definedName>
    <definedName name="BEx3TD7WH1NN1OH0MRS4T8ENRU32" hidden="1">#REF!</definedName>
    <definedName name="BEx3TPCSI16OAB2L9M9IULQMQ9J9" localSheetId="11" hidden="1">#REF!</definedName>
    <definedName name="BEx3TPCSI16OAB2L9M9IULQMQ9J9" hidden="1">#REF!</definedName>
    <definedName name="BEx3TQ3SFJB2WTCV0OXDE56FB46K" localSheetId="11" hidden="1">#REF!</definedName>
    <definedName name="BEx3TQ3SFJB2WTCV0OXDE56FB46K" hidden="1">#REF!</definedName>
    <definedName name="BEx3TX59M3456DDBXWFJ8X2TU37A" localSheetId="11" hidden="1">#REF!</definedName>
    <definedName name="BEx3TX59M3456DDBXWFJ8X2TU37A" hidden="1">#REF!</definedName>
    <definedName name="BEx3U2UBY80GPGSTYFGI6F8TPKCV" localSheetId="11" hidden="1">#REF!</definedName>
    <definedName name="BEx3U2UBY80GPGSTYFGI6F8TPKCV" hidden="1">#REF!</definedName>
    <definedName name="BEx3U64YUOZ419BAJS2W78UMATAW" localSheetId="11" hidden="1">#REF!</definedName>
    <definedName name="BEx3U64YUOZ419BAJS2W78UMATAW" hidden="1">#REF!</definedName>
    <definedName name="BEx3U94WCEA5DKMWBEX1GU0LKYG2" localSheetId="11" hidden="1">#REF!</definedName>
    <definedName name="BEx3U94WCEA5DKMWBEX1GU0LKYG2" hidden="1">#REF!</definedName>
    <definedName name="BEx3U9VZ8SQVYS6ZA038J7AP7ZGW" localSheetId="11" hidden="1">#REF!</definedName>
    <definedName name="BEx3U9VZ8SQVYS6ZA038J7AP7ZGW" hidden="1">#REF!</definedName>
    <definedName name="BEx3UIQ5WRJBGNTFCCLOR4N7B1OQ" localSheetId="11" hidden="1">#REF!</definedName>
    <definedName name="BEx3UIQ5WRJBGNTFCCLOR4N7B1OQ" hidden="1">#REF!</definedName>
    <definedName name="BEx3UJMIX2NUSSWGMSI25A5DM4CH" localSheetId="11" hidden="1">#REF!</definedName>
    <definedName name="BEx3UJMIX2NUSSWGMSI25A5DM4CH" hidden="1">#REF!</definedName>
    <definedName name="BEx3UKIX0UULWP3BZA8VT2SQ8WI7" localSheetId="11" hidden="1">#REF!</definedName>
    <definedName name="BEx3UKIX0UULWP3BZA8VT2SQ8WI7" hidden="1">#REF!</definedName>
    <definedName name="BEx3UKOCOQG7S1YQ436S997K1KWV" localSheetId="11" hidden="1">#REF!</definedName>
    <definedName name="BEx3UKOCOQG7S1YQ436S997K1KWV" hidden="1">#REF!</definedName>
    <definedName name="BEx3UYM19VIXLA0EU7LB9NHA77PB" localSheetId="11" hidden="1">#REF!</definedName>
    <definedName name="BEx3UYM19VIXLA0EU7LB9NHA77PB" hidden="1">#REF!</definedName>
    <definedName name="BEx3VML7CG70HPISMVYIUEN3711Q" localSheetId="11" hidden="1">#REF!</definedName>
    <definedName name="BEx3VML7CG70HPISMVYIUEN3711Q" hidden="1">#REF!</definedName>
    <definedName name="BEx56ZID5H04P9AIYLP1OASFGV56" localSheetId="11" hidden="1">#REF!</definedName>
    <definedName name="BEx56ZID5H04P9AIYLP1OASFGV56" hidden="1">#REF!</definedName>
    <definedName name="BEx57ROM8UIFKV5C1BOZWSQQLESO" localSheetId="11" hidden="1">#REF!</definedName>
    <definedName name="BEx57ROM8UIFKV5C1BOZWSQQLESO" hidden="1">#REF!</definedName>
    <definedName name="BEx587EYSS57E3PI8DT973HLJM9E" localSheetId="11" hidden="1">#REF!</definedName>
    <definedName name="BEx587EYSS57E3PI8DT973HLJM9E" hidden="1">#REF!</definedName>
    <definedName name="BEx587KFQ3VKCOCY1SA5F24PQGUI" localSheetId="11" hidden="1">#REF!</definedName>
    <definedName name="BEx587KFQ3VKCOCY1SA5F24PQGUI" hidden="1">#REF!</definedName>
    <definedName name="BEx58O780PQ05NF0Z1SKKRB3N099" localSheetId="11" hidden="1">#REF!</definedName>
    <definedName name="BEx58O780PQ05NF0Z1SKKRB3N099" hidden="1">#REF!</definedName>
    <definedName name="BEx58W57CTL8HFK3U7ZRFYZR6MXE" localSheetId="11" hidden="1">#REF!</definedName>
    <definedName name="BEx58W57CTL8HFK3U7ZRFYZR6MXE" hidden="1">#REF!</definedName>
    <definedName name="BEx58XHO7ZULLF2EUD7YIS0MGQJ5" localSheetId="11" hidden="1">#REF!</definedName>
    <definedName name="BEx58XHO7ZULLF2EUD7YIS0MGQJ5" hidden="1">#REF!</definedName>
    <definedName name="BEx58ZAFNTMGBNDH52VUYXLRJO7P" localSheetId="11" hidden="1">#REF!</definedName>
    <definedName name="BEx58ZAFNTMGBNDH52VUYXLRJO7P" hidden="1">#REF!</definedName>
    <definedName name="BEx58ZW0HAIGIPEX9CVA1PQQTR6X" localSheetId="11" hidden="1">#REF!</definedName>
    <definedName name="BEx58ZW0HAIGIPEX9CVA1PQQTR6X" hidden="1">#REF!</definedName>
    <definedName name="BEx593SAFVYKW7V61D9COEZJXDA7" localSheetId="11" hidden="1">#REF!</definedName>
    <definedName name="BEx593SAFVYKW7V61D9COEZJXDA7" hidden="1">#REF!</definedName>
    <definedName name="BEx59BA1KH3RG6K1LHL7YS2VB79N" localSheetId="11" hidden="1">#REF!</definedName>
    <definedName name="BEx59BA1KH3RG6K1LHL7YS2VB79N" hidden="1">#REF!</definedName>
    <definedName name="BEx59DDIU0AMFOY94NSP1ULST8JD" localSheetId="11" hidden="1">#REF!</definedName>
    <definedName name="BEx59DDIU0AMFOY94NSP1ULST8JD" hidden="1">#REF!</definedName>
    <definedName name="BEx59E9WABJP2TN71QAIKK79HPK9" localSheetId="11" hidden="1">#REF!</definedName>
    <definedName name="BEx59E9WABJP2TN71QAIKK79HPK9" hidden="1">#REF!</definedName>
    <definedName name="BEx59F0T17A80RNLNSZNFX8NAO8Y" localSheetId="11" hidden="1">#REF!</definedName>
    <definedName name="BEx59F0T17A80RNLNSZNFX8NAO8Y" hidden="1">#REF!</definedName>
    <definedName name="BEx59P7MAPNU129ZTC5H3EH892G1" localSheetId="11" hidden="1">#REF!</definedName>
    <definedName name="BEx59P7MAPNU129ZTC5H3EH892G1" hidden="1">#REF!</definedName>
    <definedName name="BEx5A11WZRQSIE089QE119AOX9ZG" localSheetId="11" hidden="1">#REF!</definedName>
    <definedName name="BEx5A11WZRQSIE089QE119AOX9ZG" hidden="1">#REF!</definedName>
    <definedName name="BEx5A7CIGCOTHJKHGUBDZG91JGPZ" localSheetId="11" hidden="1">#REF!</definedName>
    <definedName name="BEx5A7CIGCOTHJKHGUBDZG91JGPZ" hidden="1">#REF!</definedName>
    <definedName name="BEx5A8UFLT2SWVSG5COFA9B8P376" localSheetId="11" hidden="1">#REF!</definedName>
    <definedName name="BEx5A8UFLT2SWVSG5COFA9B8P376" hidden="1">#REF!</definedName>
    <definedName name="BEx5ABUBK8WJV1WILGYU9A7CO0KI" localSheetId="11" hidden="1">#REF!</definedName>
    <definedName name="BEx5ABUBK8WJV1WILGYU9A7CO0KI" hidden="1">#REF!</definedName>
    <definedName name="BEx5AFFTN3IXIBHDKM0FYC4OFL1S" localSheetId="11" hidden="1">#REF!</definedName>
    <definedName name="BEx5AFFTN3IXIBHDKM0FYC4OFL1S" hidden="1">#REF!</definedName>
    <definedName name="BEx5AOFIO8KVRHIZ1RII337AA8ML" localSheetId="11" hidden="1">#REF!</definedName>
    <definedName name="BEx5AOFIO8KVRHIZ1RII337AA8ML" hidden="1">#REF!</definedName>
    <definedName name="BEx5APRZ66L5BWHFE8E4YYNEDTI4" localSheetId="11" hidden="1">#REF!</definedName>
    <definedName name="BEx5APRZ66L5BWHFE8E4YYNEDTI4" hidden="1">#REF!</definedName>
    <definedName name="BEx5AQJ1Z64KY10P8ZF1JKJUFEGN" localSheetId="11" hidden="1">#REF!</definedName>
    <definedName name="BEx5AQJ1Z64KY10P8ZF1JKJUFEGN" hidden="1">#REF!</definedName>
    <definedName name="BEx5AY62R0TL82VHXE37SCZCINQC" localSheetId="11" hidden="1">#REF!</definedName>
    <definedName name="BEx5AY62R0TL82VHXE37SCZCINQC" hidden="1">#REF!</definedName>
    <definedName name="BEx5B0PV1FCOUSHWQTY94AO0B8P0" localSheetId="11" hidden="1">#REF!</definedName>
    <definedName name="BEx5B0PV1FCOUSHWQTY94AO0B8P0" hidden="1">#REF!</definedName>
    <definedName name="BEx5B4RHHX0J1BF2FZKEA0SPP29O" localSheetId="11" hidden="1">#REF!</definedName>
    <definedName name="BEx5B4RHHX0J1BF2FZKEA0SPP29O" hidden="1">#REF!</definedName>
    <definedName name="BEx5B5YMSWP0OVI5CIQRP5V18D0C" localSheetId="11" hidden="1">#REF!</definedName>
    <definedName name="BEx5B5YMSWP0OVI5CIQRP5V18D0C" hidden="1">#REF!</definedName>
    <definedName name="BEx5B825RW35M5H0UB2IZGGRS4ER" localSheetId="11" hidden="1">#REF!</definedName>
    <definedName name="BEx5B825RW35M5H0UB2IZGGRS4ER" hidden="1">#REF!</definedName>
    <definedName name="BEx5BAWPMY0TL684WDXX6KKJLRCN" localSheetId="11" hidden="1">#REF!</definedName>
    <definedName name="BEx5BAWPMY0TL684WDXX6KKJLRCN" hidden="1">#REF!</definedName>
    <definedName name="BEx5BBCUOWR6J9MZS2ML5XB0X7MW" localSheetId="11" hidden="1">#REF!</definedName>
    <definedName name="BEx5BBCUOWR6J9MZS2ML5XB0X7MW" hidden="1">#REF!</definedName>
    <definedName name="BEx5BBI61U4Y65GD0ARMTALPP7SJ" localSheetId="11" hidden="1">#REF!</definedName>
    <definedName name="BEx5BBI61U4Y65GD0ARMTALPP7SJ" hidden="1">#REF!</definedName>
    <definedName name="BEx5BDR56MEV4IHY6CIH2SVNG1UB" localSheetId="11" hidden="1">#REF!</definedName>
    <definedName name="BEx5BDR56MEV4IHY6CIH2SVNG1UB" hidden="1">#REF!</definedName>
    <definedName name="BEx5BESZC5H329SKHGJOHZFILYJJ" localSheetId="11" hidden="1">#REF!</definedName>
    <definedName name="BEx5BESZC5H329SKHGJOHZFILYJJ" hidden="1">#REF!</definedName>
    <definedName name="BEx5BHSQ42B50IU1TEQFUXFX9XQD" localSheetId="11" hidden="1">#REF!</definedName>
    <definedName name="BEx5BHSQ42B50IU1TEQFUXFX9XQD" hidden="1">#REF!</definedName>
    <definedName name="BEx5BKSM4UN4C1DM3EYKM79MRC5K" localSheetId="11" hidden="1">#REF!</definedName>
    <definedName name="BEx5BKSM4UN4C1DM3EYKM79MRC5K" hidden="1">#REF!</definedName>
    <definedName name="BEx5BNN8NPH9KVOBARB9CDD9WLB6" localSheetId="11" hidden="1">#REF!</definedName>
    <definedName name="BEx5BNN8NPH9KVOBARB9CDD9WLB6" hidden="1">#REF!</definedName>
    <definedName name="BEx5BPLEZ8XY6S89R7AZQSKLT4HK" localSheetId="11" hidden="1">#REF!</definedName>
    <definedName name="BEx5BPLEZ8XY6S89R7AZQSKLT4HK" hidden="1">#REF!</definedName>
    <definedName name="BEx5BYFMZ80TDDN2EZO8CF39AIAC" localSheetId="11" hidden="1">#REF!</definedName>
    <definedName name="BEx5BYFMZ80TDDN2EZO8CF39AIAC" hidden="1">#REF!</definedName>
    <definedName name="BEx5C2BWFW6SHZBFDEISKGXHZCQW" localSheetId="11" hidden="1">#REF!</definedName>
    <definedName name="BEx5C2BWFW6SHZBFDEISKGXHZCQW" hidden="1">#REF!</definedName>
    <definedName name="BEx5C44NK782B81CBGQUDS6Z8MV9" localSheetId="11" hidden="1">#REF!</definedName>
    <definedName name="BEx5C44NK782B81CBGQUDS6Z8MV9" hidden="1">#REF!</definedName>
    <definedName name="BEx5C49ZFH8TO9ZU55729C3F7XG7" localSheetId="11" hidden="1">#REF!</definedName>
    <definedName name="BEx5C49ZFH8TO9ZU55729C3F7XG7" hidden="1">#REF!</definedName>
    <definedName name="BEx5C8GZQK13G60ZM70P63I5OS0L" localSheetId="11" hidden="1">#REF!</definedName>
    <definedName name="BEx5C8GZQK13G60ZM70P63I5OS0L" hidden="1">#REF!</definedName>
    <definedName name="BEx5CAPTVN2NBT3UOMA1UFAL1C2R" localSheetId="11" hidden="1">#REF!</definedName>
    <definedName name="BEx5CAPTVN2NBT3UOMA1UFAL1C2R" hidden="1">#REF!</definedName>
    <definedName name="BEx5CEM3SYF9XP0ZZVE0GEPCLV3F" localSheetId="11" hidden="1">#REF!</definedName>
    <definedName name="BEx5CEM3SYF9XP0ZZVE0GEPCLV3F" hidden="1">#REF!</definedName>
    <definedName name="BEx5CFYQ0F1Z6P8SCVJ0I3UPVFE4" localSheetId="11" hidden="1">#REF!</definedName>
    <definedName name="BEx5CFYQ0F1Z6P8SCVJ0I3UPVFE4" hidden="1">#REF!</definedName>
    <definedName name="BEx5CPEKNSJORIPFQC2E1LTRYY8L" localSheetId="11" hidden="1">#REF!</definedName>
    <definedName name="BEx5CPEKNSJORIPFQC2E1LTRYY8L" hidden="1">#REF!</definedName>
    <definedName name="BEx5CSUOL05D8PAM2TRDA9VRJT1O" localSheetId="11" hidden="1">#REF!</definedName>
    <definedName name="BEx5CSUOL05D8PAM2TRDA9VRJT1O" hidden="1">#REF!</definedName>
    <definedName name="BEx5CUNFOO4YDFJ22HCMI2QKIGKM" localSheetId="11" hidden="1">#REF!</definedName>
    <definedName name="BEx5CUNFOO4YDFJ22HCMI2QKIGKM" hidden="1">#REF!</definedName>
    <definedName name="BEx5D01O3G6BXWXT7MZEVS1F4TE9" localSheetId="11" hidden="1">#REF!</definedName>
    <definedName name="BEx5D01O3G6BXWXT7MZEVS1F4TE9" hidden="1">#REF!</definedName>
    <definedName name="BEx5D3HO5XE85AN0NGALZ4K4GE8J" localSheetId="11" hidden="1">#REF!</definedName>
    <definedName name="BEx5D3HO5XE85AN0NGALZ4K4GE8J" hidden="1">#REF!</definedName>
    <definedName name="BEx5D8L47OF0WHBPFWXGZINZWUBZ" localSheetId="11" hidden="1">#REF!</definedName>
    <definedName name="BEx5D8L47OF0WHBPFWXGZINZWUBZ" hidden="1">#REF!</definedName>
    <definedName name="BEx5DAJAHQ2SKUPCKSCR3PYML67L" localSheetId="11" hidden="1">#REF!</definedName>
    <definedName name="BEx5DAJAHQ2SKUPCKSCR3PYML67L" hidden="1">#REF!</definedName>
    <definedName name="BEx5DC18JM1KJCV44PF18E0LNRKA" localSheetId="11" hidden="1">#REF!</definedName>
    <definedName name="BEx5DC18JM1KJCV44PF18E0LNRKA" hidden="1">#REF!</definedName>
    <definedName name="BEx5DFH8EU3RCPUOTFY8S9G8SBCG" localSheetId="11" hidden="1">#REF!</definedName>
    <definedName name="BEx5DFH8EU3RCPUOTFY8S9G8SBCG" hidden="1">#REF!</definedName>
    <definedName name="BEx5DJIZBTNS011R9IIG2OQ2L6ZX" localSheetId="11" hidden="1">#REF!</definedName>
    <definedName name="BEx5DJIZBTNS011R9IIG2OQ2L6ZX" hidden="1">#REF!</definedName>
    <definedName name="BEx5DS2EKWFPC2UWI1W1QESX9QP5" localSheetId="11" hidden="1">#REF!</definedName>
    <definedName name="BEx5DS2EKWFPC2UWI1W1QESX9QP5" hidden="1">#REF!</definedName>
    <definedName name="BEx5E123OLO9WQUOIRIDJ967KAGK" localSheetId="11" hidden="1">#REF!</definedName>
    <definedName name="BEx5E123OLO9WQUOIRIDJ967KAGK" hidden="1">#REF!</definedName>
    <definedName name="BEx5E2UU5NES6W779W2OZTZOB4O7" localSheetId="11" hidden="1">#REF!</definedName>
    <definedName name="BEx5E2UU5NES6W779W2OZTZOB4O7" hidden="1">#REF!</definedName>
    <definedName name="BEx5ELFT92WAQN3NW8COIMQHUL91" localSheetId="11" hidden="1">#REF!</definedName>
    <definedName name="BEx5ELFT92WAQN3NW8COIMQHUL91" hidden="1">#REF!</definedName>
    <definedName name="BEx5ELQL9B0VR6UT18KP11DHOTFX" localSheetId="11" hidden="1">#REF!</definedName>
    <definedName name="BEx5ELQL9B0VR6UT18KP11DHOTFX" hidden="1">#REF!</definedName>
    <definedName name="BEx5ER4TJTFPN7IB1MNEB1ZFR5M6" localSheetId="11" hidden="1">#REF!</definedName>
    <definedName name="BEx5ER4TJTFPN7IB1MNEB1ZFR5M6" hidden="1">#REF!</definedName>
    <definedName name="BEx5EYXB2LDMI4FLC3QFAOXC0FZ3" localSheetId="11" hidden="1">#REF!</definedName>
    <definedName name="BEx5EYXB2LDMI4FLC3QFAOXC0FZ3" hidden="1">#REF!</definedName>
    <definedName name="BEx5F6V72QTCK7O39Y59R0EVM6CW" localSheetId="11" hidden="1">#REF!</definedName>
    <definedName name="BEx5F6V72QTCK7O39Y59R0EVM6CW" hidden="1">#REF!</definedName>
    <definedName name="BEx5FGLQVACD5F5YZG4DGSCHCGO2" localSheetId="11" hidden="1">#REF!</definedName>
    <definedName name="BEx5FGLQVACD5F5YZG4DGSCHCGO2" hidden="1">#REF!</definedName>
    <definedName name="BEx5FHCTE8VTJEF7IK189AVLNYSY" localSheetId="11" hidden="1">#REF!</definedName>
    <definedName name="BEx5FHCTE8VTJEF7IK189AVLNYSY" hidden="1">#REF!</definedName>
    <definedName name="BEx5FLJWHLW3BTZILDPN5NMA449V" localSheetId="11" hidden="1">#REF!</definedName>
    <definedName name="BEx5FLJWHLW3BTZILDPN5NMA449V" hidden="1">#REF!</definedName>
    <definedName name="BEx5FNI2O10YN2SI1NO4X5GP3GTF" localSheetId="11" hidden="1">#REF!</definedName>
    <definedName name="BEx5FNI2O10YN2SI1NO4X5GP3GTF" hidden="1">#REF!</definedName>
    <definedName name="BEx5FO8YRFSZCG3L608EHIHIHFY4" localSheetId="11" hidden="1">#REF!</definedName>
    <definedName name="BEx5FO8YRFSZCG3L608EHIHIHFY4" hidden="1">#REF!</definedName>
    <definedName name="BEx5FQNA6V4CNYSH013K45RI4BCV" localSheetId="11" hidden="1">#REF!</definedName>
    <definedName name="BEx5FQNA6V4CNYSH013K45RI4BCV" hidden="1">#REF!</definedName>
    <definedName name="BEx5FVQPPEU32CPNV9RRQ9MNLLVE" localSheetId="11" hidden="1">#REF!</definedName>
    <definedName name="BEx5FVQPPEU32CPNV9RRQ9MNLLVE" hidden="1">#REF!</definedName>
    <definedName name="BEx5G08KGMG5X2AQKDGPFYG5GH94" localSheetId="11" hidden="1">#REF!</definedName>
    <definedName name="BEx5G08KGMG5X2AQKDGPFYG5GH94" hidden="1">#REF!</definedName>
    <definedName name="BEx5G1A8TFN4C4QII35U9DKYNIS8" localSheetId="11" hidden="1">#REF!</definedName>
    <definedName name="BEx5G1A8TFN4C4QII35U9DKYNIS8" hidden="1">#REF!</definedName>
    <definedName name="BEx5G1L0QO91KEPDMV1D8OT4BT73" localSheetId="11" hidden="1">#REF!</definedName>
    <definedName name="BEx5G1L0QO91KEPDMV1D8OT4BT73" hidden="1">#REF!</definedName>
    <definedName name="BEx5G1QHX69GFUYHUZA5X74MTDMR" localSheetId="11" hidden="1">#REF!</definedName>
    <definedName name="BEx5G1QHX69GFUYHUZA5X74MTDMR" hidden="1">#REF!</definedName>
    <definedName name="BEx5G5S2C9JRD28ZQMMQLCBHWOHB" localSheetId="11" hidden="1">#REF!</definedName>
    <definedName name="BEx5G5S2C9JRD28ZQMMQLCBHWOHB" hidden="1">#REF!</definedName>
    <definedName name="BEx5G7KU3EGZQSYN2YNML8EW8NDC" localSheetId="11" hidden="1">#REF!</definedName>
    <definedName name="BEx5G7KU3EGZQSYN2YNML8EW8NDC" hidden="1">#REF!</definedName>
    <definedName name="BEx5G86DZL1VYUX6KWODAP3WFAWP" localSheetId="11" hidden="1">#REF!</definedName>
    <definedName name="BEx5G86DZL1VYUX6KWODAP3WFAWP" hidden="1">#REF!</definedName>
    <definedName name="BEx5G8BV2GIOCM3C7IUFK8L04A6M" localSheetId="11" hidden="1">#REF!</definedName>
    <definedName name="BEx5G8BV2GIOCM3C7IUFK8L04A6M" hidden="1">#REF!</definedName>
    <definedName name="BEx5GID9MVBUPFFT9M8K8B5MO9NV" localSheetId="11" hidden="1">#REF!</definedName>
    <definedName name="BEx5GID9MVBUPFFT9M8K8B5MO9NV" hidden="1">#REF!</definedName>
    <definedName name="BEx5GN0EWA9SCQDPQ7NTUQH82QVK" localSheetId="11" hidden="1">#REF!</definedName>
    <definedName name="BEx5GN0EWA9SCQDPQ7NTUQH82QVK" hidden="1">#REF!</definedName>
    <definedName name="BEx5GNBCU4WZ74I0UXFL9ZG2XSGJ" localSheetId="11" hidden="1">#REF!</definedName>
    <definedName name="BEx5GNBCU4WZ74I0UXFL9ZG2XSGJ" hidden="1">#REF!</definedName>
    <definedName name="BEx5GUCTYC7QCWGWU5BTO7Y7HDZX" localSheetId="11" hidden="1">#REF!</definedName>
    <definedName name="BEx5GUCTYC7QCWGWU5BTO7Y7HDZX" hidden="1">#REF!</definedName>
    <definedName name="BEx5GYUPJULJQ624TEESYFG1NFOH" localSheetId="11" hidden="1">#REF!</definedName>
    <definedName name="BEx5GYUPJULJQ624TEESYFG1NFOH" hidden="1">#REF!</definedName>
    <definedName name="BEx5H0NEE0AIN5E2UHJ9J9ISU9N1" localSheetId="11" hidden="1">#REF!</definedName>
    <definedName name="BEx5H0NEE0AIN5E2UHJ9J9ISU9N1" hidden="1">#REF!</definedName>
    <definedName name="BEx5H1UJSEUQM2K8QHQXO5THVHSO" localSheetId="11" hidden="1">#REF!</definedName>
    <definedName name="BEx5H1UJSEUQM2K8QHQXO5THVHSO" hidden="1">#REF!</definedName>
    <definedName name="BEx5HAOT9XWUF7XIFRZZS8B9F5TZ" localSheetId="11" hidden="1">#REF!</definedName>
    <definedName name="BEx5HAOT9XWUF7XIFRZZS8B9F5TZ" hidden="1">#REF!</definedName>
    <definedName name="BEx5HB534CO7TBSALKMD27WHMAQJ" localSheetId="11" hidden="1">#REF!</definedName>
    <definedName name="BEx5HB534CO7TBSALKMD27WHMAQJ" hidden="1">#REF!</definedName>
    <definedName name="BEx5HE4XRF9BUY04MENWY9CHHN5H" localSheetId="11" hidden="1">#REF!</definedName>
    <definedName name="BEx5HE4XRF9BUY04MENWY9CHHN5H" hidden="1">#REF!</definedName>
    <definedName name="BEx5HFHMABAT0H9KKS754X4T304E" localSheetId="11" hidden="1">#REF!</definedName>
    <definedName name="BEx5HFHMABAT0H9KKS754X4T304E" hidden="1">#REF!</definedName>
    <definedName name="BEx5HGDZ7MX1S3KNXLRL9WU565V4" localSheetId="11" hidden="1">#REF!</definedName>
    <definedName name="BEx5HGDZ7MX1S3KNXLRL9WU565V4" hidden="1">#REF!</definedName>
    <definedName name="BEx5HJZ9FAVNZSSBTAYRPZDYM9NU" localSheetId="11" hidden="1">#REF!</definedName>
    <definedName name="BEx5HJZ9FAVNZSSBTAYRPZDYM9NU" hidden="1">#REF!</definedName>
    <definedName name="BEx5HZ9JMKHNLFWLVUB1WP5B39BL" localSheetId="11" hidden="1">#REF!</definedName>
    <definedName name="BEx5HZ9JMKHNLFWLVUB1WP5B39BL" hidden="1">#REF!</definedName>
    <definedName name="BEx5I17QJ0PQ1OG1IMH69HMQWNEA" localSheetId="11" hidden="1">#REF!</definedName>
    <definedName name="BEx5I17QJ0PQ1OG1IMH69HMQWNEA" hidden="1">#REF!</definedName>
    <definedName name="BEx5I244LQHZTF3XI66J8705R9XX" localSheetId="11" hidden="1">#REF!</definedName>
    <definedName name="BEx5I244LQHZTF3XI66J8705R9XX" hidden="1">#REF!</definedName>
    <definedName name="BEx5I8PBP4LIXDGID5BP0THLO0AQ" localSheetId="11" hidden="1">#REF!</definedName>
    <definedName name="BEx5I8PBP4LIXDGID5BP0THLO0AQ" hidden="1">#REF!</definedName>
    <definedName name="BEx5I8USVUB3JP4S9OXGMZVMOQXR" localSheetId="11" hidden="1">#REF!</definedName>
    <definedName name="BEx5I8USVUB3JP4S9OXGMZVMOQXR" hidden="1">#REF!</definedName>
    <definedName name="BEx5I9GDQSYIAL65UQNDMNFQCS9Y" localSheetId="11" hidden="1">#REF!</definedName>
    <definedName name="BEx5I9GDQSYIAL65UQNDMNFQCS9Y" hidden="1">#REF!</definedName>
    <definedName name="BEx5IBUPG9AWNW5PK7JGRGEJ4OLM" localSheetId="11" hidden="1">#REF!</definedName>
    <definedName name="BEx5IBUPG9AWNW5PK7JGRGEJ4OLM" hidden="1">#REF!</definedName>
    <definedName name="BEx5IC06RVN8BSAEPREVKHKLCJ2L" localSheetId="11" hidden="1">#REF!</definedName>
    <definedName name="BEx5IC06RVN8BSAEPREVKHKLCJ2L" hidden="1">#REF!</definedName>
    <definedName name="BEx5IGY4M04BPXSQF2J4GQYXF85O" localSheetId="11" hidden="1">#REF!</definedName>
    <definedName name="BEx5IGY4M04BPXSQF2J4GQYXF85O" hidden="1">#REF!</definedName>
    <definedName name="BEx5IWTZDCLZ5CCDG108STY04SAJ" localSheetId="11" hidden="1">#REF!</definedName>
    <definedName name="BEx5IWTZDCLZ5CCDG108STY04SAJ" hidden="1">#REF!</definedName>
    <definedName name="BEx5J0FFP1KS4NGY20AEJI8VREEA" localSheetId="11" hidden="1">#REF!</definedName>
    <definedName name="BEx5J0FFP1KS4NGY20AEJI8VREEA" hidden="1">#REF!</definedName>
    <definedName name="BEx5J1XE5FVWL6IJV6CWKPN24UBK" localSheetId="11" hidden="1">#REF!</definedName>
    <definedName name="BEx5J1XE5FVWL6IJV6CWKPN24UBK" hidden="1">#REF!</definedName>
    <definedName name="BEx5JF3ZXLDIS8VNKDCY7ZI7H1CI" localSheetId="11" hidden="1">#REF!</definedName>
    <definedName name="BEx5JF3ZXLDIS8VNKDCY7ZI7H1CI" hidden="1">#REF!</definedName>
    <definedName name="BEx5JHCZJ8G6OOOW6EF3GABXKH6F" localSheetId="11" hidden="1">#REF!</definedName>
    <definedName name="BEx5JHCZJ8G6OOOW6EF3GABXKH6F" hidden="1">#REF!</definedName>
    <definedName name="BEx5JJB6W446THXQCRUKD3I7RKLP" localSheetId="11" hidden="1">#REF!</definedName>
    <definedName name="BEx5JJB6W446THXQCRUKD3I7RKLP" hidden="1">#REF!</definedName>
    <definedName name="BEx5JNCT8Z7XSSPD5EMNAJELCU2V" localSheetId="11" hidden="1">#REF!</definedName>
    <definedName name="BEx5JNCT8Z7XSSPD5EMNAJELCU2V" hidden="1">#REF!</definedName>
    <definedName name="BEx5JQCNT9Y4RM306CHC8IPY3HBZ" localSheetId="11" hidden="1">#REF!</definedName>
    <definedName name="BEx5JQCNT9Y4RM306CHC8IPY3HBZ" hidden="1">#REF!</definedName>
    <definedName name="BEx5K08PYKE6JOKBYIB006TX619P" localSheetId="11" hidden="1">#REF!</definedName>
    <definedName name="BEx5K08PYKE6JOKBYIB006TX619P" hidden="1">#REF!</definedName>
    <definedName name="BEx5K4W2S2K7M9V2M304KW93LK8Q" localSheetId="11" hidden="1">#REF!</definedName>
    <definedName name="BEx5K4W2S2K7M9V2M304KW93LK8Q" hidden="1">#REF!</definedName>
    <definedName name="BEx5K51DSERT1TR7B4A29R41W4NX" localSheetId="11" hidden="1">#REF!</definedName>
    <definedName name="BEx5K51DSERT1TR7B4A29R41W4NX" hidden="1">#REF!</definedName>
    <definedName name="BEx5KBBZ8KCEQK36ARG4ERYOFD4G" localSheetId="11" hidden="1">#REF!</definedName>
    <definedName name="BEx5KBBZ8KCEQK36ARG4ERYOFD4G" hidden="1">#REF!</definedName>
    <definedName name="BEx5KCOET0DYMY4VILOLGVBX7E3C" localSheetId="11" hidden="1">#REF!</definedName>
    <definedName name="BEx5KCOET0DYMY4VILOLGVBX7E3C" hidden="1">#REF!</definedName>
    <definedName name="BEx5KYER580I4T7WTLMUN7NLNP5K" localSheetId="11" hidden="1">#REF!</definedName>
    <definedName name="BEx5KYER580I4T7WTLMUN7NLNP5K" hidden="1">#REF!</definedName>
    <definedName name="BEx5LHLB3M6K4ZKY2F42QBZT30ZH" localSheetId="11" hidden="1">#REF!</definedName>
    <definedName name="BEx5LHLB3M6K4ZKY2F42QBZT30ZH" hidden="1">#REF!</definedName>
    <definedName name="BEx5LKQJG40DO2JR1ZF6KD3PON9K" localSheetId="11" hidden="1">#REF!</definedName>
    <definedName name="BEx5LKQJG40DO2JR1ZF6KD3PON9K" hidden="1">#REF!</definedName>
    <definedName name="BEx5LQA84QRPGAR4FLC7MCT3H9EN" localSheetId="11" hidden="1">#REF!</definedName>
    <definedName name="BEx5LQA84QRPGAR4FLC7MCT3H9EN" hidden="1">#REF!</definedName>
    <definedName name="BEx5LRMNU3HXIE1BUMDHRU31F7JJ" localSheetId="11" hidden="1">#REF!</definedName>
    <definedName name="BEx5LRMNU3HXIE1BUMDHRU31F7JJ" hidden="1">#REF!</definedName>
    <definedName name="BEx5LSJ1LPUAX3ENSPECWPG4J7D1" localSheetId="11" hidden="1">#REF!</definedName>
    <definedName name="BEx5LSJ1LPUAX3ENSPECWPG4J7D1" hidden="1">#REF!</definedName>
    <definedName name="BEx5LTKQ8RQWJE4BC88OP928893U" localSheetId="11" hidden="1">#REF!</definedName>
    <definedName name="BEx5LTKQ8RQWJE4BC88OP928893U" hidden="1">#REF!</definedName>
    <definedName name="BEx5M4D4KHXU4JXKDEHZZNRG7NRA" localSheetId="11" hidden="1">#REF!</definedName>
    <definedName name="BEx5M4D4KHXU4JXKDEHZZNRG7NRA" hidden="1">#REF!</definedName>
    <definedName name="BEx5MB9BR71LZDG7XXQ2EO58JC5F" localSheetId="11" hidden="1">#REF!</definedName>
    <definedName name="BEx5MB9BR71LZDG7XXQ2EO58JC5F" hidden="1">#REF!</definedName>
    <definedName name="BEx5MHEF05EVRV5DPTG4KMPWZSUS" localSheetId="11" hidden="1">#REF!</definedName>
    <definedName name="BEx5MHEF05EVRV5DPTG4KMPWZSUS" hidden="1">#REF!</definedName>
    <definedName name="BEx5MLQZM68YQSKARVWTTPINFQ2C" localSheetId="11" hidden="1">#REF!</definedName>
    <definedName name="BEx5MLQZM68YQSKARVWTTPINFQ2C" hidden="1">#REF!</definedName>
    <definedName name="BEx5MMCJMU7FOOWUCW9EA13B7V5F" localSheetId="11" hidden="1">#REF!</definedName>
    <definedName name="BEx5MMCJMU7FOOWUCW9EA13B7V5F" hidden="1">#REF!</definedName>
    <definedName name="BEx5MVXTKNBXHNWTL43C670E4KXC" localSheetId="11" hidden="1">#REF!</definedName>
    <definedName name="BEx5MVXTKNBXHNWTL43C670E4KXC" hidden="1">#REF!</definedName>
    <definedName name="BEx5MWZGZ3VRB5418C2RNF9H17BQ" localSheetId="11" hidden="1">#REF!</definedName>
    <definedName name="BEx5MWZGZ3VRB5418C2RNF9H17BQ" hidden="1">#REF!</definedName>
    <definedName name="BEx5MX4YD2QV39W04QH9C6AOA0FB" localSheetId="11" hidden="1">#REF!</definedName>
    <definedName name="BEx5MX4YD2QV39W04QH9C6AOA0FB" hidden="1">#REF!</definedName>
    <definedName name="BEx5N3A8LULD7YBJH5J83X27PZSW" localSheetId="11" hidden="1">#REF!</definedName>
    <definedName name="BEx5N3A8LULD7YBJH5J83X27PZSW" hidden="1">#REF!</definedName>
    <definedName name="BEx5N4XI4PWB1W9PMZ4O5R0HWTYD" localSheetId="11" hidden="1">#REF!</definedName>
    <definedName name="BEx5N4XI4PWB1W9PMZ4O5R0HWTYD" hidden="1">#REF!</definedName>
    <definedName name="BEx5N8DH1SY888WI2GZ2D6E9XCXB" localSheetId="11" hidden="1">#REF!</definedName>
    <definedName name="BEx5N8DH1SY888WI2GZ2D6E9XCXB" hidden="1">#REF!</definedName>
    <definedName name="BEx5NA68N6FJFX9UJXK4M14U487F" localSheetId="11" hidden="1">#REF!</definedName>
    <definedName name="BEx5NA68N6FJFX9UJXK4M14U487F" hidden="1">#REF!</definedName>
    <definedName name="BEx5NIKBG2GDJOYGE3WCXKU7YY51" localSheetId="11" hidden="1">#REF!</definedName>
    <definedName name="BEx5NIKBG2GDJOYGE3WCXKU7YY51" hidden="1">#REF!</definedName>
    <definedName name="BEx5NV06L5J5IMKGOMGKGJ4PBZCD" localSheetId="11" hidden="1">#REF!</definedName>
    <definedName name="BEx5NV06L5J5IMKGOMGKGJ4PBZCD" hidden="1">#REF!</definedName>
    <definedName name="BEx5NW1V6AB25NEEX9VPHRXWJDSS" localSheetId="11" hidden="1">#REF!</definedName>
    <definedName name="BEx5NW1V6AB25NEEX9VPHRXWJDSS" hidden="1">#REF!</definedName>
    <definedName name="BEx5NWSXWACAUHWVZAI57DGZ8OCQ" localSheetId="11" hidden="1">#REF!</definedName>
    <definedName name="BEx5NWSXWACAUHWVZAI57DGZ8OCQ" hidden="1">#REF!</definedName>
    <definedName name="BEx5NZSSQ6PY99ZX2D7Q9IGOR34W" localSheetId="11" hidden="1">#REF!</definedName>
    <definedName name="BEx5NZSSQ6PY99ZX2D7Q9IGOR34W" hidden="1">#REF!</definedName>
    <definedName name="BEx5O2N9HTGG4OJHR62PKFMNZTTW" localSheetId="11" hidden="1">#REF!</definedName>
    <definedName name="BEx5O2N9HTGG4OJHR62PKFMNZTTW" hidden="1">#REF!</definedName>
    <definedName name="BEx5O3ZUQ2OARA1CDOZ3NC4UE5AA" localSheetId="11" hidden="1">#REF!</definedName>
    <definedName name="BEx5O3ZUQ2OARA1CDOZ3NC4UE5AA" hidden="1">#REF!</definedName>
    <definedName name="BEx5OAFS0NJ2CB86A02E1JYHMLQ1" localSheetId="11" hidden="1">#REF!</definedName>
    <definedName name="BEx5OAFS0NJ2CB86A02E1JYHMLQ1" hidden="1">#REF!</definedName>
    <definedName name="BEx5OG4RPU8W1ETWDWM234NYYYEN" localSheetId="11" hidden="1">#REF!</definedName>
    <definedName name="BEx5OG4RPU8W1ETWDWM234NYYYEN" hidden="1">#REF!</definedName>
    <definedName name="BEx5OP9Y43F99O2IT69MKCCXGL61" localSheetId="11" hidden="1">#REF!</definedName>
    <definedName name="BEx5OP9Y43F99O2IT69MKCCXGL61" hidden="1">#REF!</definedName>
    <definedName name="BEx5P9Y9RDXNUAJ6CZ2LHMM8IM7T" localSheetId="11" hidden="1">#REF!</definedName>
    <definedName name="BEx5P9Y9RDXNUAJ6CZ2LHMM8IM7T" hidden="1">#REF!</definedName>
    <definedName name="BEx5PHWB2C0D5QLP3BZIP3UO7DIZ" localSheetId="11" hidden="1">#REF!</definedName>
    <definedName name="BEx5PHWB2C0D5QLP3BZIP3UO7DIZ" hidden="1">#REF!</definedName>
    <definedName name="BEx5PJP02W68K2E46L5C5YBSNU6T" localSheetId="11" hidden="1">#REF!</definedName>
    <definedName name="BEx5PJP02W68K2E46L5C5YBSNU6T" hidden="1">#REF!</definedName>
    <definedName name="BEx5PLCA8DOMAU315YCS5275L2HS" localSheetId="11" hidden="1">#REF!</definedName>
    <definedName name="BEx5PLCA8DOMAU315YCS5275L2HS" hidden="1">#REF!</definedName>
    <definedName name="BEx5PRXMZ5M65Z732WNNGV564C2J" localSheetId="11" hidden="1">#REF!</definedName>
    <definedName name="BEx5PRXMZ5M65Z732WNNGV564C2J" hidden="1">#REF!</definedName>
    <definedName name="BEx5Q29Y91E64DPE0YY53A6YHF3Y" localSheetId="11" hidden="1">#REF!</definedName>
    <definedName name="BEx5Q29Y91E64DPE0YY53A6YHF3Y" hidden="1">#REF!</definedName>
    <definedName name="BEx5QPSW4IPLH50WSR87HRER05RF" localSheetId="11" hidden="1">#REF!</definedName>
    <definedName name="BEx5QPSW4IPLH50WSR87HRER05RF" hidden="1">#REF!</definedName>
    <definedName name="BEx73V0EP8EMNRC3EZJJKKVKWQVB" localSheetId="11" hidden="1">#REF!</definedName>
    <definedName name="BEx73V0EP8EMNRC3EZJJKKVKWQVB" hidden="1">#REF!</definedName>
    <definedName name="BEx741WJHIJVXUX131SBXTVW8D71" localSheetId="11" hidden="1">#REF!</definedName>
    <definedName name="BEx741WJHIJVXUX131SBXTVW8D71" hidden="1">#REF!</definedName>
    <definedName name="BEx74Q6H3O7133AWQXWC21MI2UFT" localSheetId="11" hidden="1">#REF!</definedName>
    <definedName name="BEx74Q6H3O7133AWQXWC21MI2UFT" hidden="1">#REF!</definedName>
    <definedName name="BEx74R2VQ8BSMKPX25262AU3VZF7" localSheetId="11" hidden="1">#REF!</definedName>
    <definedName name="BEx74R2VQ8BSMKPX25262AU3VZF7" hidden="1">#REF!</definedName>
    <definedName name="BEx74W6BJ8ENO3J25WNM5H5APKA3" localSheetId="11" hidden="1">#REF!</definedName>
    <definedName name="BEx74W6BJ8ENO3J25WNM5H5APKA3" hidden="1">#REF!</definedName>
    <definedName name="BEx74YKLW1FKLWC3DJ2ELZBZBY1M" localSheetId="11" hidden="1">#REF!</definedName>
    <definedName name="BEx74YKLW1FKLWC3DJ2ELZBZBY1M" hidden="1">#REF!</definedName>
    <definedName name="BEx755GRRD9BL27YHLH5QWIYLWB7" localSheetId="11" hidden="1">#REF!</definedName>
    <definedName name="BEx755GRRD9BL27YHLH5QWIYLWB7" hidden="1">#REF!</definedName>
    <definedName name="BEx759D1D5SXS5ELLZVBI0SXYUNF" localSheetId="11" hidden="1">#REF!</definedName>
    <definedName name="BEx759D1D5SXS5ELLZVBI0SXYUNF" hidden="1">#REF!</definedName>
    <definedName name="BEx75DPEQTX055IZ2L8UVLJOT1DD" localSheetId="11" hidden="1">#REF!</definedName>
    <definedName name="BEx75DPEQTX055IZ2L8UVLJOT1DD" hidden="1">#REF!</definedName>
    <definedName name="BEx75GJZSZHUDN6OOAGQYFUDA2LP" localSheetId="11" hidden="1">#REF!</definedName>
    <definedName name="BEx75GJZSZHUDN6OOAGQYFUDA2LP" hidden="1">#REF!</definedName>
    <definedName name="BEx75HGCCV5K4UCJWYV8EV9AG5YT" localSheetId="11" hidden="1">#REF!</definedName>
    <definedName name="BEx75HGCCV5K4UCJWYV8EV9AG5YT" hidden="1">#REF!</definedName>
    <definedName name="BEx75PZT8TY5P13U978NVBUXKHT4" localSheetId="11" hidden="1">#REF!</definedName>
    <definedName name="BEx75PZT8TY5P13U978NVBUXKHT4" hidden="1">#REF!</definedName>
    <definedName name="BEx75T55F7GML8V1DMWL26WRT006" localSheetId="11" hidden="1">#REF!</definedName>
    <definedName name="BEx75T55F7GML8V1DMWL26WRT006" hidden="1">#REF!</definedName>
    <definedName name="BEx75VJGR07JY6UUWURQ4PJ29UKC" localSheetId="11" hidden="1">#REF!</definedName>
    <definedName name="BEx75VJGR07JY6UUWURQ4PJ29UKC" hidden="1">#REF!</definedName>
    <definedName name="BEx7696AZUPB1PK30JJQUWUELQPJ" localSheetId="11" hidden="1">#REF!</definedName>
    <definedName name="BEx7696AZUPB1PK30JJQUWUELQPJ" hidden="1">#REF!</definedName>
    <definedName name="BEx76PNR8S4T4VUQS0KU58SEX0VN" localSheetId="11" hidden="1">#REF!</definedName>
    <definedName name="BEx76PNR8S4T4VUQS0KU58SEX0VN" hidden="1">#REF!</definedName>
    <definedName name="BEx76YY7ODSIKDD9VDF9TLTDM18I" localSheetId="11" hidden="1">#REF!</definedName>
    <definedName name="BEx76YY7ODSIKDD9VDF9TLTDM18I" hidden="1">#REF!</definedName>
    <definedName name="BEx7705E86I9B7DTKMMJMAFSYMUL" localSheetId="11" hidden="1">#REF!</definedName>
    <definedName name="BEx7705E86I9B7DTKMMJMAFSYMUL" hidden="1">#REF!</definedName>
    <definedName name="BEx7741OUGLA0WJQLQRUJSL4DE00" localSheetId="11" hidden="1">#REF!</definedName>
    <definedName name="BEx7741OUGLA0WJQLQRUJSL4DE00" hidden="1">#REF!</definedName>
    <definedName name="BEx774N83DXLJZ54Q42PWIJZ2DN1" localSheetId="11" hidden="1">#REF!</definedName>
    <definedName name="BEx774N83DXLJZ54Q42PWIJZ2DN1" hidden="1">#REF!</definedName>
    <definedName name="BEx779QNIY3061ZV9BR462WKEGRW" localSheetId="11" hidden="1">#REF!</definedName>
    <definedName name="BEx779QNIY3061ZV9BR462WKEGRW" hidden="1">#REF!</definedName>
    <definedName name="BEx77G19QU9A95CNHE6QMVSQR2T3" localSheetId="11" hidden="1">#REF!</definedName>
    <definedName name="BEx77G19QU9A95CNHE6QMVSQR2T3" hidden="1">#REF!</definedName>
    <definedName name="BEx77P0S3GVMS7BJUL9OWUGJ1B02" localSheetId="11" hidden="1">#REF!</definedName>
    <definedName name="BEx77P0S3GVMS7BJUL9OWUGJ1B02" hidden="1">#REF!</definedName>
    <definedName name="BEx77QDESURI6WW5582YXSK3A972" localSheetId="11" hidden="1">#REF!</definedName>
    <definedName name="BEx77QDESURI6WW5582YXSK3A972" hidden="1">#REF!</definedName>
    <definedName name="BEx77VBI9XOPFHKEWU5EHQ9J675Y" localSheetId="11" hidden="1">#REF!</definedName>
    <definedName name="BEx77VBI9XOPFHKEWU5EHQ9J675Y" hidden="1">#REF!</definedName>
    <definedName name="BEx7809GQOCLHSNH95VOYIX7P1TV" localSheetId="11" hidden="1">#REF!</definedName>
    <definedName name="BEx7809GQOCLHSNH95VOYIX7P1TV" hidden="1">#REF!</definedName>
    <definedName name="BEx780K8XAXUHGVZGZWQ74DK4CI3" localSheetId="11" hidden="1">#REF!</definedName>
    <definedName name="BEx780K8XAXUHGVZGZWQ74DK4CI3" hidden="1">#REF!</definedName>
    <definedName name="BEx78226TN58UE0CTY98YEDU0LSL" localSheetId="11" hidden="1">#REF!</definedName>
    <definedName name="BEx78226TN58UE0CTY98YEDU0LSL" hidden="1">#REF!</definedName>
    <definedName name="BEx7881ZZBWHRAX6W2GY19J8MGEQ" localSheetId="11" hidden="1">#REF!</definedName>
    <definedName name="BEx7881ZZBWHRAX6W2GY19J8MGEQ" hidden="1">#REF!</definedName>
    <definedName name="BEx78BSYINF85GYNSCIRD95PH86Q" localSheetId="11" hidden="1">#REF!</definedName>
    <definedName name="BEx78BSYINF85GYNSCIRD95PH86Q" hidden="1">#REF!</definedName>
    <definedName name="BEx78HHRIWDLHQX2LG0HWFRYEL1T" localSheetId="11" hidden="1">#REF!</definedName>
    <definedName name="BEx78HHRIWDLHQX2LG0HWFRYEL1T" hidden="1">#REF!</definedName>
    <definedName name="BEx78QC4X2YVM9K6MQRB2WJG36N3" localSheetId="11" hidden="1">#REF!</definedName>
    <definedName name="BEx78QC4X2YVM9K6MQRB2WJG36N3" hidden="1">#REF!</definedName>
    <definedName name="BEx78QMXZ2P1ZB3HJ9O50DWHCMXR" localSheetId="11" hidden="1">#REF!</definedName>
    <definedName name="BEx78QMXZ2P1ZB3HJ9O50DWHCMXR" hidden="1">#REF!</definedName>
    <definedName name="BEx78SFO5VR28677DWZEMDN7G86X" localSheetId="11" hidden="1">#REF!</definedName>
    <definedName name="BEx78SFO5VR28677DWZEMDN7G86X" hidden="1">#REF!</definedName>
    <definedName name="BEx78SFOYH1Z0ZDTO47W2M60TW6K" localSheetId="11" hidden="1">#REF!</definedName>
    <definedName name="BEx78SFOYH1Z0ZDTO47W2M60TW6K" hidden="1">#REF!</definedName>
    <definedName name="BEx7974EARYYX2ICWU0YC50VO5D8" localSheetId="11" hidden="1">#REF!</definedName>
    <definedName name="BEx7974EARYYX2ICWU0YC50VO5D8" hidden="1">#REF!</definedName>
    <definedName name="BEx79JK3E6JO8MX4O35A5G8NZCC8" localSheetId="11" hidden="1">#REF!</definedName>
    <definedName name="BEx79JK3E6JO8MX4O35A5G8NZCC8" hidden="1">#REF!</definedName>
    <definedName name="BEx79OCP4HQ6XP8EWNGEUDLOZBBS" localSheetId="11" hidden="1">#REF!</definedName>
    <definedName name="BEx79OCP4HQ6XP8EWNGEUDLOZBBS" hidden="1">#REF!</definedName>
    <definedName name="BEx79SEAYKUZB0H4LYBCD6WWJBG2" localSheetId="11" hidden="1">#REF!</definedName>
    <definedName name="BEx79SEAYKUZB0H4LYBCD6WWJBG2" hidden="1">#REF!</definedName>
    <definedName name="BEx79SJRHTLS9PYM69O9BWW1FMJK" localSheetId="11" hidden="1">#REF!</definedName>
    <definedName name="BEx79SJRHTLS9PYM69O9BWW1FMJK" hidden="1">#REF!</definedName>
    <definedName name="BEx79YJJLBELICW9F9FRYSCQ101L" localSheetId="11" hidden="1">#REF!</definedName>
    <definedName name="BEx79YJJLBELICW9F9FRYSCQ101L" hidden="1">#REF!</definedName>
    <definedName name="BEx79YUC7B0V77FSBGIRCY1BR4VK" localSheetId="11" hidden="1">#REF!</definedName>
    <definedName name="BEx79YUC7B0V77FSBGIRCY1BR4VK" hidden="1">#REF!</definedName>
    <definedName name="BEx7A06T3RC2891FUX05G3QPRAUE" localSheetId="11" hidden="1">#REF!</definedName>
    <definedName name="BEx7A06T3RC2891FUX05G3QPRAUE" hidden="1">#REF!</definedName>
    <definedName name="BEx7A9S3JA1X7FH4CFSQLTZC4691" localSheetId="11" hidden="1">#REF!</definedName>
    <definedName name="BEx7A9S3JA1X7FH4CFSQLTZC4691" hidden="1">#REF!</definedName>
    <definedName name="BEx7ABA2C9IWH5VSLVLLLCY62161" localSheetId="11" hidden="1">#REF!</definedName>
    <definedName name="BEx7ABA2C9IWH5VSLVLLLCY62161" hidden="1">#REF!</definedName>
    <definedName name="BEx7AE4LPLX8N85BYB0WCO5S7ZPV" localSheetId="11" hidden="1">#REF!</definedName>
    <definedName name="BEx7AE4LPLX8N85BYB0WCO5S7ZPV" hidden="1">#REF!</definedName>
    <definedName name="BEx7AR0EEP9O5JPPEKQWG1TC860T" localSheetId="11" hidden="1">#REF!</definedName>
    <definedName name="BEx7AR0EEP9O5JPPEKQWG1TC860T" hidden="1">#REF!</definedName>
    <definedName name="BEx7ASD1I654MEDCO6GGWA95PXSC" localSheetId="11" hidden="1">#REF!</definedName>
    <definedName name="BEx7ASD1I654MEDCO6GGWA95PXSC" hidden="1">#REF!</definedName>
    <definedName name="BEx7AURD3S7JGN4D3YK1QAG6TAFA" localSheetId="11" hidden="1">#REF!</definedName>
    <definedName name="BEx7AURD3S7JGN4D3YK1QAG6TAFA" hidden="1">#REF!</definedName>
    <definedName name="BEx7AVCX9S5RJP3NSZ4QM4E6ERDT" localSheetId="11" hidden="1">#REF!</definedName>
    <definedName name="BEx7AVCX9S5RJP3NSZ4QM4E6ERDT" hidden="1">#REF!</definedName>
    <definedName name="BEx7AVYIGP0930MV5JEBWRYCJN68" localSheetId="11" hidden="1">#REF!</definedName>
    <definedName name="BEx7AVYIGP0930MV5JEBWRYCJN68" hidden="1">#REF!</definedName>
    <definedName name="BEx7B6LH6917TXOSAAQ6U7HVF018" localSheetId="11" hidden="1">#REF!</definedName>
    <definedName name="BEx7B6LH6917TXOSAAQ6U7HVF018" hidden="1">#REF!</definedName>
    <definedName name="BEx7BN8E88JR3K1BSLAZRPSFPQ9L" localSheetId="11" hidden="1">#REF!</definedName>
    <definedName name="BEx7BN8E88JR3K1BSLAZRPSFPQ9L" hidden="1">#REF!</definedName>
    <definedName name="BEx7BP14RMS3638K85OM4NCYLRHG" localSheetId="11" hidden="1">#REF!</definedName>
    <definedName name="BEx7BP14RMS3638K85OM4NCYLRHG" hidden="1">#REF!</definedName>
    <definedName name="BEx7BPXFZXJ79FQ0E8AQE21PGVHA" localSheetId="11" hidden="1">#REF!</definedName>
    <definedName name="BEx7BPXFZXJ79FQ0E8AQE21PGVHA" hidden="1">#REF!</definedName>
    <definedName name="BEx7C04AM39DQMC1TIX7CFZ2ADHX" localSheetId="11" hidden="1">#REF!</definedName>
    <definedName name="BEx7C04AM39DQMC1TIX7CFZ2ADHX" hidden="1">#REF!</definedName>
    <definedName name="BEx7C346X4AX2J1QPM4NBC7JL5W9" localSheetId="11" hidden="1">#REF!</definedName>
    <definedName name="BEx7C346X4AX2J1QPM4NBC7JL5W9" hidden="1">#REF!</definedName>
    <definedName name="BEx7C40F0PQURHPI6YQ39NFIR86Z" localSheetId="11" hidden="1">#REF!</definedName>
    <definedName name="BEx7C40F0PQURHPI6YQ39NFIR86Z" hidden="1">#REF!</definedName>
    <definedName name="BEx7C7B9VCY7N0H7N1NH6HNNH724" localSheetId="11" hidden="1">#REF!</definedName>
    <definedName name="BEx7C7B9VCY7N0H7N1NH6HNNH724" hidden="1">#REF!</definedName>
    <definedName name="BEx7C93VR7SYRIJS1JO8YZKSFAW9" localSheetId="11" hidden="1">#REF!</definedName>
    <definedName name="BEx7C93VR7SYRIJS1JO8YZKSFAW9" hidden="1">#REF!</definedName>
    <definedName name="BEx7CCPC6R1KQQZ2JQU6EFI1G0RM" localSheetId="11" hidden="1">#REF!</definedName>
    <definedName name="BEx7CCPC6R1KQQZ2JQU6EFI1G0RM" hidden="1">#REF!</definedName>
    <definedName name="BEx7CIJST9GLS2QD383UK7VUDTGL" localSheetId="11" hidden="1">#REF!</definedName>
    <definedName name="BEx7CIJST9GLS2QD383UK7VUDTGL" hidden="1">#REF!</definedName>
    <definedName name="BEx7CO8T2XKC7GHDSYNAWTZ9L7YR" localSheetId="11" hidden="1">#REF!</definedName>
    <definedName name="BEx7CO8T2XKC7GHDSYNAWTZ9L7YR" hidden="1">#REF!</definedName>
    <definedName name="BEx7CW1CF00DO8A36UNC2X7K65C2" localSheetId="11" hidden="1">#REF!</definedName>
    <definedName name="BEx7CW1CF00DO8A36UNC2X7K65C2" hidden="1">#REF!</definedName>
    <definedName name="BEx7CW6NFRL2P4XWP0MWHIYA97KF" localSheetId="11" hidden="1">#REF!</definedName>
    <definedName name="BEx7CW6NFRL2P4XWP0MWHIYA97KF" hidden="1">#REF!</definedName>
    <definedName name="BEx7CZXN83U7XFVGG1P1N6ZCQK7U" localSheetId="11" hidden="1">#REF!</definedName>
    <definedName name="BEx7CZXN83U7XFVGG1P1N6ZCQK7U" hidden="1">#REF!</definedName>
    <definedName name="BEx7D14R4J25CLH301NHMGU8FSWM" localSheetId="11" hidden="1">#REF!</definedName>
    <definedName name="BEx7D14R4J25CLH301NHMGU8FSWM" hidden="1">#REF!</definedName>
    <definedName name="BEx7D38BE0Z9QLQBDMGARM9USFPM" localSheetId="11" hidden="1">#REF!</definedName>
    <definedName name="BEx7D38BE0Z9QLQBDMGARM9USFPM" hidden="1">#REF!</definedName>
    <definedName name="BEx7D5RWKRS4W71J4NZ6ZSFHPKFT" localSheetId="11" hidden="1">#REF!</definedName>
    <definedName name="BEx7D5RWKRS4W71J4NZ6ZSFHPKFT" hidden="1">#REF!</definedName>
    <definedName name="BEx7D8H1TPOX1UN17QZYEV7Q58GA" localSheetId="11" hidden="1">#REF!</definedName>
    <definedName name="BEx7D8H1TPOX1UN17QZYEV7Q58GA" hidden="1">#REF!</definedName>
    <definedName name="BEx7DGF13H2074LRWFZQ45PZ6JPX" localSheetId="11" hidden="1">#REF!</definedName>
    <definedName name="BEx7DGF13H2074LRWFZQ45PZ6JPX" hidden="1">#REF!</definedName>
    <definedName name="BEx7DHBE0SOC5KXWWQ73WUDBRX8J" localSheetId="11" hidden="1">#REF!</definedName>
    <definedName name="BEx7DHBE0SOC5KXWWQ73WUDBRX8J" hidden="1">#REF!</definedName>
    <definedName name="BEx7DKWUXEDIISSX4GDD4YYT887F" localSheetId="11" hidden="1">#REF!</definedName>
    <definedName name="BEx7DKWUXEDIISSX4GDD4YYT887F" hidden="1">#REF!</definedName>
    <definedName name="BEx7DMUYR2HC26WW7AOB1TULERMB" localSheetId="11" hidden="1">#REF!</definedName>
    <definedName name="BEx7DMUYR2HC26WW7AOB1TULERMB" hidden="1">#REF!</definedName>
    <definedName name="BEx7DVJTRV44IMJIBFXELE67SZ7S" localSheetId="11" hidden="1">#REF!</definedName>
    <definedName name="BEx7DVJTRV44IMJIBFXELE67SZ7S" hidden="1">#REF!</definedName>
    <definedName name="BEx7DVUMFCI5INHMVFIJ44RTTSTT" localSheetId="11" hidden="1">#REF!</definedName>
    <definedName name="BEx7DVUMFCI5INHMVFIJ44RTTSTT" hidden="1">#REF!</definedName>
    <definedName name="BEx7E2QT2U8THYOKBPXONB1B47WH" localSheetId="11" hidden="1">#REF!</definedName>
    <definedName name="BEx7E2QT2U8THYOKBPXONB1B47WH" hidden="1">#REF!</definedName>
    <definedName name="BEx7E5QP7W6UKO74F5Y0VJ741HS5" localSheetId="11" hidden="1">#REF!</definedName>
    <definedName name="BEx7E5QP7W6UKO74F5Y0VJ741HS5" hidden="1">#REF!</definedName>
    <definedName name="BEx7E6N29HGH3I47AFB2DCS6MVS6" localSheetId="11" hidden="1">#REF!</definedName>
    <definedName name="BEx7E6N29HGH3I47AFB2DCS6MVS6" hidden="1">#REF!</definedName>
    <definedName name="BEx7EBA8IYHQKT7IQAOAML660SYA" localSheetId="11" hidden="1">#REF!</definedName>
    <definedName name="BEx7EBA8IYHQKT7IQAOAML660SYA" hidden="1">#REF!</definedName>
    <definedName name="BEx7EI6C8MCRZFEQYUBE5FSUTIHK" localSheetId="11" hidden="1">#REF!</definedName>
    <definedName name="BEx7EI6C8MCRZFEQYUBE5FSUTIHK" hidden="1">#REF!</definedName>
    <definedName name="BEx7EI6DL1Z6UWLFBXAKVGZTKHWJ" localSheetId="11" hidden="1">#REF!</definedName>
    <definedName name="BEx7EI6DL1Z6UWLFBXAKVGZTKHWJ" hidden="1">#REF!</definedName>
    <definedName name="BEx7EQKHX7GZYOLXRDU534TT4H64" localSheetId="11" hidden="1">#REF!</definedName>
    <definedName name="BEx7EQKHX7GZYOLXRDU534TT4H64" hidden="1">#REF!</definedName>
    <definedName name="BEx7ETV6L1TM7JSXJIGK3FC6RVZW" localSheetId="11" hidden="1">#REF!</definedName>
    <definedName name="BEx7ETV6L1TM7JSXJIGK3FC6RVZW" hidden="1">#REF!</definedName>
    <definedName name="BEx7EYYLHMBYQTH6I377FCQS7CSX" localSheetId="11" hidden="1">#REF!</definedName>
    <definedName name="BEx7EYYLHMBYQTH6I377FCQS7CSX" hidden="1">#REF!</definedName>
    <definedName name="BEx7FCLG1RYI2SNOU1Y2GQZNZSWA" localSheetId="11" hidden="1">#REF!</definedName>
    <definedName name="BEx7FCLG1RYI2SNOU1Y2GQZNZSWA" hidden="1">#REF!</definedName>
    <definedName name="BEx7FN32ZGWOAA4TTH79KINTDWR9" localSheetId="11" hidden="1">#REF!</definedName>
    <definedName name="BEx7FN32ZGWOAA4TTH79KINTDWR9" hidden="1">#REF!</definedName>
    <definedName name="BEx7FV0WJHXL6X5JNQ2ZX45PX49P" localSheetId="11" hidden="1">#REF!</definedName>
    <definedName name="BEx7FV0WJHXL6X5JNQ2ZX45PX49P" hidden="1">#REF!</definedName>
    <definedName name="BEx7G82CKM3NIY1PHNFK28M09PCH" localSheetId="11" hidden="1">#REF!</definedName>
    <definedName name="BEx7G82CKM3NIY1PHNFK28M09PCH" hidden="1">#REF!</definedName>
    <definedName name="BEx7GR3ENYWRXXS5IT0UMEGOLGUH" localSheetId="11" hidden="1">#REF!</definedName>
    <definedName name="BEx7GR3ENYWRXXS5IT0UMEGOLGUH" hidden="1">#REF!</definedName>
    <definedName name="BEx7GSAL6P7TASL8MB63RFST1LJL" localSheetId="11" hidden="1">#REF!</definedName>
    <definedName name="BEx7GSAL6P7TASL8MB63RFST1LJL" hidden="1">#REF!</definedName>
    <definedName name="BEx7H0JD6I5I8WQLLWOYWY5YWPQE" localSheetId="11" hidden="1">#REF!</definedName>
    <definedName name="BEx7H0JD6I5I8WQLLWOYWY5YWPQE" hidden="1">#REF!</definedName>
    <definedName name="BEx7H14XCXH7WEXEY1HVO53A6AGH" localSheetId="11" hidden="1">#REF!</definedName>
    <definedName name="BEx7H14XCXH7WEXEY1HVO53A6AGH" hidden="1">#REF!</definedName>
    <definedName name="BEx7HGVBEF4LEIF6RC14N3PSU461" localSheetId="11" hidden="1">#REF!</definedName>
    <definedName name="BEx7HGVBEF4LEIF6RC14N3PSU461" hidden="1">#REF!</definedName>
    <definedName name="BEx7HQ5T9FZ42QWS09UO4DT42Y0R" localSheetId="11" hidden="1">#REF!</definedName>
    <definedName name="BEx7HQ5T9FZ42QWS09UO4DT42Y0R" hidden="1">#REF!</definedName>
    <definedName name="BEx7HRCZE3CVGON1HV07MT5MNDZ3" localSheetId="11" hidden="1">#REF!</definedName>
    <definedName name="BEx7HRCZE3CVGON1HV07MT5MNDZ3" hidden="1">#REF!</definedName>
    <definedName name="BEx7HWGE2CANG5M17X4C8YNC3N8F" localSheetId="11" hidden="1">#REF!</definedName>
    <definedName name="BEx7HWGE2CANG5M17X4C8YNC3N8F" hidden="1">#REF!</definedName>
    <definedName name="BEx7IB54GU5UCTJS549UBDW43EJL" localSheetId="11" hidden="1">#REF!</definedName>
    <definedName name="BEx7IB54GU5UCTJS549UBDW43EJL" hidden="1">#REF!</definedName>
    <definedName name="BEx7IBVYN47SFZIA0K4MDKQZNN9V" localSheetId="11" hidden="1">#REF!</definedName>
    <definedName name="BEx7IBVYN47SFZIA0K4MDKQZNN9V" hidden="1">#REF!</definedName>
    <definedName name="BEx7IGOMJB39HUONENRXTK1MFHGE" localSheetId="11" hidden="1">#REF!</definedName>
    <definedName name="BEx7IGOMJB39HUONENRXTK1MFHGE" hidden="1">#REF!</definedName>
    <definedName name="BEx7ISO6LTCYYDK0J6IN4PG2P6SW" localSheetId="11" hidden="1">#REF!</definedName>
    <definedName name="BEx7ISO6LTCYYDK0J6IN4PG2P6SW" hidden="1">#REF!</definedName>
    <definedName name="BEx7IV2IJ5WT7UC0UG7WP0WF2JZI" localSheetId="11" hidden="1">#REF!</definedName>
    <definedName name="BEx7IV2IJ5WT7UC0UG7WP0WF2JZI" hidden="1">#REF!</definedName>
    <definedName name="BEx7IXGU74GE5E4S6W4Z13AR092Y" localSheetId="11" hidden="1">#REF!</definedName>
    <definedName name="BEx7IXGU74GE5E4S6W4Z13AR092Y" hidden="1">#REF!</definedName>
    <definedName name="BEx7J4YL8Q3BI1MLH16YYQ18IJRD" localSheetId="11" hidden="1">#REF!</definedName>
    <definedName name="BEx7J4YL8Q3BI1MLH16YYQ18IJRD" hidden="1">#REF!</definedName>
    <definedName name="BEx7J5K5QVUOXI6A663KUWL6PO3O" localSheetId="11" hidden="1">#REF!</definedName>
    <definedName name="BEx7J5K5QVUOXI6A663KUWL6PO3O" hidden="1">#REF!</definedName>
    <definedName name="BEx7JH3HGBPI07OHZ5LFYK0UFZQR" localSheetId="11" hidden="1">#REF!</definedName>
    <definedName name="BEx7JH3HGBPI07OHZ5LFYK0UFZQR" hidden="1">#REF!</definedName>
    <definedName name="BEx7JRL3MHRMVLQF3EN15MXRPN68" localSheetId="11" hidden="1">#REF!</definedName>
    <definedName name="BEx7JRL3MHRMVLQF3EN15MXRPN68" hidden="1">#REF!</definedName>
    <definedName name="BEx7JV194190CNM6WWGQ3UBJ3CHH" localSheetId="11" hidden="1">#REF!</definedName>
    <definedName name="BEx7JV194190CNM6WWGQ3UBJ3CHH" hidden="1">#REF!</definedName>
    <definedName name="BEx7JZJ4AE8AGMWPK3XPBTBUBZ48" localSheetId="11" hidden="1">#REF!</definedName>
    <definedName name="BEx7JZJ4AE8AGMWPK3XPBTBUBZ48" hidden="1">#REF!</definedName>
    <definedName name="BEx7K7GZ607XQOGB81A1HINBTGOZ" localSheetId="11" hidden="1">#REF!</definedName>
    <definedName name="BEx7K7GZ607XQOGB81A1HINBTGOZ" hidden="1">#REF!</definedName>
    <definedName name="BEx7KEYPBDXSNROH8M6CDCBN6B50" localSheetId="11" hidden="1">#REF!</definedName>
    <definedName name="BEx7KEYPBDXSNROH8M6CDCBN6B50" hidden="1">#REF!</definedName>
    <definedName name="BEx7KH7PZ0A6FSWA4LAN2CMZ0WSF" localSheetId="11" hidden="1">#REF!</definedName>
    <definedName name="BEx7KH7PZ0A6FSWA4LAN2CMZ0WSF" hidden="1">#REF!</definedName>
    <definedName name="BEx7KNCTL6VMNQP4MFMHOMV1WI1Y" localSheetId="11" hidden="1">#REF!</definedName>
    <definedName name="BEx7KNCTL6VMNQP4MFMHOMV1WI1Y" hidden="1">#REF!</definedName>
    <definedName name="BEx7KSAS8BZT6H8OQCZ5DNSTMO07" localSheetId="11" hidden="1">#REF!</definedName>
    <definedName name="BEx7KSAS8BZT6H8OQCZ5DNSTMO07" hidden="1">#REF!</definedName>
    <definedName name="BEx7KWHTBD21COXVI4HNEQH0Z3L8" localSheetId="11" hidden="1">#REF!</definedName>
    <definedName name="BEx7KWHTBD21COXVI4HNEQH0Z3L8" hidden="1">#REF!</definedName>
    <definedName name="BEx7KXUGRMRSUXCM97Z7VRZQ9JH2" localSheetId="11" hidden="1">#REF!</definedName>
    <definedName name="BEx7KXUGRMRSUXCM97Z7VRZQ9JH2" hidden="1">#REF!</definedName>
    <definedName name="BEx7L5C6U8MP6IZ67BD649WQYJEK" localSheetId="11" hidden="1">#REF!</definedName>
    <definedName name="BEx7L5C6U8MP6IZ67BD649WQYJEK" hidden="1">#REF!</definedName>
    <definedName name="BEx7L8HEYEVTATR0OG5JJO647KNI" localSheetId="11" hidden="1">#REF!</definedName>
    <definedName name="BEx7L8HEYEVTATR0OG5JJO647KNI" hidden="1">#REF!</definedName>
    <definedName name="BEx7L8XOV64OMS15ZFURFEUXLMWF" localSheetId="11" hidden="1">#REF!</definedName>
    <definedName name="BEx7L8XOV64OMS15ZFURFEUXLMWF" hidden="1">#REF!</definedName>
    <definedName name="BEx7LPF478MRAYB9TQ6LDML6O3BY" localSheetId="11" hidden="1">#REF!</definedName>
    <definedName name="BEx7LPF478MRAYB9TQ6LDML6O3BY" hidden="1">#REF!</definedName>
    <definedName name="BEx7LPV780NFCG1VX4EKJ29YXOLZ" localSheetId="11" hidden="1">#REF!</definedName>
    <definedName name="BEx7LPV780NFCG1VX4EKJ29YXOLZ" hidden="1">#REF!</definedName>
    <definedName name="BEx7LQ0PD30NJWOAYKPEYHM9J83B" localSheetId="11" hidden="1">#REF!</definedName>
    <definedName name="BEx7LQ0PD30NJWOAYKPEYHM9J83B" hidden="1">#REF!</definedName>
    <definedName name="BEx7M4EKEDHZ1ZZ91NDLSUNPUFPZ" localSheetId="11" hidden="1">#REF!</definedName>
    <definedName name="BEx7M4EKEDHZ1ZZ91NDLSUNPUFPZ" hidden="1">#REF!</definedName>
    <definedName name="BEx7MAUI1JJFDIJGDW4RWY5384LY" localSheetId="11" hidden="1">#REF!</definedName>
    <definedName name="BEx7MAUI1JJFDIJGDW4RWY5384LY" hidden="1">#REF!</definedName>
    <definedName name="BEx7MI1EW6N7FOBHWJLYC02TZSKR" localSheetId="11" hidden="1">#REF!</definedName>
    <definedName name="BEx7MI1EW6N7FOBHWJLYC02TZSKR" hidden="1">#REF!</definedName>
    <definedName name="BEx7MJZO3UKAMJ53UWOJ5ZD4GGMQ" localSheetId="11" hidden="1">#REF!</definedName>
    <definedName name="BEx7MJZO3UKAMJ53UWOJ5ZD4GGMQ" hidden="1">#REF!</definedName>
    <definedName name="BEx7MO17TZ6L4457Q12FYYLUUZAZ" localSheetId="11" hidden="1">#REF!</definedName>
    <definedName name="BEx7MO17TZ6L4457Q12FYYLUUZAZ" hidden="1">#REF!</definedName>
    <definedName name="BEx7MT4MFNXIVQGAT6D971GZW7CA" localSheetId="11" hidden="1">#REF!</definedName>
    <definedName name="BEx7MT4MFNXIVQGAT6D971GZW7CA" hidden="1">#REF!</definedName>
    <definedName name="BEx7MUMLPPX92MX7SA8S1PLONDL8" localSheetId="11" hidden="1">#REF!</definedName>
    <definedName name="BEx7MUMLPPX92MX7SA8S1PLONDL8" hidden="1">#REF!</definedName>
    <definedName name="BEx7MX0W532Q7CB4V6KFVC9WAOUI" localSheetId="11" hidden="1">#REF!</definedName>
    <definedName name="BEx7MX0W532Q7CB4V6KFVC9WAOUI" hidden="1">#REF!</definedName>
    <definedName name="BEx7NB403NE748IF75RXMWOFQ986" localSheetId="11" hidden="1">#REF!</definedName>
    <definedName name="BEx7NB403NE748IF75RXMWOFQ986" hidden="1">#REF!</definedName>
    <definedName name="BEx7NI062THZAM6I8AJWTFJL91CS" localSheetId="11" hidden="1">#REF!</definedName>
    <definedName name="BEx7NI062THZAM6I8AJWTFJL91CS" hidden="1">#REF!</definedName>
    <definedName name="BEx904S75BPRYMHF0083JF7ES4NG" localSheetId="11" hidden="1">#REF!</definedName>
    <definedName name="BEx904S75BPRYMHF0083JF7ES4NG" hidden="1">#REF!</definedName>
    <definedName name="BEx90HDD4RWF7JZGA8GCGG7D63MG" localSheetId="11" hidden="1">#REF!</definedName>
    <definedName name="BEx90HDD4RWF7JZGA8GCGG7D63MG" hidden="1">#REF!</definedName>
    <definedName name="BEx90HO6UVMFVSV8U0YBZFHNCL38" localSheetId="11" hidden="1">#REF!</definedName>
    <definedName name="BEx90HO6UVMFVSV8U0YBZFHNCL38" hidden="1">#REF!</definedName>
    <definedName name="BEx90VGH5H09ON2QXYC9WIIEU98T" localSheetId="11" hidden="1">#REF!</definedName>
    <definedName name="BEx90VGH5H09ON2QXYC9WIIEU98T" hidden="1">#REF!</definedName>
    <definedName name="BEx9157279000SVN5XNWQ99JY0WU" localSheetId="11" hidden="1">#REF!</definedName>
    <definedName name="BEx9157279000SVN5XNWQ99JY0WU" hidden="1">#REF!</definedName>
    <definedName name="BEx9175B70QXYAU5A8DJPGZQ46L9" localSheetId="11" hidden="1">#REF!</definedName>
    <definedName name="BEx9175B70QXYAU5A8DJPGZQ46L9" hidden="1">#REF!</definedName>
    <definedName name="BEx91AQQRTV87AO27VWHSFZAD4ZR" localSheetId="11" hidden="1">#REF!</definedName>
    <definedName name="BEx91AQQRTV87AO27VWHSFZAD4ZR" hidden="1">#REF!</definedName>
    <definedName name="BEx91L8FLL5CWLA2CDHKCOMGVDZN" localSheetId="11" hidden="1">#REF!</definedName>
    <definedName name="BEx91L8FLL5CWLA2CDHKCOMGVDZN" hidden="1">#REF!</definedName>
    <definedName name="BEx91OTVH9ZDBC3QTORU8RZX4EOC" localSheetId="11" hidden="1">#REF!</definedName>
    <definedName name="BEx91OTVH9ZDBC3QTORU8RZX4EOC" hidden="1">#REF!</definedName>
    <definedName name="BEx91QH5JRZKQP1GPN2SQMR3CKAG" localSheetId="11" hidden="1">#REF!</definedName>
    <definedName name="BEx91QH5JRZKQP1GPN2SQMR3CKAG" hidden="1">#REF!</definedName>
    <definedName name="BEx91ROALDNHO7FI4X8L61RH4UJE" localSheetId="11" hidden="1">#REF!</definedName>
    <definedName name="BEx91ROALDNHO7FI4X8L61RH4UJE" hidden="1">#REF!</definedName>
    <definedName name="BEx91TMID71GVYH0U16QM1RV3PX0" localSheetId="11" hidden="1">#REF!</definedName>
    <definedName name="BEx91TMID71GVYH0U16QM1RV3PX0" hidden="1">#REF!</definedName>
    <definedName name="BEx91VF2D78PAF337E3L2L81K9W2" localSheetId="11" hidden="1">#REF!</definedName>
    <definedName name="BEx91VF2D78PAF337E3L2L81K9W2" hidden="1">#REF!</definedName>
    <definedName name="BEx921PNZ46VORG2VRMWREWIC0SE" localSheetId="11" hidden="1">#REF!</definedName>
    <definedName name="BEx921PNZ46VORG2VRMWREWIC0SE" hidden="1">#REF!</definedName>
    <definedName name="BEx929CVDCG5CFUQWNDLOSNRQ1FN" localSheetId="11" hidden="1">#REF!</definedName>
    <definedName name="BEx929CVDCG5CFUQWNDLOSNRQ1FN" hidden="1">#REF!</definedName>
    <definedName name="BEx92DPEKL5WM5A3CN8674JI0PR3" localSheetId="11" hidden="1">#REF!</definedName>
    <definedName name="BEx92DPEKL5WM5A3CN8674JI0PR3" hidden="1">#REF!</definedName>
    <definedName name="BEx92ER2RMY93TZK0D9L9T3H0GI5" localSheetId="11" hidden="1">#REF!</definedName>
    <definedName name="BEx92ER2RMY93TZK0D9L9T3H0GI5" hidden="1">#REF!</definedName>
    <definedName name="BEx92FI04PJT4LI23KKIHRXWJDTT" localSheetId="11" hidden="1">#REF!</definedName>
    <definedName name="BEx92FI04PJT4LI23KKIHRXWJDTT" hidden="1">#REF!</definedName>
    <definedName name="BEx92HR14HQ9D5JXCSPA4SS4RT62" localSheetId="11" hidden="1">#REF!</definedName>
    <definedName name="BEx92HR14HQ9D5JXCSPA4SS4RT62" hidden="1">#REF!</definedName>
    <definedName name="BEx92HWA2D6A5EX9MFG68G0NOMSN" localSheetId="11" hidden="1">#REF!</definedName>
    <definedName name="BEx92HWA2D6A5EX9MFG68G0NOMSN" hidden="1">#REF!</definedName>
    <definedName name="BEx92I1SQUKW2W7S22E82HLJXRGK" localSheetId="11" hidden="1">#REF!</definedName>
    <definedName name="BEx92I1SQUKW2W7S22E82HLJXRGK" hidden="1">#REF!</definedName>
    <definedName name="BEx92PUBDIXAU1FW5ZAXECMAU0LN" localSheetId="11" hidden="1">#REF!</definedName>
    <definedName name="BEx92PUBDIXAU1FW5ZAXECMAU0LN" hidden="1">#REF!</definedName>
    <definedName name="BEx92S8MHFFIVRQ2YSHZNQGOFUHD" localSheetId="11" hidden="1">#REF!</definedName>
    <definedName name="BEx92S8MHFFIVRQ2YSHZNQGOFUHD" hidden="1">#REF!</definedName>
    <definedName name="BEx92VJ5FJGXISSSMOUAESCSIWFV" localSheetId="11" hidden="1">#REF!</definedName>
    <definedName name="BEx92VJ5FJGXISSSMOUAESCSIWFV" hidden="1">#REF!</definedName>
    <definedName name="BEx93B9OULL2YGC896XXYAAJSTRK" localSheetId="11" hidden="1">#REF!</definedName>
    <definedName name="BEx93B9OULL2YGC896XXYAAJSTRK" hidden="1">#REF!</definedName>
    <definedName name="BEx93FRKF99NRT3LH99UTIH7AAYF" localSheetId="11" hidden="1">#REF!</definedName>
    <definedName name="BEx93FRKF99NRT3LH99UTIH7AAYF" hidden="1">#REF!</definedName>
    <definedName name="BEx93M7FSHP50OG34A4W8W8DF12U" localSheetId="11" hidden="1">#REF!</definedName>
    <definedName name="BEx93M7FSHP50OG34A4W8W8DF12U" hidden="1">#REF!</definedName>
    <definedName name="BEx93OLWY2O3PRA74U41VG5RXT4Q" localSheetId="11" hidden="1">#REF!</definedName>
    <definedName name="BEx93OLWY2O3PRA74U41VG5RXT4Q" hidden="1">#REF!</definedName>
    <definedName name="BEx93RWFAF6YJGYUTITVM445C02U" localSheetId="11" hidden="1">#REF!</definedName>
    <definedName name="BEx93RWFAF6YJGYUTITVM445C02U" hidden="1">#REF!</definedName>
    <definedName name="BEx93SY9RWG3HUV4YXQKXJH9FH14" localSheetId="11" hidden="1">#REF!</definedName>
    <definedName name="BEx93SY9RWG3HUV4YXQKXJH9FH14" hidden="1">#REF!</definedName>
    <definedName name="BEx93TJUX3U0FJDBG6DDSNQ91R5J" localSheetId="11" hidden="1">#REF!</definedName>
    <definedName name="BEx93TJUX3U0FJDBG6DDSNQ91R5J" hidden="1">#REF!</definedName>
    <definedName name="BEx942UCRHMI4B0US31HO95GSC2X" localSheetId="11" hidden="1">#REF!</definedName>
    <definedName name="BEx942UCRHMI4B0US31HO95GSC2X" hidden="1">#REF!</definedName>
    <definedName name="BEx942ZND3V7XSHKTD0UH9X85N5E" localSheetId="11" hidden="1">#REF!</definedName>
    <definedName name="BEx942ZND3V7XSHKTD0UH9X85N5E" hidden="1">#REF!</definedName>
    <definedName name="BEx947HHLR6UU6NYPNDZRF79V52K" localSheetId="11" hidden="1">#REF!</definedName>
    <definedName name="BEx947HHLR6UU6NYPNDZRF79V52K" hidden="1">#REF!</definedName>
    <definedName name="BEx948ZFFQWVIDNG4AZAUGGGEB5U" localSheetId="11" hidden="1">#REF!</definedName>
    <definedName name="BEx948ZFFQWVIDNG4AZAUGGGEB5U" hidden="1">#REF!</definedName>
    <definedName name="BEx94CKXG92OMURH41SNU6IOHK4J" localSheetId="11" hidden="1">#REF!</definedName>
    <definedName name="BEx94CKXG92OMURH41SNU6IOHK4J" hidden="1">#REF!</definedName>
    <definedName name="BEx94GXG30CIVB6ZQN3X3IK6BZXQ" localSheetId="11" hidden="1">#REF!</definedName>
    <definedName name="BEx94GXG30CIVB6ZQN3X3IK6BZXQ" hidden="1">#REF!</definedName>
    <definedName name="BEx94HJ0DWZHE39X4BLCQCJ3M1MC" localSheetId="11" hidden="1">#REF!</definedName>
    <definedName name="BEx94HJ0DWZHE39X4BLCQCJ3M1MC" hidden="1">#REF!</definedName>
    <definedName name="BEx94HZ5LURYM9ST744ALV6ZCKYP" localSheetId="11" hidden="1">#REF!</definedName>
    <definedName name="BEx94HZ5LURYM9ST744ALV6ZCKYP" hidden="1">#REF!</definedName>
    <definedName name="BEx94IQ75E90YUMWJ9N591LR7DQQ" localSheetId="11" hidden="1">#REF!</definedName>
    <definedName name="BEx94IQ75E90YUMWJ9N591LR7DQQ" hidden="1">#REF!</definedName>
    <definedName name="BEx94N7W5T3U7UOE97D6OVIBUCXS" localSheetId="11" hidden="1">#REF!</definedName>
    <definedName name="BEx94N7W5T3U7UOE97D6OVIBUCXS" hidden="1">#REF!</definedName>
    <definedName name="BEx955NIAWX5OLAHMTV6QFUZPR30" localSheetId="11" hidden="1">#REF!</definedName>
    <definedName name="BEx955NIAWX5OLAHMTV6QFUZPR30" hidden="1">#REF!</definedName>
    <definedName name="BEx9581TYVI2M5TT4ISDAJV4W7Z6" localSheetId="11" hidden="1">#REF!</definedName>
    <definedName name="BEx9581TYVI2M5TT4ISDAJV4W7Z6" hidden="1">#REF!</definedName>
    <definedName name="BEx95G55NR99FDSE95CXDI4DKWSV" localSheetId="11" hidden="1">#REF!</definedName>
    <definedName name="BEx95G55NR99FDSE95CXDI4DKWSV" hidden="1">#REF!</definedName>
    <definedName name="BEx95NHF4RVUE0YDOAFZEIVBYJXD" localSheetId="11" hidden="1">#REF!</definedName>
    <definedName name="BEx95NHF4RVUE0YDOAFZEIVBYJXD" hidden="1">#REF!</definedName>
    <definedName name="BEx95QBZMG0E2KQ9BERJ861QLYN3" localSheetId="11" hidden="1">#REF!</definedName>
    <definedName name="BEx95QBZMG0E2KQ9BERJ861QLYN3" hidden="1">#REF!</definedName>
    <definedName name="BEx95QHBVDN795UNQJLRXG3RDU49" localSheetId="11" hidden="1">#REF!</definedName>
    <definedName name="BEx95QHBVDN795UNQJLRXG3RDU49" hidden="1">#REF!</definedName>
    <definedName name="BEx95TBVUWV7L7OMFMZDQEXGVHU6" localSheetId="11" hidden="1">#REF!</definedName>
    <definedName name="BEx95TBVUWV7L7OMFMZDQEXGVHU6" hidden="1">#REF!</definedName>
    <definedName name="BEx95U89DZZSVO39TGS62CX8G9N4" localSheetId="11" hidden="1">#REF!</definedName>
    <definedName name="BEx95U89DZZSVO39TGS62CX8G9N4" hidden="1">#REF!</definedName>
    <definedName name="BEx95XTPKKKJG67C45LRX0T25I06" localSheetId="11" hidden="1">#REF!</definedName>
    <definedName name="BEx95XTPKKKJG67C45LRX0T25I06" hidden="1">#REF!</definedName>
    <definedName name="BEx9602K2GHNBUEUVT9ONRQU1GMD" localSheetId="11" hidden="1">#REF!</definedName>
    <definedName name="BEx9602K2GHNBUEUVT9ONRQU1GMD" hidden="1">#REF!</definedName>
    <definedName name="BEx9602LTEI8BPC79BGMRK6S0RP8" localSheetId="11" hidden="1">#REF!</definedName>
    <definedName name="BEx9602LTEI8BPC79BGMRK6S0RP8" hidden="1">#REF!</definedName>
    <definedName name="BEx962BL3Y4LA53EBYI64ZYMZE8U" localSheetId="11" hidden="1">#REF!</definedName>
    <definedName name="BEx962BL3Y4LA53EBYI64ZYMZE8U" hidden="1">#REF!</definedName>
    <definedName name="BEx96HAWZ2EMMI7VJ5NQXGK044OO" localSheetId="11" hidden="1">#REF!</definedName>
    <definedName name="BEx96HAWZ2EMMI7VJ5NQXGK044OO" hidden="1">#REF!</definedName>
    <definedName name="BEx96KR21O7H9R29TN0S45Y3QPUK" localSheetId="11" hidden="1">#REF!</definedName>
    <definedName name="BEx96KR21O7H9R29TN0S45Y3QPUK" hidden="1">#REF!</definedName>
    <definedName name="BEx96SUFKHHFE8XQ6UUO6ILDOXHO" localSheetId="11" hidden="1">#REF!</definedName>
    <definedName name="BEx96SUFKHHFE8XQ6UUO6ILDOXHO" hidden="1">#REF!</definedName>
    <definedName name="BEx96UN4YWXBDEZ1U1ZUIPP41Z7I" localSheetId="11" hidden="1">#REF!</definedName>
    <definedName name="BEx96UN4YWXBDEZ1U1ZUIPP41Z7I" hidden="1">#REF!</definedName>
    <definedName name="BEx978KSD61YJH3S9DGO050R2EHA" localSheetId="11" hidden="1">#REF!</definedName>
    <definedName name="BEx978KSD61YJH3S9DGO050R2EHA" hidden="1">#REF!</definedName>
    <definedName name="BEx97H9O1NAKAPK4MX4PKO34ICL5" localSheetId="11" hidden="1">#REF!</definedName>
    <definedName name="BEx97H9O1NAKAPK4MX4PKO34ICL5" hidden="1">#REF!</definedName>
    <definedName name="BEx97MNUZQ1Z0AO2FL7XQYVNCPR7" localSheetId="11" hidden="1">#REF!</definedName>
    <definedName name="BEx97MNUZQ1Z0AO2FL7XQYVNCPR7" hidden="1">#REF!</definedName>
    <definedName name="BEx97NPQBACJVD9K1YXI08RTW9E2" localSheetId="11" hidden="1">#REF!</definedName>
    <definedName name="BEx97NPQBACJVD9K1YXI08RTW9E2" hidden="1">#REF!</definedName>
    <definedName name="BEx97RWQLXS0OORDCN69IGA58CWU" localSheetId="11" hidden="1">#REF!</definedName>
    <definedName name="BEx97RWQLXS0OORDCN69IGA58CWU" hidden="1">#REF!</definedName>
    <definedName name="BEx97YNGGDFIXHTMGFL2IHAQX9MI" localSheetId="11" hidden="1">#REF!</definedName>
    <definedName name="BEx97YNGGDFIXHTMGFL2IHAQX9MI" hidden="1">#REF!</definedName>
    <definedName name="BEx9805E16VCDEWPM3404WTQS6ZK" localSheetId="11" hidden="1">#REF!</definedName>
    <definedName name="BEx9805E16VCDEWPM3404WTQS6ZK" hidden="1">#REF!</definedName>
    <definedName name="BEx981HW73BUZWT14TBTZHC0ZTJ4" localSheetId="11" hidden="1">#REF!</definedName>
    <definedName name="BEx981HW73BUZWT14TBTZHC0ZTJ4" hidden="1">#REF!</definedName>
    <definedName name="BEx9871KU0N99P0900EAK69VFYT2" localSheetId="11" hidden="1">#REF!</definedName>
    <definedName name="BEx9871KU0N99P0900EAK69VFYT2" hidden="1">#REF!</definedName>
    <definedName name="BEx98IFKNJFGZFLID1YTRFEG1SXY" localSheetId="11" hidden="1">#REF!</definedName>
    <definedName name="BEx98IFKNJFGZFLID1YTRFEG1SXY" hidden="1">#REF!</definedName>
    <definedName name="BEx98T7ZEF0HKRFLBVK3BNKCG3CJ" localSheetId="11" hidden="1">#REF!</definedName>
    <definedName name="BEx98T7ZEF0HKRFLBVK3BNKCG3CJ" hidden="1">#REF!</definedName>
    <definedName name="BEx98WYSAS39FWGYTMQ8QGIT81TF" localSheetId="11" hidden="1">#REF!</definedName>
    <definedName name="BEx98WYSAS39FWGYTMQ8QGIT81TF" hidden="1">#REF!</definedName>
    <definedName name="BEx990461P2YAJ7BRK25INFYZ7RQ" localSheetId="11" hidden="1">#REF!</definedName>
    <definedName name="BEx990461P2YAJ7BRK25INFYZ7RQ" hidden="1">#REF!</definedName>
    <definedName name="BEx9915UVD4G7RA3IMLFZ0LG3UA2" localSheetId="11" hidden="1">#REF!</definedName>
    <definedName name="BEx9915UVD4G7RA3IMLFZ0LG3UA2" hidden="1">#REF!</definedName>
    <definedName name="BEx991M410V3S2PKCJGQ30O6JT6H" localSheetId="11" hidden="1">#REF!</definedName>
    <definedName name="BEx991M410V3S2PKCJGQ30O6JT6H" hidden="1">#REF!</definedName>
    <definedName name="BEx992CZON8AO7U7V88VN1JBO0MG" localSheetId="11" hidden="1">#REF!</definedName>
    <definedName name="BEx992CZON8AO7U7V88VN1JBO0MG" hidden="1">#REF!</definedName>
    <definedName name="BEx9952469XMFGSPXL7CMXHPJF90" localSheetId="11" hidden="1">#REF!</definedName>
    <definedName name="BEx9952469XMFGSPXL7CMXHPJF90" hidden="1">#REF!</definedName>
    <definedName name="BEx99B77I7TUSHRR4HIZ9FU2EIUT" localSheetId="11" hidden="1">#REF!</definedName>
    <definedName name="BEx99B77I7TUSHRR4HIZ9FU2EIUT" hidden="1">#REF!</definedName>
    <definedName name="BEx99EHWKKHZB66Q30C7QIXU3BVM" localSheetId="11" hidden="1">#REF!</definedName>
    <definedName name="BEx99EHWKKHZB66Q30C7QIXU3BVM" hidden="1">#REF!</definedName>
    <definedName name="BEx99IE6TEODZ443HP0AYCXVTNOV" localSheetId="11" hidden="1">#REF!</definedName>
    <definedName name="BEx99IE6TEODZ443HP0AYCXVTNOV" hidden="1">#REF!</definedName>
    <definedName name="BEx99Q6PH5F3OQKCCAAO75PYDEFN" localSheetId="11" hidden="1">#REF!</definedName>
    <definedName name="BEx99Q6PH5F3OQKCCAAO75PYDEFN" hidden="1">#REF!</definedName>
    <definedName name="BEx99RU5I4O0109P2FW9DN4IU3QX" localSheetId="11" hidden="1">#REF!</definedName>
    <definedName name="BEx99RU5I4O0109P2FW9DN4IU3QX" hidden="1">#REF!</definedName>
    <definedName name="BEx99WBYT2D6UUC1PT7A40ENYID4" localSheetId="11" hidden="1">#REF!</definedName>
    <definedName name="BEx99WBYT2D6UUC1PT7A40ENYID4" hidden="1">#REF!</definedName>
    <definedName name="BEx99WS2X3RTQE9O764SS5G2FPE6" localSheetId="11" hidden="1">#REF!</definedName>
    <definedName name="BEx99WS2X3RTQE9O764SS5G2FPE6" hidden="1">#REF!</definedName>
    <definedName name="BEx99ZRZ4I7FHDPGRAT5VW7NVBPU" localSheetId="11" hidden="1">#REF!</definedName>
    <definedName name="BEx99ZRZ4I7FHDPGRAT5VW7NVBPU" hidden="1">#REF!</definedName>
    <definedName name="BEx9AT5E3ZSHKSOL35O38L8HF9TH" localSheetId="11" hidden="1">#REF!</definedName>
    <definedName name="BEx9AT5E3ZSHKSOL35O38L8HF9TH" hidden="1">#REF!</definedName>
    <definedName name="BEx9ATW9WB5CNKQR5HKK7Y2GHYGR" localSheetId="11" hidden="1">#REF!</definedName>
    <definedName name="BEx9ATW9WB5CNKQR5HKK7Y2GHYGR" hidden="1">#REF!</definedName>
    <definedName name="BEx9AV8W1FAWF5BHATYEN47X12JN" localSheetId="11" hidden="1">#REF!</definedName>
    <definedName name="BEx9AV8W1FAWF5BHATYEN47X12JN" hidden="1">#REF!</definedName>
    <definedName name="BEx9B8A5186FNTQQNLIO5LK02ABI" localSheetId="11" hidden="1">#REF!</definedName>
    <definedName name="BEx9B8A5186FNTQQNLIO5LK02ABI" hidden="1">#REF!</definedName>
    <definedName name="BEx9B8VR20E2CILU4CDQUQQ9ONXK" localSheetId="11" hidden="1">#REF!</definedName>
    <definedName name="BEx9B8VR20E2CILU4CDQUQQ9ONXK" hidden="1">#REF!</definedName>
    <definedName name="BEx9B917EUP13X6FQ3NPQL76XM5V" localSheetId="11" hidden="1">#REF!</definedName>
    <definedName name="BEx9B917EUP13X6FQ3NPQL76XM5V" hidden="1">#REF!</definedName>
    <definedName name="BEx9BAJ5WYEQ623HUT9NNCMP3RUG" localSheetId="11" hidden="1">#REF!</definedName>
    <definedName name="BEx9BAJ5WYEQ623HUT9NNCMP3RUG" hidden="1">#REF!</definedName>
    <definedName name="BEx9BE9Z7EFJCFDYJJOY5KFTGDF4" localSheetId="11" hidden="1">#REF!</definedName>
    <definedName name="BEx9BE9Z7EFJCFDYJJOY5KFTGDF4" hidden="1">#REF!</definedName>
    <definedName name="BEx9BSIJN2O0MG8CXAMCAOADEMTO" localSheetId="11" hidden="1">#REF!</definedName>
    <definedName name="BEx9BSIJN2O0MG8CXAMCAOADEMTO" hidden="1">#REF!</definedName>
    <definedName name="BEx9BU0BBJO3ITPCO4T9FIVEVJY7" localSheetId="11" hidden="1">#REF!</definedName>
    <definedName name="BEx9BU0BBJO3ITPCO4T9FIVEVJY7" hidden="1">#REF!</definedName>
    <definedName name="BEx9BYSYW7QCPXS2NAVLFAU5Y2Z2" localSheetId="11" hidden="1">#REF!</definedName>
    <definedName name="BEx9BYSYW7QCPXS2NAVLFAU5Y2Z2" hidden="1">#REF!</definedName>
    <definedName name="BEx9C590HJ2O31IWJB73C1HR74AI" localSheetId="11" hidden="1">#REF!</definedName>
    <definedName name="BEx9C590HJ2O31IWJB73C1HR74AI" hidden="1">#REF!</definedName>
    <definedName name="BEx9CCQRMYYOGIOYTOM73VKDIPS1" localSheetId="11" hidden="1">#REF!</definedName>
    <definedName name="BEx9CCQRMYYOGIOYTOM73VKDIPS1" hidden="1">#REF!</definedName>
    <definedName name="BEx9CM6JVXIG9S6EAZMR899UW190" localSheetId="11" hidden="1">#REF!</definedName>
    <definedName name="BEx9CM6JVXIG9S6EAZMR899UW190" hidden="1">#REF!</definedName>
    <definedName name="BEx9D160NRGTDVT2ML4H9A7UKR4T" localSheetId="11" hidden="1">#REF!</definedName>
    <definedName name="BEx9D160NRGTDVT2ML4H9A7UKR4T" hidden="1">#REF!</definedName>
    <definedName name="BEx9D1BC9FT19KY0INAABNDBAMR1" localSheetId="11" hidden="1">#REF!</definedName>
    <definedName name="BEx9D1BC9FT19KY0INAABNDBAMR1" hidden="1">#REF!</definedName>
    <definedName name="BEx9D1MB15VSARB7IKBMZYU0JJBI" localSheetId="11" hidden="1">#REF!</definedName>
    <definedName name="BEx9D1MB15VSARB7IKBMZYU0JJBI" hidden="1">#REF!</definedName>
    <definedName name="BEx9DN6ZMF18Q39MPMXSDJTZQNJ3" localSheetId="11" hidden="1">#REF!</definedName>
    <definedName name="BEx9DN6ZMF18Q39MPMXSDJTZQNJ3" hidden="1">#REF!</definedName>
    <definedName name="BEx9DZXN85O544CD9O60K126YYAU" localSheetId="11" hidden="1">#REF!</definedName>
    <definedName name="BEx9DZXN85O544CD9O60K126YYAU" hidden="1">#REF!</definedName>
    <definedName name="BEx9E14TDNSEMI784W0OTIEQMWN6" localSheetId="11" hidden="1">#REF!</definedName>
    <definedName name="BEx9E14TDNSEMI784W0OTIEQMWN6" hidden="1">#REF!</definedName>
    <definedName name="BEx9E14TGNBYGMDDG9NETDK4SYAW" localSheetId="11" hidden="1">#REF!</definedName>
    <definedName name="BEx9E14TGNBYGMDDG9NETDK4SYAW" hidden="1">#REF!</definedName>
    <definedName name="BEx9E2BZ2B1R41FMGJCJ7JLGLUAJ" localSheetId="11" hidden="1">#REF!</definedName>
    <definedName name="BEx9E2BZ2B1R41FMGJCJ7JLGLUAJ" hidden="1">#REF!</definedName>
    <definedName name="BEx9EG9KBJ77M8LEOR9ITOKN5KXY" localSheetId="11" hidden="1">#REF!</definedName>
    <definedName name="BEx9EG9KBJ77M8LEOR9ITOKN5KXY" hidden="1">#REF!</definedName>
    <definedName name="BEx9EMK6HAJJMVYZTN5AUIV7O1E6" localSheetId="11" hidden="1">#REF!</definedName>
    <definedName name="BEx9EMK6HAJJMVYZTN5AUIV7O1E6" hidden="1">#REF!</definedName>
    <definedName name="BEx9ENB8RPU9FA3QW16IGB6LK1CH" localSheetId="11" hidden="1">#REF!</definedName>
    <definedName name="BEx9ENB8RPU9FA3QW16IGB6LK1CH" hidden="1">#REF!</definedName>
    <definedName name="BEx9EQLVZHYQ1TPX7WH3SOWXCZLE" localSheetId="11" hidden="1">#REF!</definedName>
    <definedName name="BEx9EQLVZHYQ1TPX7WH3SOWXCZLE" hidden="1">#REF!</definedName>
    <definedName name="BEx9ETLU0EK5LGEM1QCNYN2S8O5F" localSheetId="11" hidden="1">#REF!</definedName>
    <definedName name="BEx9ETLU0EK5LGEM1QCNYN2S8O5F" hidden="1">#REF!</definedName>
    <definedName name="BEx9F0710LGLAU3161O0O346N58H" localSheetId="11" hidden="1">#REF!</definedName>
    <definedName name="BEx9F0710LGLAU3161O0O346N58H" hidden="1">#REF!</definedName>
    <definedName name="BEx9F0Y2ESUNE3U7TQDLMPE9BO67" localSheetId="11" hidden="1">#REF!</definedName>
    <definedName name="BEx9F0Y2ESUNE3U7TQDLMPE9BO67" hidden="1">#REF!</definedName>
    <definedName name="BEx9F439L1R726MJFX2EP39XIBPY" localSheetId="11" hidden="1">#REF!</definedName>
    <definedName name="BEx9F439L1R726MJFX2EP39XIBPY" hidden="1">#REF!</definedName>
    <definedName name="BEx9F5W18ZGFOKGRE8PR6T1MO6GT" localSheetId="11" hidden="1">#REF!</definedName>
    <definedName name="BEx9F5W18ZGFOKGRE8PR6T1MO6GT" hidden="1">#REF!</definedName>
    <definedName name="BEx9F78N4HY0XFGBQ4UJRD52L1EI" localSheetId="11" hidden="1">#REF!</definedName>
    <definedName name="BEx9F78N4HY0XFGBQ4UJRD52L1EI" hidden="1">#REF!</definedName>
    <definedName name="BEx9FF16LOQP5QIR4UHW5EIFGQB8" localSheetId="11" hidden="1">#REF!</definedName>
    <definedName name="BEx9FF16LOQP5QIR4UHW5EIFGQB8" hidden="1">#REF!</definedName>
    <definedName name="BEx9FJTSRCZ3ZXT3QVBJT5NF8T7V" localSheetId="11" hidden="1">#REF!</definedName>
    <definedName name="BEx9FJTSRCZ3ZXT3QVBJT5NF8T7V" hidden="1">#REF!</definedName>
    <definedName name="BEx9FRBEEYPS5HLS3XT34AKZN94G" localSheetId="11" hidden="1">#REF!</definedName>
    <definedName name="BEx9FRBEEYPS5HLS3XT34AKZN94G" hidden="1">#REF!</definedName>
    <definedName name="BEx9G5USBCNYNA7HGVW92D800SKX" localSheetId="11" hidden="1">#REF!</definedName>
    <definedName name="BEx9G5USBCNYNA7HGVW92D800SKX" hidden="1">#REF!</definedName>
    <definedName name="BEx9G7CPXG7HR6N6FHPU2DBBUIKG" localSheetId="11" hidden="1">#REF!</definedName>
    <definedName name="BEx9G7CPXG7HR6N6FHPU2DBBUIKG" hidden="1">#REF!</definedName>
    <definedName name="BEx9GDY4D8ZPQJCYFIMYM0V0C51Y" localSheetId="11" hidden="1">#REF!</definedName>
    <definedName name="BEx9GDY4D8ZPQJCYFIMYM0V0C51Y" hidden="1">#REF!</definedName>
    <definedName name="BEx9GGY04V0ZWI6O9KZH4KSBB389" localSheetId="11" hidden="1">#REF!</definedName>
    <definedName name="BEx9GGY04V0ZWI6O9KZH4KSBB389" hidden="1">#REF!</definedName>
    <definedName name="BEx9GMC7TE8SDTCO5PHODBUF4SM1" localSheetId="11" hidden="1">#REF!</definedName>
    <definedName name="BEx9GMC7TE8SDTCO5PHODBUF4SM1" hidden="1">#REF!</definedName>
    <definedName name="BEx9GMN0B495HEAOG6JQK9D7HUPC" localSheetId="11" hidden="1">#REF!</definedName>
    <definedName name="BEx9GMN0B495HEAOG6JQK9D7HUPC" hidden="1">#REF!</definedName>
    <definedName name="BEx9GNOPB6OZ2RH3FCDNJR38RJOS" localSheetId="11" hidden="1">#REF!</definedName>
    <definedName name="BEx9GNOPB6OZ2RH3FCDNJR38RJOS" hidden="1">#REF!</definedName>
    <definedName name="BEx9GUQALUWCD30UKUQGSWW8KBQ7" localSheetId="11" hidden="1">#REF!</definedName>
    <definedName name="BEx9GUQALUWCD30UKUQGSWW8KBQ7" hidden="1">#REF!</definedName>
    <definedName name="BEx9GY6BVFQGCLMOWVT6PIC9WP5X" localSheetId="11" hidden="1">#REF!</definedName>
    <definedName name="BEx9GY6BVFQGCLMOWVT6PIC9WP5X" hidden="1">#REF!</definedName>
    <definedName name="BEx9GZ2P3FDHKXEBXX2VS0BG2NP2" localSheetId="11" hidden="1">#REF!</definedName>
    <definedName name="BEx9GZ2P3FDHKXEBXX2VS0BG2NP2" hidden="1">#REF!</definedName>
    <definedName name="BEx9H04IB14E1437FF2OIRRWBSD7" localSheetId="11" hidden="1">#REF!</definedName>
    <definedName name="BEx9H04IB14E1437FF2OIRRWBSD7" hidden="1">#REF!</definedName>
    <definedName name="BEx9H5O1KDZJCW91Q29VRPY5YS6P" localSheetId="11" hidden="1">#REF!</definedName>
    <definedName name="BEx9H5O1KDZJCW91Q29VRPY5YS6P" hidden="1">#REF!</definedName>
    <definedName name="BEx9H8YR0E906F1JXZMBX3LNT004" localSheetId="11" hidden="1">#REF!</definedName>
    <definedName name="BEx9H8YR0E906F1JXZMBX3LNT004" hidden="1">#REF!</definedName>
    <definedName name="BEx9I1QKLI6OOUPQLUQ0EF0355X6" localSheetId="11" hidden="1">#REF!</definedName>
    <definedName name="BEx9I1QKLI6OOUPQLUQ0EF0355X6" hidden="1">#REF!</definedName>
    <definedName name="BEx9I8XIG7E5NB48QQHXP23FIN60" localSheetId="11" hidden="1">#REF!</definedName>
    <definedName name="BEx9I8XIG7E5NB48QQHXP23FIN60" hidden="1">#REF!</definedName>
    <definedName name="BEx9IQRF01ATLVK0YE60ARKQJ68L" localSheetId="11" hidden="1">#REF!</definedName>
    <definedName name="BEx9IQRF01ATLVK0YE60ARKQJ68L" hidden="1">#REF!</definedName>
    <definedName name="BEx9IT5QNZWKM6YQ5WER0DC2PMMU" localSheetId="11" hidden="1">#REF!</definedName>
    <definedName name="BEx9IT5QNZWKM6YQ5WER0DC2PMMU" hidden="1">#REF!</definedName>
    <definedName name="BEx9IUICG3HZWG57MG3NXCEX4LQI" localSheetId="11" hidden="1">#REF!</definedName>
    <definedName name="BEx9IUICG3HZWG57MG3NXCEX4LQI" hidden="1">#REF!</definedName>
    <definedName name="BEx9IW5LYJF40GS78FJNXO9O667A" localSheetId="11" hidden="1">#REF!</definedName>
    <definedName name="BEx9IW5LYJF40GS78FJNXO9O667A" hidden="1">#REF!</definedName>
    <definedName name="BEx9IW5MFLXTVCJHVUZTUH93AXOS" localSheetId="11" hidden="1">#REF!</definedName>
    <definedName name="BEx9IW5MFLXTVCJHVUZTUH93AXOS" hidden="1">#REF!</definedName>
    <definedName name="BEx9IXCSPSZC80YZUPRCYTG326KV" localSheetId="11" hidden="1">#REF!</definedName>
    <definedName name="BEx9IXCSPSZC80YZUPRCYTG326KV" hidden="1">#REF!</definedName>
    <definedName name="BEx9IYUQSBZ0GG9ZT1QKX83F42F1" localSheetId="11" hidden="1">#REF!</definedName>
    <definedName name="BEx9IYUQSBZ0GG9ZT1QKX83F42F1" hidden="1">#REF!</definedName>
    <definedName name="BEx9IZR39NHDGOM97H4E6F81RTQW" localSheetId="11" hidden="1">#REF!</definedName>
    <definedName name="BEx9IZR39NHDGOM97H4E6F81RTQW" hidden="1">#REF!</definedName>
    <definedName name="BEx9J6CH5E7YZPER7HXEIOIKGPCA" localSheetId="11" hidden="1">#REF!</definedName>
    <definedName name="BEx9J6CH5E7YZPER7HXEIOIKGPCA" hidden="1">#REF!</definedName>
    <definedName name="BEx9JJTZKVUJAVPTRE0RAVTEH41G" localSheetId="11" hidden="1">#REF!</definedName>
    <definedName name="BEx9JJTZKVUJAVPTRE0RAVTEH41G" hidden="1">#REF!</definedName>
    <definedName name="BEx9JLBYK239B3F841C7YG1GT7ST" localSheetId="11" hidden="1">#REF!</definedName>
    <definedName name="BEx9JLBYK239B3F841C7YG1GT7ST" hidden="1">#REF!</definedName>
    <definedName name="BExAW4IIW5D0MDY6TJ3G4FOLPYIR" localSheetId="11" hidden="1">#REF!</definedName>
    <definedName name="BExAW4IIW5D0MDY6TJ3G4FOLPYIR" hidden="1">#REF!</definedName>
    <definedName name="BExAWNP1B2E9Q88TW48NH41C0FTZ" localSheetId="11" hidden="1">#REF!</definedName>
    <definedName name="BExAWNP1B2E9Q88TW48NH41C0FTZ" hidden="1">#REF!</definedName>
    <definedName name="BExAWUFQXTIPQ308ERZPSVPTUMYN" localSheetId="11" hidden="1">#REF!</definedName>
    <definedName name="BExAWUFQXTIPQ308ERZPSVPTUMYN" hidden="1">#REF!</definedName>
    <definedName name="BExAWY6O96OQO2R036QK2DI37EKV" localSheetId="11" hidden="1">#REF!</definedName>
    <definedName name="BExAWY6O96OQO2R036QK2DI37EKV" hidden="1">#REF!</definedName>
    <definedName name="BExAX410NB4F2XOB84OR2197H8M5" localSheetId="11" hidden="1">#REF!</definedName>
    <definedName name="BExAX410NB4F2XOB84OR2197H8M5" hidden="1">#REF!</definedName>
    <definedName name="BExAX8TNG8LQ5Q4904SAYQIPGBSV" localSheetId="11" hidden="1">#REF!</definedName>
    <definedName name="BExAX8TNG8LQ5Q4904SAYQIPGBSV" hidden="1">#REF!</definedName>
    <definedName name="BExAX9KPAVIVUVU3XREDCV1BIYZL" localSheetId="11" hidden="1">#REF!</definedName>
    <definedName name="BExAX9KPAVIVUVU3XREDCV1BIYZL" hidden="1">#REF!</definedName>
    <definedName name="BExAXPB35BNVXZYF2XS6UP3LP0QH" localSheetId="11" hidden="1">#REF!</definedName>
    <definedName name="BExAXPB35BNVXZYF2XS6UP3LP0QH" hidden="1">#REF!</definedName>
    <definedName name="BExAXWSRVPK0GCZ2UFU10UOP01IY" localSheetId="11" hidden="1">#REF!</definedName>
    <definedName name="BExAXWSRVPK0GCZ2UFU10UOP01IY" hidden="1">#REF!</definedName>
    <definedName name="BExAY0EAT2LXR5MFGM0DLIB45PLO" localSheetId="11" hidden="1">#REF!</definedName>
    <definedName name="BExAY0EAT2LXR5MFGM0DLIB45PLO" hidden="1">#REF!</definedName>
    <definedName name="BExAY6JK0AK9EBIJSPEJNOIDE40W" localSheetId="11" hidden="1">#REF!</definedName>
    <definedName name="BExAY6JK0AK9EBIJSPEJNOIDE40W" hidden="1">#REF!</definedName>
    <definedName name="BExAYE6LNIEBR9DSNI5JGNITGKIT" localSheetId="11" hidden="1">#REF!</definedName>
    <definedName name="BExAYE6LNIEBR9DSNI5JGNITGKIT" hidden="1">#REF!</definedName>
    <definedName name="BExAYHMLXGGO25P8HYB2S75DEB4F" localSheetId="11" hidden="1">#REF!</definedName>
    <definedName name="BExAYHMLXGGO25P8HYB2S75DEB4F" hidden="1">#REF!</definedName>
    <definedName name="BExAYKXAUWGDOPG952TEJ2UKZKWN" localSheetId="11" hidden="1">#REF!</definedName>
    <definedName name="BExAYKXAUWGDOPG952TEJ2UKZKWN" hidden="1">#REF!</definedName>
    <definedName name="BExAYP9TDTI2MBP6EYE0H39CPMXN" localSheetId="11" hidden="1">#REF!</definedName>
    <definedName name="BExAYP9TDTI2MBP6EYE0H39CPMXN" hidden="1">#REF!</definedName>
    <definedName name="BExAYPPWJPWDKU59O051WMGB7O0J" localSheetId="11" hidden="1">#REF!</definedName>
    <definedName name="BExAYPPWJPWDKU59O051WMGB7O0J" hidden="1">#REF!</definedName>
    <definedName name="BExAYR2JZCJBUH6F1LZC2A7JIVRJ" localSheetId="11" hidden="1">#REF!</definedName>
    <definedName name="BExAYR2JZCJBUH6F1LZC2A7JIVRJ" hidden="1">#REF!</definedName>
    <definedName name="BExAYTGVRD3DLKO75RFPMBKCIWB8" localSheetId="11" hidden="1">#REF!</definedName>
    <definedName name="BExAYTGVRD3DLKO75RFPMBKCIWB8" hidden="1">#REF!</definedName>
    <definedName name="BExAYY9H9COOT46HJLPVDLTO12UL" localSheetId="11" hidden="1">#REF!</definedName>
    <definedName name="BExAYY9H9COOT46HJLPVDLTO12UL" hidden="1">#REF!</definedName>
    <definedName name="BExAYYKAQA3KDMQ890FIE5M9SPBL" localSheetId="11" hidden="1">#REF!</definedName>
    <definedName name="BExAYYKAQA3KDMQ890FIE5M9SPBL" hidden="1">#REF!</definedName>
    <definedName name="BExAZ6SY0EU69GC3CWI5EOO0YLFG" localSheetId="11" hidden="1">#REF!</definedName>
    <definedName name="BExAZ6SY0EU69GC3CWI5EOO0YLFG" hidden="1">#REF!</definedName>
    <definedName name="BExAZ6YEEBJV0PCKFE137K2Y3A8M" localSheetId="11" hidden="1">#REF!</definedName>
    <definedName name="BExAZ6YEEBJV0PCKFE137K2Y3A8M" hidden="1">#REF!</definedName>
    <definedName name="BExAZAP844MJ4GSAIYNYHQ7FECC3" localSheetId="11" hidden="1">#REF!</definedName>
    <definedName name="BExAZAP844MJ4GSAIYNYHQ7FECC3" hidden="1">#REF!</definedName>
    <definedName name="BExAZCNEGB4JYHC8CZ51KTN890US" localSheetId="11" hidden="1">#REF!</definedName>
    <definedName name="BExAZCNEGB4JYHC8CZ51KTN890US" hidden="1">#REF!</definedName>
    <definedName name="BExAZFCI302YFYRDJYQDWQQL0Q0O" localSheetId="11" hidden="1">#REF!</definedName>
    <definedName name="BExAZFCI302YFYRDJYQDWQQL0Q0O" hidden="1">#REF!</definedName>
    <definedName name="BExAZJE2UOL40XUAU2RB53X5K20P" localSheetId="11" hidden="1">#REF!</definedName>
    <definedName name="BExAZJE2UOL40XUAU2RB53X5K20P" hidden="1">#REF!</definedName>
    <definedName name="BExAZLHLST9OP89R1HJMC1POQG8H" localSheetId="11" hidden="1">#REF!</definedName>
    <definedName name="BExAZLHLST9OP89R1HJMC1POQG8H" hidden="1">#REF!</definedName>
    <definedName name="BExAZMDYMIAA7RX1BMCKU1VLBRGY" localSheetId="11" hidden="1">#REF!</definedName>
    <definedName name="BExAZMDYMIAA7RX1BMCKU1VLBRGY" hidden="1">#REF!</definedName>
    <definedName name="BExAZNL6BHI8DCQWXOX4I2P839UX" localSheetId="11" hidden="1">#REF!</definedName>
    <definedName name="BExAZNL6BHI8DCQWXOX4I2P839UX" hidden="1">#REF!</definedName>
    <definedName name="BExAZRMWSONMCG9KDUM4KAQ7BONM" localSheetId="11" hidden="1">#REF!</definedName>
    <definedName name="BExAZRMWSONMCG9KDUM4KAQ7BONM" hidden="1">#REF!</definedName>
    <definedName name="BExAZSOJNQ5N3LM4XA17IH7NIY7G" localSheetId="11" hidden="1">#REF!</definedName>
    <definedName name="BExAZSOJNQ5N3LM4XA17IH7NIY7G" hidden="1">#REF!</definedName>
    <definedName name="BExAZTFG4SJRG4TW6JXRF7N08JFI" localSheetId="11" hidden="1">#REF!</definedName>
    <definedName name="BExAZTFG4SJRG4TW6JXRF7N08JFI" hidden="1">#REF!</definedName>
    <definedName name="BExAZUS4A8OHDZK0MWAOCCCKTH73" localSheetId="11" hidden="1">#REF!</definedName>
    <definedName name="BExAZUS4A8OHDZK0MWAOCCCKTH73" hidden="1">#REF!</definedName>
    <definedName name="BExAZX6FECVK3E07KXM2XPYKGM6U" localSheetId="11" hidden="1">#REF!</definedName>
    <definedName name="BExAZX6FECVK3E07KXM2XPYKGM6U" hidden="1">#REF!</definedName>
    <definedName name="BExB012NJ8GASTNNPBRRFTLHIOC9" localSheetId="11" hidden="1">#REF!</definedName>
    <definedName name="BExB012NJ8GASTNNPBRRFTLHIOC9" hidden="1">#REF!</definedName>
    <definedName name="BExB072HHXVMUC0VYNGG48GRSH5Q" localSheetId="11" hidden="1">#REF!</definedName>
    <definedName name="BExB072HHXVMUC0VYNGG48GRSH5Q" hidden="1">#REF!</definedName>
    <definedName name="BExB0FRDEYDEUEAB1W8KD6D965XA" localSheetId="11" hidden="1">#REF!</definedName>
    <definedName name="BExB0FRDEYDEUEAB1W8KD6D965XA" hidden="1">#REF!</definedName>
    <definedName name="BExB0GIGLDV7P55ZR51C0HG15PA2" localSheetId="11" hidden="1">#REF!</definedName>
    <definedName name="BExB0GIGLDV7P55ZR51C0HG15PA2" hidden="1">#REF!</definedName>
    <definedName name="BExB0KPCN7YJORQAYUCF4YKIKPMC" localSheetId="11" hidden="1">#REF!</definedName>
    <definedName name="BExB0KPCN7YJORQAYUCF4YKIKPMC" hidden="1">#REF!</definedName>
    <definedName name="BExB0VHQD6ORZS0MIC86QWHCE4UC" localSheetId="11" hidden="1">#REF!</definedName>
    <definedName name="BExB0VHQD6ORZS0MIC86QWHCE4UC" hidden="1">#REF!</definedName>
    <definedName name="BExB0WE4PI3NOBXXVO9CTEN4DIU2" localSheetId="11" hidden="1">#REF!</definedName>
    <definedName name="BExB0WE4PI3NOBXXVO9CTEN4DIU2" hidden="1">#REF!</definedName>
    <definedName name="BExB0Z8O1CQF2CWFBBHE8SNISDAO" localSheetId="11" hidden="1">#REF!</definedName>
    <definedName name="BExB0Z8O1CQF2CWFBBHE8SNISDAO" hidden="1">#REF!</definedName>
    <definedName name="BExB10QNIVITUYS55OAEKK3VLJFE" localSheetId="11" hidden="1">#REF!</definedName>
    <definedName name="BExB10QNIVITUYS55OAEKK3VLJFE" hidden="1">#REF!</definedName>
    <definedName name="BExB15ZDRY4CIJ911DONP0KCY9KU" localSheetId="11" hidden="1">#REF!</definedName>
    <definedName name="BExB15ZDRY4CIJ911DONP0KCY9KU" hidden="1">#REF!</definedName>
    <definedName name="BExB16VQY0O0RLZYJFU3OFEONVTE" localSheetId="11" hidden="1">#REF!</definedName>
    <definedName name="BExB16VQY0O0RLZYJFU3OFEONVTE" hidden="1">#REF!</definedName>
    <definedName name="BExB1FKNY2UO4W5FUGFHJOA2WFGG" localSheetId="11" hidden="1">#REF!</definedName>
    <definedName name="BExB1FKNY2UO4W5FUGFHJOA2WFGG" hidden="1">#REF!</definedName>
    <definedName name="BExB1GMD0PIDGTFBGQOPRWQSP9I4" localSheetId="11" hidden="1">#REF!</definedName>
    <definedName name="BExB1GMD0PIDGTFBGQOPRWQSP9I4" hidden="1">#REF!</definedName>
    <definedName name="BExB1HZ0FHGNOS2URJWFD5G55OMO" localSheetId="11" hidden="1">#REF!</definedName>
    <definedName name="BExB1HZ0FHGNOS2URJWFD5G55OMO" hidden="1">#REF!</definedName>
    <definedName name="BExB1Q29OO6LNFNT1EQLA3KYE7MX" localSheetId="11" hidden="1">#REF!</definedName>
    <definedName name="BExB1Q29OO6LNFNT1EQLA3KYE7MX" hidden="1">#REF!</definedName>
    <definedName name="BExB1TNRV5EBWZEHYLHI76T0FVA7" localSheetId="11" hidden="1">#REF!</definedName>
    <definedName name="BExB1TNRV5EBWZEHYLHI76T0FVA7" hidden="1">#REF!</definedName>
    <definedName name="BExB1WI6M8I0EEP1ANUQZCFY24EV" localSheetId="11" hidden="1">#REF!</definedName>
    <definedName name="BExB1WI6M8I0EEP1ANUQZCFY24EV" hidden="1">#REF!</definedName>
    <definedName name="BExB203OWC9QZA3BYOKQ18L4FUJE" localSheetId="11" hidden="1">#REF!</definedName>
    <definedName name="BExB203OWC9QZA3BYOKQ18L4FUJE" hidden="1">#REF!</definedName>
    <definedName name="BExB2CJHTU7C591BR4WRL5L2F2K6" localSheetId="11" hidden="1">#REF!</definedName>
    <definedName name="BExB2CJHTU7C591BR4WRL5L2F2K6" hidden="1">#REF!</definedName>
    <definedName name="BExB2K1AV4PGNS1O6C7D7AO411AX" localSheetId="11" hidden="1">#REF!</definedName>
    <definedName name="BExB2K1AV4PGNS1O6C7D7AO411AX" hidden="1">#REF!</definedName>
    <definedName name="BExB2O2UYHKI324YE324E1N7FVIB" localSheetId="11" hidden="1">#REF!</definedName>
    <definedName name="BExB2O2UYHKI324YE324E1N7FVIB" hidden="1">#REF!</definedName>
    <definedName name="BExB2Q0VJ0MU2URO3JOVUAVHEI3V" localSheetId="11" hidden="1">#REF!</definedName>
    <definedName name="BExB2Q0VJ0MU2URO3JOVUAVHEI3V" hidden="1">#REF!</definedName>
    <definedName name="BExB30IP1DNKNQ6PZ5ERUGR5MK4Z" localSheetId="11" hidden="1">#REF!</definedName>
    <definedName name="BExB30IP1DNKNQ6PZ5ERUGR5MK4Z" hidden="1">#REF!</definedName>
    <definedName name="BExB385QW2BSSBXS953SSQN2ISSW" localSheetId="11" hidden="1">#REF!</definedName>
    <definedName name="BExB385QW2BSSBXS953SSQN2ISSW" hidden="1">#REF!</definedName>
    <definedName name="BExB3DEMEV5D9G8FDHD4NQ9X2YNT" localSheetId="11" hidden="1">#REF!</definedName>
    <definedName name="BExB3DEMEV5D9G8FDHD4NQ9X2YNT" hidden="1">#REF!</definedName>
    <definedName name="BExB3RXU8AJQ86I5RXEWLGGR7R7C" localSheetId="11" hidden="1">#REF!</definedName>
    <definedName name="BExB3RXU8AJQ86I5RXEWLGGR7R7C" hidden="1">#REF!</definedName>
    <definedName name="BExB442RX0T3L6HUL6X5T21CENW6" localSheetId="11" hidden="1">#REF!</definedName>
    <definedName name="BExB442RX0T3L6HUL6X5T21CENW6" hidden="1">#REF!</definedName>
    <definedName name="BExB4ADD0L7417CII901XTFKXD1J" localSheetId="11" hidden="1">#REF!</definedName>
    <definedName name="BExB4ADD0L7417CII901XTFKXD1J" hidden="1">#REF!</definedName>
    <definedName name="BExB4DYU06HCGRIPBSWRCXK804UM" localSheetId="11" hidden="1">#REF!</definedName>
    <definedName name="BExB4DYU06HCGRIPBSWRCXK804UM" hidden="1">#REF!</definedName>
    <definedName name="BExB4HEZO4E597Q5M4M10LT8TLY3" localSheetId="11" hidden="1">#REF!</definedName>
    <definedName name="BExB4HEZO4E597Q5M4M10LT8TLY3" hidden="1">#REF!</definedName>
    <definedName name="BExB4X01APD3Z8ZW6MVX1P8NAO7G" localSheetId="11" hidden="1">#REF!</definedName>
    <definedName name="BExB4X01APD3Z8ZW6MVX1P8NAO7G" hidden="1">#REF!</definedName>
    <definedName name="BExB4Z3EZBGYYI33U0KQ8NEIH8PY" localSheetId="11" hidden="1">#REF!</definedName>
    <definedName name="BExB4Z3EZBGYYI33U0KQ8NEIH8PY" hidden="1">#REF!</definedName>
    <definedName name="BExB4ZJOLU1PXBMG4TPCCLTRMNRE" localSheetId="11" hidden="1">#REF!</definedName>
    <definedName name="BExB4ZJOLU1PXBMG4TPCCLTRMNRE" hidden="1">#REF!</definedName>
    <definedName name="BExB4ZZSDPL4Q05BMVT5TUN0IGKT" localSheetId="11" hidden="1">#REF!</definedName>
    <definedName name="BExB4ZZSDPL4Q05BMVT5TUN0IGKT" hidden="1">#REF!</definedName>
    <definedName name="BExB55368XW7UX657ZSPC6BFE92S" localSheetId="11" hidden="1">#REF!</definedName>
    <definedName name="BExB55368XW7UX657ZSPC6BFE92S" hidden="1">#REF!</definedName>
    <definedName name="BExB57MZEPL2SA2ONPK66YFLZWJU" localSheetId="11" hidden="1">#REF!</definedName>
    <definedName name="BExB57MZEPL2SA2ONPK66YFLZWJU" hidden="1">#REF!</definedName>
    <definedName name="BExB5833OAOJ22VK1YK47FHUSVK2" localSheetId="11" hidden="1">#REF!</definedName>
    <definedName name="BExB5833OAOJ22VK1YK47FHUSVK2" hidden="1">#REF!</definedName>
    <definedName name="BExB58JDIHS42JZT9DJJMKA8QFCO" localSheetId="11" hidden="1">#REF!</definedName>
    <definedName name="BExB58JDIHS42JZT9DJJMKA8QFCO" hidden="1">#REF!</definedName>
    <definedName name="BExB58U5FQC5JWV9CGC83HLLZUZI" localSheetId="11" hidden="1">#REF!</definedName>
    <definedName name="BExB58U5FQC5JWV9CGC83HLLZUZI" hidden="1">#REF!</definedName>
    <definedName name="BExB5EDO9XUKHF74X3HAU2WPPHZH" localSheetId="11" hidden="1">#REF!</definedName>
    <definedName name="BExB5EDO9XUKHF74X3HAU2WPPHZH" hidden="1">#REF!</definedName>
    <definedName name="BExB5EDOQKZIQXT13IG1KLCZ474G" localSheetId="11" hidden="1">#REF!</definedName>
    <definedName name="BExB5EDOQKZIQXT13IG1KLCZ474G" hidden="1">#REF!</definedName>
    <definedName name="BExB5G6EH68AYEP1UT0GHUEL3SLN" localSheetId="11" hidden="1">#REF!</definedName>
    <definedName name="BExB5G6EH68AYEP1UT0GHUEL3SLN" hidden="1">#REF!</definedName>
    <definedName name="BExB5LVGGXMNUN3D3452G3J62MKF" localSheetId="11" hidden="1">#REF!</definedName>
    <definedName name="BExB5LVGGXMNUN3D3452G3J62MKF" hidden="1">#REF!</definedName>
    <definedName name="BExB5QYVEZWFE5DQVHAM760EV05X" localSheetId="11" hidden="1">#REF!</definedName>
    <definedName name="BExB5QYVEZWFE5DQVHAM760EV05X" hidden="1">#REF!</definedName>
    <definedName name="BExB5U9IRH14EMOE0YGIE3WIVLFS" localSheetId="11" hidden="1">#REF!</definedName>
    <definedName name="BExB5U9IRH14EMOE0YGIE3WIVLFS" hidden="1">#REF!</definedName>
    <definedName name="BExB5V5WWQYPK4GCSYZQALJYGC94" localSheetId="11" hidden="1">#REF!</definedName>
    <definedName name="BExB5V5WWQYPK4GCSYZQALJYGC94" hidden="1">#REF!</definedName>
    <definedName name="BExB5VWYMOV6BAIH7XUBBVPU7MMD" localSheetId="11" hidden="1">#REF!</definedName>
    <definedName name="BExB5VWYMOV6BAIH7XUBBVPU7MMD" hidden="1">#REF!</definedName>
    <definedName name="BExB610DZWIJP1B72U9QM42COH2B" localSheetId="11" hidden="1">#REF!</definedName>
    <definedName name="BExB610DZWIJP1B72U9QM42COH2B" hidden="1">#REF!</definedName>
    <definedName name="BExB64AX81KEVMGZDXB25NB459SW" localSheetId="11" hidden="1">#REF!</definedName>
    <definedName name="BExB64AX81KEVMGZDXB25NB459SW" hidden="1">#REF!</definedName>
    <definedName name="BExB6C3FUAKK9ML5T767NMWGA9YB" localSheetId="11" hidden="1">#REF!</definedName>
    <definedName name="BExB6C3FUAKK9ML5T767NMWGA9YB" hidden="1">#REF!</definedName>
    <definedName name="BExB6C8X6JYRLKZKK17VE3QUNL3D" localSheetId="11" hidden="1">#REF!</definedName>
    <definedName name="BExB6C8X6JYRLKZKK17VE3QUNL3D" hidden="1">#REF!</definedName>
    <definedName name="BExB6HN3QRFPXM71MDUK21BKM7PF" localSheetId="11" hidden="1">#REF!</definedName>
    <definedName name="BExB6HN3QRFPXM71MDUK21BKM7PF" hidden="1">#REF!</definedName>
    <definedName name="BExB6I39SKL5BMHHDD9EED7FQD9Z" localSheetId="11" hidden="1">#REF!</definedName>
    <definedName name="BExB6I39SKL5BMHHDD9EED7FQD9Z" hidden="1">#REF!</definedName>
    <definedName name="BExB6IZMHCZ3LB7N73KD90YB1HBZ" localSheetId="11" hidden="1">#REF!</definedName>
    <definedName name="BExB6IZMHCZ3LB7N73KD90YB1HBZ" hidden="1">#REF!</definedName>
    <definedName name="BExB719SGNX4Y8NE6JEXC555K596" localSheetId="11" hidden="1">#REF!</definedName>
    <definedName name="BExB719SGNX4Y8NE6JEXC555K596" hidden="1">#REF!</definedName>
    <definedName name="BExB7265DCHKS7V2OWRBXCZTEIW9" localSheetId="11" hidden="1">#REF!</definedName>
    <definedName name="BExB7265DCHKS7V2OWRBXCZTEIW9" hidden="1">#REF!</definedName>
    <definedName name="BExB74PS5P9G0P09Y6DZSCX0FLTJ" localSheetId="11" hidden="1">#REF!</definedName>
    <definedName name="BExB74PS5P9G0P09Y6DZSCX0FLTJ" hidden="1">#REF!</definedName>
    <definedName name="BExB78RH79J0MIF7H8CAZ0CFE88Q" localSheetId="11" hidden="1">#REF!</definedName>
    <definedName name="BExB78RH79J0MIF7H8CAZ0CFE88Q" hidden="1">#REF!</definedName>
    <definedName name="BExB7ELT09HGDVO5BJC1ZY9D09GZ" localSheetId="11" hidden="1">#REF!</definedName>
    <definedName name="BExB7ELT09HGDVO5BJC1ZY9D09GZ" hidden="1">#REF!</definedName>
    <definedName name="BExB7F7EIHG0MYMQYUVG9HIZPHMZ" localSheetId="11" hidden="1">#REF!</definedName>
    <definedName name="BExB7F7EIHG0MYMQYUVG9HIZPHMZ" hidden="1">#REF!</definedName>
    <definedName name="BExB806PAXX70XUTA3ZI7OORD78R" localSheetId="11" hidden="1">#REF!</definedName>
    <definedName name="BExB806PAXX70XUTA3ZI7OORD78R" hidden="1">#REF!</definedName>
    <definedName name="BExB83199EQQS6I5HE7WADNCK8OE" localSheetId="11" hidden="1">#REF!</definedName>
    <definedName name="BExB83199EQQS6I5HE7WADNCK8OE" hidden="1">#REF!</definedName>
    <definedName name="BExB8HF4UBVZKQCSRFRUQL2EE6VL" localSheetId="11" hidden="1">#REF!</definedName>
    <definedName name="BExB8HF4UBVZKQCSRFRUQL2EE6VL" hidden="1">#REF!</definedName>
    <definedName name="BExB8HKHKZ1ORJZUYGG2M4VSCC39" localSheetId="11" hidden="1">#REF!</definedName>
    <definedName name="BExB8HKHKZ1ORJZUYGG2M4VSCC39" hidden="1">#REF!</definedName>
    <definedName name="BExB8HV9YUS1Q77M9SNFRKDLU5HS" localSheetId="11" hidden="1">#REF!</definedName>
    <definedName name="BExB8HV9YUS1Q77M9SNFRKDLU5HS" hidden="1">#REF!</definedName>
    <definedName name="BExB8QPH8DC5BESEVPSMBCWVN6PO" localSheetId="11" hidden="1">#REF!</definedName>
    <definedName name="BExB8QPH8DC5BESEVPSMBCWVN6PO" hidden="1">#REF!</definedName>
    <definedName name="BExB8U5N0D85YR8APKN3PPKG0FWP" localSheetId="11" hidden="1">#REF!</definedName>
    <definedName name="BExB8U5N0D85YR8APKN3PPKG0FWP" hidden="1">#REF!</definedName>
    <definedName name="BExB93G413CK5DKO7925ZHSOBGIN" localSheetId="11" hidden="1">#REF!</definedName>
    <definedName name="BExB93G413CK5DKO7925ZHSOBGIN" hidden="1">#REF!</definedName>
    <definedName name="BExB96LBXL1JW5A4PP93UJ9UDLKZ" localSheetId="11" hidden="1">#REF!</definedName>
    <definedName name="BExB96LBXL1JW5A4PP93UJ9UDLKZ" hidden="1">#REF!</definedName>
    <definedName name="BExB9DHI5I2TJ2LXYPM98EE81L27" localSheetId="11" hidden="1">#REF!</definedName>
    <definedName name="BExB9DHI5I2TJ2LXYPM98EE81L27" hidden="1">#REF!</definedName>
    <definedName name="BExB9G6LZG5OQUY0GZLHX066V3D4" localSheetId="11" hidden="1">#REF!</definedName>
    <definedName name="BExB9G6LZG5OQUY0GZLHX066V3D4" hidden="1">#REF!</definedName>
    <definedName name="BExB9IFG9FW3RQUDIMDFKIYDB4HE" localSheetId="11" hidden="1">#REF!</definedName>
    <definedName name="BExB9IFG9FW3RQUDIMDFKIYDB4HE" hidden="1">#REF!</definedName>
    <definedName name="BExB9NDIZ7LGMTL8351GRA6VK2K0" localSheetId="11" hidden="1">#REF!</definedName>
    <definedName name="BExB9NDIZ7LGMTL8351GRA6VK2K0" hidden="1">#REF!</definedName>
    <definedName name="BExB9Q2MZZHBGW8QQKVEYIMJBPIE" localSheetId="11" hidden="1">#REF!</definedName>
    <definedName name="BExB9Q2MZZHBGW8QQKVEYIMJBPIE" hidden="1">#REF!</definedName>
    <definedName name="BExBA1GON0EZRJ20UYPILAPLNQWM" localSheetId="11" hidden="1">#REF!</definedName>
    <definedName name="BExBA1GON0EZRJ20UYPILAPLNQWM" hidden="1">#REF!</definedName>
    <definedName name="BExBA525BALJ5HMTDMMSM5WWJ1YW" localSheetId="11" hidden="1">#REF!</definedName>
    <definedName name="BExBA525BALJ5HMTDMMSM5WWJ1YW" hidden="1">#REF!</definedName>
    <definedName name="BExBA69ASGYRZW1G1DYIS9QRRTBN" localSheetId="11" hidden="1">#REF!</definedName>
    <definedName name="BExBA69ASGYRZW1G1DYIS9QRRTBN" hidden="1">#REF!</definedName>
    <definedName name="BExBA6K42582A14WFFWQ3Q8QQWB6" localSheetId="11" hidden="1">#REF!</definedName>
    <definedName name="BExBA6K42582A14WFFWQ3Q8QQWB6" hidden="1">#REF!</definedName>
    <definedName name="BExBA8I5D4R8R2PYQ1K16TWGTOEP" localSheetId="11" hidden="1">#REF!</definedName>
    <definedName name="BExBA8I5D4R8R2PYQ1K16TWGTOEP" hidden="1">#REF!</definedName>
    <definedName name="BExBA93PE0DGUUTA7LLSIGBIXWE5" localSheetId="11" hidden="1">#REF!</definedName>
    <definedName name="BExBA93PE0DGUUTA7LLSIGBIXWE5" hidden="1">#REF!</definedName>
    <definedName name="BExBABCQMR685CQ1SC8CECO7GTGB" localSheetId="11" hidden="1">#REF!</definedName>
    <definedName name="BExBABCQMR685CQ1SC8CECO7GTGB" hidden="1">#REF!</definedName>
    <definedName name="BExBAI8X0FKDQJ6YZJQDTTG4ZCWY" localSheetId="11" hidden="1">#REF!</definedName>
    <definedName name="BExBAI8X0FKDQJ6YZJQDTTG4ZCWY" hidden="1">#REF!</definedName>
    <definedName name="BExBAKN7XIBAXCF9PCNVS038PCQO" localSheetId="11" hidden="1">#REF!</definedName>
    <definedName name="BExBAKN7XIBAXCF9PCNVS038PCQO" hidden="1">#REF!</definedName>
    <definedName name="BExBAKXZ7PBW3DDKKA5MWC1ZUC7O" localSheetId="11" hidden="1">#REF!</definedName>
    <definedName name="BExBAKXZ7PBW3DDKKA5MWC1ZUC7O" hidden="1">#REF!</definedName>
    <definedName name="BExBAO8NLXZXHO6KCIECSFCH3RR0" localSheetId="11" hidden="1">#REF!</definedName>
    <definedName name="BExBAO8NLXZXHO6KCIECSFCH3RR0" hidden="1">#REF!</definedName>
    <definedName name="BExBAOOT1KBSIEISN1ADL4RMY879" localSheetId="11" hidden="1">#REF!</definedName>
    <definedName name="BExBAOOT1KBSIEISN1ADL4RMY879" hidden="1">#REF!</definedName>
    <definedName name="BExBAVKX8Q09370X1GCZWJ4E91YJ" localSheetId="11" hidden="1">#REF!</definedName>
    <definedName name="BExBAVKX8Q09370X1GCZWJ4E91YJ" hidden="1">#REF!</definedName>
    <definedName name="BExBAX2X2ENJYO4QTR5VAIQ86L7B" localSheetId="11" hidden="1">#REF!</definedName>
    <definedName name="BExBAX2X2ENJYO4QTR5VAIQ86L7B" hidden="1">#REF!</definedName>
    <definedName name="BExBAZ13D3F1DVJQ6YJ8JGUYEYJE" localSheetId="11" hidden="1">#REF!</definedName>
    <definedName name="BExBAZ13D3F1DVJQ6YJ8JGUYEYJE" hidden="1">#REF!</definedName>
    <definedName name="BExBBMPCB1QOZY8WWEX4J21JDE6U" localSheetId="11" hidden="1">#REF!</definedName>
    <definedName name="BExBBMPCB1QOZY8WWEX4J21JDE6U" hidden="1">#REF!</definedName>
    <definedName name="BExBBU1QQWUE0YFG7O1TN0RFLSSG" localSheetId="11" hidden="1">#REF!</definedName>
    <definedName name="BExBBU1QQWUE0YFG7O1TN0RFLSSG" hidden="1">#REF!</definedName>
    <definedName name="BExBBUCJQRR74Q7GPWDEZXYK2KJL" localSheetId="11" hidden="1">#REF!</definedName>
    <definedName name="BExBBUCJQRR74Q7GPWDEZXYK2KJL" hidden="1">#REF!</definedName>
    <definedName name="BExBBV8XVMD9CKZY711T0BN7H3PM" localSheetId="11" hidden="1">#REF!</definedName>
    <definedName name="BExBBV8XVMD9CKZY711T0BN7H3PM" hidden="1">#REF!</definedName>
    <definedName name="BExBC78HXWXHO3XAB6E8NVTBGLJS" localSheetId="11" hidden="1">#REF!</definedName>
    <definedName name="BExBC78HXWXHO3XAB6E8NVTBGLJS" hidden="1">#REF!</definedName>
    <definedName name="BExBCFH3SMGZ2IPHFB6BCM9O3W0H" localSheetId="11" hidden="1">#REF!</definedName>
    <definedName name="BExBCFH3SMGZ2IPHFB6BCM9O3W0H" hidden="1">#REF!</definedName>
    <definedName name="BExBCK9SCAABKOT9IP6TEPRR7YDT" localSheetId="11" hidden="1">#REF!</definedName>
    <definedName name="BExBCK9SCAABKOT9IP6TEPRR7YDT" hidden="1">#REF!</definedName>
    <definedName name="BExBCKKJTIRKC1RZJRTK65HHLX4W" localSheetId="11" hidden="1">#REF!</definedName>
    <definedName name="BExBCKKJTIRKC1RZJRTK65HHLX4W" hidden="1">#REF!</definedName>
    <definedName name="BExBCLMEPAN3XXX174TU8SS0627Q" localSheetId="11" hidden="1">#REF!</definedName>
    <definedName name="BExBCLMEPAN3XXX174TU8SS0627Q" hidden="1">#REF!</definedName>
    <definedName name="BExBCRBEYR2KZ8FAQFZ2NHY13WIY" localSheetId="11" hidden="1">#REF!</definedName>
    <definedName name="BExBCRBEYR2KZ8FAQFZ2NHY13WIY" hidden="1">#REF!</definedName>
    <definedName name="BExBD4I559NXSV6J07Q343TKYMVJ" localSheetId="11" hidden="1">#REF!</definedName>
    <definedName name="BExBD4I559NXSV6J07Q343TKYMVJ" hidden="1">#REF!</definedName>
    <definedName name="BExBD9W8C0W9N6L1AFL18JP4H94W" localSheetId="11" hidden="1">#REF!</definedName>
    <definedName name="BExBD9W8C0W9N6L1AFL18JP4H94W" hidden="1">#REF!</definedName>
    <definedName name="BExBDBZQLTX3OGFYGULQFK5WEZU5" localSheetId="11" hidden="1">#REF!</definedName>
    <definedName name="BExBDBZQLTX3OGFYGULQFK5WEZU5" hidden="1">#REF!</definedName>
    <definedName name="BExBDJS9TUEU8Z84IV59E5V4T8K6" localSheetId="11" hidden="1">#REF!</definedName>
    <definedName name="BExBDJS9TUEU8Z84IV59E5V4T8K6" hidden="1">#REF!</definedName>
    <definedName name="BExBDKOMSVH4XMH52CFJ3F028I9R" localSheetId="11" hidden="1">#REF!</definedName>
    <definedName name="BExBDKOMSVH4XMH52CFJ3F028I9R" hidden="1">#REF!</definedName>
    <definedName name="BExBDSRXVZQ0W5WXQMP5XD00GRRL" localSheetId="11" hidden="1">#REF!</definedName>
    <definedName name="BExBDSRXVZQ0W5WXQMP5XD00GRRL" hidden="1">#REF!</definedName>
    <definedName name="BExBDTJ0J7XEHB9OATXFF5I8FZBJ" localSheetId="11" hidden="1">#REF!</definedName>
    <definedName name="BExBDTJ0J7XEHB9OATXFF5I8FZBJ" hidden="1">#REF!</definedName>
    <definedName name="BExBDUVGK3E1J4JY9ZYTS7V14BLY" localSheetId="11" hidden="1">#REF!</definedName>
    <definedName name="BExBDUVGK3E1J4JY9ZYTS7V14BLY" hidden="1">#REF!</definedName>
    <definedName name="BExBE0KGY14GSWOGPU4HSJRLD2UD" localSheetId="11" hidden="1">#REF!</definedName>
    <definedName name="BExBE0KGY14GSWOGPU4HSJRLD2UD" hidden="1">#REF!</definedName>
    <definedName name="BExBE162OSBKD30I7T1DKKPT3I9I" localSheetId="11" hidden="1">#REF!</definedName>
    <definedName name="BExBE162OSBKD30I7T1DKKPT3I9I" hidden="1">#REF!</definedName>
    <definedName name="BExBEC9ATLQZF86W1M3APSM4HEOH" localSheetId="11" hidden="1">#REF!</definedName>
    <definedName name="BExBEC9ATLQZF86W1M3APSM4HEOH" hidden="1">#REF!</definedName>
    <definedName name="BExBEXU4CFCM1P5CTZ4NE14PBGDA" localSheetId="11" hidden="1">#REF!</definedName>
    <definedName name="BExBEXU4CFCM1P5CTZ4NE14PBGDA" hidden="1">#REF!</definedName>
    <definedName name="BExBEYFQJE9YK12A6JBMRFKEC7RN" localSheetId="11" hidden="1">#REF!</definedName>
    <definedName name="BExBEYFQJE9YK12A6JBMRFKEC7RN" hidden="1">#REF!</definedName>
    <definedName name="BExBG1ED81J2O4A2S5F5Y3BPHMCR" localSheetId="11" hidden="1">#REF!</definedName>
    <definedName name="BExBG1ED81J2O4A2S5F5Y3BPHMCR" hidden="1">#REF!</definedName>
    <definedName name="BExCRK0K58VDM9V35DGI6VK8C92V" localSheetId="11" hidden="1">#REF!</definedName>
    <definedName name="BExCRK0K58VDM9V35DGI6VK8C92V" hidden="1">#REF!</definedName>
    <definedName name="BExCRLIHS7466WFJ3RPIUGGXYESZ" localSheetId="11" hidden="1">#REF!</definedName>
    <definedName name="BExCRLIHS7466WFJ3RPIUGGXYESZ" hidden="1">#REF!</definedName>
    <definedName name="BExCRXSXMF4LHAQZHN64FXJPMVZ7" localSheetId="11" hidden="1">#REF!</definedName>
    <definedName name="BExCRXSXMF4LHAQZHN64FXJPMVZ7" hidden="1">#REF!</definedName>
    <definedName name="BExCS1EDDUEAEWHVYXHIP9I1WCJH" localSheetId="11" hidden="1">#REF!</definedName>
    <definedName name="BExCS1EDDUEAEWHVYXHIP9I1WCJH" hidden="1">#REF!</definedName>
    <definedName name="BExCS1P5QG0X3OTHKX07RALOE5T5" localSheetId="11" hidden="1">#REF!</definedName>
    <definedName name="BExCS1P5QG0X3OTHKX07RALOE5T5" hidden="1">#REF!</definedName>
    <definedName name="BExCS7ZPMHFJ4UJDAL8CQOLSZ13B" localSheetId="11" hidden="1">#REF!</definedName>
    <definedName name="BExCS7ZPMHFJ4UJDAL8CQOLSZ13B" hidden="1">#REF!</definedName>
    <definedName name="BExCS8W4NJUZH9S1CYB6XSDLEPBW" localSheetId="11" hidden="1">#REF!</definedName>
    <definedName name="BExCS8W4NJUZH9S1CYB6XSDLEPBW" hidden="1">#REF!</definedName>
    <definedName name="BExCSAE1M6G20R41J0Y24YNN0YC1" localSheetId="11" hidden="1">#REF!</definedName>
    <definedName name="BExCSAE1M6G20R41J0Y24YNN0YC1" hidden="1">#REF!</definedName>
    <definedName name="BExCSAOUZOYKHN7HV511TO8VDJ02" localSheetId="11" hidden="1">#REF!</definedName>
    <definedName name="BExCSAOUZOYKHN7HV511TO8VDJ02" hidden="1">#REF!</definedName>
    <definedName name="BExCSJ2XVKHN6ULCF7JML0TCRKEO" localSheetId="11" hidden="1">#REF!</definedName>
    <definedName name="BExCSJ2XVKHN6ULCF7JML0TCRKEO" hidden="1">#REF!</definedName>
    <definedName name="BExCSMOFTXSUEC1T46LR1UPYRCX5" localSheetId="11" hidden="1">#REF!</definedName>
    <definedName name="BExCSMOFTXSUEC1T46LR1UPYRCX5" hidden="1">#REF!</definedName>
    <definedName name="BExCSSDG3TM6TPKS19E9QYJEELZ6" localSheetId="11" hidden="1">#REF!</definedName>
    <definedName name="BExCSSDG3TM6TPKS19E9QYJEELZ6" hidden="1">#REF!</definedName>
    <definedName name="BExCSZV7U67UWXL2HKJNM5W1E4OO" localSheetId="11" hidden="1">#REF!</definedName>
    <definedName name="BExCSZV7U67UWXL2HKJNM5W1E4OO" hidden="1">#REF!</definedName>
    <definedName name="BExCT4NSDT61OCH04Y2QIFIOP75H" localSheetId="11" hidden="1">#REF!</definedName>
    <definedName name="BExCT4NSDT61OCH04Y2QIFIOP75H" hidden="1">#REF!</definedName>
    <definedName name="BExCTHZWIPJVLE56GATEFKPIKLK2" localSheetId="11" hidden="1">#REF!</definedName>
    <definedName name="BExCTHZWIPJVLE56GATEFKPIKLK2" hidden="1">#REF!</definedName>
    <definedName name="BExCTW8G3VCZ55S09HTUGXKB1P2M" localSheetId="11" hidden="1">#REF!</definedName>
    <definedName name="BExCTW8G3VCZ55S09HTUGXKB1P2M" hidden="1">#REF!</definedName>
    <definedName name="BExCTYS2KX0QANOLT8LGZ9WV3S3T" localSheetId="11" hidden="1">#REF!</definedName>
    <definedName name="BExCTYS2KX0QANOLT8LGZ9WV3S3T" hidden="1">#REF!</definedName>
    <definedName name="BExCTZ2V6H9TT6LFGK3SADZ2TIGQ" localSheetId="11" hidden="1">#REF!</definedName>
    <definedName name="BExCTZ2V6H9TT6LFGK3SADZ2TIGQ" hidden="1">#REF!</definedName>
    <definedName name="BExCTZZ9JNES4EDHW97NP0EGQALX" localSheetId="11" hidden="1">#REF!</definedName>
    <definedName name="BExCTZZ9JNES4EDHW97NP0EGQALX" hidden="1">#REF!</definedName>
    <definedName name="BExCU0A1V6NMZQ9ASYJ8QIVQ5UR2" localSheetId="11" hidden="1">#REF!</definedName>
    <definedName name="BExCU0A1V6NMZQ9ASYJ8QIVQ5UR2" hidden="1">#REF!</definedName>
    <definedName name="BExCU2834920JBHSPCRC4UF80OLL" localSheetId="11" hidden="1">#REF!</definedName>
    <definedName name="BExCU2834920JBHSPCRC4UF80OLL" hidden="1">#REF!</definedName>
    <definedName name="BExCU8O54I3P3WRYWY1CRP3S78QY" localSheetId="11" hidden="1">#REF!</definedName>
    <definedName name="BExCU8O54I3P3WRYWY1CRP3S78QY" hidden="1">#REF!</definedName>
    <definedName name="BExCUDRJO23YOKT8GPWOVQ4XEHF5" localSheetId="11" hidden="1">#REF!</definedName>
    <definedName name="BExCUDRJO23YOKT8GPWOVQ4XEHF5" hidden="1">#REF!</definedName>
    <definedName name="BExCULEOALM7SEHVMQC4B4N25MRM" localSheetId="11" hidden="1">#REF!</definedName>
    <definedName name="BExCULEOALM7SEHVMQC4B4N25MRM" hidden="1">#REF!</definedName>
    <definedName name="BExCUPAXFR16YMWL30ME3F3BSRDZ" localSheetId="11" hidden="1">#REF!</definedName>
    <definedName name="BExCUPAXFR16YMWL30ME3F3BSRDZ" hidden="1">#REF!</definedName>
    <definedName name="BExCUR94DHCE47PUUWEMT5QZOYR2" localSheetId="11" hidden="1">#REF!</definedName>
    <definedName name="BExCUR94DHCE47PUUWEMT5QZOYR2" hidden="1">#REF!</definedName>
    <definedName name="BExCV5HJSTBNPQZVGYJY9AZ4IJ26" localSheetId="11" hidden="1">#REF!</definedName>
    <definedName name="BExCV5HJSTBNPQZVGYJY9AZ4IJ26" hidden="1">#REF!</definedName>
    <definedName name="BExCV634L7SVHGB0UDDTRRQ2Q72H" localSheetId="11" hidden="1">#REF!</definedName>
    <definedName name="BExCV634L7SVHGB0UDDTRRQ2Q72H" hidden="1">#REF!</definedName>
    <definedName name="BExCVBXGSXT9FWJRG62PX9S1RK83" localSheetId="11" hidden="1">#REF!</definedName>
    <definedName name="BExCVBXGSXT9FWJRG62PX9S1RK83" hidden="1">#REF!</definedName>
    <definedName name="BExCVHBNLOHNFS0JAV3I1XGPNH9W" localSheetId="11" hidden="1">#REF!</definedName>
    <definedName name="BExCVHBNLOHNFS0JAV3I1XGPNH9W" hidden="1">#REF!</definedName>
    <definedName name="BExCVI86R31A2IOZIEBY1FJLVILD" localSheetId="11" hidden="1">#REF!</definedName>
    <definedName name="BExCVI86R31A2IOZIEBY1FJLVILD" hidden="1">#REF!</definedName>
    <definedName name="BExCVKGZXE0I9EIXKBZVSGSEY2RR" localSheetId="11" hidden="1">#REF!</definedName>
    <definedName name="BExCVKGZXE0I9EIXKBZVSGSEY2RR" hidden="1">#REF!</definedName>
    <definedName name="BExCVNROVORCSNX9HKHKPHY0URS3" localSheetId="11" hidden="1">#REF!</definedName>
    <definedName name="BExCVNROVORCSNX9HKHKPHY0URS3" hidden="1">#REF!</definedName>
    <definedName name="BExCVPEZON7VV6NOWII8VZMONPCJ" localSheetId="11" hidden="1">#REF!</definedName>
    <definedName name="BExCVPEZON7VV6NOWII8VZMONPCJ" hidden="1">#REF!</definedName>
    <definedName name="BExCVV44WY5807WGMTGKPW0GT256" localSheetId="11" hidden="1">#REF!</definedName>
    <definedName name="BExCVV44WY5807WGMTGKPW0GT256" hidden="1">#REF!</definedName>
    <definedName name="BExCVZ5PN4V6MRBZ04PZJW3GEF8S" localSheetId="11" hidden="1">#REF!</definedName>
    <definedName name="BExCVZ5PN4V6MRBZ04PZJW3GEF8S" hidden="1">#REF!</definedName>
    <definedName name="BExCW13R0GWJYGXZBNCPAHQN4NR2" localSheetId="11" hidden="1">#REF!</definedName>
    <definedName name="BExCW13R0GWJYGXZBNCPAHQN4NR2" hidden="1">#REF!</definedName>
    <definedName name="BExCW9Y5HWU4RJTNX74O6L24VGCK" localSheetId="11" hidden="1">#REF!</definedName>
    <definedName name="BExCW9Y5HWU4RJTNX74O6L24VGCK" hidden="1">#REF!</definedName>
    <definedName name="BExCWHADQJRXWFDGV2KMANWIY1YN" localSheetId="11" hidden="1">#REF!</definedName>
    <definedName name="BExCWHADQJRXWFDGV2KMANWIY1YN" hidden="1">#REF!</definedName>
    <definedName name="BExCWPDPESGZS07QGBLSBWDNVJLZ" localSheetId="11" hidden="1">#REF!</definedName>
    <definedName name="BExCWPDPESGZS07QGBLSBWDNVJLZ" hidden="1">#REF!</definedName>
    <definedName name="BExCWTVKHIVCRHF8GC39KI58YM5K" localSheetId="11" hidden="1">#REF!</definedName>
    <definedName name="BExCWTVKHIVCRHF8GC39KI58YM5K" hidden="1">#REF!</definedName>
    <definedName name="BExCX2KGRZBRVLZNM8SUSIE6A0RL" localSheetId="11" hidden="1">#REF!</definedName>
    <definedName name="BExCX2KGRZBRVLZNM8SUSIE6A0RL" hidden="1">#REF!</definedName>
    <definedName name="BExCX3X451T70LZ1VF95L7W4Y4TM" localSheetId="11" hidden="1">#REF!</definedName>
    <definedName name="BExCX3X451T70LZ1VF95L7W4Y4TM" hidden="1">#REF!</definedName>
    <definedName name="BExCX4NZ2N1OUGXM7EV0U7VULJMM" localSheetId="11" hidden="1">#REF!</definedName>
    <definedName name="BExCX4NZ2N1OUGXM7EV0U7VULJMM" hidden="1">#REF!</definedName>
    <definedName name="BExCXILMURGYMAH6N5LF5DV6K3GM" localSheetId="11" hidden="1">#REF!</definedName>
    <definedName name="BExCXILMURGYMAH6N5LF5DV6K3GM" hidden="1">#REF!</definedName>
    <definedName name="BExCXQUFBMXQ1650735H48B1AZT3" localSheetId="11" hidden="1">#REF!</definedName>
    <definedName name="BExCXQUFBMXQ1650735H48B1AZT3" hidden="1">#REF!</definedName>
    <definedName name="BExCXYSBKJ9SZQD7XS2WUS6SVBJO" localSheetId="11" hidden="1">#REF!</definedName>
    <definedName name="BExCXYSBKJ9SZQD7XS2WUS6SVBJO" hidden="1">#REF!</definedName>
    <definedName name="BExCXZ8DGK5ZE8467LFEHX6JNQHJ" localSheetId="11" hidden="1">#REF!</definedName>
    <definedName name="BExCXZ8DGK5ZE8467LFEHX6JNQHJ" hidden="1">#REF!</definedName>
    <definedName name="BExCY2DQO9VLA77Q7EG3T0XNXX4F" localSheetId="11" hidden="1">#REF!</definedName>
    <definedName name="BExCY2DQO9VLA77Q7EG3T0XNXX4F" hidden="1">#REF!</definedName>
    <definedName name="BExCY5Z7X93Z8XUOEASK50W08S36" localSheetId="11" hidden="1">#REF!</definedName>
    <definedName name="BExCY5Z7X93Z8XUOEASK50W08S36" hidden="1">#REF!</definedName>
    <definedName name="BExCY6VMJ68MX3C981R5Q0BX5791" localSheetId="11" hidden="1">#REF!</definedName>
    <definedName name="BExCY6VMJ68MX3C981R5Q0BX5791" hidden="1">#REF!</definedName>
    <definedName name="BExCYAH2SAZCPW6XCB7V7PMMCAWO" localSheetId="11" hidden="1">#REF!</definedName>
    <definedName name="BExCYAH2SAZCPW6XCB7V7PMMCAWO" hidden="1">#REF!</definedName>
    <definedName name="BExCYDGYM1UGUNTB331L2E4L5F34" localSheetId="11" hidden="1">#REF!</definedName>
    <definedName name="BExCYDGYM1UGUNTB331L2E4L5F34" hidden="1">#REF!</definedName>
    <definedName name="BExCYN7KCKU1F6EXMNPQPTKNOT6A" localSheetId="11" hidden="1">#REF!</definedName>
    <definedName name="BExCYN7KCKU1F6EXMNPQPTKNOT6A" hidden="1">#REF!</definedName>
    <definedName name="BExCYPRC5HJE6N2XQTHCT6NXGP8N" localSheetId="11" hidden="1">#REF!</definedName>
    <definedName name="BExCYPRC5HJE6N2XQTHCT6NXGP8N" hidden="1">#REF!</definedName>
    <definedName name="BExCYQCX9ES8ZWW2L35B12WDNT73" localSheetId="11" hidden="1">#REF!</definedName>
    <definedName name="BExCYQCX9ES8ZWW2L35B12WDNT73" hidden="1">#REF!</definedName>
    <definedName name="BExCYSLQY2CYU7DQ3QI07UGGS6OW" localSheetId="11" hidden="1">#REF!</definedName>
    <definedName name="BExCYSLQY2CYU7DQ3QI07UGGS6OW" hidden="1">#REF!</definedName>
    <definedName name="BExCYUK0I3UEXZNFDW71G6Z6D8XR" localSheetId="11" hidden="1">#REF!</definedName>
    <definedName name="BExCYUK0I3UEXZNFDW71G6Z6D8XR" hidden="1">#REF!</definedName>
    <definedName name="BExCZFZCXMLY5DWESYJ9NGTJYQ8M" localSheetId="11" hidden="1">#REF!</definedName>
    <definedName name="BExCZFZCXMLY5DWESYJ9NGTJYQ8M" hidden="1">#REF!</definedName>
    <definedName name="BExCZJ4P8WS0BDT31WDXI0ROE7D6" localSheetId="11" hidden="1">#REF!</definedName>
    <definedName name="BExCZJ4P8WS0BDT31WDXI0ROE7D6" hidden="1">#REF!</definedName>
    <definedName name="BExCZKH6NI0EE02L995IFVBD1J59" localSheetId="11" hidden="1">#REF!</definedName>
    <definedName name="BExCZKH6NI0EE02L995IFVBD1J59" hidden="1">#REF!</definedName>
    <definedName name="BExCZNRWARGGHWLSC1PEDZFLF3JV" localSheetId="11" hidden="1">#REF!</definedName>
    <definedName name="BExCZNRWARGGHWLSC1PEDZFLF3JV" hidden="1">#REF!</definedName>
    <definedName name="BExCZP9TBB61HISZ2U5QMQSO2LBE" localSheetId="11" hidden="1">#REF!</definedName>
    <definedName name="BExCZP9TBB61HISZ2U5QMQSO2LBE" hidden="1">#REF!</definedName>
    <definedName name="BExCZUD9FEOJBKDJ51Z3JON9LKJ8" localSheetId="11" hidden="1">#REF!</definedName>
    <definedName name="BExCZUD9FEOJBKDJ51Z3JON9LKJ8" hidden="1">#REF!</definedName>
    <definedName name="BExD0AUOVQT3UL53T2KUVJNGD0QF" localSheetId="11" hidden="1">#REF!</definedName>
    <definedName name="BExD0AUOVQT3UL53T2KUVJNGD0QF" hidden="1">#REF!</definedName>
    <definedName name="BExD0HALIN0JR4JTPGDEVAEE5EX5" localSheetId="11" hidden="1">#REF!</definedName>
    <definedName name="BExD0HALIN0JR4JTPGDEVAEE5EX5" hidden="1">#REF!</definedName>
    <definedName name="BExD0LCCDPG16YLY5WQSZF1XI5DA" localSheetId="11" hidden="1">#REF!</definedName>
    <definedName name="BExD0LCCDPG16YLY5WQSZF1XI5DA" hidden="1">#REF!</definedName>
    <definedName name="BExD0RMWSB4TRECEHTH6NN4K9DFZ" localSheetId="11" hidden="1">#REF!</definedName>
    <definedName name="BExD0RMWSB4TRECEHTH6NN4K9DFZ" hidden="1">#REF!</definedName>
    <definedName name="BExD0U6KG10QGVDI1XSHK0J10A2V" localSheetId="11" hidden="1">#REF!</definedName>
    <definedName name="BExD0U6KG10QGVDI1XSHK0J10A2V" hidden="1">#REF!</definedName>
    <definedName name="BExD0WQ6EQ2G82IAJI3FDQKGZH18" localSheetId="11" hidden="1">#REF!</definedName>
    <definedName name="BExD0WQ6EQ2G82IAJI3FDQKGZH18" hidden="1">#REF!</definedName>
    <definedName name="BExD13RUIBGRXDL4QDZ305UKUR12" localSheetId="11" hidden="1">#REF!</definedName>
    <definedName name="BExD13RUIBGRXDL4QDZ305UKUR12" hidden="1">#REF!</definedName>
    <definedName name="BExD14DETV5R4OOTMAXD5NAKWRO3" localSheetId="11" hidden="1">#REF!</definedName>
    <definedName name="BExD14DETV5R4OOTMAXD5NAKWRO3" hidden="1">#REF!</definedName>
    <definedName name="BExD1MI40YRCBI7KT4S9YHQJUO06" localSheetId="11" hidden="1">#REF!</definedName>
    <definedName name="BExD1MI40YRCBI7KT4S9YHQJUO06" hidden="1">#REF!</definedName>
    <definedName name="BExD1OAU9OXQAZA4D70HP72CU6GB" localSheetId="11" hidden="1">#REF!</definedName>
    <definedName name="BExD1OAU9OXQAZA4D70HP72CU6GB" hidden="1">#REF!</definedName>
    <definedName name="BExD1T8WPV0G6YOX7WMAIZD8XNBK" localSheetId="11" hidden="1">#REF!</definedName>
    <definedName name="BExD1T8WPV0G6YOX7WMAIZD8XNBK" hidden="1">#REF!</definedName>
    <definedName name="BExD1Y1JV61416YA1XRQHKWPZIE7" localSheetId="11" hidden="1">#REF!</definedName>
    <definedName name="BExD1Y1JV61416YA1XRQHKWPZIE7" hidden="1">#REF!</definedName>
    <definedName name="BExD2CFHIRMBKN5KXE5QP4XXEWFS" localSheetId="11" hidden="1">#REF!</definedName>
    <definedName name="BExD2CFHIRMBKN5KXE5QP4XXEWFS" hidden="1">#REF!</definedName>
    <definedName name="BExD2DMHH1HWXQ9W0YYMDP8AAX8Q" localSheetId="11" hidden="1">#REF!</definedName>
    <definedName name="BExD2DMHH1HWXQ9W0YYMDP8AAX8Q" hidden="1">#REF!</definedName>
    <definedName name="BExD2HTPC7IWBAU6OSQ67MQA8BYZ" localSheetId="11" hidden="1">#REF!</definedName>
    <definedName name="BExD2HTPC7IWBAU6OSQ67MQA8BYZ" hidden="1">#REF!</definedName>
    <definedName name="BExD2PWTVQ2CXNG6B7UDL8FIMXBH" localSheetId="11" hidden="1">#REF!</definedName>
    <definedName name="BExD2PWTVQ2CXNG6B7UDL8FIMXBH" hidden="1">#REF!</definedName>
    <definedName name="BExD2X9AQ03EX1AVVX44CXLXRPTI" localSheetId="11" hidden="1">#REF!</definedName>
    <definedName name="BExD2X9AQ03EX1AVVX44CXLXRPTI" hidden="1">#REF!</definedName>
    <definedName name="BExD2ZNL9MWJOEL2575KJZBDP2A6" localSheetId="11" hidden="1">#REF!</definedName>
    <definedName name="BExD2ZNL9MWJOEL2575KJZBDP2A6" hidden="1">#REF!</definedName>
    <definedName name="BExD34G79JRMB8BZRVN81P1H9MSB" localSheetId="11" hidden="1">#REF!</definedName>
    <definedName name="BExD34G79JRMB8BZRVN81P1H9MSB" hidden="1">#REF!</definedName>
    <definedName name="BExD35CL2NULPPEHAM954ETQIJA2" localSheetId="11" hidden="1">#REF!</definedName>
    <definedName name="BExD35CL2NULPPEHAM954ETQIJA2" hidden="1">#REF!</definedName>
    <definedName name="BExD363H2VGFIQUCE6LS4AC5J0ZT" localSheetId="11" hidden="1">#REF!</definedName>
    <definedName name="BExD363H2VGFIQUCE6LS4AC5J0ZT" hidden="1">#REF!</definedName>
    <definedName name="BExD3A588E939V61P1XEW0FI5Q0S" localSheetId="11" hidden="1">#REF!</definedName>
    <definedName name="BExD3A588E939V61P1XEW0FI5Q0S" hidden="1">#REF!</definedName>
    <definedName name="BExD3CJJDKVR9M18XI3WDZH80WL6" localSheetId="11" hidden="1">#REF!</definedName>
    <definedName name="BExD3CJJDKVR9M18XI3WDZH80WL6" hidden="1">#REF!</definedName>
    <definedName name="BExD3ESD9WYJIB3TRDPJ1CKXRAVL" localSheetId="11" hidden="1">#REF!</definedName>
    <definedName name="BExD3ESD9WYJIB3TRDPJ1CKXRAVL" hidden="1">#REF!</definedName>
    <definedName name="BExD3F368X5S25MWSUNIV57RDB57" localSheetId="11" hidden="1">#REF!</definedName>
    <definedName name="BExD3F368X5S25MWSUNIV57RDB57" hidden="1">#REF!</definedName>
    <definedName name="BExD3I8JTNF4LTMFY6GRVDJ6VLGG" localSheetId="11" hidden="1">#REF!</definedName>
    <definedName name="BExD3I8JTNF4LTMFY6GRVDJ6VLGG" hidden="1">#REF!</definedName>
    <definedName name="BExD3IJ5IT335SOSNV9L85WKAOSI" localSheetId="11" hidden="1">#REF!</definedName>
    <definedName name="BExD3IJ5IT335SOSNV9L85WKAOSI" hidden="1">#REF!</definedName>
    <definedName name="BExD3KBVUY57GMMQTOFEU6S6G1AY" localSheetId="11" hidden="1">#REF!</definedName>
    <definedName name="BExD3KBVUY57GMMQTOFEU6S6G1AY" hidden="1">#REF!</definedName>
    <definedName name="BExD3NMR7AW2Z6V8SC79VQR37NA6" localSheetId="11" hidden="1">#REF!</definedName>
    <definedName name="BExD3NMR7AW2Z6V8SC79VQR37NA6" hidden="1">#REF!</definedName>
    <definedName name="BExD3QXA2UQ2W4N7NYLUEOG40BZB" localSheetId="11" hidden="1">#REF!</definedName>
    <definedName name="BExD3QXA2UQ2W4N7NYLUEOG40BZB" hidden="1">#REF!</definedName>
    <definedName name="BExD3U2N041TEJ7GCN005UTPHNXY" localSheetId="11" hidden="1">#REF!</definedName>
    <definedName name="BExD3U2N041TEJ7GCN005UTPHNXY" hidden="1">#REF!</definedName>
    <definedName name="BExD3VPY5VEI1LLQ4I16T16251DT" localSheetId="11" hidden="1">#REF!</definedName>
    <definedName name="BExD3VPY5VEI1LLQ4I16T16251DT" hidden="1">#REF!</definedName>
    <definedName name="BExD3XIUEZZ1KIHV7CPS7DKUGIN8" localSheetId="11" hidden="1">#REF!</definedName>
    <definedName name="BExD3XIUEZZ1KIHV7CPS7DKUGIN8" hidden="1">#REF!</definedName>
    <definedName name="BExD40O0CFTNJFOFMMM1KH0P7BUI" localSheetId="11" hidden="1">#REF!</definedName>
    <definedName name="BExD40O0CFTNJFOFMMM1KH0P7BUI" hidden="1">#REF!</definedName>
    <definedName name="BExD47UYINTJY1PDIW2S1FZ8ZMIO" localSheetId="11" hidden="1">#REF!</definedName>
    <definedName name="BExD47UYINTJY1PDIW2S1FZ8ZMIO" hidden="1">#REF!</definedName>
    <definedName name="BExD4BR9HJ3MWWZ5KLVZWX9FJAUS" localSheetId="11" hidden="1">#REF!</definedName>
    <definedName name="BExD4BR9HJ3MWWZ5KLVZWX9FJAUS" hidden="1">#REF!</definedName>
    <definedName name="BExD4F1WTKT3H0N9MF4H1LX7MBSY" localSheetId="11" hidden="1">#REF!</definedName>
    <definedName name="BExD4F1WTKT3H0N9MF4H1LX7MBSY" hidden="1">#REF!</definedName>
    <definedName name="BExD4H5GQWXBS6LUL3TSP36DVO38" localSheetId="11" hidden="1">#REF!</definedName>
    <definedName name="BExD4H5GQWXBS6LUL3TSP36DVO38" hidden="1">#REF!</definedName>
    <definedName name="BExD4JJSS3QDBLABCJCHD45SRNPI" localSheetId="11" hidden="1">#REF!</definedName>
    <definedName name="BExD4JJSS3QDBLABCJCHD45SRNPI" hidden="1">#REF!</definedName>
    <definedName name="BExD4QQQ7V9LH5WWBJA3HKJXLVP6" localSheetId="11" hidden="1">#REF!</definedName>
    <definedName name="BExD4QQQ7V9LH5WWBJA3HKJXLVP6" hidden="1">#REF!</definedName>
    <definedName name="BExD4R1I0MKF033I5LPUYIMTZ6E8" localSheetId="11" hidden="1">#REF!</definedName>
    <definedName name="BExD4R1I0MKF033I5LPUYIMTZ6E8" hidden="1">#REF!</definedName>
    <definedName name="BExD50MT3M6XZLNUP9JL93EG6D9R" localSheetId="11" hidden="1">#REF!</definedName>
    <definedName name="BExD50MT3M6XZLNUP9JL93EG6D9R" hidden="1">#REF!</definedName>
    <definedName name="BExD5EV7KDSVF1CJT38M4IBPFLPY" localSheetId="11" hidden="1">#REF!</definedName>
    <definedName name="BExD5EV7KDSVF1CJT38M4IBPFLPY" hidden="1">#REF!</definedName>
    <definedName name="BExD5FRK547OESJRYAW574DZEZ7J" localSheetId="11" hidden="1">#REF!</definedName>
    <definedName name="BExD5FRK547OESJRYAW574DZEZ7J" hidden="1">#REF!</definedName>
    <definedName name="BExD5I5X2YA2YNCTCDSMEL4CWF4N" localSheetId="11" hidden="1">#REF!</definedName>
    <definedName name="BExD5I5X2YA2YNCTCDSMEL4CWF4N" hidden="1">#REF!</definedName>
    <definedName name="BExD5QUSRFJWRQ1ZM50WYLCF74DF" localSheetId="11" hidden="1">#REF!</definedName>
    <definedName name="BExD5QUSRFJWRQ1ZM50WYLCF74DF" hidden="1">#REF!</definedName>
    <definedName name="BExD5SSUIF6AJQHBHK8PNMFBPRYB" localSheetId="11" hidden="1">#REF!</definedName>
    <definedName name="BExD5SSUIF6AJQHBHK8PNMFBPRYB" hidden="1">#REF!</definedName>
    <definedName name="BExD623C9LRX18BE0W2V6SZLQUXX" localSheetId="11" hidden="1">#REF!</definedName>
    <definedName name="BExD623C9LRX18BE0W2V6SZLQUXX" hidden="1">#REF!</definedName>
    <definedName name="BExD6CQA7UMJBXV7AIFAIHUF2ICX" localSheetId="11" hidden="1">#REF!</definedName>
    <definedName name="BExD6CQA7UMJBXV7AIFAIHUF2ICX" hidden="1">#REF!</definedName>
    <definedName name="BExD6D18MCF5R8YJMPG21WE3GPJQ" localSheetId="11" hidden="1">#REF!</definedName>
    <definedName name="BExD6D18MCF5R8YJMPG21WE3GPJQ" hidden="1">#REF!</definedName>
    <definedName name="BExD6FKVK8WJWNYPVENR7Q8Q30PK" localSheetId="11" hidden="1">#REF!</definedName>
    <definedName name="BExD6FKVK8WJWNYPVENR7Q8Q30PK" hidden="1">#REF!</definedName>
    <definedName name="BExD6GMP0LK8WKVWMIT1NNH8CHLF" localSheetId="11" hidden="1">#REF!</definedName>
    <definedName name="BExD6GMP0LK8WKVWMIT1NNH8CHLF" hidden="1">#REF!</definedName>
    <definedName name="BExD6H2TE0WWAUIWVSSCLPZ6B88N" localSheetId="11" hidden="1">#REF!</definedName>
    <definedName name="BExD6H2TE0WWAUIWVSSCLPZ6B88N" hidden="1">#REF!</definedName>
    <definedName name="BExD71LTOE015TV5RSAHM8NT8GVW" localSheetId="11" hidden="1">#REF!</definedName>
    <definedName name="BExD71LTOE015TV5RSAHM8NT8GVW" hidden="1">#REF!</definedName>
    <definedName name="BExD73USXVADC7EHGHVTQNCT06ZA" localSheetId="11" hidden="1">#REF!</definedName>
    <definedName name="BExD73USXVADC7EHGHVTQNCT06ZA" hidden="1">#REF!</definedName>
    <definedName name="BExD7GAIGULTB3YHM1OS9RBQOTEC" localSheetId="11" hidden="1">#REF!</definedName>
    <definedName name="BExD7GAIGULTB3YHM1OS9RBQOTEC" hidden="1">#REF!</definedName>
    <definedName name="BExD7IE1DHIS52UFDCTSKPJQNRD5" localSheetId="11" hidden="1">#REF!</definedName>
    <definedName name="BExD7IE1DHIS52UFDCTSKPJQNRD5" hidden="1">#REF!</definedName>
    <definedName name="BExD7IUBGUWHYC9UNZ1IY5XFYKQN" localSheetId="11" hidden="1">#REF!</definedName>
    <definedName name="BExD7IUBGUWHYC9UNZ1IY5XFYKQN" hidden="1">#REF!</definedName>
    <definedName name="BExD7JQOJ35HGL8U2OCEI2P2JT7I" localSheetId="11" hidden="1">#REF!</definedName>
    <definedName name="BExD7JQOJ35HGL8U2OCEI2P2JT7I" hidden="1">#REF!</definedName>
    <definedName name="BExD7KSDKNDNH95NDT3S7GM3MUU2" localSheetId="11" hidden="1">#REF!</definedName>
    <definedName name="BExD7KSDKNDNH95NDT3S7GM3MUU2" hidden="1">#REF!</definedName>
    <definedName name="BExD8H5O087KQVWIVPUUID5VMGMS" localSheetId="11" hidden="1">#REF!</definedName>
    <definedName name="BExD8H5O087KQVWIVPUUID5VMGMS" hidden="1">#REF!</definedName>
    <definedName name="BExD8HLWJHFK6566YQLGOAPIWD7G" localSheetId="11" hidden="1">#REF!</definedName>
    <definedName name="BExD8HLWJHFK6566YQLGOAPIWD7G" hidden="1">#REF!</definedName>
    <definedName name="BExD8OCLZMFN5K3VZYI4Q4ITVKUA" localSheetId="11" hidden="1">#REF!</definedName>
    <definedName name="BExD8OCLZMFN5K3VZYI4Q4ITVKUA" hidden="1">#REF!</definedName>
    <definedName name="BExD93C1R6LC0631ECHVFYH0R0PD" localSheetId="11" hidden="1">#REF!</definedName>
    <definedName name="BExD93C1R6LC0631ECHVFYH0R0PD" hidden="1">#REF!</definedName>
    <definedName name="BExD97TXIO0COVNN4OH3DEJ33YLM" localSheetId="11" hidden="1">#REF!</definedName>
    <definedName name="BExD97TXIO0COVNN4OH3DEJ33YLM" hidden="1">#REF!</definedName>
    <definedName name="BExD99RZ1RFIMK6O1ZHSPJ68X9Y5" localSheetId="11" hidden="1">#REF!</definedName>
    <definedName name="BExD99RZ1RFIMK6O1ZHSPJ68X9Y5" hidden="1">#REF!</definedName>
    <definedName name="BExD9ATSNNU6SJVYYUCUG2AFS57W" localSheetId="11" hidden="1">#REF!</definedName>
    <definedName name="BExD9ATSNNU6SJVYYUCUG2AFS57W" hidden="1">#REF!</definedName>
    <definedName name="BExD9JO1QOKHUKL6DOEKDLUBPPKZ" localSheetId="11" hidden="1">#REF!</definedName>
    <definedName name="BExD9JO1QOKHUKL6DOEKDLUBPPKZ" hidden="1">#REF!</definedName>
    <definedName name="BExD9L0ID3VSOU609GKWYTA5BFMA" localSheetId="11" hidden="1">#REF!</definedName>
    <definedName name="BExD9L0ID3VSOU609GKWYTA5BFMA" hidden="1">#REF!</definedName>
    <definedName name="BExD9M7SEMG0JK2FUTTZXWIEBTKB" localSheetId="11" hidden="1">#REF!</definedName>
    <definedName name="BExD9M7SEMG0JK2FUTTZXWIEBTKB" hidden="1">#REF!</definedName>
    <definedName name="BExD9MNYBYB1AICQL5165G472IE2" localSheetId="11" hidden="1">#REF!</definedName>
    <definedName name="BExD9MNYBYB1AICQL5165G472IE2" hidden="1">#REF!</definedName>
    <definedName name="BExD9PNSYT7GASEGUVL48MUQ02WO" localSheetId="11" hidden="1">#REF!</definedName>
    <definedName name="BExD9PNSYT7GASEGUVL48MUQ02WO" hidden="1">#REF!</definedName>
    <definedName name="BExD9TK2MIWFH5SKUYU9ZKF4NPHQ" localSheetId="11" hidden="1">#REF!</definedName>
    <definedName name="BExD9TK2MIWFH5SKUYU9ZKF4NPHQ" hidden="1">#REF!</definedName>
    <definedName name="BExDA23J1UL1EN1K0BLX2TKAX4U0" localSheetId="11" hidden="1">#REF!</definedName>
    <definedName name="BExDA23J1UL1EN1K0BLX2TKAX4U0" hidden="1">#REF!</definedName>
    <definedName name="BExDA6594R2INH5X2F55YRZSKRND" localSheetId="11" hidden="1">#REF!</definedName>
    <definedName name="BExDA6594R2INH5X2F55YRZSKRND" hidden="1">#REF!</definedName>
    <definedName name="BExDA6LD9061UULVKUUI4QP8SK13" localSheetId="11" hidden="1">#REF!</definedName>
    <definedName name="BExDA6LD9061UULVKUUI4QP8SK13" hidden="1">#REF!</definedName>
    <definedName name="BExDAGMVMNLQ6QXASB9R6D8DIT12" localSheetId="11" hidden="1">#REF!</definedName>
    <definedName name="BExDAGMVMNLQ6QXASB9R6D8DIT12" hidden="1">#REF!</definedName>
    <definedName name="BExDAYBHU9ADLXI8VRC7F608RVGM" localSheetId="11" hidden="1">#REF!</definedName>
    <definedName name="BExDAYBHU9ADLXI8VRC7F608RVGM" hidden="1">#REF!</definedName>
    <definedName name="BExDBDR1XR0FV0CYUCB2OJ7CJCZU" localSheetId="11" hidden="1">#REF!</definedName>
    <definedName name="BExDBDR1XR0FV0CYUCB2OJ7CJCZU" hidden="1">#REF!</definedName>
    <definedName name="BExDC7F818VN0S18ID7XRCRVYPJ4" localSheetId="11" hidden="1">#REF!</definedName>
    <definedName name="BExDC7F818VN0S18ID7XRCRVYPJ4" hidden="1">#REF!</definedName>
    <definedName name="BExDCL7K96PC9VZYB70ZW3QPVIJE" localSheetId="11" hidden="1">#REF!</definedName>
    <definedName name="BExDCL7K96PC9VZYB70ZW3QPVIJE" hidden="1">#REF!</definedName>
    <definedName name="BExDCP3UZ3C2O4C1F7KMU0Z9U32N" localSheetId="11" hidden="1">#REF!</definedName>
    <definedName name="BExDCP3UZ3C2O4C1F7KMU0Z9U32N" hidden="1">#REF!</definedName>
    <definedName name="BExEO14OTKLVDBTNB2ONGZ4YB20H" localSheetId="11" hidden="1">#REF!</definedName>
    <definedName name="BExEO14OTKLVDBTNB2ONGZ4YB20H" hidden="1">#REF!</definedName>
    <definedName name="BExEO80UUNTK4DX33Z5TYLM8NYZM" localSheetId="11" hidden="1">#REF!</definedName>
    <definedName name="BExEO80UUNTK4DX33Z5TYLM8NYZM" hidden="1">#REF!</definedName>
    <definedName name="BExEOBX3WECDMYCV9RLN49APTXMM" localSheetId="11" hidden="1">#REF!</definedName>
    <definedName name="BExEOBX3WECDMYCV9RLN49APTXMM" hidden="1">#REF!</definedName>
    <definedName name="BExEPN9VIYI0FVL0HLZQXJFO6TT0" localSheetId="11" hidden="1">#REF!</definedName>
    <definedName name="BExEPN9VIYI0FVL0HLZQXJFO6TT0" hidden="1">#REF!</definedName>
    <definedName name="BExEPQPUOD4B6H60DKEB9159F7DR" localSheetId="11" hidden="1">#REF!</definedName>
    <definedName name="BExEPQPUOD4B6H60DKEB9159F7DR" hidden="1">#REF!</definedName>
    <definedName name="BExEPYT6VDSMR8MU2341Q5GM2Y9V" localSheetId="11" hidden="1">#REF!</definedName>
    <definedName name="BExEPYT6VDSMR8MU2341Q5GM2Y9V" hidden="1">#REF!</definedName>
    <definedName name="BExEQ2ENYLMY8K1796XBB31CJHNN" localSheetId="11" hidden="1">#REF!</definedName>
    <definedName name="BExEQ2ENYLMY8K1796XBB31CJHNN" hidden="1">#REF!</definedName>
    <definedName name="BExEQ2PFE4N40LEPGDPS90WDL6BN" localSheetId="11" hidden="1">#REF!</definedName>
    <definedName name="BExEQ2PFE4N40LEPGDPS90WDL6BN" hidden="1">#REF!</definedName>
    <definedName name="BExEQ2PFURT24NQYGYVE8NKX1EGA" localSheetId="11" hidden="1">#REF!</definedName>
    <definedName name="BExEQ2PFURT24NQYGYVE8NKX1EGA" hidden="1">#REF!</definedName>
    <definedName name="BExEQB8ZWXO6IIGOEPWTLOJGE2NR" localSheetId="11" hidden="1">#REF!</definedName>
    <definedName name="BExEQB8ZWXO6IIGOEPWTLOJGE2NR" hidden="1">#REF!</definedName>
    <definedName name="BExEQBZX0EL6LIKPY01197ACK65H" localSheetId="11" hidden="1">#REF!</definedName>
    <definedName name="BExEQBZX0EL6LIKPY01197ACK65H" hidden="1">#REF!</definedName>
    <definedName name="BExEQDXZALJLD4OBF74IKZBR13SR" localSheetId="11" hidden="1">#REF!</definedName>
    <definedName name="BExEQDXZALJLD4OBF74IKZBR13SR" hidden="1">#REF!</definedName>
    <definedName name="BExEQFLE2RPWGMWQAI4JMKUEFRPT" localSheetId="11" hidden="1">#REF!</definedName>
    <definedName name="BExEQFLE2RPWGMWQAI4JMKUEFRPT" hidden="1">#REF!</definedName>
    <definedName name="BExEQJHNJV9U65F5VGIGX0VM02VF" localSheetId="11" hidden="1">#REF!</definedName>
    <definedName name="BExEQJHNJV9U65F5VGIGX0VM02VF" hidden="1">#REF!</definedName>
    <definedName name="BExEQTZAP8R69U31W4LKGTKKGKQE" localSheetId="11" hidden="1">#REF!</definedName>
    <definedName name="BExEQTZAP8R69U31W4LKGTKKGKQE" hidden="1">#REF!</definedName>
    <definedName name="BExER2O72H1F9WV6S1J04C15PXX7" localSheetId="11" hidden="1">#REF!</definedName>
    <definedName name="BExER2O72H1F9WV6S1J04C15PXX7" hidden="1">#REF!</definedName>
    <definedName name="BExERIPCI7N2NW7JRL59DVT0TTSU" localSheetId="11" hidden="1">#REF!</definedName>
    <definedName name="BExERIPCI7N2NW7JRL59DVT0TTSU" hidden="1">#REF!</definedName>
    <definedName name="BExERRUIKIOATPZ9U4HQ0V52RJAU" localSheetId="11" hidden="1">#REF!</definedName>
    <definedName name="BExERRUIKIOATPZ9U4HQ0V52RJAU" hidden="1">#REF!</definedName>
    <definedName name="BExERSANFNM1O7T65PC5MJ301YET" localSheetId="11" hidden="1">#REF!</definedName>
    <definedName name="BExERSANFNM1O7T65PC5MJ301YET" hidden="1">#REF!</definedName>
    <definedName name="BExERU8P606C6QQZZL55U0ZQYQF1" localSheetId="11" hidden="1">#REF!</definedName>
    <definedName name="BExERU8P606C6QQZZL55U0ZQYQF1" hidden="1">#REF!</definedName>
    <definedName name="BExERWCEBKQRYWRQLYJ4UCMMKTHG" localSheetId="11" hidden="1">#REF!</definedName>
    <definedName name="BExERWCEBKQRYWRQLYJ4UCMMKTHG" hidden="1">#REF!</definedName>
    <definedName name="BExERXE1QW042A2T25RI4DVUU59O" localSheetId="11" hidden="1">#REF!</definedName>
    <definedName name="BExERXE1QW042A2T25RI4DVUU59O" hidden="1">#REF!</definedName>
    <definedName name="BExES44RHHDL3V7FLV6M20834WF1" localSheetId="11" hidden="1">#REF!</definedName>
    <definedName name="BExES44RHHDL3V7FLV6M20834WF1" hidden="1">#REF!</definedName>
    <definedName name="BExES4A7VE2X3RYYTVRLKZD4I7WU" localSheetId="11" hidden="1">#REF!</definedName>
    <definedName name="BExES4A7VE2X3RYYTVRLKZD4I7WU" hidden="1">#REF!</definedName>
    <definedName name="BExESLYUFDACMPARVY264HKBCXLX" localSheetId="11" hidden="1">#REF!</definedName>
    <definedName name="BExESLYUFDACMPARVY264HKBCXLX" hidden="1">#REF!</definedName>
    <definedName name="BExESMKD95A649M0WRSG6CXXP326" localSheetId="11" hidden="1">#REF!</definedName>
    <definedName name="BExESMKD95A649M0WRSG6CXXP326" hidden="1">#REF!</definedName>
    <definedName name="BExESR27ZXJG5VMY4PR9D940VS7T" localSheetId="11" hidden="1">#REF!</definedName>
    <definedName name="BExESR27ZXJG5VMY4PR9D940VS7T" hidden="1">#REF!</definedName>
    <definedName name="BExESVK1YRJM6UG6FBYOF9CNX29X" localSheetId="11" hidden="1">#REF!</definedName>
    <definedName name="BExESVK1YRJM6UG6FBYOF9CNX29X" hidden="1">#REF!</definedName>
    <definedName name="BExESZ03KXL8DQ2591HLR56ZML94" localSheetId="11" hidden="1">#REF!</definedName>
    <definedName name="BExESZ03KXL8DQ2591HLR56ZML94" hidden="1">#REF!</definedName>
    <definedName name="BExESZAW5N443NRTKIP59OEI1CR6" localSheetId="11" hidden="1">#REF!</definedName>
    <definedName name="BExESZAW5N443NRTKIP59OEI1CR6" hidden="1">#REF!</definedName>
    <definedName name="BExET3HXQ60A4O2OLKX8QNXRI6LQ" localSheetId="11" hidden="1">#REF!</definedName>
    <definedName name="BExET3HXQ60A4O2OLKX8QNXRI6LQ" hidden="1">#REF!</definedName>
    <definedName name="BExET4EAH366GROMVVMDCSUI1018" localSheetId="11" hidden="1">#REF!</definedName>
    <definedName name="BExET4EAH366GROMVVMDCSUI1018" hidden="1">#REF!</definedName>
    <definedName name="BExETA3B1FCIOA80H94K90FWXQKE" localSheetId="11" hidden="1">#REF!</definedName>
    <definedName name="BExETA3B1FCIOA80H94K90FWXQKE" hidden="1">#REF!</definedName>
    <definedName name="BExETAZOYT4CJIT8RRKC9F2HJG1D" localSheetId="11" hidden="1">#REF!</definedName>
    <definedName name="BExETAZOYT4CJIT8RRKC9F2HJG1D" hidden="1">#REF!</definedName>
    <definedName name="BExETB55BNG40G9YOI2H6UHIR9WU" localSheetId="11" hidden="1">#REF!</definedName>
    <definedName name="BExETB55BNG40G9YOI2H6UHIR9WU" hidden="1">#REF!</definedName>
    <definedName name="BExETF6QD5A9GEINE1KZRRC2LXWM" localSheetId="11" hidden="1">#REF!</definedName>
    <definedName name="BExETF6QD5A9GEINE1KZRRC2LXWM" hidden="1">#REF!</definedName>
    <definedName name="BExETQ9XRXLUACN82805SPSPNKHI" localSheetId="11" hidden="1">#REF!</definedName>
    <definedName name="BExETQ9XRXLUACN82805SPSPNKHI" hidden="1">#REF!</definedName>
    <definedName name="BExETR0YRMOR63E6DHLEHV9QVVON" localSheetId="11" hidden="1">#REF!</definedName>
    <definedName name="BExETR0YRMOR63E6DHLEHV9QVVON" hidden="1">#REF!</definedName>
    <definedName name="BExETVO51BGF7GGNGB21UD7OIF15" localSheetId="11" hidden="1">#REF!</definedName>
    <definedName name="BExETVO51BGF7GGNGB21UD7OIF15" hidden="1">#REF!</definedName>
    <definedName name="BExETVTGY38YXYYF7N73OYN6FYY3" localSheetId="11" hidden="1">#REF!</definedName>
    <definedName name="BExETVTGY38YXYYF7N73OYN6FYY3" hidden="1">#REF!</definedName>
    <definedName name="BExETVTH8RADW05P2XUUV7V44TWW" localSheetId="11" hidden="1">#REF!</definedName>
    <definedName name="BExETVTH8RADW05P2XUUV7V44TWW" hidden="1">#REF!</definedName>
    <definedName name="BExETW9PYUAV5QY6A4VCYZRIOUX4" localSheetId="11" hidden="1">#REF!</definedName>
    <definedName name="BExETW9PYUAV5QY6A4VCYZRIOUX4" hidden="1">#REF!</definedName>
    <definedName name="BExEUGNELLVZ7K2PYWP2TG8T65XQ" localSheetId="11" hidden="1">#REF!</definedName>
    <definedName name="BExEUGNELLVZ7K2PYWP2TG8T65XQ" hidden="1">#REF!</definedName>
    <definedName name="BExEUHUG1NGJGB6F1UH5IKFZ9B9M" localSheetId="11" hidden="1">#REF!</definedName>
    <definedName name="BExEUHUG1NGJGB6F1UH5IKFZ9B9M" hidden="1">#REF!</definedName>
    <definedName name="BExEUNE4T242Y59C6MS28MXEUGCP" localSheetId="11" hidden="1">#REF!</definedName>
    <definedName name="BExEUNE4T242Y59C6MS28MXEUGCP" hidden="1">#REF!</definedName>
    <definedName name="BExEUNU7FYVTR4DD1D31SS7PNXX2" localSheetId="11" hidden="1">#REF!</definedName>
    <definedName name="BExEUNU7FYVTR4DD1D31SS7PNXX2" hidden="1">#REF!</definedName>
    <definedName name="BExEV2TP7NA3ZR6RJGH5ER370OUM" localSheetId="11" hidden="1">#REF!</definedName>
    <definedName name="BExEV2TP7NA3ZR6RJGH5ER370OUM" hidden="1">#REF!</definedName>
    <definedName name="BExEV3Q7M5YTX3CY3QCP1SUIEP2E" localSheetId="11" hidden="1">#REF!</definedName>
    <definedName name="BExEV3Q7M5YTX3CY3QCP1SUIEP2E" hidden="1">#REF!</definedName>
    <definedName name="BExEV69USLNYO2QRJRC0J92XUF00" localSheetId="11" hidden="1">#REF!</definedName>
    <definedName name="BExEV69USLNYO2QRJRC0J92XUF00" hidden="1">#REF!</definedName>
    <definedName name="BExEV6KNTQOCFD7GV726XQEVQ7R6" localSheetId="11" hidden="1">#REF!</definedName>
    <definedName name="BExEV6KNTQOCFD7GV726XQEVQ7R6" hidden="1">#REF!</definedName>
    <definedName name="BExEV6VGM4POO9QT9KH3QA3VYCWM" localSheetId="11" hidden="1">#REF!</definedName>
    <definedName name="BExEV6VGM4POO9QT9KH3QA3VYCWM" hidden="1">#REF!</definedName>
    <definedName name="BExEVCEYMOI0PGO7HAEOS9CVMU2O" localSheetId="11" hidden="1">#REF!</definedName>
    <definedName name="BExEVCEYMOI0PGO7HAEOS9CVMU2O" hidden="1">#REF!</definedName>
    <definedName name="BExEVET98G3FU6QBF9LHYWSAMV0O" localSheetId="11" hidden="1">#REF!</definedName>
    <definedName name="BExEVET98G3FU6QBF9LHYWSAMV0O" hidden="1">#REF!</definedName>
    <definedName name="BExEVNCUT0PDUYNJH7G6BSEWZOT2" localSheetId="11" hidden="1">#REF!</definedName>
    <definedName name="BExEVNCUT0PDUYNJH7G6BSEWZOT2" hidden="1">#REF!</definedName>
    <definedName name="BExEVPGF4V5J0WQRZKUM8F9TTKZJ" localSheetId="11" hidden="1">#REF!</definedName>
    <definedName name="BExEVPGF4V5J0WQRZKUM8F9TTKZJ" hidden="1">#REF!</definedName>
    <definedName name="BExEVVLIEVWYRF2UUC1H0H5QU1CP" localSheetId="11" hidden="1">#REF!</definedName>
    <definedName name="BExEVVLIEVWYRF2UUC1H0H5QU1CP" hidden="1">#REF!</definedName>
    <definedName name="BExEVWCKO8T84GW9Z3X47915XKSH" localSheetId="11" hidden="1">#REF!</definedName>
    <definedName name="BExEVWCKO8T84GW9Z3X47915XKSH" hidden="1">#REF!</definedName>
    <definedName name="BExEVZSJWMZ5L2ZE7AZC57CXKW6T" localSheetId="11" hidden="1">#REF!</definedName>
    <definedName name="BExEVZSJWMZ5L2ZE7AZC57CXKW6T" hidden="1">#REF!</definedName>
    <definedName name="BExEW0JL1GFFCXMDGW54CI7Y8FZN" localSheetId="11" hidden="1">#REF!</definedName>
    <definedName name="BExEW0JL1GFFCXMDGW54CI7Y8FZN" hidden="1">#REF!</definedName>
    <definedName name="BExEW68M9WL8214QH9C7VCK7BN08" localSheetId="11" hidden="1">#REF!</definedName>
    <definedName name="BExEW68M9WL8214QH9C7VCK7BN08" hidden="1">#REF!</definedName>
    <definedName name="BExEW8HFKH6F47KIHYBDRUEFZ2ZZ" localSheetId="11" hidden="1">#REF!</definedName>
    <definedName name="BExEW8HFKH6F47KIHYBDRUEFZ2ZZ" hidden="1">#REF!</definedName>
    <definedName name="BExEWB6JHMITZPXHB6JATOCLLKLJ" localSheetId="11" hidden="1">#REF!</definedName>
    <definedName name="BExEWB6JHMITZPXHB6JATOCLLKLJ" hidden="1">#REF!</definedName>
    <definedName name="BExEWNBGQS1U2LW3W84T4LSJ9K00" localSheetId="11" hidden="1">#REF!</definedName>
    <definedName name="BExEWNBGQS1U2LW3W84T4LSJ9K00" hidden="1">#REF!</definedName>
    <definedName name="BExEWO7STL7HNZSTY8VQBPTX1WK6" localSheetId="11" hidden="1">#REF!</definedName>
    <definedName name="BExEWO7STL7HNZSTY8VQBPTX1WK6" hidden="1">#REF!</definedName>
    <definedName name="BExEWQ0M1N3KMKTDJ73H10QSG4W1" localSheetId="11" hidden="1">#REF!</definedName>
    <definedName name="BExEWQ0M1N3KMKTDJ73H10QSG4W1" hidden="1">#REF!</definedName>
    <definedName name="BExEX43OR6NH8GF32YY2ZB6Y8WGP" localSheetId="11" hidden="1">#REF!</definedName>
    <definedName name="BExEX43OR6NH8GF32YY2ZB6Y8WGP" hidden="1">#REF!</definedName>
    <definedName name="BExEX85F3OSW8NSCYGYPS9372Z1Q" localSheetId="11" hidden="1">#REF!</definedName>
    <definedName name="BExEX85F3OSW8NSCYGYPS9372Z1Q" hidden="1">#REF!</definedName>
    <definedName name="BExEX9HWY2G6928ZVVVQF77QCM2C" localSheetId="11" hidden="1">#REF!</definedName>
    <definedName name="BExEX9HWY2G6928ZVVVQF77QCM2C" hidden="1">#REF!</definedName>
    <definedName name="BExEXBQWAYKMVBRJRHB8PFCSYFVN" localSheetId="11" hidden="1">#REF!</definedName>
    <definedName name="BExEXBQWAYKMVBRJRHB8PFCSYFVN" hidden="1">#REF!</definedName>
    <definedName name="BExEXGE2TE9MQWLQVHL7XGQWL102" localSheetId="11" hidden="1">#REF!</definedName>
    <definedName name="BExEXGE2TE9MQWLQVHL7XGQWL102" hidden="1">#REF!</definedName>
    <definedName name="BExEXRBZ0DI9E2UFLLKYWGN66B61" localSheetId="11" hidden="1">#REF!</definedName>
    <definedName name="BExEXRBZ0DI9E2UFLLKYWGN66B61" hidden="1">#REF!</definedName>
    <definedName name="BExEXW4FSOZ9C2SZSQIAA3W82I5K" localSheetId="11" hidden="1">#REF!</definedName>
    <definedName name="BExEXW4FSOZ9C2SZSQIAA3W82I5K" hidden="1">#REF!</definedName>
    <definedName name="BExEXZ4H2ZUNEW5I6I74GK08QAQC" localSheetId="11" hidden="1">#REF!</definedName>
    <definedName name="BExEXZ4H2ZUNEW5I6I74GK08QAQC" hidden="1">#REF!</definedName>
    <definedName name="BExEY42GK80HA9M84NTZ3NV9K2VI" localSheetId="11" hidden="1">#REF!</definedName>
    <definedName name="BExEY42GK80HA9M84NTZ3NV9K2VI" hidden="1">#REF!</definedName>
    <definedName name="BExEYLG9FL9V1JPPNZ3FUDNSEJ4V" localSheetId="11" hidden="1">#REF!</definedName>
    <definedName name="BExEYLG9FL9V1JPPNZ3FUDNSEJ4V" hidden="1">#REF!</definedName>
    <definedName name="BExEYOW8C1B3OUUCIGEC7L8OOW1Z" localSheetId="11" hidden="1">#REF!</definedName>
    <definedName name="BExEYOW8C1B3OUUCIGEC7L8OOW1Z" hidden="1">#REF!</definedName>
    <definedName name="BExEYPCI2LT224YS4M3T50V85FAG" localSheetId="11" hidden="1">#REF!</definedName>
    <definedName name="BExEYPCI2LT224YS4M3T50V85FAG" hidden="1">#REF!</definedName>
    <definedName name="BExEYUQJXZT6N5HJH8ACJF6SRWEE" localSheetId="11" hidden="1">#REF!</definedName>
    <definedName name="BExEYUQJXZT6N5HJH8ACJF6SRWEE" hidden="1">#REF!</definedName>
    <definedName name="BExEYYC7KLO4XJQW9GMGVVJQXF4C" localSheetId="11" hidden="1">#REF!</definedName>
    <definedName name="BExEYYC7KLO4XJQW9GMGVVJQXF4C" hidden="1">#REF!</definedName>
    <definedName name="BExEZ1S6VZCG01ZPLBSS9Z1SBOJ2" localSheetId="11" hidden="1">#REF!</definedName>
    <definedName name="BExEZ1S6VZCG01ZPLBSS9Z1SBOJ2" hidden="1">#REF!</definedName>
    <definedName name="BExEZ6KV8TDKOO0Y66LSH9DCFW5M" localSheetId="11" hidden="1">#REF!</definedName>
    <definedName name="BExEZ6KV8TDKOO0Y66LSH9DCFW5M" hidden="1">#REF!</definedName>
    <definedName name="BExEZGBFNJR8DLPN0V11AU22L6WY" localSheetId="11" hidden="1">#REF!</definedName>
    <definedName name="BExEZGBFNJR8DLPN0V11AU22L6WY" hidden="1">#REF!</definedName>
    <definedName name="BExEZVR61GWO1ZM3XHWUKRJJMQXV" localSheetId="11" hidden="1">#REF!</definedName>
    <definedName name="BExEZVR61GWO1ZM3XHWUKRJJMQXV" hidden="1">#REF!</definedName>
    <definedName name="BExF02Y3V3QEPO2XLDSK47APK9XJ" localSheetId="11" hidden="1">#REF!</definedName>
    <definedName name="BExF02Y3V3QEPO2XLDSK47APK9XJ" hidden="1">#REF!</definedName>
    <definedName name="BExF03E824NHBODFUZ3PZ5HLF85X" localSheetId="11" hidden="1">#REF!</definedName>
    <definedName name="BExF03E824NHBODFUZ3PZ5HLF85X" hidden="1">#REF!</definedName>
    <definedName name="BExF09OS91RT7N7IW8JLMZ121ZP3" localSheetId="11" hidden="1">#REF!</definedName>
    <definedName name="BExF09OS91RT7N7IW8JLMZ121ZP3" hidden="1">#REF!</definedName>
    <definedName name="BExF0D4SEQ7RRCAER8UQKUJ4HH0Q" localSheetId="11" hidden="1">#REF!</definedName>
    <definedName name="BExF0D4SEQ7RRCAER8UQKUJ4HH0Q" hidden="1">#REF!</definedName>
    <definedName name="BExF0D4Z97PCG5JI9CC2TFB553AX" localSheetId="11" hidden="1">#REF!</definedName>
    <definedName name="BExF0D4Z97PCG5JI9CC2TFB553AX" hidden="1">#REF!</definedName>
    <definedName name="BExF0DAB1PUE0V936NFEK68CCKTJ" localSheetId="11" hidden="1">#REF!</definedName>
    <definedName name="BExF0DAB1PUE0V936NFEK68CCKTJ" hidden="1">#REF!</definedName>
    <definedName name="BExF0LOEHV42P2DV7QL8O7HOQ3N9" localSheetId="11" hidden="1">#REF!</definedName>
    <definedName name="BExF0LOEHV42P2DV7QL8O7HOQ3N9" hidden="1">#REF!</definedName>
    <definedName name="BExF0QRT0ZP2578DKKC9SRW40F5L" localSheetId="11" hidden="1">#REF!</definedName>
    <definedName name="BExF0QRT0ZP2578DKKC9SRW40F5L" hidden="1">#REF!</definedName>
    <definedName name="BExF0WRM9VO25RLSO03ZOCE8H7K5" localSheetId="11" hidden="1">#REF!</definedName>
    <definedName name="BExF0WRM9VO25RLSO03ZOCE8H7K5" hidden="1">#REF!</definedName>
    <definedName name="BExF0ZRI7W4RSLIDLHTSM0AWXO3S" localSheetId="11" hidden="1">#REF!</definedName>
    <definedName name="BExF0ZRI7W4RSLIDLHTSM0AWXO3S" hidden="1">#REF!</definedName>
    <definedName name="BExF19CT3MMZZ2T5EWMDNG3UOJ01" localSheetId="11" hidden="1">#REF!</definedName>
    <definedName name="BExF19CT3MMZZ2T5EWMDNG3UOJ01" hidden="1">#REF!</definedName>
    <definedName name="BExF1C1VNHJBRW2XQKVSL1KSLFZ8" localSheetId="11" hidden="1">#REF!</definedName>
    <definedName name="BExF1C1VNHJBRW2XQKVSL1KSLFZ8" hidden="1">#REF!</definedName>
    <definedName name="BExF1M38U6NX17YJA8YU359B5Z4M" localSheetId="11" hidden="1">#REF!</definedName>
    <definedName name="BExF1M38U6NX17YJA8YU359B5Z4M" hidden="1">#REF!</definedName>
    <definedName name="BExF1MU4W3NPEY0OHRDWP5IANCBB" localSheetId="11" hidden="1">#REF!</definedName>
    <definedName name="BExF1MU4W3NPEY0OHRDWP5IANCBB" hidden="1">#REF!</definedName>
    <definedName name="BExF1MZN8MWMOKOARHJ1QAF9HPGT" localSheetId="11" hidden="1">#REF!</definedName>
    <definedName name="BExF1MZN8MWMOKOARHJ1QAF9HPGT" hidden="1">#REF!</definedName>
    <definedName name="BExF1US4ZIQYSU5LBFYNRA9N0K2O" localSheetId="11" hidden="1">#REF!</definedName>
    <definedName name="BExF1US4ZIQYSU5LBFYNRA9N0K2O" hidden="1">#REF!</definedName>
    <definedName name="BExF272JNPJCK1XLBG016XXBVFO8" localSheetId="11" hidden="1">#REF!</definedName>
    <definedName name="BExF272JNPJCK1XLBG016XXBVFO8" hidden="1">#REF!</definedName>
    <definedName name="BExF2CWZN6E87RGTBMD4YQI2QT7R" localSheetId="11" hidden="1">#REF!</definedName>
    <definedName name="BExF2CWZN6E87RGTBMD4YQI2QT7R" hidden="1">#REF!</definedName>
    <definedName name="BExF2DYO1WQ7GMXSTAQRDBW1NSFG" localSheetId="11" hidden="1">#REF!</definedName>
    <definedName name="BExF2DYO1WQ7GMXSTAQRDBW1NSFG" hidden="1">#REF!</definedName>
    <definedName name="BExF2H9D3MC9XKLPZ6VIP4F7G4YN" localSheetId="11" hidden="1">#REF!</definedName>
    <definedName name="BExF2H9D3MC9XKLPZ6VIP4F7G4YN" hidden="1">#REF!</definedName>
    <definedName name="BExF2MSWNUY9Z6BZJQZ538PPTION" localSheetId="11" hidden="1">#REF!</definedName>
    <definedName name="BExF2MSWNUY9Z6BZJQZ538PPTION" hidden="1">#REF!</definedName>
    <definedName name="BExF2QZYWHTYGUTTXR15CKCV3LS7" localSheetId="11" hidden="1">#REF!</definedName>
    <definedName name="BExF2QZYWHTYGUTTXR15CKCV3LS7" hidden="1">#REF!</definedName>
    <definedName name="BExF2T8Y6TSJ74RMSZOA9CEH4OZ6" localSheetId="11" hidden="1">#REF!</definedName>
    <definedName name="BExF2T8Y6TSJ74RMSZOA9CEH4OZ6" hidden="1">#REF!</definedName>
    <definedName name="BExF31N3YM4F37EOOY8M8VI1KXN8" localSheetId="11" hidden="1">#REF!</definedName>
    <definedName name="BExF31N3YM4F37EOOY8M8VI1KXN8" hidden="1">#REF!</definedName>
    <definedName name="BExF37C1YKBT79Z9SOJAG5MXQGTU" localSheetId="11" hidden="1">#REF!</definedName>
    <definedName name="BExF37C1YKBT79Z9SOJAG5MXQGTU" hidden="1">#REF!</definedName>
    <definedName name="BExF3A6HPA6DGYALZNHHJPMCUYZR" localSheetId="11" hidden="1">#REF!</definedName>
    <definedName name="BExF3A6HPA6DGYALZNHHJPMCUYZR" hidden="1">#REF!</definedName>
    <definedName name="BExF3GMJW5D7066GYKTMM3CVH1HE" localSheetId="11" hidden="1">#REF!</definedName>
    <definedName name="BExF3GMJW5D7066GYKTMM3CVH1HE" hidden="1">#REF!</definedName>
    <definedName name="BExF3I9T44X7DV9HHV51DVDDPPZG" localSheetId="11" hidden="1">#REF!</definedName>
    <definedName name="BExF3I9T44X7DV9HHV51DVDDPPZG" hidden="1">#REF!</definedName>
    <definedName name="BExF3IKLZ35F2D4DI7R7P7NZLVC3" localSheetId="11" hidden="1">#REF!</definedName>
    <definedName name="BExF3IKLZ35F2D4DI7R7P7NZLVC3" hidden="1">#REF!</definedName>
    <definedName name="BExF3JMFX5DILOIFUDIO1HZUK875" localSheetId="11" hidden="1">#REF!</definedName>
    <definedName name="BExF3JMFX5DILOIFUDIO1HZUK875" hidden="1">#REF!</definedName>
    <definedName name="BExF3KIO2G9LJYXZ61H8PJJ6OQXV" localSheetId="11" hidden="1">#REF!</definedName>
    <definedName name="BExF3KIO2G9LJYXZ61H8PJJ6OQXV" hidden="1">#REF!</definedName>
    <definedName name="BExF3MGVCZHXDAUDZAGUYESZ3RC8" localSheetId="11" hidden="1">#REF!</definedName>
    <definedName name="BExF3MGVCZHXDAUDZAGUYESZ3RC8" hidden="1">#REF!</definedName>
    <definedName name="BExF3NTC4BGZEM6B87TCFX277QCS" localSheetId="11" hidden="1">#REF!</definedName>
    <definedName name="BExF3NTC4BGZEM6B87TCFX277QCS" hidden="1">#REF!</definedName>
    <definedName name="BExF3Q2DOSQI9SIAXB522CN0WBZ7" localSheetId="11" hidden="1">#REF!</definedName>
    <definedName name="BExF3Q2DOSQI9SIAXB522CN0WBZ7" hidden="1">#REF!</definedName>
    <definedName name="BExF3Q7NI90WT31QHYSJDIG0LLLJ" localSheetId="11" hidden="1">#REF!</definedName>
    <definedName name="BExF3Q7NI90WT31QHYSJDIG0LLLJ" hidden="1">#REF!</definedName>
    <definedName name="BExF3QD55TIY1MSBSRK9TUJKBEWO" localSheetId="11" hidden="1">#REF!</definedName>
    <definedName name="BExF3QD55TIY1MSBSRK9TUJKBEWO" hidden="1">#REF!</definedName>
    <definedName name="BExF3QT8J6RIF1L3R700MBSKIOKW" localSheetId="11" hidden="1">#REF!</definedName>
    <definedName name="BExF3QT8J6RIF1L3R700MBSKIOKW" hidden="1">#REF!</definedName>
    <definedName name="BExF42SSBVPMLK2UB3B7FPEIY9TU" localSheetId="11" hidden="1">#REF!</definedName>
    <definedName name="BExF42SSBVPMLK2UB3B7FPEIY9TU" hidden="1">#REF!</definedName>
    <definedName name="BExF4HXSWB50BKYPWA0HTT8W56H6" localSheetId="11" hidden="1">#REF!</definedName>
    <definedName name="BExF4HXSWB50BKYPWA0HTT8W56H6" hidden="1">#REF!</definedName>
    <definedName name="BExF4J4Y60OUA8GY6YN8XVRUX80A" localSheetId="11" hidden="1">#REF!</definedName>
    <definedName name="BExF4J4Y60OUA8GY6YN8XVRUX80A" hidden="1">#REF!</definedName>
    <definedName name="BExF4KHF04IWW4LQ95FHQPFE4Y9K" localSheetId="11" hidden="1">#REF!</definedName>
    <definedName name="BExF4KHF04IWW4LQ95FHQPFE4Y9K" hidden="1">#REF!</definedName>
    <definedName name="BExF4MVQM5Y0QRDLDFSKWWTF709C" localSheetId="11" hidden="1">#REF!</definedName>
    <definedName name="BExF4MVQM5Y0QRDLDFSKWWTF709C" hidden="1">#REF!</definedName>
    <definedName name="BExF4PVMZYV36E8HOYY06J81AMBI" localSheetId="11" hidden="1">#REF!</definedName>
    <definedName name="BExF4PVMZYV36E8HOYY06J81AMBI" hidden="1">#REF!</definedName>
    <definedName name="BExF4SF9NEX1FZE9N8EXT89PM54D" localSheetId="11" hidden="1">#REF!</definedName>
    <definedName name="BExF4SF9NEX1FZE9N8EXT89PM54D" hidden="1">#REF!</definedName>
    <definedName name="BExF52GTGP8MHGII4KJ8TJGR8W8U" localSheetId="11" hidden="1">#REF!</definedName>
    <definedName name="BExF52GTGP8MHGII4KJ8TJGR8W8U" hidden="1">#REF!</definedName>
    <definedName name="BExF57K7L3UC1I2FSAWURR4SN0UN" localSheetId="11" hidden="1">#REF!</definedName>
    <definedName name="BExF57K7L3UC1I2FSAWURR4SN0UN" hidden="1">#REF!</definedName>
    <definedName name="BExF5HR2GFV7O8LKG9SJ4BY78LYA" localSheetId="11" hidden="1">#REF!</definedName>
    <definedName name="BExF5HR2GFV7O8LKG9SJ4BY78LYA" hidden="1">#REF!</definedName>
    <definedName name="BExF5ZFO2A29GHWR5ES64Z9OS16J" localSheetId="11" hidden="1">#REF!</definedName>
    <definedName name="BExF5ZFO2A29GHWR5ES64Z9OS16J" hidden="1">#REF!</definedName>
    <definedName name="BExF63S045JO7H2ZJCBTBVH3SUIF" localSheetId="11" hidden="1">#REF!</definedName>
    <definedName name="BExF63S045JO7H2ZJCBTBVH3SUIF" hidden="1">#REF!</definedName>
    <definedName name="BExF642TEGTXCI9A61ZOONJCB0U1" localSheetId="11" hidden="1">#REF!</definedName>
    <definedName name="BExF642TEGTXCI9A61ZOONJCB0U1" hidden="1">#REF!</definedName>
    <definedName name="BExF67O951CF8UJF3KBDNR0E83C1" localSheetId="11" hidden="1">#REF!</definedName>
    <definedName name="BExF67O951CF8UJF3KBDNR0E83C1" hidden="1">#REF!</definedName>
    <definedName name="BExF6EV7I35NVMIJGYTB6E24YVPA" localSheetId="11" hidden="1">#REF!</definedName>
    <definedName name="BExF6EV7I35NVMIJGYTB6E24YVPA" hidden="1">#REF!</definedName>
    <definedName name="BExF6FGUF393KTMBT40S5BYAFG00" localSheetId="11" hidden="1">#REF!</definedName>
    <definedName name="BExF6FGUF393KTMBT40S5BYAFG00" hidden="1">#REF!</definedName>
    <definedName name="BExF6GNYXWY8A0SY4PW1B6KJMMTM" localSheetId="11" hidden="1">#REF!</definedName>
    <definedName name="BExF6GNYXWY8A0SY4PW1B6KJMMTM" hidden="1">#REF!</definedName>
    <definedName name="BExF6IB8K74Z0AFT05GPOKKZW7C9" localSheetId="11" hidden="1">#REF!</definedName>
    <definedName name="BExF6IB8K74Z0AFT05GPOKKZW7C9" hidden="1">#REF!</definedName>
    <definedName name="BExF6NUXJI11W2IAZNAM1QWC0459" localSheetId="11" hidden="1">#REF!</definedName>
    <definedName name="BExF6NUXJI11W2IAZNAM1QWC0459" hidden="1">#REF!</definedName>
    <definedName name="BExF6RR76KNVIXGJOVFO8GDILKGZ" localSheetId="11" hidden="1">#REF!</definedName>
    <definedName name="BExF6RR76KNVIXGJOVFO8GDILKGZ" hidden="1">#REF!</definedName>
    <definedName name="BExF6ZE8D5CMPJPRWT6S4HM56LPF" localSheetId="11" hidden="1">#REF!</definedName>
    <definedName name="BExF6ZE8D5CMPJPRWT6S4HM56LPF" hidden="1">#REF!</definedName>
    <definedName name="BExF76FV8SF7AJK7B35AL7VTZF6D" localSheetId="11" hidden="1">#REF!</definedName>
    <definedName name="BExF76FV8SF7AJK7B35AL7VTZF6D" hidden="1">#REF!</definedName>
    <definedName name="BExF7EOIMC1OYL1N7835KGOI0FIZ" localSheetId="11" hidden="1">#REF!</definedName>
    <definedName name="BExF7EOIMC1OYL1N7835KGOI0FIZ" hidden="1">#REF!</definedName>
    <definedName name="BExF7K88K7ASGV6RAOAGH52G04VR" localSheetId="11" hidden="1">#REF!</definedName>
    <definedName name="BExF7K88K7ASGV6RAOAGH52G04VR" hidden="1">#REF!</definedName>
    <definedName name="BExF7OVDRP3LHNAF2CX4V84CKKIR" localSheetId="11" hidden="1">#REF!</definedName>
    <definedName name="BExF7OVDRP3LHNAF2CX4V84CKKIR" hidden="1">#REF!</definedName>
    <definedName name="BExF7QO41X2A2SL8UXDNP99GY7U9" localSheetId="11" hidden="1">#REF!</definedName>
    <definedName name="BExF7QO41X2A2SL8UXDNP99GY7U9" hidden="1">#REF!</definedName>
    <definedName name="BExF7QYWRJ8S4SID84VVXH3TN7X8" localSheetId="11" hidden="1">#REF!</definedName>
    <definedName name="BExF7QYWRJ8S4SID84VVXH3TN7X8" hidden="1">#REF!</definedName>
    <definedName name="BExF81GI8B8WBHXFTET68A9358BR" localSheetId="11" hidden="1">#REF!</definedName>
    <definedName name="BExF81GI8B8WBHXFTET68A9358BR" hidden="1">#REF!</definedName>
    <definedName name="BExGKN1EUJWHOYSSFY4XX6T9QVV5" localSheetId="11" hidden="1">#REF!</definedName>
    <definedName name="BExGKN1EUJWHOYSSFY4XX6T9QVV5" hidden="1">#REF!</definedName>
    <definedName name="BExGL97US0Y3KXXASUTVR26XLT70" localSheetId="11" hidden="1">#REF!</definedName>
    <definedName name="BExGL97US0Y3KXXASUTVR26XLT70" hidden="1">#REF!</definedName>
    <definedName name="BExGL9TEJAX73AMCXKXTMRO9T6QA" localSheetId="11" hidden="1">#REF!</definedName>
    <definedName name="BExGL9TEJAX73AMCXKXTMRO9T6QA" hidden="1">#REF!</definedName>
    <definedName name="BExGLBM5GKGBJDTZSMMBZBAVQ7N1" localSheetId="11" hidden="1">#REF!</definedName>
    <definedName name="BExGLBM5GKGBJDTZSMMBZBAVQ7N1" hidden="1">#REF!</definedName>
    <definedName name="BExGLC7R4C33RO0PID97ZPPVCW4M" localSheetId="11" hidden="1">#REF!</definedName>
    <definedName name="BExGLC7R4C33RO0PID97ZPPVCW4M" hidden="1">#REF!</definedName>
    <definedName name="BExGLFIF7HCFSHNQHKEV6RY0WCO3" localSheetId="11" hidden="1">#REF!</definedName>
    <definedName name="BExGLFIF7HCFSHNQHKEV6RY0WCO3" hidden="1">#REF!</definedName>
    <definedName name="BExGLPP9Z6SH15N8AV0F7H58S14K" localSheetId="11" hidden="1">#REF!</definedName>
    <definedName name="BExGLPP9Z6SH15N8AV0F7H58S14K" hidden="1">#REF!</definedName>
    <definedName name="BExGLQATG820J44V2O4JEICPUUTR" localSheetId="11" hidden="1">#REF!</definedName>
    <definedName name="BExGLQATG820J44V2O4JEICPUUTR" hidden="1">#REF!</definedName>
    <definedName name="BExGLTARRL0J772UD2TXEYAVPY6E" localSheetId="11" hidden="1">#REF!</definedName>
    <definedName name="BExGLTARRL0J772UD2TXEYAVPY6E" hidden="1">#REF!</definedName>
    <definedName name="BExGLYE6RZTAAWHJBG2QFJPTDS2Q" localSheetId="11" hidden="1">#REF!</definedName>
    <definedName name="BExGLYE6RZTAAWHJBG2QFJPTDS2Q" hidden="1">#REF!</definedName>
    <definedName name="BExGM4DZ65OAQP7MA4LN6QMYZOFF" localSheetId="11" hidden="1">#REF!</definedName>
    <definedName name="BExGM4DZ65OAQP7MA4LN6QMYZOFF" hidden="1">#REF!</definedName>
    <definedName name="BExGMCXCWEC9XNUOEMZ61TMI6CUO" localSheetId="11" hidden="1">#REF!</definedName>
    <definedName name="BExGMCXCWEC9XNUOEMZ61TMI6CUO" hidden="1">#REF!</definedName>
    <definedName name="BExGMJDGIH0MEPC2TUSFUCY2ROTB" localSheetId="11" hidden="1">#REF!</definedName>
    <definedName name="BExGMJDGIH0MEPC2TUSFUCY2ROTB" hidden="1">#REF!</definedName>
    <definedName name="BExGMKPW2HPKN0M0XKF3AZ8YP0D6" localSheetId="11" hidden="1">#REF!</definedName>
    <definedName name="BExGMKPW2HPKN0M0XKF3AZ8YP0D6" hidden="1">#REF!</definedName>
    <definedName name="BExGMOGUOL3NATNV0TIZH2J6DLLD" localSheetId="11" hidden="1">#REF!</definedName>
    <definedName name="BExGMOGUOL3NATNV0TIZH2J6DLLD" hidden="1">#REF!</definedName>
    <definedName name="BExGMP2F175LGL6QVSJGP6GKYHHA" localSheetId="11" hidden="1">#REF!</definedName>
    <definedName name="BExGMP2F175LGL6QVSJGP6GKYHHA" hidden="1">#REF!</definedName>
    <definedName name="BExGMPIIP8GKML2VVA8OEFL43NCS" localSheetId="11" hidden="1">#REF!</definedName>
    <definedName name="BExGMPIIP8GKML2VVA8OEFL43NCS" hidden="1">#REF!</definedName>
    <definedName name="BExGMZ3SRIXLXMWBVOXXV3M4U4YL" localSheetId="11" hidden="1">#REF!</definedName>
    <definedName name="BExGMZ3SRIXLXMWBVOXXV3M4U4YL" hidden="1">#REF!</definedName>
    <definedName name="BExGMZ3UBN48IXU1ZEFYECEMZ1IM" localSheetId="11" hidden="1">#REF!</definedName>
    <definedName name="BExGMZ3UBN48IXU1ZEFYECEMZ1IM" hidden="1">#REF!</definedName>
    <definedName name="BExGN4I0QATXNZCLZJM1KH1OIJQH" localSheetId="11" hidden="1">#REF!</definedName>
    <definedName name="BExGN4I0QATXNZCLZJM1KH1OIJQH" hidden="1">#REF!</definedName>
    <definedName name="BExGN9FZ2RWCMSY1YOBJKZMNIM9R" localSheetId="11" hidden="1">#REF!</definedName>
    <definedName name="BExGN9FZ2RWCMSY1YOBJKZMNIM9R" hidden="1">#REF!</definedName>
    <definedName name="BExGNDSIMTHOCXXG6QOGR6DA8SGG" localSheetId="11" hidden="1">#REF!</definedName>
    <definedName name="BExGNDSIMTHOCXXG6QOGR6DA8SGG" hidden="1">#REF!</definedName>
    <definedName name="BExGNHOS7RBERG1J2M2HVGSRZL5G" localSheetId="11" hidden="1">#REF!</definedName>
    <definedName name="BExGNHOS7RBERG1J2M2HVGSRZL5G" hidden="1">#REF!</definedName>
    <definedName name="BExGNJ18W3Q55XAXY8XTFB80IVMV" localSheetId="11" hidden="1">#REF!</definedName>
    <definedName name="BExGNJ18W3Q55XAXY8XTFB80IVMV" hidden="1">#REF!</definedName>
    <definedName name="BExGNN2YQ9BDAZXT2GLCSAPXKIM7" localSheetId="11" hidden="1">#REF!</definedName>
    <definedName name="BExGNN2YQ9BDAZXT2GLCSAPXKIM7" hidden="1">#REF!</definedName>
    <definedName name="BExGNP6INLF5NZFP5ME6K7C9Y0NH" localSheetId="11" hidden="1">#REF!</definedName>
    <definedName name="BExGNP6INLF5NZFP5ME6K7C9Y0NH" hidden="1">#REF!</definedName>
    <definedName name="BExGNSS0CKRPKHO25R3TDBEL2NHX" localSheetId="11" hidden="1">#REF!</definedName>
    <definedName name="BExGNSS0CKRPKHO25R3TDBEL2NHX" hidden="1">#REF!</definedName>
    <definedName name="BExGNYH0MO8NOVS85L15G0RWX4GW" localSheetId="11" hidden="1">#REF!</definedName>
    <definedName name="BExGNYH0MO8NOVS85L15G0RWX4GW" hidden="1">#REF!</definedName>
    <definedName name="BExGNZO44DEG8CGIDYSEGDUQ531R" localSheetId="11" hidden="1">#REF!</definedName>
    <definedName name="BExGNZO44DEG8CGIDYSEGDUQ531R" hidden="1">#REF!</definedName>
    <definedName name="BExGO22GMMPZVQY9RQ8MDKZDP5G3" localSheetId="11" hidden="1">#REF!</definedName>
    <definedName name="BExGO22GMMPZVQY9RQ8MDKZDP5G3" hidden="1">#REF!</definedName>
    <definedName name="BExGO2O0V6UYDY26AX8OSN72F77N" localSheetId="11" hidden="1">#REF!</definedName>
    <definedName name="BExGO2O0V6UYDY26AX8OSN72F77N" hidden="1">#REF!</definedName>
    <definedName name="BExGO2YUBOVLYHY1QSIHRE1KLAFV" localSheetId="11" hidden="1">#REF!</definedName>
    <definedName name="BExGO2YUBOVLYHY1QSIHRE1KLAFV" hidden="1">#REF!</definedName>
    <definedName name="BExGO70E2O70LF46V8T26YFPL4V8" localSheetId="11" hidden="1">#REF!</definedName>
    <definedName name="BExGO70E2O70LF46V8T26YFPL4V8" hidden="1">#REF!</definedName>
    <definedName name="BExGOB25QJMQCQE76MRW9X58OIOO" localSheetId="11" hidden="1">#REF!</definedName>
    <definedName name="BExGOB25QJMQCQE76MRW9X58OIOO" hidden="1">#REF!</definedName>
    <definedName name="BExGODAZKJ9EXMQZNQR5YDBSS525" localSheetId="11" hidden="1">#REF!</definedName>
    <definedName name="BExGODAZKJ9EXMQZNQR5YDBSS525" hidden="1">#REF!</definedName>
    <definedName name="BExGODR8ZSMUC11I56QHSZ686XV5" localSheetId="11" hidden="1">#REF!</definedName>
    <definedName name="BExGODR8ZSMUC11I56QHSZ686XV5" hidden="1">#REF!</definedName>
    <definedName name="BExGOXJDHUDPDT8I8IVGVW9J0R5Q" localSheetId="11" hidden="1">#REF!</definedName>
    <definedName name="BExGOXJDHUDPDT8I8IVGVW9J0R5Q" hidden="1">#REF!</definedName>
    <definedName name="BExGPAPYI1N5W3IH8H485BHSVOY3" localSheetId="11" hidden="1">#REF!</definedName>
    <definedName name="BExGPAPYI1N5W3IH8H485BHSVOY3" hidden="1">#REF!</definedName>
    <definedName name="BExGPFO3GOKYO2922Y91GMQRCMOA" localSheetId="11" hidden="1">#REF!</definedName>
    <definedName name="BExGPFO3GOKYO2922Y91GMQRCMOA" hidden="1">#REF!</definedName>
    <definedName name="BExGPHGT5KDOCMV2EFS4OVKTWBRD" localSheetId="11" hidden="1">#REF!</definedName>
    <definedName name="BExGPHGT5KDOCMV2EFS4OVKTWBRD" hidden="1">#REF!</definedName>
    <definedName name="BExGPID72Y4Y619LWASUQZKZHJNC" localSheetId="11" hidden="1">#REF!</definedName>
    <definedName name="BExGPID72Y4Y619LWASUQZKZHJNC" hidden="1">#REF!</definedName>
    <definedName name="BExGPPENQIANVGLVQJ77DK5JPRTB" localSheetId="11" hidden="1">#REF!</definedName>
    <definedName name="BExGPPENQIANVGLVQJ77DK5JPRTB" hidden="1">#REF!</definedName>
    <definedName name="BExGPSUUG7TL5F5PTYU6G4HPJV1B" localSheetId="11" hidden="1">#REF!</definedName>
    <definedName name="BExGPSUUG7TL5F5PTYU6G4HPJV1B" hidden="1">#REF!</definedName>
    <definedName name="BExGQ1E950UYXYWQ84EZEQPWHVYY" localSheetId="11" hidden="1">#REF!</definedName>
    <definedName name="BExGQ1E950UYXYWQ84EZEQPWHVYY" hidden="1">#REF!</definedName>
    <definedName name="BExGQ1ZU4967P72AHF4V1D0FOL5C" localSheetId="11" hidden="1">#REF!</definedName>
    <definedName name="BExGQ1ZU4967P72AHF4V1D0FOL5C" hidden="1">#REF!</definedName>
    <definedName name="BExGQ36ZOMR9GV8T05M605MMOY3Y" localSheetId="11" hidden="1">#REF!</definedName>
    <definedName name="BExGQ36ZOMR9GV8T05M605MMOY3Y" hidden="1">#REF!</definedName>
    <definedName name="BExGQ4ZP0PPMLDNVBUG12W9FFVI9" localSheetId="11" hidden="1">#REF!</definedName>
    <definedName name="BExGQ4ZP0PPMLDNVBUG12W9FFVI9" hidden="1">#REF!</definedName>
    <definedName name="BExGQ61DTJ0SBFMDFBAK3XZ9O0ZO" localSheetId="11" hidden="1">#REF!</definedName>
    <definedName name="BExGQ61DTJ0SBFMDFBAK3XZ9O0ZO" hidden="1">#REF!</definedName>
    <definedName name="BExGQ6SG9XEOD0VMBAR22YPZWSTA" localSheetId="11" hidden="1">#REF!</definedName>
    <definedName name="BExGQ6SG9XEOD0VMBAR22YPZWSTA" hidden="1">#REF!</definedName>
    <definedName name="BExGQ8FQN3FRAGH5H2V74848P5JX" localSheetId="11" hidden="1">#REF!</definedName>
    <definedName name="BExGQ8FQN3FRAGH5H2V74848P5JX" hidden="1">#REF!</definedName>
    <definedName name="BExGQGJ1A7LNZUS8QSMOG8UNGLMK" localSheetId="11" hidden="1">#REF!</definedName>
    <definedName name="BExGQGJ1A7LNZUS8QSMOG8UNGLMK" hidden="1">#REF!</definedName>
    <definedName name="BExGQLBNZ35IK2VK33HJUAE4ADX2" localSheetId="11" hidden="1">#REF!</definedName>
    <definedName name="BExGQLBNZ35IK2VK33HJUAE4ADX2" hidden="1">#REF!</definedName>
    <definedName name="BExGQPO7ENFEQC0NC6MC9OZR2LHY" localSheetId="11" hidden="1">#REF!</definedName>
    <definedName name="BExGQPO7ENFEQC0NC6MC9OZR2LHY" hidden="1">#REF!</definedName>
    <definedName name="BExGQX0H4EZMXBJTKJJE4ICJWN5O" localSheetId="11" hidden="1">#REF!</definedName>
    <definedName name="BExGQX0H4EZMXBJTKJJE4ICJWN5O" hidden="1">#REF!</definedName>
    <definedName name="BExGR4CW3WRIID17GGX4MI9ZDHFE" localSheetId="11" hidden="1">#REF!</definedName>
    <definedName name="BExGR4CW3WRIID17GGX4MI9ZDHFE" hidden="1">#REF!</definedName>
    <definedName name="BExGR65GJX27MU2OL6NI5PB8XVB4" localSheetId="11" hidden="1">#REF!</definedName>
    <definedName name="BExGR65GJX27MU2OL6NI5PB8XVB4" hidden="1">#REF!</definedName>
    <definedName name="BExGR6LQ97HETGS3CT96L4IK0JSH" localSheetId="11" hidden="1">#REF!</definedName>
    <definedName name="BExGR6LQ97HETGS3CT96L4IK0JSH" hidden="1">#REF!</definedName>
    <definedName name="BExGR9ATP2LVT7B9OCPSLJ11H9SX" localSheetId="11" hidden="1">#REF!</definedName>
    <definedName name="BExGR9ATP2LVT7B9OCPSLJ11H9SX" hidden="1">#REF!</definedName>
    <definedName name="BExGRILCZ3BMTGDY72B1Q9BUGW0J" localSheetId="11" hidden="1">#REF!</definedName>
    <definedName name="BExGRILCZ3BMTGDY72B1Q9BUGW0J" hidden="1">#REF!</definedName>
    <definedName name="BExGRNZJ74Y6OYJB9F9Y9T3CAHOS" localSheetId="11" hidden="1">#REF!</definedName>
    <definedName name="BExGRNZJ74Y6OYJB9F9Y9T3CAHOS" hidden="1">#REF!</definedName>
    <definedName name="BExGRPC5QJQ7UGQ4P7CFWVGRQGFW" localSheetId="11" hidden="1">#REF!</definedName>
    <definedName name="BExGRPC5QJQ7UGQ4P7CFWVGRQGFW" hidden="1">#REF!</definedName>
    <definedName name="BExGRSMULUXOBEN8G0TK90PRKQ9O" localSheetId="11" hidden="1">#REF!</definedName>
    <definedName name="BExGRSMULUXOBEN8G0TK90PRKQ9O" hidden="1">#REF!</definedName>
    <definedName name="BExGRUKVVKDL8483WI70VN2QZDGD" localSheetId="11" hidden="1">#REF!</definedName>
    <definedName name="BExGRUKVVKDL8483WI70VN2QZDGD" hidden="1">#REF!</definedName>
    <definedName name="BExGS2IWR5DUNJ1U9PAKIV8CMBNI" localSheetId="11" hidden="1">#REF!</definedName>
    <definedName name="BExGS2IWR5DUNJ1U9PAKIV8CMBNI" hidden="1">#REF!</definedName>
    <definedName name="BExGS69P9FFTEOPDS0MWFKF45G47" localSheetId="11" hidden="1">#REF!</definedName>
    <definedName name="BExGS69P9FFTEOPDS0MWFKF45G47" hidden="1">#REF!</definedName>
    <definedName name="BExGS6F1JFHM5MUJ1RFO50WP6D05" localSheetId="11" hidden="1">#REF!</definedName>
    <definedName name="BExGS6F1JFHM5MUJ1RFO50WP6D05" hidden="1">#REF!</definedName>
    <definedName name="BExGSA5YB5ZGE4NHDVCZ55TQAJTL" localSheetId="11" hidden="1">#REF!</definedName>
    <definedName name="BExGSA5YB5ZGE4NHDVCZ55TQAJTL" hidden="1">#REF!</definedName>
    <definedName name="BExGSBYPYOBOB218ABCIM2X63GJ8" localSheetId="11" hidden="1">#REF!</definedName>
    <definedName name="BExGSBYPYOBOB218ABCIM2X63GJ8" hidden="1">#REF!</definedName>
    <definedName name="BExGSCEUCQQVDEEKWJ677QTGUVTE" localSheetId="11" hidden="1">#REF!</definedName>
    <definedName name="BExGSCEUCQQVDEEKWJ677QTGUVTE" hidden="1">#REF!</definedName>
    <definedName name="BExGSQY65LH1PCKKM5WHDW83F35O" localSheetId="11" hidden="1">#REF!</definedName>
    <definedName name="BExGSQY65LH1PCKKM5WHDW83F35O" hidden="1">#REF!</definedName>
    <definedName name="BExGSYW1GKISF0PMUAK3XJK9PEW9" localSheetId="11" hidden="1">#REF!</definedName>
    <definedName name="BExGSYW1GKISF0PMUAK3XJK9PEW9" hidden="1">#REF!</definedName>
    <definedName name="BExGT0DZJB6LSF6L693UUB9EY1VQ" localSheetId="11" hidden="1">#REF!</definedName>
    <definedName name="BExGT0DZJB6LSF6L693UUB9EY1VQ" hidden="1">#REF!</definedName>
    <definedName name="BExGTEMKIEF46KBIDWCAOAN5U718" localSheetId="11" hidden="1">#REF!</definedName>
    <definedName name="BExGTEMKIEF46KBIDWCAOAN5U718" hidden="1">#REF!</definedName>
    <definedName name="BExGTGVFIF8HOQXR54SK065A8M4K" localSheetId="11" hidden="1">#REF!</definedName>
    <definedName name="BExGTGVFIF8HOQXR54SK065A8M4K" hidden="1">#REF!</definedName>
    <definedName name="BExGTIYX3OWPIINOGY1E4QQYSKHP" localSheetId="11" hidden="1">#REF!</definedName>
    <definedName name="BExGTIYX3OWPIINOGY1E4QQYSKHP" hidden="1">#REF!</definedName>
    <definedName name="BExGTKGUN0KUU3C0RL2LK98D8MEK" localSheetId="11" hidden="1">#REF!</definedName>
    <definedName name="BExGTKGUN0KUU3C0RL2LK98D8MEK" hidden="1">#REF!</definedName>
    <definedName name="BExGTV3U5SZUPLTWEMEY3IIN1L4L" localSheetId="11" hidden="1">#REF!</definedName>
    <definedName name="BExGTV3U5SZUPLTWEMEY3IIN1L4L" hidden="1">#REF!</definedName>
    <definedName name="BExGTZ046J7VMUG4YPKFN2K8TWB7" localSheetId="11" hidden="1">#REF!</definedName>
    <definedName name="BExGTZ046J7VMUG4YPKFN2K8TWB7" hidden="1">#REF!</definedName>
    <definedName name="BExGTZ04EFFQ3Z3JMM0G35JYWUK3" localSheetId="11" hidden="1">#REF!</definedName>
    <definedName name="BExGTZ04EFFQ3Z3JMM0G35JYWUK3" hidden="1">#REF!</definedName>
    <definedName name="BExGU2G9OPRZRIU9YGF6NX9FUW0J" localSheetId="11" hidden="1">#REF!</definedName>
    <definedName name="BExGU2G9OPRZRIU9YGF6NX9FUW0J" hidden="1">#REF!</definedName>
    <definedName name="BExGU6HTKLRZO8UOI3DTAM5RFDBA" localSheetId="11" hidden="1">#REF!</definedName>
    <definedName name="BExGU6HTKLRZO8UOI3DTAM5RFDBA" hidden="1">#REF!</definedName>
    <definedName name="BExGUDDZXFFQHAF4UZF8ZB1HO7H6" localSheetId="11" hidden="1">#REF!</definedName>
    <definedName name="BExGUDDZXFFQHAF4UZF8ZB1HO7H6" hidden="1">#REF!</definedName>
    <definedName name="BExGUI6NCRHY7EAB6SK6EPPMWFG1" localSheetId="11" hidden="1">#REF!</definedName>
    <definedName name="BExGUI6NCRHY7EAB6SK6EPPMWFG1" hidden="1">#REF!</definedName>
    <definedName name="BExGUIBXBRHGM97ZX6GBA4ZDQ79C" localSheetId="11" hidden="1">#REF!</definedName>
    <definedName name="BExGUIBXBRHGM97ZX6GBA4ZDQ79C" hidden="1">#REF!</definedName>
    <definedName name="BExGUM8D91UNPCOO4TKP9FGX85TF" localSheetId="11" hidden="1">#REF!</definedName>
    <definedName name="BExGUM8D91UNPCOO4TKP9FGX85TF" hidden="1">#REF!</definedName>
    <definedName name="BExGUMDP0WYFBZL2MCB36WWJIC04" localSheetId="11" hidden="1">#REF!</definedName>
    <definedName name="BExGUMDP0WYFBZL2MCB36WWJIC04" hidden="1">#REF!</definedName>
    <definedName name="BExGUQF9N9FKI7S0H30WUAEB5LPD" localSheetId="11" hidden="1">#REF!</definedName>
    <definedName name="BExGUQF9N9FKI7S0H30WUAEB5LPD" hidden="1">#REF!</definedName>
    <definedName name="BExGUR6BA03XPBK60SQUW197GJ5X" localSheetId="11" hidden="1">#REF!</definedName>
    <definedName name="BExGUR6BA03XPBK60SQUW197GJ5X" hidden="1">#REF!</definedName>
    <definedName name="BExGUVIP60TA4B7X2PFGMBFUSKGX" localSheetId="11" hidden="1">#REF!</definedName>
    <definedName name="BExGUVIP60TA4B7X2PFGMBFUSKGX" hidden="1">#REF!</definedName>
    <definedName name="BExGUVTIIWAK5T0F5FD428QDO46W" localSheetId="11" hidden="1">#REF!</definedName>
    <definedName name="BExGUVTIIWAK5T0F5FD428QDO46W" hidden="1">#REF!</definedName>
    <definedName name="BExGUZKF06F209XL1IZWVJEQ82EE" localSheetId="11" hidden="1">#REF!</definedName>
    <definedName name="BExGUZKF06F209XL1IZWVJEQ82EE" hidden="1">#REF!</definedName>
    <definedName name="BExGUZPWM950OZ8P1A3N86LXK97U" localSheetId="11" hidden="1">#REF!</definedName>
    <definedName name="BExGUZPWM950OZ8P1A3N86LXK97U" hidden="1">#REF!</definedName>
    <definedName name="BExGV2EVT380QHD4AP2RL9MR8L5L" localSheetId="11" hidden="1">#REF!</definedName>
    <definedName name="BExGV2EVT380QHD4AP2RL9MR8L5L" hidden="1">#REF!</definedName>
    <definedName name="BExGVBUSKOI7KB24K40PTXJE6MER" localSheetId="11" hidden="1">#REF!</definedName>
    <definedName name="BExGVBUSKOI7KB24K40PTXJE6MER" hidden="1">#REF!</definedName>
    <definedName name="BExGVGSQSVWTL2MNI6TT8Y92W3KA" localSheetId="11" hidden="1">#REF!</definedName>
    <definedName name="BExGVGSQSVWTL2MNI6TT8Y92W3KA" hidden="1">#REF!</definedName>
    <definedName name="BExGVHP63K0GSYU17R73XGX6W2U6" localSheetId="11" hidden="1">#REF!</definedName>
    <definedName name="BExGVHP63K0GSYU17R73XGX6W2U6" hidden="1">#REF!</definedName>
    <definedName name="BExGVN3DDSLKWSP9MVJS9QMNEUIK" localSheetId="11" hidden="1">#REF!</definedName>
    <definedName name="BExGVN3DDSLKWSP9MVJS9QMNEUIK" hidden="1">#REF!</definedName>
    <definedName name="BExGVUVVMLOCR9DPVUZSQ141EE4J" localSheetId="11" hidden="1">#REF!</definedName>
    <definedName name="BExGVUVVMLOCR9DPVUZSQ141EE4J" hidden="1">#REF!</definedName>
    <definedName name="BExGVV6OOLDQ3TXZK51TTF3YX0WN" localSheetId="11" hidden="1">#REF!</definedName>
    <definedName name="BExGVV6OOLDQ3TXZK51TTF3YX0WN" hidden="1">#REF!</definedName>
    <definedName name="BExGW0KVS7U0C87XFZ78QW991IEV" localSheetId="11" hidden="1">#REF!</definedName>
    <definedName name="BExGW0KVS7U0C87XFZ78QW991IEV" hidden="1">#REF!</definedName>
    <definedName name="BExGW0Q7QHE29TGNWAWQ6GR0V6TQ" localSheetId="11" hidden="1">#REF!</definedName>
    <definedName name="BExGW0Q7QHE29TGNWAWQ6GR0V6TQ" hidden="1">#REF!</definedName>
    <definedName name="BExGW2Z7AMPG6H9EXA9ML6EZVGGA" localSheetId="11" hidden="1">#REF!</definedName>
    <definedName name="BExGW2Z7AMPG6H9EXA9ML6EZVGGA" hidden="1">#REF!</definedName>
    <definedName name="BExGWABG5VT5XO1A196RK61AXA8C" localSheetId="11" hidden="1">#REF!</definedName>
    <definedName name="BExGWABG5VT5XO1A196RK61AXA8C" hidden="1">#REF!</definedName>
    <definedName name="BExGWEO0JDG84NYLEAV5NSOAGMJZ" localSheetId="11" hidden="1">#REF!</definedName>
    <definedName name="BExGWEO0JDG84NYLEAV5NSOAGMJZ" hidden="1">#REF!</definedName>
    <definedName name="BExGWLEOC70Z8QAJTPT2PDHTNM4L" localSheetId="11" hidden="1">#REF!</definedName>
    <definedName name="BExGWLEOC70Z8QAJTPT2PDHTNM4L" hidden="1">#REF!</definedName>
    <definedName name="BExGWNCXLCRTLBVMTXYJ5PHQI6SS" localSheetId="11" hidden="1">#REF!</definedName>
    <definedName name="BExGWNCXLCRTLBVMTXYJ5PHQI6SS" hidden="1">#REF!</definedName>
    <definedName name="BExGX4L8N6ERT0Q4EVVNA97EGD80" localSheetId="11" hidden="1">#REF!</definedName>
    <definedName name="BExGX4L8N6ERT0Q4EVVNA97EGD80" hidden="1">#REF!</definedName>
    <definedName name="BExGX5MWTL78XM0QCP4NT564ML39" localSheetId="11" hidden="1">#REF!</definedName>
    <definedName name="BExGX5MWTL78XM0QCP4NT564ML39" hidden="1">#REF!</definedName>
    <definedName name="BExGX6U988MCFIGDA1282F92U9AA" localSheetId="11" hidden="1">#REF!</definedName>
    <definedName name="BExGX6U988MCFIGDA1282F92U9AA" hidden="1">#REF!</definedName>
    <definedName name="BExGX7FTB1CKAT5HUW6H531FIY6I" localSheetId="11" hidden="1">#REF!</definedName>
    <definedName name="BExGX7FTB1CKAT5HUW6H531FIY6I" hidden="1">#REF!</definedName>
    <definedName name="BExGX9DVACJQIZ4GH6YAD2A7F70O" localSheetId="11" hidden="1">#REF!</definedName>
    <definedName name="BExGX9DVACJQIZ4GH6YAD2A7F70O" hidden="1">#REF!</definedName>
    <definedName name="BExGXCZBQISQ3IMF6DJH1OXNAQP8" localSheetId="11" hidden="1">#REF!</definedName>
    <definedName name="BExGXCZBQISQ3IMF6DJH1OXNAQP8" hidden="1">#REF!</definedName>
    <definedName name="BExGXDVP2S2Y8Z8Q43I78RCIK3DD" localSheetId="11" hidden="1">#REF!</definedName>
    <definedName name="BExGXDVP2S2Y8Z8Q43I78RCIK3DD" hidden="1">#REF!</definedName>
    <definedName name="BExGXJ9W5JU7TT9S0BKL5Y6VVB39" localSheetId="11" hidden="1">#REF!</definedName>
    <definedName name="BExGXJ9W5JU7TT9S0BKL5Y6VVB39" hidden="1">#REF!</definedName>
    <definedName name="BExGXWB73RJ4BASBQTQ8EY0EC1EB" localSheetId="11" hidden="1">#REF!</definedName>
    <definedName name="BExGXWB73RJ4BASBQTQ8EY0EC1EB" hidden="1">#REF!</definedName>
    <definedName name="BExGXZ0ABB43C7SMRKZHWOSU9EQX" localSheetId="11" hidden="1">#REF!</definedName>
    <definedName name="BExGXZ0ABB43C7SMRKZHWOSU9EQX" hidden="1">#REF!</definedName>
    <definedName name="BExGY6SU3SYVCJ3AG2ITY59SAZ5A" localSheetId="11" hidden="1">#REF!</definedName>
    <definedName name="BExGY6SU3SYVCJ3AG2ITY59SAZ5A" hidden="1">#REF!</definedName>
    <definedName name="BExGY6YA4P5KMY2VHT0DYK3YTFAX" localSheetId="11" hidden="1">#REF!</definedName>
    <definedName name="BExGY6YA4P5KMY2VHT0DYK3YTFAX" hidden="1">#REF!</definedName>
    <definedName name="BExGY8G88PVVRYHPHRPJZFSX6HSC" localSheetId="11" hidden="1">#REF!</definedName>
    <definedName name="BExGY8G88PVVRYHPHRPJZFSX6HSC" hidden="1">#REF!</definedName>
    <definedName name="BExGYC718HTZ80PNKYPVIYGRJVF6" localSheetId="11" hidden="1">#REF!</definedName>
    <definedName name="BExGYC718HTZ80PNKYPVIYGRJVF6" hidden="1">#REF!</definedName>
    <definedName name="BExGYCNATXZY2FID93B17YWIPPRD" localSheetId="11" hidden="1">#REF!</definedName>
    <definedName name="BExGYCNATXZY2FID93B17YWIPPRD" hidden="1">#REF!</definedName>
    <definedName name="BExGYGJJJ3BBCQAOA51WHP01HN73" localSheetId="11" hidden="1">#REF!</definedName>
    <definedName name="BExGYGJJJ3BBCQAOA51WHP01HN73" hidden="1">#REF!</definedName>
    <definedName name="BExGYOS6TV2C72PLRFU8RP1I58GY" localSheetId="11" hidden="1">#REF!</definedName>
    <definedName name="BExGYOS6TV2C72PLRFU8RP1I58GY" hidden="1">#REF!</definedName>
    <definedName name="BExGYXBM828PX0KPDVAZBWDL6MJZ" localSheetId="11" hidden="1">#REF!</definedName>
    <definedName name="BExGYXBM828PX0KPDVAZBWDL6MJZ" hidden="1">#REF!</definedName>
    <definedName name="BExGZJ78ZWZCVHZ3BKEKFJZ6MAEO" localSheetId="11" hidden="1">#REF!</definedName>
    <definedName name="BExGZJ78ZWZCVHZ3BKEKFJZ6MAEO" hidden="1">#REF!</definedName>
    <definedName name="BExGZOLH2QV73J3M9IWDDPA62TP4" localSheetId="11" hidden="1">#REF!</definedName>
    <definedName name="BExGZOLH2QV73J3M9IWDDPA62TP4" hidden="1">#REF!</definedName>
    <definedName name="BExGZP1PWGFKVVVN4YDIS22DZPCR" localSheetId="11" hidden="1">#REF!</definedName>
    <definedName name="BExGZP1PWGFKVVVN4YDIS22DZPCR" hidden="1">#REF!</definedName>
    <definedName name="BExGZQUHCPM6G5U9OM8JU339JAG6" localSheetId="11" hidden="1">#REF!</definedName>
    <definedName name="BExGZQUHCPM6G5U9OM8JU339JAG6" hidden="1">#REF!</definedName>
    <definedName name="BExH00FQKX09BD5WU4DB5KPXAUYA" localSheetId="11" hidden="1">#REF!</definedName>
    <definedName name="BExH00FQKX09BD5WU4DB5KPXAUYA" hidden="1">#REF!</definedName>
    <definedName name="BExH00L21GZX5YJJGVMOAWBERLP5" localSheetId="11" hidden="1">#REF!</definedName>
    <definedName name="BExH00L21GZX5YJJGVMOAWBERLP5" hidden="1">#REF!</definedName>
    <definedName name="BExH02ZD6VAY1KQLAQYBBI6WWIZB" localSheetId="11" hidden="1">#REF!</definedName>
    <definedName name="BExH02ZD6VAY1KQLAQYBBI6WWIZB" hidden="1">#REF!</definedName>
    <definedName name="BExH08Z6LQCGGSGSAILMHX4X7JMD" localSheetId="11" hidden="1">#REF!</definedName>
    <definedName name="BExH08Z6LQCGGSGSAILMHX4X7JMD" hidden="1">#REF!</definedName>
    <definedName name="BExH0KT9Z8HEVRRQRGQ8YHXRLIJA" localSheetId="11" hidden="1">#REF!</definedName>
    <definedName name="BExH0KT9Z8HEVRRQRGQ8YHXRLIJA" hidden="1">#REF!</definedName>
    <definedName name="BExH0M0FDN12YBOCKL3XL2Z7T7Y8" localSheetId="11" hidden="1">#REF!</definedName>
    <definedName name="BExH0M0FDN12YBOCKL3XL2Z7T7Y8" hidden="1">#REF!</definedName>
    <definedName name="BExH0O9G06YPZ5TN9RYT326I1CP2" localSheetId="11" hidden="1">#REF!</definedName>
    <definedName name="BExH0O9G06YPZ5TN9RYT326I1CP2" hidden="1">#REF!</definedName>
    <definedName name="BExH0PGM6RG0F3AAGULBIGOH91C2" localSheetId="11" hidden="1">#REF!</definedName>
    <definedName name="BExH0PGM6RG0F3AAGULBIGOH91C2" hidden="1">#REF!</definedName>
    <definedName name="BExH0QIB3F0YZLM5XYHBCU5F0OVR" localSheetId="11" hidden="1">#REF!</definedName>
    <definedName name="BExH0QIB3F0YZLM5XYHBCU5F0OVR" hidden="1">#REF!</definedName>
    <definedName name="BExH0RK5LJAAP7O67ZFB4RG6WPPL" localSheetId="11" hidden="1">#REF!</definedName>
    <definedName name="BExH0RK5LJAAP7O67ZFB4RG6WPPL" hidden="1">#REF!</definedName>
    <definedName name="BExH0WNJAKTJRCKMTX8O4KNMIIJM" localSheetId="11" hidden="1">#REF!</definedName>
    <definedName name="BExH0WNJAKTJRCKMTX8O4KNMIIJM" hidden="1">#REF!</definedName>
    <definedName name="BExH12Y4WX542WI3ZEM15AK4UM9J" localSheetId="11" hidden="1">#REF!</definedName>
    <definedName name="BExH12Y4WX542WI3ZEM15AK4UM9J" hidden="1">#REF!</definedName>
    <definedName name="BExH18CCU7B8JWO8AWGEQRLWZG6J" localSheetId="11" hidden="1">#REF!</definedName>
    <definedName name="BExH18CCU7B8JWO8AWGEQRLWZG6J" hidden="1">#REF!</definedName>
    <definedName name="BExH1BN2H92IQKKP5IREFSS9FBF2" localSheetId="11" hidden="1">#REF!</definedName>
    <definedName name="BExH1BN2H92IQKKP5IREFSS9FBF2" hidden="1">#REF!</definedName>
    <definedName name="BExH1FDTQXR9QQ31WDB7OPXU7MPT" localSheetId="11" hidden="1">#REF!</definedName>
    <definedName name="BExH1FDTQXR9QQ31WDB7OPXU7MPT" hidden="1">#REF!</definedName>
    <definedName name="BExH1FOMEUIJNIDJAUY0ZQFBJSY9" localSheetId="11" hidden="1">#REF!</definedName>
    <definedName name="BExH1FOMEUIJNIDJAUY0ZQFBJSY9" hidden="1">#REF!</definedName>
    <definedName name="BExH1GA6TT290OTIZ8C3N610CYZ1" localSheetId="11" hidden="1">#REF!</definedName>
    <definedName name="BExH1GA6TT290OTIZ8C3N610CYZ1" hidden="1">#REF!</definedName>
    <definedName name="BExH1I8E3HJSZLFRZZ1ZKX7TBJEP" localSheetId="11" hidden="1">#REF!</definedName>
    <definedName name="BExH1I8E3HJSZLFRZZ1ZKX7TBJEP" hidden="1">#REF!</definedName>
    <definedName name="BExH1JFFHEBFX9BWJMNIA3N66R3Z" localSheetId="11" hidden="1">#REF!</definedName>
    <definedName name="BExH1JFFHEBFX9BWJMNIA3N66R3Z" hidden="1">#REF!</definedName>
    <definedName name="BExH1XYRKX51T571O1SRBP9J1D98" localSheetId="11" hidden="1">#REF!</definedName>
    <definedName name="BExH1XYRKX51T571O1SRBP9J1D98" hidden="1">#REF!</definedName>
    <definedName name="BExH1Z0GIUSVTF2H1G1I3PDGBNK2" localSheetId="11" hidden="1">#REF!</definedName>
    <definedName name="BExH1Z0GIUSVTF2H1G1I3PDGBNK2" hidden="1">#REF!</definedName>
    <definedName name="BExH225UTM6S9FW4MUDZS7F1PQSH" localSheetId="11" hidden="1">#REF!</definedName>
    <definedName name="BExH225UTM6S9FW4MUDZS7F1PQSH" hidden="1">#REF!</definedName>
    <definedName name="BExH23271RF7AYZ542KHQTH68GQ7" localSheetId="11" hidden="1">#REF!</definedName>
    <definedName name="BExH23271RF7AYZ542KHQTH68GQ7" hidden="1">#REF!</definedName>
    <definedName name="BExH2DP58R7D1BGUFBM2FHESVRF0" localSheetId="11" hidden="1">#REF!</definedName>
    <definedName name="BExH2DP58R7D1BGUFBM2FHESVRF0" hidden="1">#REF!</definedName>
    <definedName name="BExH2GJQR4JALNB314RY0LDI49VH" localSheetId="11" hidden="1">#REF!</definedName>
    <definedName name="BExH2GJQR4JALNB314RY0LDI49VH" hidden="1">#REF!</definedName>
    <definedName name="BExH2JZR49T7644JFVE7B3N7RZM9" localSheetId="11" hidden="1">#REF!</definedName>
    <definedName name="BExH2JZR49T7644JFVE7B3N7RZM9" hidden="1">#REF!</definedName>
    <definedName name="BExH2QVWL3AXHSB9EK2GQRD0DBRH" localSheetId="11" hidden="1">#REF!</definedName>
    <definedName name="BExH2QVWL3AXHSB9EK2GQRD0DBRH" hidden="1">#REF!</definedName>
    <definedName name="BExH2WKXV8X5S2GSBBTWGI0NLNAH" localSheetId="11" hidden="1">#REF!</definedName>
    <definedName name="BExH2WKXV8X5S2GSBBTWGI0NLNAH" hidden="1">#REF!</definedName>
    <definedName name="BExH2XS1UFYFGU0S0EBXX90W2WE8" localSheetId="11" hidden="1">#REF!</definedName>
    <definedName name="BExH2XS1UFYFGU0S0EBXX90W2WE8" hidden="1">#REF!</definedName>
    <definedName name="BExH2XS1X04DMUN544K5RU4XPDCI" localSheetId="11" hidden="1">#REF!</definedName>
    <definedName name="BExH2XS1X04DMUN544K5RU4XPDCI" hidden="1">#REF!</definedName>
    <definedName name="BExH2XS2TND9SB0GC295R4FP6K5Y" localSheetId="11" hidden="1">#REF!</definedName>
    <definedName name="BExH2XS2TND9SB0GC295R4FP6K5Y" hidden="1">#REF!</definedName>
    <definedName name="BExH2ZA0SZ4SSITL50NA8LZ3OEX6" localSheetId="11" hidden="1">#REF!</definedName>
    <definedName name="BExH2ZA0SZ4SSITL50NA8LZ3OEX6" hidden="1">#REF!</definedName>
    <definedName name="BExH31Z3JNVJPESWKXHILGXZHP2M" localSheetId="11" hidden="1">#REF!</definedName>
    <definedName name="BExH31Z3JNVJPESWKXHILGXZHP2M" hidden="1">#REF!</definedName>
    <definedName name="BExH3E9HZ3QJCDZW7WI7YACFQCHE" localSheetId="11" hidden="1">#REF!</definedName>
    <definedName name="BExH3E9HZ3QJCDZW7WI7YACFQCHE" hidden="1">#REF!</definedName>
    <definedName name="BExH3IRB6764RQ5HBYRLH6XCT29X" localSheetId="11" hidden="1">#REF!</definedName>
    <definedName name="BExH3IRB6764RQ5HBYRLH6XCT29X" hidden="1">#REF!</definedName>
    <definedName name="BExIG2U8V6RSB47SXLCQG3Q68YRO" localSheetId="11" hidden="1">#REF!</definedName>
    <definedName name="BExIG2U8V6RSB47SXLCQG3Q68YRO" hidden="1">#REF!</definedName>
    <definedName name="BExIGJBO8R13LV7CZ7C1YCP974NN" localSheetId="11" hidden="1">#REF!</definedName>
    <definedName name="BExIGJBO8R13LV7CZ7C1YCP974NN" hidden="1">#REF!</definedName>
    <definedName name="BExIGWT86FPOEYTI8GXCGU5Y3KGK" localSheetId="11" hidden="1">#REF!</definedName>
    <definedName name="BExIGWT86FPOEYTI8GXCGU5Y3KGK" hidden="1">#REF!</definedName>
    <definedName name="BExIHBHXA7E7VUTBVHXXXCH3A5CL" localSheetId="11" hidden="1">#REF!</definedName>
    <definedName name="BExIHBHXA7E7VUTBVHXXXCH3A5CL" hidden="1">#REF!</definedName>
    <definedName name="BExIHBSOGRSH1GKS6GKBRAJ7GXFQ" localSheetId="11" hidden="1">#REF!</definedName>
    <definedName name="BExIHBSOGRSH1GKS6GKBRAJ7GXFQ" hidden="1">#REF!</definedName>
    <definedName name="BExIHDFY73YM0AHAR2Z5OJTFKSL2" localSheetId="11" hidden="1">#REF!</definedName>
    <definedName name="BExIHDFY73YM0AHAR2Z5OJTFKSL2" hidden="1">#REF!</definedName>
    <definedName name="BExIHPQCQTGEW8QOJVIQ4VX0P6DX" localSheetId="11" hidden="1">#REF!</definedName>
    <definedName name="BExIHPQCQTGEW8QOJVIQ4VX0P6DX" hidden="1">#REF!</definedName>
    <definedName name="BExII1KN91Q7DLW0UB7W2TJ5ACT9" localSheetId="11" hidden="1">#REF!</definedName>
    <definedName name="BExII1KN91Q7DLW0UB7W2TJ5ACT9" hidden="1">#REF!</definedName>
    <definedName name="BExII50LI8I0CDOOZEMIVHVA2V95" localSheetId="11" hidden="1">#REF!</definedName>
    <definedName name="BExII50LI8I0CDOOZEMIVHVA2V95" hidden="1">#REF!</definedName>
    <definedName name="BExIINQWABWRGYDT02DOJQ5L7BQF" localSheetId="11" hidden="1">#REF!</definedName>
    <definedName name="BExIINQWABWRGYDT02DOJQ5L7BQF" hidden="1">#REF!</definedName>
    <definedName name="BExIIXMY38TQD12CVV4S57L3I809" localSheetId="11" hidden="1">#REF!</definedName>
    <definedName name="BExIIXMY38TQD12CVV4S57L3I809" hidden="1">#REF!</definedName>
    <definedName name="BExIIY37NEVU2LGS1JE4VR9AN6W4" localSheetId="11" hidden="1">#REF!</definedName>
    <definedName name="BExIIY37NEVU2LGS1JE4VR9AN6W4" hidden="1">#REF!</definedName>
    <definedName name="BExIIYJAGXR8TPZ1KCYM7EGJ79UW" localSheetId="11" hidden="1">#REF!</definedName>
    <definedName name="BExIIYJAGXR8TPZ1KCYM7EGJ79UW" hidden="1">#REF!</definedName>
    <definedName name="BExIJ3160YCWGAVEU0208ZGXXG3P" localSheetId="11" hidden="1">#REF!</definedName>
    <definedName name="BExIJ3160YCWGAVEU0208ZGXXG3P" hidden="1">#REF!</definedName>
    <definedName name="BExIJFGZJ5ED9D6KAY4PGQYLELAX" localSheetId="11" hidden="1">#REF!</definedName>
    <definedName name="BExIJFGZJ5ED9D6KAY4PGQYLELAX" hidden="1">#REF!</definedName>
    <definedName name="BExIJQK80ZEKSTV62E59AYJYUNLI" localSheetId="11" hidden="1">#REF!</definedName>
    <definedName name="BExIJQK80ZEKSTV62E59AYJYUNLI" hidden="1">#REF!</definedName>
    <definedName name="BExIJRLX3M0YQLU1D5Y9V7HM5QNM" localSheetId="11" hidden="1">#REF!</definedName>
    <definedName name="BExIJRLX3M0YQLU1D5Y9V7HM5QNM" hidden="1">#REF!</definedName>
    <definedName name="BExIJV22J0QA7286KNPMHO1ZUCB3" localSheetId="11" hidden="1">#REF!</definedName>
    <definedName name="BExIJV22J0QA7286KNPMHO1ZUCB3" hidden="1">#REF!</definedName>
    <definedName name="BExIJVI6OC7B6ZE9V4PAOYZXKNER" localSheetId="11" hidden="1">#REF!</definedName>
    <definedName name="BExIJVI6OC7B6ZE9V4PAOYZXKNER" hidden="1">#REF!</definedName>
    <definedName name="BExIJWK0NGTGQ4X7D5VIVXD14JHI" localSheetId="11" hidden="1">#REF!</definedName>
    <definedName name="BExIJWK0NGTGQ4X7D5VIVXD14JHI" hidden="1">#REF!</definedName>
    <definedName name="BExIJWPCIYINEJUTXU74VK7WG031" localSheetId="11" hidden="1">#REF!</definedName>
    <definedName name="BExIJWPCIYINEJUTXU74VK7WG031" hidden="1">#REF!</definedName>
    <definedName name="BExIKHTXPZR5A8OHB6HDP6QWDHAD" localSheetId="11" hidden="1">#REF!</definedName>
    <definedName name="BExIKHTXPZR5A8OHB6HDP6QWDHAD" hidden="1">#REF!</definedName>
    <definedName name="BExIKMMJOETSAXJYY1SIKM58LMA2" localSheetId="11" hidden="1">#REF!</definedName>
    <definedName name="BExIKMMJOETSAXJYY1SIKM58LMA2" hidden="1">#REF!</definedName>
    <definedName name="BExIKRF6AQ6VOO9KCIWSM6FY8M7D" localSheetId="11" hidden="1">#REF!</definedName>
    <definedName name="BExIKRF6AQ6VOO9KCIWSM6FY8M7D" hidden="1">#REF!</definedName>
    <definedName name="BExIKTYZESFT3LC0ASFMFKSE0D1X" localSheetId="11" hidden="1">#REF!</definedName>
    <definedName name="BExIKTYZESFT3LC0ASFMFKSE0D1X" hidden="1">#REF!</definedName>
    <definedName name="BExIKXVA6M8K0PTRYAGXS666L335" localSheetId="11" hidden="1">#REF!</definedName>
    <definedName name="BExIKXVA6M8K0PTRYAGXS666L335" hidden="1">#REF!</definedName>
    <definedName name="BExIL0PMZ2SXK9R6MLP43KBU1J2P" localSheetId="11" hidden="1">#REF!</definedName>
    <definedName name="BExIL0PMZ2SXK9R6MLP43KBU1J2P" hidden="1">#REF!</definedName>
    <definedName name="BExIL1WSMNNQQK98YHWHV5HVONIZ" localSheetId="11" hidden="1">#REF!</definedName>
    <definedName name="BExIL1WSMNNQQK98YHWHV5HVONIZ" hidden="1">#REF!</definedName>
    <definedName name="BExILAAXRTRAD18K74M6MGUEEPUM" localSheetId="11" hidden="1">#REF!</definedName>
    <definedName name="BExILAAXRTRAD18K74M6MGUEEPUM" hidden="1">#REF!</definedName>
    <definedName name="BExILG5F338C0FFLMVOKMKF8X5ZP" localSheetId="11" hidden="1">#REF!</definedName>
    <definedName name="BExILG5F338C0FFLMVOKMKF8X5ZP" hidden="1">#REF!</definedName>
    <definedName name="BExILGQTQM0HOD0BJI90YO7GOIN3" localSheetId="11" hidden="1">#REF!</definedName>
    <definedName name="BExILGQTQM0HOD0BJI90YO7GOIN3" hidden="1">#REF!</definedName>
    <definedName name="BExILPL7P2BNCD7MYCGTQ9F0R5JX" localSheetId="11" hidden="1">#REF!</definedName>
    <definedName name="BExILPL7P2BNCD7MYCGTQ9F0R5JX" hidden="1">#REF!</definedName>
    <definedName name="BExILVVS4B1B4G7IO0LPUDWY9K8W" localSheetId="11" hidden="1">#REF!</definedName>
    <definedName name="BExILVVS4B1B4G7IO0LPUDWY9K8W" hidden="1">#REF!</definedName>
    <definedName name="BExIM9DBUB7ZGF4B20FVUO9QGOX2" localSheetId="11" hidden="1">#REF!</definedName>
    <definedName name="BExIM9DBUB7ZGF4B20FVUO9QGOX2" hidden="1">#REF!</definedName>
    <definedName name="BExIMCTBZ4WAESGCDWJ64SB4F0L1" localSheetId="11" hidden="1">#REF!</definedName>
    <definedName name="BExIMCTBZ4WAESGCDWJ64SB4F0L1" hidden="1">#REF!</definedName>
    <definedName name="BExIMGK9Z94TFPWWZFMD10HV0IF6" localSheetId="11" hidden="1">#REF!</definedName>
    <definedName name="BExIMGK9Z94TFPWWZFMD10HV0IF6" hidden="1">#REF!</definedName>
    <definedName name="BExIMPEGKG18TELVC33T4OQTNBWC" localSheetId="11" hidden="1">#REF!</definedName>
    <definedName name="BExIMPEGKG18TELVC33T4OQTNBWC" hidden="1">#REF!</definedName>
    <definedName name="BExIN4OR435DL1US13JQPOQK8GD5" localSheetId="11" hidden="1">#REF!</definedName>
    <definedName name="BExIN4OR435DL1US13JQPOQK8GD5" hidden="1">#REF!</definedName>
    <definedName name="BExINI6A7H3KSFRFA6UBBDPKW37F" localSheetId="11" hidden="1">#REF!</definedName>
    <definedName name="BExINI6A7H3KSFRFA6UBBDPKW37F" hidden="1">#REF!</definedName>
    <definedName name="BExINIMK8XC3JOBT2EXYFHHH52H0" localSheetId="11" hidden="1">#REF!</definedName>
    <definedName name="BExINIMK8XC3JOBT2EXYFHHH52H0" hidden="1">#REF!</definedName>
    <definedName name="BExINLX401ZKEGWU168DS4JUM2J6" localSheetId="11" hidden="1">#REF!</definedName>
    <definedName name="BExINLX401ZKEGWU168DS4JUM2J6" hidden="1">#REF!</definedName>
    <definedName name="BExINMYYJO1FTV1CZF6O5XCFAMQX" localSheetId="11" hidden="1">#REF!</definedName>
    <definedName name="BExINMYYJO1FTV1CZF6O5XCFAMQX" hidden="1">#REF!</definedName>
    <definedName name="BExINP2H4KI05FRFV5PKZFE00HKO" localSheetId="11" hidden="1">#REF!</definedName>
    <definedName name="BExINP2H4KI05FRFV5PKZFE00HKO" hidden="1">#REF!</definedName>
    <definedName name="BExINPTCEJ9RPDEBJEJH80NATGUQ" localSheetId="11" hidden="1">#REF!</definedName>
    <definedName name="BExINPTCEJ9RPDEBJEJH80NATGUQ" hidden="1">#REF!</definedName>
    <definedName name="BExINWEQMNJ70A6JRXC2LACBX1GX" localSheetId="11" hidden="1">#REF!</definedName>
    <definedName name="BExINWEQMNJ70A6JRXC2LACBX1GX" hidden="1">#REF!</definedName>
    <definedName name="BExINZELVWYGU876QUUZCIMXPBQC" localSheetId="11" hidden="1">#REF!</definedName>
    <definedName name="BExINZELVWYGU876QUUZCIMXPBQC" hidden="1">#REF!</definedName>
    <definedName name="BExIO9QZ59ZHRA8SX6QICH2AY8A2" localSheetId="11" hidden="1">#REF!</definedName>
    <definedName name="BExIO9QZ59ZHRA8SX6QICH2AY8A2" hidden="1">#REF!</definedName>
    <definedName name="BExIOAHV525SMMGFDJFE7456JPBD" localSheetId="11" hidden="1">#REF!</definedName>
    <definedName name="BExIOAHV525SMMGFDJFE7456JPBD" hidden="1">#REF!</definedName>
    <definedName name="BExIOCQUQHKUU1KONGSDOLQTQEIC" localSheetId="11" hidden="1">#REF!</definedName>
    <definedName name="BExIOCQUQHKUU1KONGSDOLQTQEIC" hidden="1">#REF!</definedName>
    <definedName name="BExIOFAGCDQQKALMX3V0KU94KUQO" localSheetId="11" hidden="1">#REF!</definedName>
    <definedName name="BExIOFAGCDQQKALMX3V0KU94KUQO" hidden="1">#REF!</definedName>
    <definedName name="BExIOFL8Y5O61VLKTB4H20IJNWS1" localSheetId="11" hidden="1">#REF!</definedName>
    <definedName name="BExIOFL8Y5O61VLKTB4H20IJNWS1" hidden="1">#REF!</definedName>
    <definedName name="BExIOMBXRW5NS4ZPYX9G5QREZ5J6" localSheetId="11" hidden="1">#REF!</definedName>
    <definedName name="BExIOMBXRW5NS4ZPYX9G5QREZ5J6" hidden="1">#REF!</definedName>
    <definedName name="BExIORA3GK78T7C7SNBJJUONJ0LS" localSheetId="11" hidden="1">#REF!</definedName>
    <definedName name="BExIORA3GK78T7C7SNBJJUONJ0LS" hidden="1">#REF!</definedName>
    <definedName name="BExIORFDXP4AVIEBLSTZ8ETSXMNM" localSheetId="11" hidden="1">#REF!</definedName>
    <definedName name="BExIORFDXP4AVIEBLSTZ8ETSXMNM" hidden="1">#REF!</definedName>
    <definedName name="BExIOTZ5EFZ2NASVQ05RH15HRSW6" localSheetId="11" hidden="1">#REF!</definedName>
    <definedName name="BExIOTZ5EFZ2NASVQ05RH15HRSW6" hidden="1">#REF!</definedName>
    <definedName name="BExIP8YNN6UUE1GZ223SWH7DLGKO" localSheetId="11" hidden="1">#REF!</definedName>
    <definedName name="BExIP8YNN6UUE1GZ223SWH7DLGKO" hidden="1">#REF!</definedName>
    <definedName name="BExIPAB4AOL592OJCC1CFAXTLF1A" localSheetId="11" hidden="1">#REF!</definedName>
    <definedName name="BExIPAB4AOL592OJCC1CFAXTLF1A" hidden="1">#REF!</definedName>
    <definedName name="BExIPB25DKX4S2ZCKQN7KWSC3JBF" localSheetId="11" hidden="1">#REF!</definedName>
    <definedName name="BExIPB25DKX4S2ZCKQN7KWSC3JBF" hidden="1">#REF!</definedName>
    <definedName name="BExIPCUX4I4S2N50TLMMLALYLH9S" localSheetId="11" hidden="1">#REF!</definedName>
    <definedName name="BExIPCUX4I4S2N50TLMMLALYLH9S" hidden="1">#REF!</definedName>
    <definedName name="BExIPDLT8JYAMGE5HTN4D1YHZF3V" localSheetId="11" hidden="1">#REF!</definedName>
    <definedName name="BExIPDLT8JYAMGE5HTN4D1YHZF3V" hidden="1">#REF!</definedName>
    <definedName name="BExIPG040Q08EWIWL6CAVR3GRI43" localSheetId="11" hidden="1">#REF!</definedName>
    <definedName name="BExIPG040Q08EWIWL6CAVR3GRI43" hidden="1">#REF!</definedName>
    <definedName name="BExIPKNFUDPDKOSH5GHDVNA8D66S" localSheetId="11" hidden="1">#REF!</definedName>
    <definedName name="BExIPKNFUDPDKOSH5GHDVNA8D66S" hidden="1">#REF!</definedName>
    <definedName name="BExIQ1VS9A2FHVD9TUHKG9K8EVVP" localSheetId="11" hidden="1">#REF!</definedName>
    <definedName name="BExIQ1VS9A2FHVD9TUHKG9K8EVVP" hidden="1">#REF!</definedName>
    <definedName name="BExIQ3J19L30PSQ2CXNT6IHW0I7V" localSheetId="11" hidden="1">#REF!</definedName>
    <definedName name="BExIQ3J19L30PSQ2CXNT6IHW0I7V" hidden="1">#REF!</definedName>
    <definedName name="BExIQ3OJ7M04XCY276IO0LJA5XUK" localSheetId="11" hidden="1">#REF!</definedName>
    <definedName name="BExIQ3OJ7M04XCY276IO0LJA5XUK" hidden="1">#REF!</definedName>
    <definedName name="BExIQ5S19ITB0NDRUN4XV7B905ED" localSheetId="11" hidden="1">#REF!</definedName>
    <definedName name="BExIQ5S19ITB0NDRUN4XV7B905ED" hidden="1">#REF!</definedName>
    <definedName name="BExIQ810MMN2UN0EQ9CRQAFWA19X" localSheetId="11" hidden="1">#REF!</definedName>
    <definedName name="BExIQ810MMN2UN0EQ9CRQAFWA19X" hidden="1">#REF!</definedName>
    <definedName name="BExIQ9TMQT2EIXSVQW7GVSOAW2VJ" localSheetId="11" hidden="1">#REF!</definedName>
    <definedName name="BExIQ9TMQT2EIXSVQW7GVSOAW2VJ" hidden="1">#REF!</definedName>
    <definedName name="BExIQBMDE1L6J4H27K1FMSHQKDSE" localSheetId="11" hidden="1">#REF!</definedName>
    <definedName name="BExIQBMDE1L6J4H27K1FMSHQKDSE" hidden="1">#REF!</definedName>
    <definedName name="BExIQE65LVXUOF3UZFO7SDHFJH22" localSheetId="11" hidden="1">#REF!</definedName>
    <definedName name="BExIQE65LVXUOF3UZFO7SDHFJH22" hidden="1">#REF!</definedName>
    <definedName name="BExIQG9OO2KKBOWTMD1OXY36TEGA" localSheetId="11" hidden="1">#REF!</definedName>
    <definedName name="BExIQG9OO2KKBOWTMD1OXY36TEGA" hidden="1">#REF!</definedName>
    <definedName name="BExIQHWZ65ALA9VAFCJEGIL1145G" localSheetId="11" hidden="1">#REF!</definedName>
    <definedName name="BExIQHWZ65ALA9VAFCJEGIL1145G" hidden="1">#REF!</definedName>
    <definedName name="BExIQX1XBB31HZTYEEVOBSE3C5A6" localSheetId="11" hidden="1">#REF!</definedName>
    <definedName name="BExIQX1XBB31HZTYEEVOBSE3C5A6" hidden="1">#REF!</definedName>
    <definedName name="BExIR2ALYRP9FW99DK2084J7IIDC" localSheetId="11" hidden="1">#REF!</definedName>
    <definedName name="BExIR2ALYRP9FW99DK2084J7IIDC" hidden="1">#REF!</definedName>
    <definedName name="BExIR8FQETPTQYW37DBVDWG3J4JW" localSheetId="11" hidden="1">#REF!</definedName>
    <definedName name="BExIR8FQETPTQYW37DBVDWG3J4JW" hidden="1">#REF!</definedName>
    <definedName name="BExIRHKWQB1PP4ZLB0C3AVUBAFMD" localSheetId="11" hidden="1">#REF!</definedName>
    <definedName name="BExIRHKWQB1PP4ZLB0C3AVUBAFMD" hidden="1">#REF!</definedName>
    <definedName name="BExIRJTRJPQR3OTAGAV7JTA4VMPS" localSheetId="11" hidden="1">#REF!</definedName>
    <definedName name="BExIRJTRJPQR3OTAGAV7JTA4VMPS" hidden="1">#REF!</definedName>
    <definedName name="BExIROH27RJOG6VI7ZHR0RZGAZZ4" localSheetId="11" hidden="1">#REF!</definedName>
    <definedName name="BExIROH27RJOG6VI7ZHR0RZGAZZ4" hidden="1">#REF!</definedName>
    <definedName name="BExIRRBGTY01OQOI3U5SW59RFDFI" localSheetId="11" hidden="1">#REF!</definedName>
    <definedName name="BExIRRBGTY01OQOI3U5SW59RFDFI" hidden="1">#REF!</definedName>
    <definedName name="BExIS4T0DRF57HYO7OGG72KBOFOI" localSheetId="11" hidden="1">#REF!</definedName>
    <definedName name="BExIS4T0DRF57HYO7OGG72KBOFOI" hidden="1">#REF!</definedName>
    <definedName name="BExIS77BJDDK18PGI9DSEYZPIL7P" localSheetId="11" hidden="1">#REF!</definedName>
    <definedName name="BExIS77BJDDK18PGI9DSEYZPIL7P" hidden="1">#REF!</definedName>
    <definedName name="BExIS8USL1T3Z97CZ30HJ98E2GXQ" localSheetId="11" hidden="1">#REF!</definedName>
    <definedName name="BExIS8USL1T3Z97CZ30HJ98E2GXQ" hidden="1">#REF!</definedName>
    <definedName name="BExISC5B700MZUBFTQ9K4IKTF7HR" localSheetId="11" hidden="1">#REF!</definedName>
    <definedName name="BExISC5B700MZUBFTQ9K4IKTF7HR" hidden="1">#REF!</definedName>
    <definedName name="BExISDHXS49S1H56ENBPRF1NLD5C" localSheetId="11" hidden="1">#REF!</definedName>
    <definedName name="BExISDHXS49S1H56ENBPRF1NLD5C" hidden="1">#REF!</definedName>
    <definedName name="BExISM1JLV54A21A164IURMPGUMU" localSheetId="11" hidden="1">#REF!</definedName>
    <definedName name="BExISM1JLV54A21A164IURMPGUMU" hidden="1">#REF!</definedName>
    <definedName name="BExISRFKJYUZ4AKW44IJF7RF9Y90" localSheetId="11" hidden="1">#REF!</definedName>
    <definedName name="BExISRFKJYUZ4AKW44IJF7RF9Y90" hidden="1">#REF!</definedName>
    <definedName name="BExISSMVV57JAUB6CSGBMBFVNGWK" localSheetId="11" hidden="1">#REF!</definedName>
    <definedName name="BExISSMVV57JAUB6CSGBMBFVNGWK" hidden="1">#REF!</definedName>
    <definedName name="BExIT16AD4HCD0WQCCA72AKLQHK1" localSheetId="11" hidden="1">#REF!</definedName>
    <definedName name="BExIT16AD4HCD0WQCCA72AKLQHK1" hidden="1">#REF!</definedName>
    <definedName name="BExIT1MK8TBAK3SNP36A8FKDQSOK" localSheetId="11" hidden="1">#REF!</definedName>
    <definedName name="BExIT1MK8TBAK3SNP36A8FKDQSOK" hidden="1">#REF!</definedName>
    <definedName name="BExIT9PPVL7XGGIZS7G6QI6L7H9U" localSheetId="11" hidden="1">#REF!</definedName>
    <definedName name="BExIT9PPVL7XGGIZS7G6QI6L7H9U" hidden="1">#REF!</definedName>
    <definedName name="BExITBNYANV2S8KD56GOGCKW393R" localSheetId="11" hidden="1">#REF!</definedName>
    <definedName name="BExITBNYANV2S8KD56GOGCKW393R" hidden="1">#REF!</definedName>
    <definedName name="BExITGB4FVAV0LE88D7JMX7FBYXI" localSheetId="11" hidden="1">#REF!</definedName>
    <definedName name="BExITGB4FVAV0LE88D7JMX7FBYXI" hidden="1">#REF!</definedName>
    <definedName name="BExITI3TQ14K842P38QF0PNWSWNO" localSheetId="11" hidden="1">#REF!</definedName>
    <definedName name="BExITI3TQ14K842P38QF0PNWSWNO" hidden="1">#REF!</definedName>
    <definedName name="BExIU9OGER4TPMETACWUEP1UENK0" localSheetId="11" hidden="1">#REF!</definedName>
    <definedName name="BExIU9OGER4TPMETACWUEP1UENK0" hidden="1">#REF!</definedName>
    <definedName name="BExIUD4OJGH65NFNQ4VMCE3R4J1X" localSheetId="11" hidden="1">#REF!</definedName>
    <definedName name="BExIUD4OJGH65NFNQ4VMCE3R4J1X" hidden="1">#REF!</definedName>
    <definedName name="BExIUQM0XWNNW3MJD26EOVIT7FSU" localSheetId="11" hidden="1">#REF!</definedName>
    <definedName name="BExIUQM0XWNNW3MJD26EOVIT7FSU" hidden="1">#REF!</definedName>
    <definedName name="BExIUTB5OAAXYW0OFMP0PS40SPOB" localSheetId="11" hidden="1">#REF!</definedName>
    <definedName name="BExIUTB5OAAXYW0OFMP0PS40SPOB" hidden="1">#REF!</definedName>
    <definedName name="BExIUUT2MHIOV6R3WHA0DPM1KBKY" localSheetId="11" hidden="1">#REF!</definedName>
    <definedName name="BExIUUT2MHIOV6R3WHA0DPM1KBKY" hidden="1">#REF!</definedName>
    <definedName name="BExIUYPDT1AM6MWGWQS646PIZIWC" localSheetId="11" hidden="1">#REF!</definedName>
    <definedName name="BExIUYPDT1AM6MWGWQS646PIZIWC" hidden="1">#REF!</definedName>
    <definedName name="BExIV0I2O9F8D1UK1SI8AEYR6U0A" localSheetId="11" hidden="1">#REF!</definedName>
    <definedName name="BExIV0I2O9F8D1UK1SI8AEYR6U0A" hidden="1">#REF!</definedName>
    <definedName name="BExIV2LM38XPLRTWT0R44TMQ59E5" localSheetId="11" hidden="1">#REF!</definedName>
    <definedName name="BExIV2LM38XPLRTWT0R44TMQ59E5" hidden="1">#REF!</definedName>
    <definedName name="BExIV3HY4S0YRV1F7XEMF2YHAR2I" localSheetId="11" hidden="1">#REF!</definedName>
    <definedName name="BExIV3HY4S0YRV1F7XEMF2YHAR2I" hidden="1">#REF!</definedName>
    <definedName name="BExIV6HUZFRIFLXW2SICKGTAH1PV" localSheetId="11" hidden="1">#REF!</definedName>
    <definedName name="BExIV6HUZFRIFLXW2SICKGTAH1PV" hidden="1">#REF!</definedName>
    <definedName name="BExIVCXWL6H5LD9DHDIA4F5U9TQL" localSheetId="11" hidden="1">#REF!</definedName>
    <definedName name="BExIVCXWL6H5LD9DHDIA4F5U9TQL" hidden="1">#REF!</definedName>
    <definedName name="BExIVEVYJ7KL8QNR5ZTOSD11I5A6" localSheetId="11" hidden="1">#REF!</definedName>
    <definedName name="BExIVEVYJ7KL8QNR5ZTOSD11I5A6" hidden="1">#REF!</definedName>
    <definedName name="BExIVJ30S9U8MA1TUBRND8DGF96D" localSheetId="11" hidden="1">#REF!</definedName>
    <definedName name="BExIVJ30S9U8MA1TUBRND8DGF96D" hidden="1">#REF!</definedName>
    <definedName name="BExIVMOIPSEWSIHIDDLOXESQ28A0" localSheetId="11" hidden="1">#REF!</definedName>
    <definedName name="BExIVMOIPSEWSIHIDDLOXESQ28A0" hidden="1">#REF!</definedName>
    <definedName name="BExIVNVNJX9BYDLC88NG09YF5XQ6" localSheetId="11" hidden="1">#REF!</definedName>
    <definedName name="BExIVNVNJX9BYDLC88NG09YF5XQ6" hidden="1">#REF!</definedName>
    <definedName name="BExIVQVKLMGSRYT1LFZH0KUIA4OR" localSheetId="11" hidden="1">#REF!</definedName>
    <definedName name="BExIVQVKLMGSRYT1LFZH0KUIA4OR" hidden="1">#REF!</definedName>
    <definedName name="BExIVYTFI35KNR2XSA6N8OJYUTUR" localSheetId="11" hidden="1">#REF!</definedName>
    <definedName name="BExIVYTFI35KNR2XSA6N8OJYUTUR" hidden="1">#REF!</definedName>
    <definedName name="BExIVZF05SNB8DE7VLQOFG9S41HS" localSheetId="11" hidden="1">#REF!</definedName>
    <definedName name="BExIVZF05SNB8DE7VLQOFG9S41HS" hidden="1">#REF!</definedName>
    <definedName name="BExIWB3SY3WRIVIOF988DNNODBOA" localSheetId="11" hidden="1">#REF!</definedName>
    <definedName name="BExIWB3SY3WRIVIOF988DNNODBOA" hidden="1">#REF!</definedName>
    <definedName name="BExIWB99CG0H52LRD6QWPN4L6DV2" localSheetId="11" hidden="1">#REF!</definedName>
    <definedName name="BExIWB99CG0H52LRD6QWPN4L6DV2" hidden="1">#REF!</definedName>
    <definedName name="BExIWG1W7XP9DFYYSZAIOSHM0QLQ" localSheetId="11" hidden="1">#REF!</definedName>
    <definedName name="BExIWG1W7XP9DFYYSZAIOSHM0QLQ" hidden="1">#REF!</definedName>
    <definedName name="BExIWH3KUK94B7833DD4TB0Y6KP9" localSheetId="11" hidden="1">#REF!</definedName>
    <definedName name="BExIWH3KUK94B7833DD4TB0Y6KP9" hidden="1">#REF!</definedName>
    <definedName name="BExIWHZXYAALPLS8CSHZHJ82LBOH" localSheetId="11" hidden="1">#REF!</definedName>
    <definedName name="BExIWHZXYAALPLS8CSHZHJ82LBOH" hidden="1">#REF!</definedName>
    <definedName name="BExIWJY6FHR6KOO0P8U4IZ7VD42D" localSheetId="11" hidden="1">#REF!</definedName>
    <definedName name="BExIWJY6FHR6KOO0P8U4IZ7VD42D" hidden="1">#REF!</definedName>
    <definedName name="BExIWKE9MGIDWORBI43AWTUNYFAN" localSheetId="11" hidden="1">#REF!</definedName>
    <definedName name="BExIWKE9MGIDWORBI43AWTUNYFAN" hidden="1">#REF!</definedName>
    <definedName name="BExIWPHOYLSNGZKVD3RRKOEALEUG" localSheetId="11" hidden="1">#REF!</definedName>
    <definedName name="BExIWPHOYLSNGZKVD3RRKOEALEUG" hidden="1">#REF!</definedName>
    <definedName name="BExIWSHLD1QIZPL5ARLXOJ9Y2CAA" localSheetId="11" hidden="1">#REF!</definedName>
    <definedName name="BExIWSHLD1QIZPL5ARLXOJ9Y2CAA" hidden="1">#REF!</definedName>
    <definedName name="BExIX34PM5DBTRHRQWP6PL6WIX88" localSheetId="11" hidden="1">#REF!</definedName>
    <definedName name="BExIX34PM5DBTRHRQWP6PL6WIX88" hidden="1">#REF!</definedName>
    <definedName name="BExIX5OAP9KSUE5SIZCW9P39Q4WE" localSheetId="11" hidden="1">#REF!</definedName>
    <definedName name="BExIX5OAP9KSUE5SIZCW9P39Q4WE" hidden="1">#REF!</definedName>
    <definedName name="BExIXGRJPVJMUDGSG7IHPXPNO69B" localSheetId="11" hidden="1">#REF!</definedName>
    <definedName name="BExIXGRJPVJMUDGSG7IHPXPNO69B" hidden="1">#REF!</definedName>
    <definedName name="BExIXGWVQ9WOO0NCJLXAU4PJPOPM" localSheetId="11" hidden="1">#REF!</definedName>
    <definedName name="BExIXGWVQ9WOO0NCJLXAU4PJPOPM" hidden="1">#REF!</definedName>
    <definedName name="BExIXLK6SEOTUWQVNLCH4SAKTVGQ" localSheetId="11" hidden="1">#REF!</definedName>
    <definedName name="BExIXLK6SEOTUWQVNLCH4SAKTVGQ" hidden="1">#REF!</definedName>
    <definedName name="BExIXM5R87ZL3FHALWZXYCPHGX3E" localSheetId="11" hidden="1">#REF!</definedName>
    <definedName name="BExIXM5R87ZL3FHALWZXYCPHGX3E" hidden="1">#REF!</definedName>
    <definedName name="BExIXN24YK8MIB3OZ905DHU9CDH1" localSheetId="11" hidden="1">#REF!</definedName>
    <definedName name="BExIXN24YK8MIB3OZ905DHU9CDH1" hidden="1">#REF!</definedName>
    <definedName name="BExIXS036ZCKT2Z8XZKLZ8PFWQGL" localSheetId="11" hidden="1">#REF!</definedName>
    <definedName name="BExIXS036ZCKT2Z8XZKLZ8PFWQGL" hidden="1">#REF!</definedName>
    <definedName name="BExIXY5CF9PFM0P40AZ4U51TMWV0" localSheetId="11" hidden="1">#REF!</definedName>
    <definedName name="BExIXY5CF9PFM0P40AZ4U51TMWV0" hidden="1">#REF!</definedName>
    <definedName name="BExIYEXJBK8JDWIRSVV4RJSKZVV1" localSheetId="11" hidden="1">#REF!</definedName>
    <definedName name="BExIYEXJBK8JDWIRSVV4RJSKZVV1" hidden="1">#REF!</definedName>
    <definedName name="BExIYFJ59KLIPRTGIHX9X07UVGT3" localSheetId="11" hidden="1">#REF!</definedName>
    <definedName name="BExIYFJ59KLIPRTGIHX9X07UVGT3" hidden="1">#REF!</definedName>
    <definedName name="BExIYHH7GZO6BU3DC4GRLH3FD3ZS" localSheetId="11" hidden="1">#REF!</definedName>
    <definedName name="BExIYHH7GZO6BU3DC4GRLH3FD3ZS" hidden="1">#REF!</definedName>
    <definedName name="BExIYHMPBTD67ZNUL9O76FZQHYPT" localSheetId="11" hidden="1">#REF!</definedName>
    <definedName name="BExIYHMPBTD67ZNUL9O76FZQHYPT" hidden="1">#REF!</definedName>
    <definedName name="BExIYI2RH0K4225XO970K2IQ1E79" localSheetId="11" hidden="1">#REF!</definedName>
    <definedName name="BExIYI2RH0K4225XO970K2IQ1E79" hidden="1">#REF!</definedName>
    <definedName name="BExIYMPZ0KS2KOJFQAUQJ77L7701" localSheetId="11" hidden="1">#REF!</definedName>
    <definedName name="BExIYMPZ0KS2KOJFQAUQJ77L7701" hidden="1">#REF!</definedName>
    <definedName name="BExIYP9Q6FV9T0R9G3UDKLS4TTYX" localSheetId="11" hidden="1">#REF!</definedName>
    <definedName name="BExIYP9Q6FV9T0R9G3UDKLS4TTYX" hidden="1">#REF!</definedName>
    <definedName name="BExIYZGLDQ1TN7BIIN4RLDP31GIM" localSheetId="11" hidden="1">#REF!</definedName>
    <definedName name="BExIYZGLDQ1TN7BIIN4RLDP31GIM" hidden="1">#REF!</definedName>
    <definedName name="BExIZ4K0EZJK6PW3L8SVKTJFSWW9" localSheetId="11" hidden="1">#REF!</definedName>
    <definedName name="BExIZ4K0EZJK6PW3L8SVKTJFSWW9" hidden="1">#REF!</definedName>
    <definedName name="BExIZAECOEZGBAO29QMV14E6XDIV" localSheetId="11" hidden="1">#REF!</definedName>
    <definedName name="BExIZAECOEZGBAO29QMV14E6XDIV" hidden="1">#REF!</definedName>
    <definedName name="BExIZHQR3N1546MQS83ZJ8I6SPZ3" localSheetId="11" hidden="1">#REF!</definedName>
    <definedName name="BExIZHQR3N1546MQS83ZJ8I6SPZ3" hidden="1">#REF!</definedName>
    <definedName name="BExIZKVXYD5O2JBU81F2UFJZLLSI" localSheetId="11" hidden="1">#REF!</definedName>
    <definedName name="BExIZKVXYD5O2JBU81F2UFJZLLSI" hidden="1">#REF!</definedName>
    <definedName name="BExIZPZDHC8HGER83WHCZAHOX7LK" localSheetId="11" hidden="1">#REF!</definedName>
    <definedName name="BExIZPZDHC8HGER83WHCZAHOX7LK" hidden="1">#REF!</definedName>
    <definedName name="BExIZQA5XCS39QKXMYR1MH2ZIGPS" localSheetId="11" hidden="1">#REF!</definedName>
    <definedName name="BExIZQA5XCS39QKXMYR1MH2ZIGPS" hidden="1">#REF!</definedName>
    <definedName name="BExIZVDLRUNAL32D9KO9X7Y4PB3O" localSheetId="11" hidden="1">#REF!</definedName>
    <definedName name="BExIZVDLRUNAL32D9KO9X7Y4PB3O" hidden="1">#REF!</definedName>
    <definedName name="BExIZY2PUZ0OF9YKK1B13IW0VS6G" localSheetId="11" hidden="1">#REF!</definedName>
    <definedName name="BExIZY2PUZ0OF9YKK1B13IW0VS6G" hidden="1">#REF!</definedName>
    <definedName name="BExJ08KBRR2XMWW3VZMPSQKXHZUH" localSheetId="11" hidden="1">#REF!</definedName>
    <definedName name="BExJ08KBRR2XMWW3VZMPSQKXHZUH" hidden="1">#REF!</definedName>
    <definedName name="BExJ0DYJWXGE7DA39PYL3WM05U9O" localSheetId="11" hidden="1">#REF!</definedName>
    <definedName name="BExJ0DYJWXGE7DA39PYL3WM05U9O" hidden="1">#REF!</definedName>
    <definedName name="BExJ0JYDEZPM2303TRBXOZ74M7N6" localSheetId="11" hidden="1">#REF!</definedName>
    <definedName name="BExJ0JYDEZPM2303TRBXOZ74M7N6" hidden="1">#REF!</definedName>
    <definedName name="BExJ0MY8SY5J5V50H3UKE78ODTVB" localSheetId="11" hidden="1">#REF!</definedName>
    <definedName name="BExJ0MY8SY5J5V50H3UKE78ODTVB" hidden="1">#REF!</definedName>
    <definedName name="BExJ0YC98G37ML4N8FLP8D95EFRF" localSheetId="11" hidden="1">#REF!</definedName>
    <definedName name="BExJ0YC98G37ML4N8FLP8D95EFRF" hidden="1">#REF!</definedName>
    <definedName name="BExKCDYKAEV45AFXHVHZZ62E5BM3" localSheetId="11" hidden="1">#REF!</definedName>
    <definedName name="BExKCDYKAEV45AFXHVHZZ62E5BM3" hidden="1">#REF!</definedName>
    <definedName name="BExKCYXU0W2VQVDI3N3N37K2598P" localSheetId="11" hidden="1">#REF!</definedName>
    <definedName name="BExKCYXU0W2VQVDI3N3N37K2598P" hidden="1">#REF!</definedName>
    <definedName name="BExKDJX3Z1TS0WFDD9EAO42JHL9G" localSheetId="11" hidden="1">#REF!</definedName>
    <definedName name="BExKDJX3Z1TS0WFDD9EAO42JHL9G" hidden="1">#REF!</definedName>
    <definedName name="BExKDK7WVA5I2WBACAZHAHN35D0I" localSheetId="11" hidden="1">#REF!</definedName>
    <definedName name="BExKDK7WVA5I2WBACAZHAHN35D0I" hidden="1">#REF!</definedName>
    <definedName name="BExKDKO0W4AGQO1V7K6Q4VM750FT" localSheetId="11" hidden="1">#REF!</definedName>
    <definedName name="BExKDKO0W4AGQO1V7K6Q4VM750FT" hidden="1">#REF!</definedName>
    <definedName name="BExKDLF10G7W77J87QWH3ZGLUCLW" localSheetId="11" hidden="1">#REF!</definedName>
    <definedName name="BExKDLF10G7W77J87QWH3ZGLUCLW" hidden="1">#REF!</definedName>
    <definedName name="BExKE2NDBQ14HOJH945N4W9ZZFJO" localSheetId="11" hidden="1">#REF!</definedName>
    <definedName name="BExKE2NDBQ14HOJH945N4W9ZZFJO" hidden="1">#REF!</definedName>
    <definedName name="BExKEFE0I3MT6ZLC4T1L9465HKTN" localSheetId="11" hidden="1">#REF!</definedName>
    <definedName name="BExKEFE0I3MT6ZLC4T1L9465HKTN" hidden="1">#REF!</definedName>
    <definedName name="BExKEK6O5BVJP4VY02FY7JNAZ6BT" localSheetId="11" hidden="1">#REF!</definedName>
    <definedName name="BExKEK6O5BVJP4VY02FY7JNAZ6BT" hidden="1">#REF!</definedName>
    <definedName name="BExKEKXK6E6QX339ELPXDIRZSJE0" localSheetId="11" hidden="1">#REF!</definedName>
    <definedName name="BExKEKXK6E6QX339ELPXDIRZSJE0" hidden="1">#REF!</definedName>
    <definedName name="BExKEMFI35R0D4WN4A59V9QH7I5S" localSheetId="11" hidden="1">#REF!</definedName>
    <definedName name="BExKEMFI35R0D4WN4A59V9QH7I5S" hidden="1">#REF!</definedName>
    <definedName name="BExKEOOIBMP7N8033EY2CJYCBX6H" localSheetId="11" hidden="1">#REF!</definedName>
    <definedName name="BExKEOOIBMP7N8033EY2CJYCBX6H" hidden="1">#REF!</definedName>
    <definedName name="BExKEW0RR5LA3VC46A2BEOOMQE56" localSheetId="11" hidden="1">#REF!</definedName>
    <definedName name="BExKEW0RR5LA3VC46A2BEOOMQE56" hidden="1">#REF!</definedName>
    <definedName name="BExKF37PTJB4PE1PUQWG20ASBX4E" localSheetId="11" hidden="1">#REF!</definedName>
    <definedName name="BExKF37PTJB4PE1PUQWG20ASBX4E" hidden="1">#REF!</definedName>
    <definedName name="BExKFA3VI1CZK21SM0N3LZWT9LA1" localSheetId="11" hidden="1">#REF!</definedName>
    <definedName name="BExKFA3VI1CZK21SM0N3LZWT9LA1" hidden="1">#REF!</definedName>
    <definedName name="BExKFBB29XXT9A2LVUXYSIVKPWGB" localSheetId="11" hidden="1">#REF!</definedName>
    <definedName name="BExKFBB29XXT9A2LVUXYSIVKPWGB" hidden="1">#REF!</definedName>
    <definedName name="BExKFINBFV5J2NFRCL4YUO3YF0ZE" localSheetId="11" hidden="1">#REF!</definedName>
    <definedName name="BExKFINBFV5J2NFRCL4YUO3YF0ZE" hidden="1">#REF!</definedName>
    <definedName name="BExKFISRBFACTAMJSALEYMY66F6X" localSheetId="11" hidden="1">#REF!</definedName>
    <definedName name="BExKFISRBFACTAMJSALEYMY66F6X" hidden="1">#REF!</definedName>
    <definedName name="BExKFOSK5DJ151C4E8544UWMYTOC" localSheetId="11" hidden="1">#REF!</definedName>
    <definedName name="BExKFOSK5DJ151C4E8544UWMYTOC" hidden="1">#REF!</definedName>
    <definedName name="BExKFWL3DE1V1VOVHAFYBE85QUB7" localSheetId="11" hidden="1">#REF!</definedName>
    <definedName name="BExKFWL3DE1V1VOVHAFYBE85QUB7" hidden="1">#REF!</definedName>
    <definedName name="BExKFXS9NDEWPZDVGLTMOM3CFO7N" localSheetId="11" hidden="1">#REF!</definedName>
    <definedName name="BExKFXS9NDEWPZDVGLTMOM3CFO7N" hidden="1">#REF!</definedName>
    <definedName name="BExKFYJC4EVEV54F82K6VKP7Q3OU" localSheetId="11" hidden="1">#REF!</definedName>
    <definedName name="BExKFYJC4EVEV54F82K6VKP7Q3OU" hidden="1">#REF!</definedName>
    <definedName name="BExKG4IYHBKQQ8J8FN10GB2IKO33" localSheetId="11" hidden="1">#REF!</definedName>
    <definedName name="BExKG4IYHBKQQ8J8FN10GB2IKO33" hidden="1">#REF!</definedName>
    <definedName name="BExKGBVDO2JNJUFOFQMF0RJG03ZK" localSheetId="11" hidden="1">#REF!</definedName>
    <definedName name="BExKGBVDO2JNJUFOFQMF0RJG03ZK" hidden="1">#REF!</definedName>
    <definedName name="BExKGF0L44S78D33WMQ1A75TRKB9" localSheetId="11" hidden="1">#REF!</definedName>
    <definedName name="BExKGF0L44S78D33WMQ1A75TRKB9" hidden="1">#REF!</definedName>
    <definedName name="BExKGFRN31B3G20LMQ4LRF879J68" localSheetId="11" hidden="1">#REF!</definedName>
    <definedName name="BExKGFRN31B3G20LMQ4LRF879J68" hidden="1">#REF!</definedName>
    <definedName name="BExKGJD3U3ADZILP20U3EURP0UQP" localSheetId="11" hidden="1">#REF!</definedName>
    <definedName name="BExKGJD3U3ADZILP20U3EURP0UQP" hidden="1">#REF!</definedName>
    <definedName name="BExKGNK5YGKP0YHHTAAOV17Z9EIM" localSheetId="11" hidden="1">#REF!</definedName>
    <definedName name="BExKGNK5YGKP0YHHTAAOV17Z9EIM" hidden="1">#REF!</definedName>
    <definedName name="BExKGV77YH9YXIQTRKK2331QGYKF" localSheetId="11" hidden="1">#REF!</definedName>
    <definedName name="BExKGV77YH9YXIQTRKK2331QGYKF" hidden="1">#REF!</definedName>
    <definedName name="BExKH3FTZ5VGTB86W9M4AB39R0G8" localSheetId="11" hidden="1">#REF!</definedName>
    <definedName name="BExKH3FTZ5VGTB86W9M4AB39R0G8" hidden="1">#REF!</definedName>
    <definedName name="BExKH3FV5U5O6XZM7STS3NZKQFGJ" localSheetId="11" hidden="1">#REF!</definedName>
    <definedName name="BExKH3FV5U5O6XZM7STS3NZKQFGJ" hidden="1">#REF!</definedName>
    <definedName name="BExKH3W5435VN8DZ68OCKI93SEO4" localSheetId="11" hidden="1">#REF!</definedName>
    <definedName name="BExKH3W5435VN8DZ68OCKI93SEO4" hidden="1">#REF!</definedName>
    <definedName name="BExKH9L4L5ZUAA98QAZ7DB7YH4QE" localSheetId="11" hidden="1">#REF!</definedName>
    <definedName name="BExKH9L4L5ZUAA98QAZ7DB7YH4QE" hidden="1">#REF!</definedName>
    <definedName name="BExKHAMUH8NR3HRV0V6FHJE3ROLN" localSheetId="11" hidden="1">#REF!</definedName>
    <definedName name="BExKHAMUH8NR3HRV0V6FHJE3ROLN" hidden="1">#REF!</definedName>
    <definedName name="BExKHCFKOWFHO2WW0N7Y5XDXEWAO" localSheetId="11" hidden="1">#REF!</definedName>
    <definedName name="BExKHCFKOWFHO2WW0N7Y5XDXEWAO" hidden="1">#REF!</definedName>
    <definedName name="BExKHIVLONZ46HLMR50DEXKEUNEP" localSheetId="11" hidden="1">#REF!</definedName>
    <definedName name="BExKHIVLONZ46HLMR50DEXKEUNEP" hidden="1">#REF!</definedName>
    <definedName name="BExKHPM9XA0ADDK7TUR0N38EXWEP" localSheetId="11" hidden="1">#REF!</definedName>
    <definedName name="BExKHPM9XA0ADDK7TUR0N38EXWEP" hidden="1">#REF!</definedName>
    <definedName name="BExKHQYXEM47TMIQRQVHE4T5LT8K" localSheetId="11" hidden="1">#REF!</definedName>
    <definedName name="BExKHQYXEM47TMIQRQVHE4T5LT8K" hidden="1">#REF!</definedName>
    <definedName name="BExKI4076KXCDE5KXL79KT36OKLO" localSheetId="11" hidden="1">#REF!</definedName>
    <definedName name="BExKI4076KXCDE5KXL79KT36OKLO" hidden="1">#REF!</definedName>
    <definedName name="BExKI7AUWXBP1WBLFRIYSNQZDWCY" localSheetId="11" hidden="1">#REF!</definedName>
    <definedName name="BExKI7AUWXBP1WBLFRIYSNQZDWCY" hidden="1">#REF!</definedName>
    <definedName name="BExKI7LO70WYISR7Q0Y1ZDWO9M3B" localSheetId="11" hidden="1">#REF!</definedName>
    <definedName name="BExKI7LO70WYISR7Q0Y1ZDWO9M3B" hidden="1">#REF!</definedName>
    <definedName name="BExKIF3EIT434ZQKMDXUBJCRLMK8" localSheetId="11" hidden="1">#REF!</definedName>
    <definedName name="BExKIF3EIT434ZQKMDXUBJCRLMK8" hidden="1">#REF!</definedName>
    <definedName name="BExKIGQV6TXIZG039HBOJU62WP2U" localSheetId="11" hidden="1">#REF!</definedName>
    <definedName name="BExKIGQV6TXIZG039HBOJU62WP2U" hidden="1">#REF!</definedName>
    <definedName name="BExKILE008SF3KTAN8WML3XKI1NZ" localSheetId="11" hidden="1">#REF!</definedName>
    <definedName name="BExKILE008SF3KTAN8WML3XKI1NZ" hidden="1">#REF!</definedName>
    <definedName name="BExKINSBB6RS7I489QHMCOMU4Z2X" localSheetId="11" hidden="1">#REF!</definedName>
    <definedName name="BExKINSBB6RS7I489QHMCOMU4Z2X" hidden="1">#REF!</definedName>
    <definedName name="BExKINXMPEA03CETGL1VOW1XRJIR" localSheetId="11" hidden="1">#REF!</definedName>
    <definedName name="BExKINXMPEA03CETGL1VOW1XRJIR" hidden="1">#REF!</definedName>
    <definedName name="BExKITBU5LXLZYDJS3D3BAVWEY3U" localSheetId="11" hidden="1">#REF!</definedName>
    <definedName name="BExKITBU5LXLZYDJS3D3BAVWEY3U" hidden="1">#REF!</definedName>
    <definedName name="BExKIU87ZKSOC2DYZWFK6SAK9I8E" localSheetId="11" hidden="1">#REF!</definedName>
    <definedName name="BExKIU87ZKSOC2DYZWFK6SAK9I8E" hidden="1">#REF!</definedName>
    <definedName name="BExKJ449HLYX2DJ9UF0H9GTPSQ73" localSheetId="11" hidden="1">#REF!</definedName>
    <definedName name="BExKJ449HLYX2DJ9UF0H9GTPSQ73" hidden="1">#REF!</definedName>
    <definedName name="BExKJ5649R9IC0GKQD6QI2G7C99Q" localSheetId="11" hidden="1">#REF!</definedName>
    <definedName name="BExKJ5649R9IC0GKQD6QI2G7C99Q" hidden="1">#REF!</definedName>
    <definedName name="BExKJEB4FXIMV2AAE9S3FCGRK1R0" localSheetId="11" hidden="1">#REF!</definedName>
    <definedName name="BExKJEB4FXIMV2AAE9S3FCGRK1R0" hidden="1">#REF!</definedName>
    <definedName name="BExKJELX2RUC8UEC56IZPYYZXHA7" localSheetId="11" hidden="1">#REF!</definedName>
    <definedName name="BExKJELX2RUC8UEC56IZPYYZXHA7" hidden="1">#REF!</definedName>
    <definedName name="BExKJI7CV9I6ILFIZ3SVO4DGK64J" localSheetId="11" hidden="1">#REF!</definedName>
    <definedName name="BExKJI7CV9I6ILFIZ3SVO4DGK64J" hidden="1">#REF!</definedName>
    <definedName name="BExKJINMXS61G2TZEXCJAWVV4F57" localSheetId="11" hidden="1">#REF!</definedName>
    <definedName name="BExKJINMXS61G2TZEXCJAWVV4F57" hidden="1">#REF!</definedName>
    <definedName name="BExKJK5ME8KB7HA0180L7OUZDDGV" localSheetId="11" hidden="1">#REF!</definedName>
    <definedName name="BExKJK5ME8KB7HA0180L7OUZDDGV" hidden="1">#REF!</definedName>
    <definedName name="BExKJLY652HI5GNEEWQXOB08K2C1" localSheetId="11" hidden="1">#REF!</definedName>
    <definedName name="BExKJLY652HI5GNEEWQXOB08K2C1" hidden="1">#REF!</definedName>
    <definedName name="BExKJN5IF0VMDILJ5K8ZENF2QYV1" localSheetId="11" hidden="1">#REF!</definedName>
    <definedName name="BExKJN5IF0VMDILJ5K8ZENF2QYV1" hidden="1">#REF!</definedName>
    <definedName name="BExKJUSJPFUIK20FTVAFJWR2OUYX" localSheetId="11" hidden="1">#REF!</definedName>
    <definedName name="BExKJUSJPFUIK20FTVAFJWR2OUYX" hidden="1">#REF!</definedName>
    <definedName name="BExKJXHNZTE5OMRQ1KTVM1DIQE9I" localSheetId="11" hidden="1">#REF!</definedName>
    <definedName name="BExKJXHNZTE5OMRQ1KTVM1DIQE9I" hidden="1">#REF!</definedName>
    <definedName name="BExKK8VP5RS3D0UXZVKA37C4SYBP" localSheetId="11" hidden="1">#REF!</definedName>
    <definedName name="BExKK8VP5RS3D0UXZVKA37C4SYBP" hidden="1">#REF!</definedName>
    <definedName name="BExKKIM9NPF6B3SPMPIQB27HQME4" localSheetId="11" hidden="1">#REF!</definedName>
    <definedName name="BExKKIM9NPF6B3SPMPIQB27HQME4" hidden="1">#REF!</definedName>
    <definedName name="BExKKIX1BCBQ4R3K41QD8NTV0OV0" localSheetId="11" hidden="1">#REF!</definedName>
    <definedName name="BExKKIX1BCBQ4R3K41QD8NTV0OV0" hidden="1">#REF!</definedName>
    <definedName name="BExKKJ2IHMOO66DQ0V2YABR4GV05" localSheetId="11" hidden="1">#REF!</definedName>
    <definedName name="BExKKJ2IHMOO66DQ0V2YABR4GV05" hidden="1">#REF!</definedName>
    <definedName name="BExKKQ3ZWADYV03YHMXDOAMU90EB" localSheetId="11" hidden="1">#REF!</definedName>
    <definedName name="BExKKQ3ZWADYV03YHMXDOAMU90EB" hidden="1">#REF!</definedName>
    <definedName name="BExKKUGD2HMJWQEYZ8H3X1BMXFS9" localSheetId="11" hidden="1">#REF!</definedName>
    <definedName name="BExKKUGD2HMJWQEYZ8H3X1BMXFS9" hidden="1">#REF!</definedName>
    <definedName name="BExKKX05KCZZZPKOR1NE5A8RGVT4" localSheetId="11" hidden="1">#REF!</definedName>
    <definedName name="BExKKX05KCZZZPKOR1NE5A8RGVT4" hidden="1">#REF!</definedName>
    <definedName name="BExKL3QUCLQLECGZM555PRF8EN56" localSheetId="11" hidden="1">#REF!</definedName>
    <definedName name="BExKL3QUCLQLECGZM555PRF8EN56" hidden="1">#REF!</definedName>
    <definedName name="BExKL7CGLA62V9UQH9ZDEHIK8W4O" localSheetId="11" hidden="1">#REF!</definedName>
    <definedName name="BExKL7CGLA62V9UQH9ZDEHIK8W4O" hidden="1">#REF!</definedName>
    <definedName name="BExKLD6S9L66QYREYHBE5J44OK7X" localSheetId="11" hidden="1">#REF!</definedName>
    <definedName name="BExKLD6S9L66QYREYHBE5J44OK7X" hidden="1">#REF!</definedName>
    <definedName name="BExKLEZK32L28GYJWVO63BZ5E1JD" localSheetId="11" hidden="1">#REF!</definedName>
    <definedName name="BExKLEZK32L28GYJWVO63BZ5E1JD" hidden="1">#REF!</definedName>
    <definedName name="BExKLLKVVHT06LA55JB2FC871DC5" localSheetId="11" hidden="1">#REF!</definedName>
    <definedName name="BExKLLKVVHT06LA55JB2FC871DC5" hidden="1">#REF!</definedName>
    <definedName name="BExKMKNALVJRCZS69GFJA4M1J08O" localSheetId="11" hidden="1">#REF!</definedName>
    <definedName name="BExKMKNALVJRCZS69GFJA4M1J08O" hidden="1">#REF!</definedName>
    <definedName name="BExKMMFZIDRFNSBCWVADJ4S2JE52" localSheetId="11" hidden="1">#REF!</definedName>
    <definedName name="BExKMMFZIDRFNSBCWVADJ4S2JE52" hidden="1">#REF!</definedName>
    <definedName name="BExKMRZJS845FERFW6HUXLFAOMYD" localSheetId="11" hidden="1">#REF!</definedName>
    <definedName name="BExKMRZJS845FERFW6HUXLFAOMYD" hidden="1">#REF!</definedName>
    <definedName name="BExKMS514WWPGUGRYGTH6XU97T8B" localSheetId="11" hidden="1">#REF!</definedName>
    <definedName name="BExKMS514WWPGUGRYGTH6XU97T8B" hidden="1">#REF!</definedName>
    <definedName name="BExKMUDV8AH8HQAD5HJVUW7GFDWU" localSheetId="11" hidden="1">#REF!</definedName>
    <definedName name="BExKMUDV8AH8HQAD5HJVUW7GFDWU" hidden="1">#REF!</definedName>
    <definedName name="BExKMWBX4EH3EYJ07UFEM08NB40Z" localSheetId="11" hidden="1">#REF!</definedName>
    <definedName name="BExKMWBX4EH3EYJ07UFEM08NB40Z" hidden="1">#REF!</definedName>
    <definedName name="BExKN4Q70IU9OY91QRUSK3044MQD" localSheetId="11" hidden="1">#REF!</definedName>
    <definedName name="BExKN4Q70IU9OY91QRUSK3044MQD" hidden="1">#REF!</definedName>
    <definedName name="BExKNBGV2IR3S7M0BX4810KZB4V3" localSheetId="11" hidden="1">#REF!</definedName>
    <definedName name="BExKNBGV2IR3S7M0BX4810KZB4V3" hidden="1">#REF!</definedName>
    <definedName name="BExKNCTBZTSY3MO42VU5PLV6YUHZ" localSheetId="11" hidden="1">#REF!</definedName>
    <definedName name="BExKNCTBZTSY3MO42VU5PLV6YUHZ" hidden="1">#REF!</definedName>
    <definedName name="BExKNGV2YY749C42AQ2T9QNIE5C3" localSheetId="11" hidden="1">#REF!</definedName>
    <definedName name="BExKNGV2YY749C42AQ2T9QNIE5C3" hidden="1">#REF!</definedName>
    <definedName name="BExKNH0F1WPNUEQITIUN5T4NDX9H" localSheetId="11" hidden="1">#REF!</definedName>
    <definedName name="BExKNH0F1WPNUEQITIUN5T4NDX9H" hidden="1">#REF!</definedName>
    <definedName name="BExKNV8UOHVWEHDJWI2WMJ9X6QHZ" localSheetId="11" hidden="1">#REF!</definedName>
    <definedName name="BExKNV8UOHVWEHDJWI2WMJ9X6QHZ" hidden="1">#REF!</definedName>
    <definedName name="BExKNZLD7UATC1MYRNJD8H2NH4KU" localSheetId="11" hidden="1">#REF!</definedName>
    <definedName name="BExKNZLD7UATC1MYRNJD8H2NH4KU" hidden="1">#REF!</definedName>
    <definedName name="BExKNZQUKQQG2Y97R74G4O4BJP1L" localSheetId="11" hidden="1">#REF!</definedName>
    <definedName name="BExKNZQUKQQG2Y97R74G4O4BJP1L" hidden="1">#REF!</definedName>
    <definedName name="BExKO06X0EAD3ABEG1E8PWLDWHBA" localSheetId="11" hidden="1">#REF!</definedName>
    <definedName name="BExKO06X0EAD3ABEG1E8PWLDWHBA" hidden="1">#REF!</definedName>
    <definedName name="BExKO2AHHSGNI1AZOIOW21KPXKPE" localSheetId="11" hidden="1">#REF!</definedName>
    <definedName name="BExKO2AHHSGNI1AZOIOW21KPXKPE" hidden="1">#REF!</definedName>
    <definedName name="BExKO2FXWJWC5IZLDN8JHYILQJ2N" localSheetId="11" hidden="1">#REF!</definedName>
    <definedName name="BExKO2FXWJWC5IZLDN8JHYILQJ2N" hidden="1">#REF!</definedName>
    <definedName name="BExKO438WZ8FKOU00NURGFMOYXWN" localSheetId="11" hidden="1">#REF!</definedName>
    <definedName name="BExKO438WZ8FKOU00NURGFMOYXWN" hidden="1">#REF!</definedName>
    <definedName name="BExKO551EZ73M80UFHBQE7BQVU4L" localSheetId="11" hidden="1">#REF!</definedName>
    <definedName name="BExKO551EZ73M80UFHBQE7BQVU4L" hidden="1">#REF!</definedName>
    <definedName name="BExKOBA4VTRV9YG31IM1PDDO3J9M" localSheetId="11" hidden="1">#REF!</definedName>
    <definedName name="BExKOBA4VTRV9YG31IM1PDDO3J9M" hidden="1">#REF!</definedName>
    <definedName name="BExKODIZGWW2EQD0FEYW6WK6XLCM" localSheetId="11" hidden="1">#REF!</definedName>
    <definedName name="BExKODIZGWW2EQD0FEYW6WK6XLCM" hidden="1">#REF!</definedName>
    <definedName name="BExKOPO2HPWVQGAKW8LOZMPIDEFG" localSheetId="11" hidden="1">#REF!</definedName>
    <definedName name="BExKOPO2HPWVQGAKW8LOZMPIDEFG" hidden="1">#REF!</definedName>
    <definedName name="BExKP7SRQ3MN5BDYXV2XMBQNUH23" localSheetId="11" hidden="1">#REF!</definedName>
    <definedName name="BExKP7SRQ3MN5BDYXV2XMBQNUH23" hidden="1">#REF!</definedName>
    <definedName name="BExKPEZP0QTKOTLIMMIFSVTHQEEK" localSheetId="11" hidden="1">#REF!</definedName>
    <definedName name="BExKPEZP0QTKOTLIMMIFSVTHQEEK" hidden="1">#REF!</definedName>
    <definedName name="BExKPFFSVTL757PNITV8R9RN4452" localSheetId="11" hidden="1">#REF!</definedName>
    <definedName name="BExKPFFSVTL757PNITV8R9RN4452" hidden="1">#REF!</definedName>
    <definedName name="BExKPJHKPVROP9QX9BMBZMU2HEZ1" localSheetId="11" hidden="1">#REF!</definedName>
    <definedName name="BExKPJHKPVROP9QX9BMBZMU2HEZ1" hidden="1">#REF!</definedName>
    <definedName name="BExKPLQJX0HJ8OTXBXH9IC9J2V0W" localSheetId="11" hidden="1">#REF!</definedName>
    <definedName name="BExKPLQJX0HJ8OTXBXH9IC9J2V0W" hidden="1">#REF!</definedName>
    <definedName name="BExKPN8C7GN36ZJZHLOB74LU6KT0" localSheetId="11" hidden="1">#REF!</definedName>
    <definedName name="BExKPN8C7GN36ZJZHLOB74LU6KT0" hidden="1">#REF!</definedName>
    <definedName name="BExKPX9VZ1J5021Q98K60HMPJU58" localSheetId="11" hidden="1">#REF!</definedName>
    <definedName name="BExKPX9VZ1J5021Q98K60HMPJU58" hidden="1">#REF!</definedName>
    <definedName name="BExKQGGEP203MUWSJVORTY7RFOFT" localSheetId="11" hidden="1">#REF!</definedName>
    <definedName name="BExKQGGEP203MUWSJVORTY7RFOFT" hidden="1">#REF!</definedName>
    <definedName name="BExKQJGAAWNM3NT19E9I0CQDBTU0" localSheetId="11" hidden="1">#REF!</definedName>
    <definedName name="BExKQJGAAWNM3NT19E9I0CQDBTU0" hidden="1">#REF!</definedName>
    <definedName name="BExKQM5GJ1ZN5REKFE7YVBQ0KXWF" localSheetId="11" hidden="1">#REF!</definedName>
    <definedName name="BExKQM5GJ1ZN5REKFE7YVBQ0KXWF" hidden="1">#REF!</definedName>
    <definedName name="BExKQQ71278061G7ZFYGPWOMOMY2" localSheetId="11" hidden="1">#REF!</definedName>
    <definedName name="BExKQQ71278061G7ZFYGPWOMOMY2" hidden="1">#REF!</definedName>
    <definedName name="BExKQTXRG3ECU8NT47UR7643LO5G" localSheetId="11" hidden="1">#REF!</definedName>
    <definedName name="BExKQTXRG3ECU8NT47UR7643LO5G" hidden="1">#REF!</definedName>
    <definedName name="BExKQVL7HPOIZ4FHANDFMVOJLEPR" localSheetId="11" hidden="1">#REF!</definedName>
    <definedName name="BExKQVL7HPOIZ4FHANDFMVOJLEPR" hidden="1">#REF!</definedName>
    <definedName name="BExKR3ZAJRYXZB4M7XZPK0I7E55W" localSheetId="11" hidden="1">#REF!</definedName>
    <definedName name="BExKR3ZAJRYXZB4M7XZPK0I7E55W" hidden="1">#REF!</definedName>
    <definedName name="BExKR8RZSEHW184G0Z56B4EGNU72" localSheetId="11" hidden="1">#REF!</definedName>
    <definedName name="BExKR8RZSEHW184G0Z56B4EGNU72" hidden="1">#REF!</definedName>
    <definedName name="BExKRHM60KUPM7RGAAFRSKX4TMS5" localSheetId="11" hidden="1">#REF!</definedName>
    <definedName name="BExKRHM60KUPM7RGAAFRSKX4TMS5" hidden="1">#REF!</definedName>
    <definedName name="BExKRQB2LX164R610N3VXJPD3C1W" localSheetId="11" hidden="1">#REF!</definedName>
    <definedName name="BExKRQB2LX164R610N3VXJPD3C1W" hidden="1">#REF!</definedName>
    <definedName name="BExKRVUSQ6PA7ZYQSTEQL3X7PB9P" localSheetId="11" hidden="1">#REF!</definedName>
    <definedName name="BExKRVUSQ6PA7ZYQSTEQL3X7PB9P" hidden="1">#REF!</definedName>
    <definedName name="BExKRY3KZ7F7RB2KH8HXSQ85IEQO" localSheetId="11" hidden="1">#REF!</definedName>
    <definedName name="BExKRY3KZ7F7RB2KH8HXSQ85IEQO" hidden="1">#REF!</definedName>
    <definedName name="BExKS91CCVW1YKNE1EQ4MCE1E9JX" localSheetId="11" hidden="1">#REF!</definedName>
    <definedName name="BExKS91CCVW1YKNE1EQ4MCE1E9JX" hidden="1">#REF!</definedName>
    <definedName name="BExKSA37DZTCK6H13HPIKR0ZFVL8" localSheetId="11" hidden="1">#REF!</definedName>
    <definedName name="BExKSA37DZTCK6H13HPIKR0ZFVL8" hidden="1">#REF!</definedName>
    <definedName name="BExKSB51O073JLM4PEU353GBBSMI" localSheetId="11" hidden="1">#REF!</definedName>
    <definedName name="BExKSB51O073JLM4PEU353GBBSMI" hidden="1">#REF!</definedName>
    <definedName name="BExKSC1EDUXA6RM44LZV6HMMHKLX" localSheetId="11" hidden="1">#REF!</definedName>
    <definedName name="BExKSC1EDUXA6RM44LZV6HMMHKLX" hidden="1">#REF!</definedName>
    <definedName name="BExKSFMOMSZYDE0WNC94F40S6636" localSheetId="11" hidden="1">#REF!</definedName>
    <definedName name="BExKSFMOMSZYDE0WNC94F40S6636" hidden="1">#REF!</definedName>
    <definedName name="BExKSHQ9K79S8KYUWIV5M5LAHHF1" localSheetId="11" hidden="1">#REF!</definedName>
    <definedName name="BExKSHQ9K79S8KYUWIV5M5LAHHF1" hidden="1">#REF!</definedName>
    <definedName name="BExKSJTWG9L3FCX8FLK4EMUJMF27" localSheetId="11" hidden="1">#REF!</definedName>
    <definedName name="BExKSJTWG9L3FCX8FLK4EMUJMF27" hidden="1">#REF!</definedName>
    <definedName name="BExKSU0MKNAVZYYPKCYTZDWQX4R8" localSheetId="11" hidden="1">#REF!</definedName>
    <definedName name="BExKSU0MKNAVZYYPKCYTZDWQX4R8" hidden="1">#REF!</definedName>
    <definedName name="BExKSX60G1MUS689FXIGYP2F7C62" localSheetId="11" hidden="1">#REF!</definedName>
    <definedName name="BExKSX60G1MUS689FXIGYP2F7C62" hidden="1">#REF!</definedName>
    <definedName name="BExKT2UZ7Y2VWF5NQE18SJRLD2RN" localSheetId="11" hidden="1">#REF!</definedName>
    <definedName name="BExKT2UZ7Y2VWF5NQE18SJRLD2RN" hidden="1">#REF!</definedName>
    <definedName name="BExKT3GJFNGAM09H5F615E36A38C" localSheetId="11" hidden="1">#REF!</definedName>
    <definedName name="BExKT3GJFNGAM09H5F615E36A38C" hidden="1">#REF!</definedName>
    <definedName name="BExKTD1UM9PTLYETG1RM502XDNC0" localSheetId="11" hidden="1">#REF!</definedName>
    <definedName name="BExKTD1UM9PTLYETG1RM502XDNC0" hidden="1">#REF!</definedName>
    <definedName name="BExKTJN26AY45CE6JUAX3OIL48F7" localSheetId="11" hidden="1">#REF!</definedName>
    <definedName name="BExKTJN26AY45CE6JUAX3OIL48F7" hidden="1">#REF!</definedName>
    <definedName name="BExKTQZGN8GI3XGSEXMPCCA3S19H" localSheetId="11" hidden="1">#REF!</definedName>
    <definedName name="BExKTQZGN8GI3XGSEXMPCCA3S19H" hidden="1">#REF!</definedName>
    <definedName name="BExKTUKYYU0F6TUW1RXV24LRAZFE" localSheetId="11" hidden="1">#REF!</definedName>
    <definedName name="BExKTUKYYU0F6TUW1RXV24LRAZFE" hidden="1">#REF!</definedName>
    <definedName name="BExKU3FBLHQBIUTN6XEZW5GC9OG1" localSheetId="11" hidden="1">#REF!</definedName>
    <definedName name="BExKU3FBLHQBIUTN6XEZW5GC9OG1" hidden="1">#REF!</definedName>
    <definedName name="BExKU82I99FEUIZLODXJDOJC96CQ" localSheetId="11" hidden="1">#REF!</definedName>
    <definedName name="BExKU82I99FEUIZLODXJDOJC96CQ" hidden="1">#REF!</definedName>
    <definedName name="BExKUDM0DFSCM3D91SH0XLXJSL18" localSheetId="11" hidden="1">#REF!</definedName>
    <definedName name="BExKUDM0DFSCM3D91SH0XLXJSL18" hidden="1">#REF!</definedName>
    <definedName name="BExKUHYKD9TJTMQOOBS4EX04FCEZ" localSheetId="11" hidden="1">#REF!</definedName>
    <definedName name="BExKUHYKD9TJTMQOOBS4EX04FCEZ" hidden="1">#REF!</definedName>
    <definedName name="BExKULEKJLA77AUQPDUHSM94Y76Z" localSheetId="11" hidden="1">#REF!</definedName>
    <definedName name="BExKULEKJLA77AUQPDUHSM94Y76Z" hidden="1">#REF!</definedName>
    <definedName name="BExKUXE506JSYMR4CV866RHRDYR9" localSheetId="11" hidden="1">#REF!</definedName>
    <definedName name="BExKUXE506JSYMR4CV866RHRDYR9" hidden="1">#REF!</definedName>
    <definedName name="BExKV08R85MKI3MAX9E2HERNQUNL" localSheetId="11" hidden="1">#REF!</definedName>
    <definedName name="BExKV08R85MKI3MAX9E2HERNQUNL" hidden="1">#REF!</definedName>
    <definedName name="BExKV4AAUNNJL5JWD7PX6BFKVS6O" localSheetId="11" hidden="1">#REF!</definedName>
    <definedName name="BExKV4AAUNNJL5JWD7PX6BFKVS6O" hidden="1">#REF!</definedName>
    <definedName name="BExKVDVK6HN74GQPTXICP9BFC8CF" localSheetId="11" hidden="1">#REF!</definedName>
    <definedName name="BExKVDVK6HN74GQPTXICP9BFC8CF" hidden="1">#REF!</definedName>
    <definedName name="BExKVFZ3ZZGIC1QI8XN6BYFWN0ZY" localSheetId="11" hidden="1">#REF!</definedName>
    <definedName name="BExKVFZ3ZZGIC1QI8XN6BYFWN0ZY" hidden="1">#REF!</definedName>
    <definedName name="BExKVG4KGO28KPGTAFL1R8TTZ10N" localSheetId="11" hidden="1">#REF!</definedName>
    <definedName name="BExKVG4KGO28KPGTAFL1R8TTZ10N" hidden="1">#REF!</definedName>
    <definedName name="BExKW0CSH7DA02YSNV64PSEIXB2P" localSheetId="11" hidden="1">#REF!</definedName>
    <definedName name="BExKW0CSH7DA02YSNV64PSEIXB2P" hidden="1">#REF!</definedName>
    <definedName name="BExM9NUG3Q31X01AI9ZJCZIX25CS" localSheetId="11" hidden="1">#REF!</definedName>
    <definedName name="BExM9NUG3Q31X01AI9ZJCZIX25CS" hidden="1">#REF!</definedName>
    <definedName name="BExM9OG182RP30MY23PG49LVPZ1C" localSheetId="11" hidden="1">#REF!</definedName>
    <definedName name="BExM9OG182RP30MY23PG49LVPZ1C" hidden="1">#REF!</definedName>
    <definedName name="BExMA64MW1S18NH8DCKPCCEI5KCB" localSheetId="11" hidden="1">#REF!</definedName>
    <definedName name="BExMA64MW1S18NH8DCKPCCEI5KCB" hidden="1">#REF!</definedName>
    <definedName name="BExMALEWFUEM8Y686IT03ECURUBR" localSheetId="11" hidden="1">#REF!</definedName>
    <definedName name="BExMALEWFUEM8Y686IT03ECURUBR" hidden="1">#REF!</definedName>
    <definedName name="BExMAS0AQY7KMMTBTBPK0SWWDITB" localSheetId="11" hidden="1">#REF!</definedName>
    <definedName name="BExMAS0AQY7KMMTBTBPK0SWWDITB" hidden="1">#REF!</definedName>
    <definedName name="BExMAXJS82ZJ8RS22VLE0V0LDUII" localSheetId="11" hidden="1">#REF!</definedName>
    <definedName name="BExMAXJS82ZJ8RS22VLE0V0LDUII" hidden="1">#REF!</definedName>
    <definedName name="BExMB4QRS0R3MTB4CMUHFZ84LNZQ" localSheetId="11" hidden="1">#REF!</definedName>
    <definedName name="BExMB4QRS0R3MTB4CMUHFZ84LNZQ" hidden="1">#REF!</definedName>
    <definedName name="BExMB7AICZ233JKSCEUSR9RQXRS0" localSheetId="11" hidden="1">#REF!</definedName>
    <definedName name="BExMB7AICZ233JKSCEUSR9RQXRS0" hidden="1">#REF!</definedName>
    <definedName name="BExMBC35WKQY5CWQJLV4D05O6971" localSheetId="11" hidden="1">#REF!</definedName>
    <definedName name="BExMBC35WKQY5CWQJLV4D05O6971" hidden="1">#REF!</definedName>
    <definedName name="BExMBFTZV4Q1A5KG25C1N9PHQNSW" localSheetId="11" hidden="1">#REF!</definedName>
    <definedName name="BExMBFTZV4Q1A5KG25C1N9PHQNSW" hidden="1">#REF!</definedName>
    <definedName name="BExMBFZFXQDH3H55R89930TFTU36" localSheetId="11" hidden="1">#REF!</definedName>
    <definedName name="BExMBFZFXQDH3H55R89930TFTU36" hidden="1">#REF!</definedName>
    <definedName name="BExMBK6ISK3U7KHZKUJXIDKGF6VW" localSheetId="11" hidden="1">#REF!</definedName>
    <definedName name="BExMBK6ISK3U7KHZKUJXIDKGF6VW" hidden="1">#REF!</definedName>
    <definedName name="BExMBYPQDG9AYDQ5E8IECVFREPO6" localSheetId="11" hidden="1">#REF!</definedName>
    <definedName name="BExMBYPQDG9AYDQ5E8IECVFREPO6" hidden="1">#REF!</definedName>
    <definedName name="BExMC7PESEESXVMDCGGIP5LPMUGY" hidden="1">#REF!</definedName>
    <definedName name="BExMC8AZUTX8LG89K2JJR7ZG62XX" localSheetId="11" hidden="1">#REF!</definedName>
    <definedName name="BExMC8AZUTX8LG89K2JJR7ZG62XX" hidden="1">#REF!</definedName>
    <definedName name="BExMCA96YR10V72G2R0SCIKPZLIZ" localSheetId="11" hidden="1">#REF!</definedName>
    <definedName name="BExMCA96YR10V72G2R0SCIKPZLIZ" hidden="1">#REF!</definedName>
    <definedName name="BExMCB5JU5I2VQDUBS4O42BTEVKI" localSheetId="11" hidden="1">#REF!</definedName>
    <definedName name="BExMCB5JU5I2VQDUBS4O42BTEVKI" hidden="1">#REF!</definedName>
    <definedName name="BExMCFSQFSEMPY5IXDIRKZDASDBR" localSheetId="11" hidden="1">#REF!</definedName>
    <definedName name="BExMCFSQFSEMPY5IXDIRKZDASDBR" hidden="1">#REF!</definedName>
    <definedName name="BExMCH58I9XOLK7WEE6VSJGYPJGL" localSheetId="11" hidden="1">#REF!</definedName>
    <definedName name="BExMCH58I9XOLK7WEE6VSJGYPJGL" hidden="1">#REF!</definedName>
    <definedName name="BExMCMZOEYWVOOJ98TBHTTCS7XB8" localSheetId="11" hidden="1">#REF!</definedName>
    <definedName name="BExMCMZOEYWVOOJ98TBHTTCS7XB8" hidden="1">#REF!</definedName>
    <definedName name="BExMCS8EF2W3FS9QADNKREYSI8P0" localSheetId="11" hidden="1">#REF!</definedName>
    <definedName name="BExMCS8EF2W3FS9QADNKREYSI8P0" hidden="1">#REF!</definedName>
    <definedName name="BExMCSU0KZGHALEL7N5DJBVL94K7" localSheetId="11" hidden="1">#REF!</definedName>
    <definedName name="BExMCSU0KZGHALEL7N5DJBVL94K7" hidden="1">#REF!</definedName>
    <definedName name="BExMCUS7GSOM96J0HJ7EH0FFM2AC" localSheetId="11" hidden="1">#REF!</definedName>
    <definedName name="BExMCUS7GSOM96J0HJ7EH0FFM2AC" hidden="1">#REF!</definedName>
    <definedName name="BExMCYTT6TVDWMJXO1NZANRTVNAN" localSheetId="11" hidden="1">#REF!</definedName>
    <definedName name="BExMCYTT6TVDWMJXO1NZANRTVNAN" hidden="1">#REF!</definedName>
    <definedName name="BExMD54CT1VTE5YGBM90H90NF28M" localSheetId="11" hidden="1">#REF!</definedName>
    <definedName name="BExMD54CT1VTE5YGBM90H90NF28M" hidden="1">#REF!</definedName>
    <definedName name="BExMD5F6IAV108XYJLXUO9HD0IT6" localSheetId="11" hidden="1">#REF!</definedName>
    <definedName name="BExMD5F6IAV108XYJLXUO9HD0IT6" hidden="1">#REF!</definedName>
    <definedName name="BExMDANV66W9T3XAXID40XFJ0J93" localSheetId="11" hidden="1">#REF!</definedName>
    <definedName name="BExMDANV66W9T3XAXID40XFJ0J93" hidden="1">#REF!</definedName>
    <definedName name="BExMDGD1KQP7NNR78X2ZX4FCBQ1S" localSheetId="11" hidden="1">#REF!</definedName>
    <definedName name="BExMDGD1KQP7NNR78X2ZX4FCBQ1S" hidden="1">#REF!</definedName>
    <definedName name="BExMDIRDK0DI8P86HB7WPH8QWLSQ" localSheetId="11" hidden="1">#REF!</definedName>
    <definedName name="BExMDIRDK0DI8P86HB7WPH8QWLSQ" hidden="1">#REF!</definedName>
    <definedName name="BExMDOWGDLP3BZZB4ZPI31VS10FP" localSheetId="11" hidden="1">#REF!</definedName>
    <definedName name="BExMDOWGDLP3BZZB4ZPI31VS10FP" hidden="1">#REF!</definedName>
    <definedName name="BExMDPI2FVMORSWDDCVAJ85WYAYO" localSheetId="11" hidden="1">#REF!</definedName>
    <definedName name="BExMDPI2FVMORSWDDCVAJ85WYAYO" hidden="1">#REF!</definedName>
    <definedName name="BExMDUWB7VWHFFR266QXO46BNV2S" localSheetId="11" hidden="1">#REF!</definedName>
    <definedName name="BExMDUWB7VWHFFR266QXO46BNV2S" hidden="1">#REF!</definedName>
    <definedName name="BExME2U47N8LZG0BPJ49ANY5QVV2" localSheetId="11" hidden="1">#REF!</definedName>
    <definedName name="BExME2U47N8LZG0BPJ49ANY5QVV2" hidden="1">#REF!</definedName>
    <definedName name="BExME88DH5DUKMUFI9FNVECXFD2E" localSheetId="11" hidden="1">#REF!</definedName>
    <definedName name="BExME88DH5DUKMUFI9FNVECXFD2E" hidden="1">#REF!</definedName>
    <definedName name="BExME9A7MOGAK7YTTQYXP5DL6VYA" localSheetId="11" hidden="1">#REF!</definedName>
    <definedName name="BExME9A7MOGAK7YTTQYXP5DL6VYA" hidden="1">#REF!</definedName>
    <definedName name="BExMEOV9YFRY5C3GDLU60GIX10BY" localSheetId="11" hidden="1">#REF!</definedName>
    <definedName name="BExMEOV9YFRY5C3GDLU60GIX10BY" hidden="1">#REF!</definedName>
    <definedName name="BExMEUK2Q5GZGZFZ77Z2IYUKOOYW" localSheetId="11" hidden="1">#REF!</definedName>
    <definedName name="BExMEUK2Q5GZGZFZ77Z2IYUKOOYW" hidden="1">#REF!</definedName>
    <definedName name="BExMEWT36INWIP0VNS94NEP3WZ4U" localSheetId="11" hidden="1">#REF!</definedName>
    <definedName name="BExMEWT36INWIP0VNS94NEP3WZ4U" hidden="1">#REF!</definedName>
    <definedName name="BExMEY09ESM4H2YGKEQQRYUD114R" localSheetId="11" hidden="1">#REF!</definedName>
    <definedName name="BExMEY09ESM4H2YGKEQQRYUD114R" hidden="1">#REF!</definedName>
    <definedName name="BExMF0UU4SBJHOJ4SG09QMF1TC7H" localSheetId="11" hidden="1">#REF!</definedName>
    <definedName name="BExMF0UU4SBJHOJ4SG09QMF1TC7H" hidden="1">#REF!</definedName>
    <definedName name="BExMF2YDPQWGK3CSN8LJG16MLFQZ" localSheetId="11" hidden="1">#REF!</definedName>
    <definedName name="BExMF2YDPQWGK3CSN8LJG16MLFQZ" hidden="1">#REF!</definedName>
    <definedName name="BExMF4G4IUPQY1Y5GEY5N3E04CL6" localSheetId="11" hidden="1">#REF!</definedName>
    <definedName name="BExMF4G4IUPQY1Y5GEY5N3E04CL6" hidden="1">#REF!</definedName>
    <definedName name="BExMF9UIGYMOAQK0ELUWP0S0HZZY" localSheetId="11" hidden="1">#REF!</definedName>
    <definedName name="BExMF9UIGYMOAQK0ELUWP0S0HZZY" hidden="1">#REF!</definedName>
    <definedName name="BExMFDLBSWFMRDYJ2DZETI3EXKN2" localSheetId="11" hidden="1">#REF!</definedName>
    <definedName name="BExMFDLBSWFMRDYJ2DZETI3EXKN2" hidden="1">#REF!</definedName>
    <definedName name="BExMFLDTMRTCHKA37LQW67BG8D5C" localSheetId="11" hidden="1">#REF!</definedName>
    <definedName name="BExMFLDTMRTCHKA37LQW67BG8D5C" hidden="1">#REF!</definedName>
    <definedName name="BExMFTH63LTWA2JYJTJYMT5K2OF2" localSheetId="11" hidden="1">#REF!</definedName>
    <definedName name="BExMFTH63LTWA2JYJTJYMT5K2OF2" hidden="1">#REF!</definedName>
    <definedName name="BExMFY4AG5T27EVMCCNE00GOAR66" localSheetId="11" hidden="1">#REF!</definedName>
    <definedName name="BExMFY4AG5T27EVMCCNE00GOAR66" hidden="1">#REF!</definedName>
    <definedName name="BExMGQQNOFER1MEVQ961XARTRIOB" localSheetId="11" hidden="1">#REF!</definedName>
    <definedName name="BExMGQQNOFER1MEVQ961XARTRIOB" hidden="1">#REF!</definedName>
    <definedName name="BExMH189E60TZBQFN2UWVA1UZA7X" localSheetId="11" hidden="1">#REF!</definedName>
    <definedName name="BExMH189E60TZBQFN2UWVA1UZA7X" hidden="1">#REF!</definedName>
    <definedName name="BExMH3H9TW5TJCNU5Z1EWXP3BAEP" localSheetId="11" hidden="1">#REF!</definedName>
    <definedName name="BExMH3H9TW5TJCNU5Z1EWXP3BAEP" hidden="1">#REF!</definedName>
    <definedName name="BExMH5A1B01SYXROP70DOKTQ5D6Z" localSheetId="11" hidden="1">#REF!</definedName>
    <definedName name="BExMH5A1B01SYXROP70DOKTQ5D6Z" hidden="1">#REF!</definedName>
    <definedName name="BExMHCGUJ8A3L31NU0XU0FGXE4P3" localSheetId="11" hidden="1">#REF!</definedName>
    <definedName name="BExMHCGUJ8A3L31NU0XU0FGXE4P3" hidden="1">#REF!</definedName>
    <definedName name="BExMHOWPB34KPZ76M2KIX2C9R2VB" localSheetId="11" hidden="1">#REF!</definedName>
    <definedName name="BExMHOWPB34KPZ76M2KIX2C9R2VB" hidden="1">#REF!</definedName>
    <definedName name="BExMHSSYC6KVHA3QDTSYPN92TWMI" localSheetId="11" hidden="1">#REF!</definedName>
    <definedName name="BExMHSSYC6KVHA3QDTSYPN92TWMI" hidden="1">#REF!</definedName>
    <definedName name="BExMI3AJ9477KDL4T9DHET4LJJTW" localSheetId="11" hidden="1">#REF!</definedName>
    <definedName name="BExMI3AJ9477KDL4T9DHET4LJJTW" hidden="1">#REF!</definedName>
    <definedName name="BExMI6QQ20XHD0NWJUN741B37182" localSheetId="11" hidden="1">#REF!</definedName>
    <definedName name="BExMI6QQ20XHD0NWJUN741B37182" hidden="1">#REF!</definedName>
    <definedName name="BExMI7MYDIMC9K16SBAFUY33RHK6" localSheetId="11" hidden="1">#REF!</definedName>
    <definedName name="BExMI7MYDIMC9K16SBAFUY33RHK6" hidden="1">#REF!</definedName>
    <definedName name="BExMI8JB94SBD9EMNJEK7Y2T6GYU" localSheetId="11" hidden="1">#REF!</definedName>
    <definedName name="BExMI8JB94SBD9EMNJEK7Y2T6GYU" hidden="1">#REF!</definedName>
    <definedName name="BExMI8OS85YTW3KYVE4YD0R7Z6UV" localSheetId="11" hidden="1">#REF!</definedName>
    <definedName name="BExMI8OS85YTW3KYVE4YD0R7Z6UV" hidden="1">#REF!</definedName>
    <definedName name="BExMI9QNOMVZ44I3BFMGU1EL1RSY" localSheetId="11" hidden="1">#REF!</definedName>
    <definedName name="BExMI9QNOMVZ44I3BFMGU1EL1RSY" hidden="1">#REF!</definedName>
    <definedName name="BExMIBOOZU40JS3F89OMPSRCE9MM" localSheetId="11" hidden="1">#REF!</definedName>
    <definedName name="BExMIBOOZU40JS3F89OMPSRCE9MM" hidden="1">#REF!</definedName>
    <definedName name="BExMIIQ5MBWSIHTFWAQADXMZC22Q" localSheetId="11" hidden="1">#REF!</definedName>
    <definedName name="BExMIIQ5MBWSIHTFWAQADXMZC22Q" hidden="1">#REF!</definedName>
    <definedName name="BExMIL4I2GE866I25CR5JBLJWJ6A" localSheetId="11" hidden="1">#REF!</definedName>
    <definedName name="BExMIL4I2GE866I25CR5JBLJWJ6A" hidden="1">#REF!</definedName>
    <definedName name="BExMIRKIPF27SNO82SPFSB3T5U17" localSheetId="11" hidden="1">#REF!</definedName>
    <definedName name="BExMIRKIPF27SNO82SPFSB3T5U17" hidden="1">#REF!</definedName>
    <definedName name="BExMIV0KC8555D5E42ZGWG15Y0MO" localSheetId="11" hidden="1">#REF!</definedName>
    <definedName name="BExMIV0KC8555D5E42ZGWG15Y0MO" hidden="1">#REF!</definedName>
    <definedName name="BExMIZT6AN7E6YMW2S87CTCN2UXH" localSheetId="11" hidden="1">#REF!</definedName>
    <definedName name="BExMIZT6AN7E6YMW2S87CTCN2UXH" hidden="1">#REF!</definedName>
    <definedName name="BExMJB76UESLVRD81AJBOB78JDTT" localSheetId="11" hidden="1">#REF!</definedName>
    <definedName name="BExMJB76UESLVRD81AJBOB78JDTT" hidden="1">#REF!</definedName>
    <definedName name="BExMJI8OLFZQCGOW3F99ETW8A21E" localSheetId="11" hidden="1">#REF!</definedName>
    <definedName name="BExMJI8OLFZQCGOW3F99ETW8A21E" hidden="1">#REF!</definedName>
    <definedName name="BExMJNC8ZFB9DRFOJ961ZAJ8U3A8" localSheetId="11" hidden="1">#REF!</definedName>
    <definedName name="BExMJNC8ZFB9DRFOJ961ZAJ8U3A8" hidden="1">#REF!</definedName>
    <definedName name="BExMJTBV8A3D31W2IQHP9RDFPPHQ" localSheetId="11" hidden="1">#REF!</definedName>
    <definedName name="BExMJTBV8A3D31W2IQHP9RDFPPHQ" hidden="1">#REF!</definedName>
    <definedName name="BExMK2RTXN4QJWEUNX002XK8VQP8" localSheetId="11" hidden="1">#REF!</definedName>
    <definedName name="BExMK2RTXN4QJWEUNX002XK8VQP8" hidden="1">#REF!</definedName>
    <definedName name="BExMKBGQDUZ8AWXYHA3QVMSDVZ3D" localSheetId="11" hidden="1">#REF!</definedName>
    <definedName name="BExMKBGQDUZ8AWXYHA3QVMSDVZ3D" hidden="1">#REF!</definedName>
    <definedName name="BExMKBM1467553LDFZRRKVSHN374" localSheetId="11" hidden="1">#REF!</definedName>
    <definedName name="BExMKBM1467553LDFZRRKVSHN374" hidden="1">#REF!</definedName>
    <definedName name="BExMKGK5FJUC0AU8MABRGDC5ZM70" localSheetId="11" hidden="1">#REF!</definedName>
    <definedName name="BExMKGK5FJUC0AU8MABRGDC5ZM70" hidden="1">#REF!</definedName>
    <definedName name="BExMKP92JGBM5BJO174H9A4HQIB9" localSheetId="11" hidden="1">#REF!</definedName>
    <definedName name="BExMKP92JGBM5BJO174H9A4HQIB9" hidden="1">#REF!</definedName>
    <definedName name="BExMKTW7R5SOV4PHAFGHU3W73DYE" localSheetId="11" hidden="1">#REF!</definedName>
    <definedName name="BExMKTW7R5SOV4PHAFGHU3W73DYE" hidden="1">#REF!</definedName>
    <definedName name="BExMKU7051J2W1RQXGZGE62NBRUZ" localSheetId="11" hidden="1">#REF!</definedName>
    <definedName name="BExMKU7051J2W1RQXGZGE62NBRUZ" hidden="1">#REF!</definedName>
    <definedName name="BExMKUN3WPECJR2XRID2R7GZRGNX" localSheetId="11" hidden="1">#REF!</definedName>
    <definedName name="BExMKUN3WPECJR2XRID2R7GZRGNX" hidden="1">#REF!</definedName>
    <definedName name="BExMKZ535P011X4TNV16GCOH4H21" localSheetId="11" hidden="1">#REF!</definedName>
    <definedName name="BExMKZ535P011X4TNV16GCOH4H21" hidden="1">#REF!</definedName>
    <definedName name="BExML3XQNDIMX55ZCHHXKUV3D6E6" localSheetId="11" hidden="1">#REF!</definedName>
    <definedName name="BExML3XQNDIMX55ZCHHXKUV3D6E6" hidden="1">#REF!</definedName>
    <definedName name="BExML5QGSWHLI18BGY4CGOTD3UWH" localSheetId="11" hidden="1">#REF!</definedName>
    <definedName name="BExML5QGSWHLI18BGY4CGOTD3UWH" hidden="1">#REF!</definedName>
    <definedName name="BExML6BVFCV80776USR7X70HVRZT" localSheetId="11" hidden="1">#REF!</definedName>
    <definedName name="BExML6BVFCV80776USR7X70HVRZT" hidden="1">#REF!</definedName>
    <definedName name="BExMLO5Z61RE85X8HHX2G4IU3AZW" localSheetId="11" hidden="1">#REF!</definedName>
    <definedName name="BExMLO5Z61RE85X8HHX2G4IU3AZW" hidden="1">#REF!</definedName>
    <definedName name="BExMLVI7UORSHM9FMO8S2EI0TMTS" localSheetId="11" hidden="1">#REF!</definedName>
    <definedName name="BExMLVI7UORSHM9FMO8S2EI0TMTS" hidden="1">#REF!</definedName>
    <definedName name="BExMM5UCOT2HSSN0ZIPZW55GSOVO" localSheetId="11" hidden="1">#REF!</definedName>
    <definedName name="BExMM5UCOT2HSSN0ZIPZW55GSOVO" hidden="1">#REF!</definedName>
    <definedName name="BExMM8ZRS5RQ8H1H55RVPVTDL5NL" localSheetId="11" hidden="1">#REF!</definedName>
    <definedName name="BExMM8ZRS5RQ8H1H55RVPVTDL5NL" hidden="1">#REF!</definedName>
    <definedName name="BExMMH8EAZB09XXQ5X4LR0P4NHG9" localSheetId="11" hidden="1">#REF!</definedName>
    <definedName name="BExMMH8EAZB09XXQ5X4LR0P4NHG9" hidden="1">#REF!</definedName>
    <definedName name="BExMMIQH5BABNZVCIQ7TBCQ10AY5" localSheetId="11" hidden="1">#REF!</definedName>
    <definedName name="BExMMIQH5BABNZVCIQ7TBCQ10AY5" hidden="1">#REF!</definedName>
    <definedName name="BExMMNIZ2T7M22WECMUQXEF4NJ71" localSheetId="11" hidden="1">#REF!</definedName>
    <definedName name="BExMMNIZ2T7M22WECMUQXEF4NJ71" hidden="1">#REF!</definedName>
    <definedName name="BExMMPMIOU7BURTV0L1K6ACW9X73" localSheetId="11" hidden="1">#REF!</definedName>
    <definedName name="BExMMPMIOU7BURTV0L1K6ACW9X73" hidden="1">#REF!</definedName>
    <definedName name="BExMMQ835AJDHS4B419SS645P67Q" localSheetId="11" hidden="1">#REF!</definedName>
    <definedName name="BExMMQ835AJDHS4B419SS645P67Q" hidden="1">#REF!</definedName>
    <definedName name="BExMMQIUVPCOBISTEJJYNCCLUCPY" localSheetId="11" hidden="1">#REF!</definedName>
    <definedName name="BExMMQIUVPCOBISTEJJYNCCLUCPY" hidden="1">#REF!</definedName>
    <definedName name="BExMMTIXETA5VAKBSOFDD5SRU887" localSheetId="11" hidden="1">#REF!</definedName>
    <definedName name="BExMMTIXETA5VAKBSOFDD5SRU887" hidden="1">#REF!</definedName>
    <definedName name="BExMMV0P6P5YS3C35G0JYYHI7992" localSheetId="11" hidden="1">#REF!</definedName>
    <definedName name="BExMMV0P6P5YS3C35G0JYYHI7992" hidden="1">#REF!</definedName>
    <definedName name="BExMNJLFWZBRN9PZF1IO9CYWV1B2" localSheetId="11" hidden="1">#REF!</definedName>
    <definedName name="BExMNJLFWZBRN9PZF1IO9CYWV1B2" hidden="1">#REF!</definedName>
    <definedName name="BExMNKCJ0FA57YEUUAJE43U1QN5P" localSheetId="11" hidden="1">#REF!</definedName>
    <definedName name="BExMNKCJ0FA57YEUUAJE43U1QN5P" hidden="1">#REF!</definedName>
    <definedName name="BExMNKN5D1WEF2OOJVP6LZ6DLU3Y" localSheetId="11" hidden="1">#REF!</definedName>
    <definedName name="BExMNKN5D1WEF2OOJVP6LZ6DLU3Y" hidden="1">#REF!</definedName>
    <definedName name="BExMNR38HMPLWAJRQ9MMS3ZAZ9IU" localSheetId="11" hidden="1">#REF!</definedName>
    <definedName name="BExMNR38HMPLWAJRQ9MMS3ZAZ9IU" hidden="1">#REF!</definedName>
    <definedName name="BExMNRDZULKJMVY2VKIIRM2M5A1M" localSheetId="11" hidden="1">#REF!</definedName>
    <definedName name="BExMNRDZULKJMVY2VKIIRM2M5A1M" hidden="1">#REF!</definedName>
    <definedName name="BExMNVFKZIBQSCAH71DIF1CJG89T" localSheetId="11" hidden="1">#REF!</definedName>
    <definedName name="BExMNVFKZIBQSCAH71DIF1CJG89T" hidden="1">#REF!</definedName>
    <definedName name="BExMNVVUQAGQY9SA29FGI7D7R5MN" localSheetId="11" hidden="1">#REF!</definedName>
    <definedName name="BExMNVVUQAGQY9SA29FGI7D7R5MN" hidden="1">#REF!</definedName>
    <definedName name="BExMO9IOWKTWHO8LQJJQI5P3INWY" localSheetId="11" hidden="1">#REF!</definedName>
    <definedName name="BExMO9IOWKTWHO8LQJJQI5P3INWY" hidden="1">#REF!</definedName>
    <definedName name="BExMOI29DOEK5R1A5QZPUDKF7N6T" localSheetId="11" hidden="1">#REF!</definedName>
    <definedName name="BExMOI29DOEK5R1A5QZPUDKF7N6T" hidden="1">#REF!</definedName>
    <definedName name="BExMONRAU0S904NLJHPI47RVQDBH" localSheetId="11" hidden="1">#REF!</definedName>
    <definedName name="BExMONRAU0S904NLJHPI47RVQDBH" hidden="1">#REF!</definedName>
    <definedName name="BExMPAJ5AJAXGKGK3F6H3ODS6RF4" localSheetId="11" hidden="1">#REF!</definedName>
    <definedName name="BExMPAJ5AJAXGKGK3F6H3ODS6RF4" hidden="1">#REF!</definedName>
    <definedName name="BExMPD2X55FFBVJ6CBUKNPROIOEU" localSheetId="11" hidden="1">#REF!</definedName>
    <definedName name="BExMPD2X55FFBVJ6CBUKNPROIOEU" hidden="1">#REF!</definedName>
    <definedName name="BExMPGZ848E38FUH1JBQN97DGWAT" localSheetId="11" hidden="1">#REF!</definedName>
    <definedName name="BExMPGZ848E38FUH1JBQN97DGWAT" hidden="1">#REF!</definedName>
    <definedName name="BExMPMTICOSMQENOFKQ18K0ZT4S8" localSheetId="11" hidden="1">#REF!</definedName>
    <definedName name="BExMPMTICOSMQENOFKQ18K0ZT4S8" hidden="1">#REF!</definedName>
    <definedName name="BExMPMZ07II0R4KGWQQ7PGS3RZS4" localSheetId="11" hidden="1">#REF!</definedName>
    <definedName name="BExMPMZ07II0R4KGWQQ7PGS3RZS4" hidden="1">#REF!</definedName>
    <definedName name="BExMPOBH04JMDO6Z8DMSEJZM4ANN" localSheetId="11" hidden="1">#REF!</definedName>
    <definedName name="BExMPOBH04JMDO6Z8DMSEJZM4ANN" hidden="1">#REF!</definedName>
    <definedName name="BExMPSD77XQ3HA6A4FZOJK8G2JP3" localSheetId="11" hidden="1">#REF!</definedName>
    <definedName name="BExMPSD77XQ3HA6A4FZOJK8G2JP3" hidden="1">#REF!</definedName>
    <definedName name="BExMQ4I3Q7F0BMPHSFMFW9TZ87UD" localSheetId="11" hidden="1">#REF!</definedName>
    <definedName name="BExMQ4I3Q7F0BMPHSFMFW9TZ87UD" hidden="1">#REF!</definedName>
    <definedName name="BExMQ4SWDWI4N16AZ0T5CJ6HH8WC" localSheetId="11" hidden="1">#REF!</definedName>
    <definedName name="BExMQ4SWDWI4N16AZ0T5CJ6HH8WC" hidden="1">#REF!</definedName>
    <definedName name="BExMQ71WHW50GVX45JU951AGPLFQ" localSheetId="11" hidden="1">#REF!</definedName>
    <definedName name="BExMQ71WHW50GVX45JU951AGPLFQ" hidden="1">#REF!</definedName>
    <definedName name="BExMQGXSLPT4A6N47LE6FBVHWBOF" localSheetId="11" hidden="1">#REF!</definedName>
    <definedName name="BExMQGXSLPT4A6N47LE6FBVHWBOF" hidden="1">#REF!</definedName>
    <definedName name="BExMQNZGFHW75W9HWRCR0FEF0XF0" localSheetId="11" hidden="1">#REF!</definedName>
    <definedName name="BExMQNZGFHW75W9HWRCR0FEF0XF0" hidden="1">#REF!</definedName>
    <definedName name="BExMQRKVQPDFPD0WQUA9QND8OV7P" localSheetId="11" hidden="1">#REF!</definedName>
    <definedName name="BExMQRKVQPDFPD0WQUA9QND8OV7P" hidden="1">#REF!</definedName>
    <definedName name="BExMQSBR7PL4KLB1Q4961QO45Y4G" localSheetId="11" hidden="1">#REF!</definedName>
    <definedName name="BExMQSBR7PL4KLB1Q4961QO45Y4G" hidden="1">#REF!</definedName>
    <definedName name="BExMR1MA4I1X77714ZEPUVC8W398" localSheetId="11" hidden="1">#REF!</definedName>
    <definedName name="BExMR1MA4I1X77714ZEPUVC8W398" hidden="1">#REF!</definedName>
    <definedName name="BExMR8YQHA7N77HGHY4Y6R30I3XT" localSheetId="11" hidden="1">#REF!</definedName>
    <definedName name="BExMR8YQHA7N77HGHY4Y6R30I3XT" hidden="1">#REF!</definedName>
    <definedName name="BExMRENOIARWRYOIVPDIEBVNRDO7" localSheetId="11" hidden="1">#REF!</definedName>
    <definedName name="BExMRENOIARWRYOIVPDIEBVNRDO7" hidden="1">#REF!</definedName>
    <definedName name="BExMRF3SCIUZL945WMMDCT29MTLN" localSheetId="11" hidden="1">#REF!</definedName>
    <definedName name="BExMRF3SCIUZL945WMMDCT29MTLN" hidden="1">#REF!</definedName>
    <definedName name="BExMRRJNUMGRSDD5GGKKGEIZ6FTS" localSheetId="11" hidden="1">#REF!</definedName>
    <definedName name="BExMRRJNUMGRSDD5GGKKGEIZ6FTS" hidden="1">#REF!</definedName>
    <definedName name="BExMRU3ACIU0RD2BNWO55LH5U2BR" localSheetId="11" hidden="1">#REF!</definedName>
    <definedName name="BExMRU3ACIU0RD2BNWO55LH5U2BR" hidden="1">#REF!</definedName>
    <definedName name="BExMRWC9LD1LDAVIUQHQWIYMK129" localSheetId="11" hidden="1">#REF!</definedName>
    <definedName name="BExMRWC9LD1LDAVIUQHQWIYMK129" hidden="1">#REF!</definedName>
    <definedName name="BExMSBH3T898ERC4BT51ZURKDCH1" localSheetId="11" hidden="1">#REF!</definedName>
    <definedName name="BExMSBH3T898ERC4BT51ZURKDCH1" hidden="1">#REF!</definedName>
    <definedName name="BExMSQRCC40AP8BDUPL2I2DNC210" localSheetId="11" hidden="1">#REF!</definedName>
    <definedName name="BExMSQRCC40AP8BDUPL2I2DNC210" hidden="1">#REF!</definedName>
    <definedName name="BExO4J9LR712G00TVA82VNTG8O7H" localSheetId="11" hidden="1">#REF!</definedName>
    <definedName name="BExO4J9LR712G00TVA82VNTG8O7H" hidden="1">#REF!</definedName>
    <definedName name="BExO55G2KVZ7MIJ30N827CLH0I2A" localSheetId="11" hidden="1">#REF!</definedName>
    <definedName name="BExO55G2KVZ7MIJ30N827CLH0I2A" hidden="1">#REF!</definedName>
    <definedName name="BExO5A8PZD9EUHC5CMPU6N3SQ15L" localSheetId="11" hidden="1">#REF!</definedName>
    <definedName name="BExO5A8PZD9EUHC5CMPU6N3SQ15L" hidden="1">#REF!</definedName>
    <definedName name="BExO5XMAHL7CY3X0B1OPKZ28DCJ5" localSheetId="11" hidden="1">#REF!</definedName>
    <definedName name="BExO5XMAHL7CY3X0B1OPKZ28DCJ5" hidden="1">#REF!</definedName>
    <definedName name="BExO66LZJKY4PTQVREELI6POS4AY" localSheetId="11" hidden="1">#REF!</definedName>
    <definedName name="BExO66LZJKY4PTQVREELI6POS4AY" hidden="1">#REF!</definedName>
    <definedName name="BExO6LLHCYTF7CIVHKAO0NMET14Q" localSheetId="11" hidden="1">#REF!</definedName>
    <definedName name="BExO6LLHCYTF7CIVHKAO0NMET14Q" hidden="1">#REF!</definedName>
    <definedName name="BExO6NOZIPWELHV0XX25APL9UNOP" localSheetId="11" hidden="1">#REF!</definedName>
    <definedName name="BExO6NOZIPWELHV0XX25APL9UNOP" hidden="1">#REF!</definedName>
    <definedName name="BExO71MMHEBC11LG4HXDEQNHOII2" localSheetId="11" hidden="1">#REF!</definedName>
    <definedName name="BExO71MMHEBC11LG4HXDEQNHOII2" hidden="1">#REF!</definedName>
    <definedName name="BExO71S28H4XYOYYLAXOO93QV4TF" localSheetId="11" hidden="1">#REF!</definedName>
    <definedName name="BExO71S28H4XYOYYLAXOO93QV4TF" hidden="1">#REF!</definedName>
    <definedName name="BExO7BIP1737MIY7S6K4XYMTIO95" localSheetId="11" hidden="1">#REF!</definedName>
    <definedName name="BExO7BIP1737MIY7S6K4XYMTIO95" hidden="1">#REF!</definedName>
    <definedName name="BExO7OUQS3XTUQ2LDKGQ8AAQ3OJJ" localSheetId="11" hidden="1">#REF!</definedName>
    <definedName name="BExO7OUQS3XTUQ2LDKGQ8AAQ3OJJ" hidden="1">#REF!</definedName>
    <definedName name="BExO85HMYXZJ7SONWBKKIAXMCI3C" localSheetId="11" hidden="1">#REF!</definedName>
    <definedName name="BExO85HMYXZJ7SONWBKKIAXMCI3C" hidden="1">#REF!</definedName>
    <definedName name="BExO863922O4PBGQMUNEQKGN3K96" localSheetId="11" hidden="1">#REF!</definedName>
    <definedName name="BExO863922O4PBGQMUNEQKGN3K96" hidden="1">#REF!</definedName>
    <definedName name="BExO89ZIOXN0HOKHY24F7HDZ87UT" localSheetId="11" hidden="1">#REF!</definedName>
    <definedName name="BExO89ZIOXN0HOKHY24F7HDZ87UT" hidden="1">#REF!</definedName>
    <definedName name="BExO8A4SWOKD9WI5E6DITCL3LZZC" localSheetId="11" hidden="1">#REF!</definedName>
    <definedName name="BExO8A4SWOKD9WI5E6DITCL3LZZC" hidden="1">#REF!</definedName>
    <definedName name="BExO8CDTBCABLEUD6PE2UM2EZ6C4" localSheetId="11" hidden="1">#REF!</definedName>
    <definedName name="BExO8CDTBCABLEUD6PE2UM2EZ6C4" hidden="1">#REF!</definedName>
    <definedName name="BExO8UTAGQWDBQZEEF4HUNMLQCVU" localSheetId="11" hidden="1">#REF!</definedName>
    <definedName name="BExO8UTAGQWDBQZEEF4HUNMLQCVU" hidden="1">#REF!</definedName>
    <definedName name="BExO937E20IHMGQOZMECL3VZC7OX" localSheetId="11" hidden="1">#REF!</definedName>
    <definedName name="BExO937E20IHMGQOZMECL3VZC7OX" hidden="1">#REF!</definedName>
    <definedName name="BExO94UTJKQQ7TJTTJRTSR70YVJC" localSheetId="11" hidden="1">#REF!</definedName>
    <definedName name="BExO94UTJKQQ7TJTTJRTSR70YVJC" hidden="1">#REF!</definedName>
    <definedName name="BExO9EALFB2R8VULHML1AVRPHME0" localSheetId="11" hidden="1">#REF!</definedName>
    <definedName name="BExO9EALFB2R8VULHML1AVRPHME0" hidden="1">#REF!</definedName>
    <definedName name="BExO9J3A438976RXIUX5U9SU5T55" localSheetId="11" hidden="1">#REF!</definedName>
    <definedName name="BExO9J3A438976RXIUX5U9SU5T55" hidden="1">#REF!</definedName>
    <definedName name="BExO9RS5RXFJ1911HL3CCK6M74EP" localSheetId="11" hidden="1">#REF!</definedName>
    <definedName name="BExO9RS5RXFJ1911HL3CCK6M74EP" hidden="1">#REF!</definedName>
    <definedName name="BExO9SDRI1M6KMHXSG3AE5L0F2U3" localSheetId="11" hidden="1">#REF!</definedName>
    <definedName name="BExO9SDRI1M6KMHXSG3AE5L0F2U3" hidden="1">#REF!</definedName>
    <definedName name="BExO9US253B9UNAYT7DWLMK2BO44" localSheetId="11" hidden="1">#REF!</definedName>
    <definedName name="BExO9US253B9UNAYT7DWLMK2BO44" hidden="1">#REF!</definedName>
    <definedName name="BExO9V2U2YXAY904GYYGU6TD8Y7M" localSheetId="11" hidden="1">#REF!</definedName>
    <definedName name="BExO9V2U2YXAY904GYYGU6TD8Y7M" hidden="1">#REF!</definedName>
    <definedName name="BExOAAIG18X4V98C7122L5F65P5C" localSheetId="11" hidden="1">#REF!</definedName>
    <definedName name="BExOAAIG18X4V98C7122L5F65P5C" hidden="1">#REF!</definedName>
    <definedName name="BExOAQ3GKCT7YZW1EMVU3EILSZL2" localSheetId="11" hidden="1">#REF!</definedName>
    <definedName name="BExOAQ3GKCT7YZW1EMVU3EILSZL2" hidden="1">#REF!</definedName>
    <definedName name="BExOATZQ6SF8DASYLBQ0Z6D2WPSC" localSheetId="11" hidden="1">#REF!</definedName>
    <definedName name="BExOATZQ6SF8DASYLBQ0Z6D2WPSC" hidden="1">#REF!</definedName>
    <definedName name="BExOB9KT2THGV4SPLDVFTFXS4B14" localSheetId="11" hidden="1">#REF!</definedName>
    <definedName name="BExOB9KT2THGV4SPLDVFTFXS4B14" hidden="1">#REF!</definedName>
    <definedName name="BExOBEZ0IE2WBEYY3D3CMRI72N1K" localSheetId="11" hidden="1">#REF!</definedName>
    <definedName name="BExOBEZ0IE2WBEYY3D3CMRI72N1K" hidden="1">#REF!</definedName>
    <definedName name="BExOBF9TFH4NSBTR7JD2Q1165NIU" localSheetId="11" hidden="1">#REF!</definedName>
    <definedName name="BExOBF9TFH4NSBTR7JD2Q1165NIU" hidden="1">#REF!</definedName>
    <definedName name="BExOBIPU8760ITY0C8N27XZ3KWEF" localSheetId="11" hidden="1">#REF!</definedName>
    <definedName name="BExOBIPU8760ITY0C8N27XZ3KWEF" hidden="1">#REF!</definedName>
    <definedName name="BExOBM0I5L0MZ1G4H9MGMD87SBMZ" localSheetId="11" hidden="1">#REF!</definedName>
    <definedName name="BExOBM0I5L0MZ1G4H9MGMD87SBMZ" hidden="1">#REF!</definedName>
    <definedName name="BExOBOUXMP88KJY2BX2JLUJH5N0K" localSheetId="11" hidden="1">#REF!</definedName>
    <definedName name="BExOBOUXMP88KJY2BX2JLUJH5N0K" hidden="1">#REF!</definedName>
    <definedName name="BExOBP0FKQ4SVR59FB48UNLKCOR6" localSheetId="11" hidden="1">#REF!</definedName>
    <definedName name="BExOBP0FKQ4SVR59FB48UNLKCOR6" hidden="1">#REF!</definedName>
    <definedName name="BExOBTNR0XX9V82O76VVWUQABHT8" localSheetId="11" hidden="1">#REF!</definedName>
    <definedName name="BExOBTNR0XX9V82O76VVWUQABHT8" hidden="1">#REF!</definedName>
    <definedName name="BExOBYAVUCQ0IGM0Y6A75QHP0Q1A" localSheetId="11" hidden="1">#REF!</definedName>
    <definedName name="BExOBYAVUCQ0IGM0Y6A75QHP0Q1A" hidden="1">#REF!</definedName>
    <definedName name="BExOC3UEHB1CZNINSQHZANWJYKR8" localSheetId="11" hidden="1">#REF!</definedName>
    <definedName name="BExOC3UEHB1CZNINSQHZANWJYKR8" hidden="1">#REF!</definedName>
    <definedName name="BExOCBSF3XGO9YJ23LX2H78VOUR7" localSheetId="11" hidden="1">#REF!</definedName>
    <definedName name="BExOCBSF3XGO9YJ23LX2H78VOUR7" hidden="1">#REF!</definedName>
    <definedName name="BExOCEHJCLIUR23CB4TC9OEFJGFX" localSheetId="11" hidden="1">#REF!</definedName>
    <definedName name="BExOCEHJCLIUR23CB4TC9OEFJGFX" hidden="1">#REF!</definedName>
    <definedName name="BExOCKXFMOW6WPFEVX1I7R7FNDSS" localSheetId="11" hidden="1">#REF!</definedName>
    <definedName name="BExOCKXFMOW6WPFEVX1I7R7FNDSS" hidden="1">#REF!</definedName>
    <definedName name="BExOCM4L30L6FV3N2PR4O6X8WY2M" localSheetId="11" hidden="1">#REF!</definedName>
    <definedName name="BExOCM4L30L6FV3N2PR4O6X8WY2M" hidden="1">#REF!</definedName>
    <definedName name="BExOCYEXOB95DH5NOB0M5NOYX398" localSheetId="11" hidden="1">#REF!</definedName>
    <definedName name="BExOCYEXOB95DH5NOB0M5NOYX398" hidden="1">#REF!</definedName>
    <definedName name="BExOD4ERMDMFD8X1016N4EXOUR0S" localSheetId="11" hidden="1">#REF!</definedName>
    <definedName name="BExOD4ERMDMFD8X1016N4EXOUR0S" hidden="1">#REF!</definedName>
    <definedName name="BExOD55RS7BQUHRQ6H3USVGKR0P7" localSheetId="11" hidden="1">#REF!</definedName>
    <definedName name="BExOD55RS7BQUHRQ6H3USVGKR0P7" hidden="1">#REF!</definedName>
    <definedName name="BExODEWDDEABM4ZY3XREJIBZ8IVP" localSheetId="11" hidden="1">#REF!</definedName>
    <definedName name="BExODEWDDEABM4ZY3XREJIBZ8IVP" hidden="1">#REF!</definedName>
    <definedName name="BExODICDVVLFKWA22B3L0CKKTAZA" localSheetId="11" hidden="1">#REF!</definedName>
    <definedName name="BExODICDVVLFKWA22B3L0CKKTAZA" hidden="1">#REF!</definedName>
    <definedName name="BExODZFEIWV26E8RFU7XQYX1J458" localSheetId="11" hidden="1">#REF!</definedName>
    <definedName name="BExODZFEIWV26E8RFU7XQYX1J458" hidden="1">#REF!</definedName>
    <definedName name="BExOE0S111KPTELH26PPXE94J3GJ" localSheetId="11" hidden="1">#REF!</definedName>
    <definedName name="BExOE0S111KPTELH26PPXE94J3GJ" hidden="1">#REF!</definedName>
    <definedName name="BExOE5KH3JKKPZO401YAB3A11G1U" localSheetId="11" hidden="1">#REF!</definedName>
    <definedName name="BExOE5KH3JKKPZO401YAB3A11G1U" hidden="1">#REF!</definedName>
    <definedName name="BExOEBKG55EROA2VL360A06LKASE" localSheetId="11" hidden="1">#REF!</definedName>
    <definedName name="BExOEBKG55EROA2VL360A06LKASE" hidden="1">#REF!</definedName>
    <definedName name="BExOEFWUBETCPIYF89P9SBDOI3X5" localSheetId="11" hidden="1">#REF!</definedName>
    <definedName name="BExOEFWUBETCPIYF89P9SBDOI3X5" hidden="1">#REF!</definedName>
    <definedName name="BExOEL08MN74RQKVY0P43PFHPTVB" localSheetId="11" hidden="1">#REF!</definedName>
    <definedName name="BExOEL08MN74RQKVY0P43PFHPTVB" hidden="1">#REF!</definedName>
    <definedName name="BExOERG5LWXYYEN1DY1H2FWRJS9T" localSheetId="11" hidden="1">#REF!</definedName>
    <definedName name="BExOERG5LWXYYEN1DY1H2FWRJS9T" hidden="1">#REF!</definedName>
    <definedName name="BExOEV1S6JJVO5PP4BZ20SNGZR7D" localSheetId="11" hidden="1">#REF!</definedName>
    <definedName name="BExOEV1S6JJVO5PP4BZ20SNGZR7D" hidden="1">#REF!</definedName>
    <definedName name="BExOEVNDLRXW33RF3AMMCDLTLROJ" localSheetId="11" hidden="1">#REF!</definedName>
    <definedName name="BExOEVNDLRXW33RF3AMMCDLTLROJ" hidden="1">#REF!</definedName>
    <definedName name="BExOEZOXV3VXUB6VGSS85GXATYAC" localSheetId="11" hidden="1">#REF!</definedName>
    <definedName name="BExOEZOXV3VXUB6VGSS85GXATYAC" hidden="1">#REF!</definedName>
    <definedName name="BExOFDBSAZV60157PIDWCSSUN3MJ" localSheetId="11" hidden="1">#REF!</definedName>
    <definedName name="BExOFDBSAZV60157PIDWCSSUN3MJ" hidden="1">#REF!</definedName>
    <definedName name="BExOFEDNCYI2TPTMQ8SJN3AW4YMF" localSheetId="11" hidden="1">#REF!</definedName>
    <definedName name="BExOFEDNCYI2TPTMQ8SJN3AW4YMF" hidden="1">#REF!</definedName>
    <definedName name="BExOFVLXVD6RVHSQO8KZOOACSV24" localSheetId="11" hidden="1">#REF!</definedName>
    <definedName name="BExOFVLXVD6RVHSQO8KZOOACSV24" hidden="1">#REF!</definedName>
    <definedName name="BExOG2SW3XOGP9VAPQ3THV3VWV12" localSheetId="11" hidden="1">#REF!</definedName>
    <definedName name="BExOG2SW3XOGP9VAPQ3THV3VWV12" hidden="1">#REF!</definedName>
    <definedName name="BExOG45J81K4OPA40KW5VQU54KY3" localSheetId="11" hidden="1">#REF!</definedName>
    <definedName name="BExOG45J81K4OPA40KW5VQU54KY3" hidden="1">#REF!</definedName>
    <definedName name="BExOGFE2SCL8HHT4DFAXKLUTJZOG" localSheetId="11" hidden="1">#REF!</definedName>
    <definedName name="BExOGFE2SCL8HHT4DFAXKLUTJZOG" hidden="1">#REF!</definedName>
    <definedName name="BExOGH1IMADJCZMFDE6NMBBKO558" localSheetId="11" hidden="1">#REF!</definedName>
    <definedName name="BExOGH1IMADJCZMFDE6NMBBKO558" hidden="1">#REF!</definedName>
    <definedName name="BExOGT6D0LJ3C22RDW8COECKB1J5" localSheetId="11" hidden="1">#REF!</definedName>
    <definedName name="BExOGT6D0LJ3C22RDW8COECKB1J5" hidden="1">#REF!</definedName>
    <definedName name="BExOGTMI1HT31M1RGWVRAVHAK7DE" localSheetId="11" hidden="1">#REF!</definedName>
    <definedName name="BExOGTMI1HT31M1RGWVRAVHAK7DE" hidden="1">#REF!</definedName>
    <definedName name="BExOGXO9JE5XSE9GC3I6O21UEKAO" localSheetId="11" hidden="1">#REF!</definedName>
    <definedName name="BExOGXO9JE5XSE9GC3I6O21UEKAO" hidden="1">#REF!</definedName>
    <definedName name="BExOH9ICQA5WPLVJIKJVPWUPKSYO" localSheetId="11" hidden="1">#REF!</definedName>
    <definedName name="BExOH9ICQA5WPLVJIKJVPWUPKSYO" hidden="1">#REF!</definedName>
    <definedName name="BExOH9ICZ13C1LAW8OTYTR9S7ZP3" localSheetId="11" hidden="1">#REF!</definedName>
    <definedName name="BExOH9ICZ13C1LAW8OTYTR9S7ZP3" hidden="1">#REF!</definedName>
    <definedName name="BExOHGEJ8V8OXT32FSU173XLXBDH" localSheetId="11" hidden="1">#REF!</definedName>
    <definedName name="BExOHGEJ8V8OXT32FSU173XLXBDH" hidden="1">#REF!</definedName>
    <definedName name="BExOHL75H3OT4WAKKPUXIVXWFVDS" localSheetId="11" hidden="1">#REF!</definedName>
    <definedName name="BExOHL75H3OT4WAKKPUXIVXWFVDS" hidden="1">#REF!</definedName>
    <definedName name="BExOHLHXXJL6363CC082M9M5VVXQ" localSheetId="11" hidden="1">#REF!</definedName>
    <definedName name="BExOHLHXXJL6363CC082M9M5VVXQ" hidden="1">#REF!</definedName>
    <definedName name="BExOHNAO5UDXSO73BK2ARHWKS90Y" localSheetId="11" hidden="1">#REF!</definedName>
    <definedName name="BExOHNAO5UDXSO73BK2ARHWKS90Y" hidden="1">#REF!</definedName>
    <definedName name="BExOHR1G1I9A9CI1HG94EWBLWNM2" localSheetId="11" hidden="1">#REF!</definedName>
    <definedName name="BExOHR1G1I9A9CI1HG94EWBLWNM2" hidden="1">#REF!</definedName>
    <definedName name="BExOHTQPP8LQ98L6PYUI6QW08YID" localSheetId="11" hidden="1">#REF!</definedName>
    <definedName name="BExOHTQPP8LQ98L6PYUI6QW08YID" hidden="1">#REF!</definedName>
    <definedName name="BExOHUHN7UXHYAJFJJFU805UZ0NB" localSheetId="11" hidden="1">#REF!</definedName>
    <definedName name="BExOHUHN7UXHYAJFJJFU805UZ0NB" hidden="1">#REF!</definedName>
    <definedName name="BExOHX6Q6NJI793PGX59O5EKTP4G" localSheetId="11" hidden="1">#REF!</definedName>
    <definedName name="BExOHX6Q6NJI793PGX59O5EKTP4G" hidden="1">#REF!</definedName>
    <definedName name="BExOI5VMTHH7Y8MQQ1N635CHYI0P" localSheetId="11" hidden="1">#REF!</definedName>
    <definedName name="BExOI5VMTHH7Y8MQQ1N635CHYI0P" hidden="1">#REF!</definedName>
    <definedName name="BExOIEVCP4Y6VDS23AK84MCYYHRT" localSheetId="11" hidden="1">#REF!</definedName>
    <definedName name="BExOIEVCP4Y6VDS23AK84MCYYHRT" hidden="1">#REF!</definedName>
    <definedName name="BExOIFRP0HEHF5D7JSZ0X8ADJ79U" localSheetId="11" hidden="1">#REF!</definedName>
    <definedName name="BExOIFRP0HEHF5D7JSZ0X8ADJ79U" hidden="1">#REF!</definedName>
    <definedName name="BExOIHPQIXR0NDR5WD01BZKPKEO3" localSheetId="11" hidden="1">#REF!</definedName>
    <definedName name="BExOIHPQIXR0NDR5WD01BZKPKEO3" hidden="1">#REF!</definedName>
    <definedName name="BExOIM7L0Z3LSII9P7ZTV4KJ8RMA" localSheetId="11" hidden="1">#REF!</definedName>
    <definedName name="BExOIM7L0Z3LSII9P7ZTV4KJ8RMA" hidden="1">#REF!</definedName>
    <definedName name="BExOIWJVMJ6MG6JC4SPD1L00OHU1" localSheetId="11" hidden="1">#REF!</definedName>
    <definedName name="BExOIWJVMJ6MG6JC4SPD1L00OHU1" hidden="1">#REF!</definedName>
    <definedName name="BExOIYCN8Z4JK3OOG86KYUCV0ME8" localSheetId="11" hidden="1">#REF!</definedName>
    <definedName name="BExOIYCN8Z4JK3OOG86KYUCV0ME8" hidden="1">#REF!</definedName>
    <definedName name="BExOJ3AKZ9BCBZT3KD8WMSLK6MN2" localSheetId="11" hidden="1">#REF!</definedName>
    <definedName name="BExOJ3AKZ9BCBZT3KD8WMSLK6MN2" hidden="1">#REF!</definedName>
    <definedName name="BExOJ7XQK71I4YZDD29AKOOWZ47E" localSheetId="11" hidden="1">#REF!</definedName>
    <definedName name="BExOJ7XQK71I4YZDD29AKOOWZ47E" hidden="1">#REF!</definedName>
    <definedName name="BExOJAXS2THXXIJMV2F2LZKMI589" localSheetId="11" hidden="1">#REF!</definedName>
    <definedName name="BExOJAXS2THXXIJMV2F2LZKMI589" hidden="1">#REF!</definedName>
    <definedName name="BExOJDXKJ43BMD5CFWEMSU5R1BP9" localSheetId="11" hidden="1">#REF!</definedName>
    <definedName name="BExOJDXKJ43BMD5CFWEMSU5R1BP9" hidden="1">#REF!</definedName>
    <definedName name="BExOJHZ9KOD9LEP7ES426LHOCXEY" localSheetId="11" hidden="1">#REF!</definedName>
    <definedName name="BExOJHZ9KOD9LEP7ES426LHOCXEY" hidden="1">#REF!</definedName>
    <definedName name="BExOJM0W6XGSW5MXPTTX0GNF6SFT" localSheetId="11" hidden="1">#REF!</definedName>
    <definedName name="BExOJM0W6XGSW5MXPTTX0GNF6SFT" hidden="1">#REF!</definedName>
    <definedName name="BExOJQ7XL1X94G2GP88DSU6OTRKY" localSheetId="11" hidden="1">#REF!</definedName>
    <definedName name="BExOJQ7XL1X94G2GP88DSU6OTRKY" hidden="1">#REF!</definedName>
    <definedName name="BExOJXEUJJ9SYRJXKYYV2NCCDT2R" localSheetId="11" hidden="1">#REF!</definedName>
    <definedName name="BExOJXEUJJ9SYRJXKYYV2NCCDT2R" hidden="1">#REF!</definedName>
    <definedName name="BExOK0EQYM9JUMAGWOUN7QDH7VMZ" localSheetId="11" hidden="1">#REF!</definedName>
    <definedName name="BExOK0EQYM9JUMAGWOUN7QDH7VMZ" hidden="1">#REF!</definedName>
    <definedName name="BExOK10DBCM0O0CLRF8BB6EEWGB2" localSheetId="11" hidden="1">#REF!</definedName>
    <definedName name="BExOK10DBCM0O0CLRF8BB6EEWGB2" hidden="1">#REF!</definedName>
    <definedName name="BExOK45QZPFPJ08Z5BZOFLNGPHCZ" localSheetId="11" hidden="1">#REF!</definedName>
    <definedName name="BExOK45QZPFPJ08Z5BZOFLNGPHCZ" hidden="1">#REF!</definedName>
    <definedName name="BExOK4WM9O7QNG6O57FOASI5QSN1" localSheetId="11" hidden="1">#REF!</definedName>
    <definedName name="BExOK4WM9O7QNG6O57FOASI5QSN1" hidden="1">#REF!</definedName>
    <definedName name="BExOK57E3HXBUDOQB4M87JK9OPNE" localSheetId="11" hidden="1">#REF!</definedName>
    <definedName name="BExOK57E3HXBUDOQB4M87JK9OPNE" hidden="1">#REF!</definedName>
    <definedName name="BExOKJLBFD15HACQ01HQLY1U5SE2" localSheetId="11" hidden="1">#REF!</definedName>
    <definedName name="BExOKJLBFD15HACQ01HQLY1U5SE2" hidden="1">#REF!</definedName>
    <definedName name="BExOKTXMJP351VXKH8VT6SXUNIMF" localSheetId="11" hidden="1">#REF!</definedName>
    <definedName name="BExOKTXMJP351VXKH8VT6SXUNIMF" hidden="1">#REF!</definedName>
    <definedName name="BExOKU8GMLOCNVORDE329819XN67" localSheetId="11" hidden="1">#REF!</definedName>
    <definedName name="BExOKU8GMLOCNVORDE329819XN67" hidden="1">#REF!</definedName>
    <definedName name="BExOL0Z3Z7IAMHPB91EO2MF49U57" localSheetId="11" hidden="1">#REF!</definedName>
    <definedName name="BExOL0Z3Z7IAMHPB91EO2MF49U57" hidden="1">#REF!</definedName>
    <definedName name="BExOL7KH12VAR0LG741SIOJTLWFD" localSheetId="11" hidden="1">#REF!</definedName>
    <definedName name="BExOL7KH12VAR0LG741SIOJTLWFD" hidden="1">#REF!</definedName>
    <definedName name="BExOLGUYDBS2V3UOK4DVPUW5JZN7" localSheetId="11" hidden="1">#REF!</definedName>
    <definedName name="BExOLGUYDBS2V3UOK4DVPUW5JZN7" hidden="1">#REF!</definedName>
    <definedName name="BExOLICXFHJLILCJVFMJE5MGGWKR" localSheetId="11" hidden="1">#REF!</definedName>
    <definedName name="BExOLICXFHJLILCJVFMJE5MGGWKR" hidden="1">#REF!</definedName>
    <definedName name="BExOLOI0WJS3QC12I3ISL0D9AWOF" localSheetId="11" hidden="1">#REF!</definedName>
    <definedName name="BExOLOI0WJS3QC12I3ISL0D9AWOF" hidden="1">#REF!</definedName>
    <definedName name="BExOLQ5A7IWI0W12J7315E7LBI0O" localSheetId="11" hidden="1">#REF!</definedName>
    <definedName name="BExOLQ5A7IWI0W12J7315E7LBI0O" hidden="1">#REF!</definedName>
    <definedName name="BExOLYZNG5RBD0BTS1OEZJNU92Q5" localSheetId="11" hidden="1">#REF!</definedName>
    <definedName name="BExOLYZNG5RBD0BTS1OEZJNU92Q5" hidden="1">#REF!</definedName>
    <definedName name="BExOM136CSOYSV2NE3NAU04Z4414" localSheetId="11" hidden="1">#REF!</definedName>
    <definedName name="BExOM136CSOYSV2NE3NAU04Z4414" hidden="1">#REF!</definedName>
    <definedName name="BExOM3HIJ3UZPOKJI68KPBJAHPDC" localSheetId="11" hidden="1">#REF!</definedName>
    <definedName name="BExOM3HIJ3UZPOKJI68KPBJAHPDC" hidden="1">#REF!</definedName>
    <definedName name="BExOM5QC0I90GVJG1G7NFAIINKAQ" localSheetId="11" hidden="1">#REF!</definedName>
    <definedName name="BExOM5QC0I90GVJG1G7NFAIINKAQ" hidden="1">#REF!</definedName>
    <definedName name="BExOMKPURE33YQ3K1JG9NVQD4W49" localSheetId="11" hidden="1">#REF!</definedName>
    <definedName name="BExOMKPURE33YQ3K1JG9NVQD4W49" hidden="1">#REF!</definedName>
    <definedName name="BExOMP7NGCLUNFK50QD2LPKRG078" localSheetId="11" hidden="1">#REF!</definedName>
    <definedName name="BExOMP7NGCLUNFK50QD2LPKRG078" hidden="1">#REF!</definedName>
    <definedName name="BExOMPNX2853XA8AUM0BLA7CS86A" localSheetId="11" hidden="1">#REF!</definedName>
    <definedName name="BExOMPNX2853XA8AUM0BLA7CS86A" hidden="1">#REF!</definedName>
    <definedName name="BExOMU0A6XMY48SZRYL4WQZD13BI" localSheetId="11" hidden="1">#REF!</definedName>
    <definedName name="BExOMU0A6XMY48SZRYL4WQZD13BI" hidden="1">#REF!</definedName>
    <definedName name="BExOMVT0HSNC59DJP4CLISASGHKL" localSheetId="11" hidden="1">#REF!</definedName>
    <definedName name="BExOMVT0HSNC59DJP4CLISASGHKL" hidden="1">#REF!</definedName>
    <definedName name="BExON0AX35F2SI0UCVMGWGVIUNI3" localSheetId="11" hidden="1">#REF!</definedName>
    <definedName name="BExON0AX35F2SI0UCVMGWGVIUNI3" hidden="1">#REF!</definedName>
    <definedName name="BExON1I19LN0T10YIIYC5NE9UGMR" localSheetId="11" hidden="1">#REF!</definedName>
    <definedName name="BExON1I19LN0T10YIIYC5NE9UGMR" hidden="1">#REF!</definedName>
    <definedName name="BExON41U4296DV3DPG6I5EF3OEYF" localSheetId="11" hidden="1">#REF!</definedName>
    <definedName name="BExON41U4296DV3DPG6I5EF3OEYF" hidden="1">#REF!</definedName>
    <definedName name="BExONB3A7CO4YD8RB41PHC93BQ9M" localSheetId="11" hidden="1">#REF!</definedName>
    <definedName name="BExONB3A7CO4YD8RB41PHC93BQ9M" hidden="1">#REF!</definedName>
    <definedName name="BExONFQH6UUXF8V0GI4BRIST9RFO" localSheetId="11" hidden="1">#REF!</definedName>
    <definedName name="BExONFQH6UUXF8V0GI4BRIST9RFO" hidden="1">#REF!</definedName>
    <definedName name="BExONIL31DZWU7IFVN3VV0XTXJA1" localSheetId="11" hidden="1">#REF!</definedName>
    <definedName name="BExONIL31DZWU7IFVN3VV0XTXJA1" hidden="1">#REF!</definedName>
    <definedName name="BExONJ1BU17R0F5A2UP1UGJBOGKS" localSheetId="11" hidden="1">#REF!</definedName>
    <definedName name="BExONJ1BU17R0F5A2UP1UGJBOGKS" hidden="1">#REF!</definedName>
    <definedName name="BExONKZDHE8SS0P4YRLGEQR9KYHF" localSheetId="11" hidden="1">#REF!</definedName>
    <definedName name="BExONKZDHE8SS0P4YRLGEQR9KYHF" hidden="1">#REF!</definedName>
    <definedName name="BExONNZ9VMHVX3J6NLNJY7KZA61O" localSheetId="11" hidden="1">#REF!</definedName>
    <definedName name="BExONNZ9VMHVX3J6NLNJY7KZA61O" hidden="1">#REF!</definedName>
    <definedName name="BExONRQ1BAA4F3TXP2MYQ4YCZ09S" localSheetId="11" hidden="1">#REF!</definedName>
    <definedName name="BExONRQ1BAA4F3TXP2MYQ4YCZ09S" hidden="1">#REF!</definedName>
    <definedName name="BExONU4ENMND8RLZX0L5EHPYQQSB" localSheetId="11" hidden="1">#REF!</definedName>
    <definedName name="BExONU4ENMND8RLZX0L5EHPYQQSB" hidden="1">#REF!</definedName>
    <definedName name="BExONXPUEU6ZRSIX4PDJ1DXY679I" localSheetId="11" hidden="1">#REF!</definedName>
    <definedName name="BExONXPUEU6ZRSIX4PDJ1DXY679I" hidden="1">#REF!</definedName>
    <definedName name="BExOO0KEG2WL5WKKMHN0S2UTIUNG" localSheetId="11" hidden="1">#REF!</definedName>
    <definedName name="BExOO0KEG2WL5WKKMHN0S2UTIUNG" hidden="1">#REF!</definedName>
    <definedName name="BExOO1WWIZSGB0YTGKESB45TSVMZ" localSheetId="11" hidden="1">#REF!</definedName>
    <definedName name="BExOO1WWIZSGB0YTGKESB45TSVMZ" hidden="1">#REF!</definedName>
    <definedName name="BExOO4B8FPAFYPHCTYTX37P1TQM5" localSheetId="11" hidden="1">#REF!</definedName>
    <definedName name="BExOO4B8FPAFYPHCTYTX37P1TQM5" hidden="1">#REF!</definedName>
    <definedName name="BExOOIULUDOJRMYABWV5CCL906X6" localSheetId="11" hidden="1">#REF!</definedName>
    <definedName name="BExOOIULUDOJRMYABWV5CCL906X6" hidden="1">#REF!</definedName>
    <definedName name="BExOOJLIWKJW5S7XWJXD8TYV5HQ9" localSheetId="11" hidden="1">#REF!</definedName>
    <definedName name="BExOOJLIWKJW5S7XWJXD8TYV5HQ9" hidden="1">#REF!</definedName>
    <definedName name="BExOOQ1JVWQ9LYXD0V94BRXKTA1I" localSheetId="11" hidden="1">#REF!</definedName>
    <definedName name="BExOOQ1JVWQ9LYXD0V94BRXKTA1I" hidden="1">#REF!</definedName>
    <definedName name="BExOOTN0KTXJCL7E476XBN1CJ553" localSheetId="11" hidden="1">#REF!</definedName>
    <definedName name="BExOOTN0KTXJCL7E476XBN1CJ553" hidden="1">#REF!</definedName>
    <definedName name="BExOOVVUJIJNAYDICUUQQ9O7O3TW" localSheetId="11" hidden="1">#REF!</definedName>
    <definedName name="BExOOVVUJIJNAYDICUUQQ9O7O3TW" hidden="1">#REF!</definedName>
    <definedName name="BExOP9DDU5MZJKWGFT0MKL44YKIV" localSheetId="11" hidden="1">#REF!</definedName>
    <definedName name="BExOP9DDU5MZJKWGFT0MKL44YKIV" hidden="1">#REF!</definedName>
    <definedName name="BExOP9DEBV5W5P4Q25J3XCJBP5S9" localSheetId="11" hidden="1">#REF!</definedName>
    <definedName name="BExOP9DEBV5W5P4Q25J3XCJBP5S9" hidden="1">#REF!</definedName>
    <definedName name="BExOPFNYRBL0BFM23LZBJTADNOE4" localSheetId="11" hidden="1">#REF!</definedName>
    <definedName name="BExOPFNYRBL0BFM23LZBJTADNOE4" hidden="1">#REF!</definedName>
    <definedName name="BExOPINVFSIZMCVT9YGT2AODVCX3" localSheetId="11" hidden="1">#REF!</definedName>
    <definedName name="BExOPINVFSIZMCVT9YGT2AODVCX3" hidden="1">#REF!</definedName>
    <definedName name="BExOQ1JN4SAC44RTMZIGHSW023WA" localSheetId="11" hidden="1">#REF!</definedName>
    <definedName name="BExOQ1JN4SAC44RTMZIGHSW023WA" hidden="1">#REF!</definedName>
    <definedName name="BExOQ256YMF115DJL3KBPNKABJ90" localSheetId="11" hidden="1">#REF!</definedName>
    <definedName name="BExOQ256YMF115DJL3KBPNKABJ90" hidden="1">#REF!</definedName>
    <definedName name="BExQ19DEUOLC11IW32E2AMVZLFF1" localSheetId="11" hidden="1">#REF!</definedName>
    <definedName name="BExQ19DEUOLC11IW32E2AMVZLFF1" hidden="1">#REF!</definedName>
    <definedName name="BExQ1OCW3L24TN0BYVRE2NE3IK1O" localSheetId="11" hidden="1">#REF!</definedName>
    <definedName name="BExQ1OCW3L24TN0BYVRE2NE3IK1O" hidden="1">#REF!</definedName>
    <definedName name="BExQ29C73XR33S3668YYSYZAIHTG" localSheetId="11" hidden="1">#REF!</definedName>
    <definedName name="BExQ29C73XR33S3668YYSYZAIHTG" hidden="1">#REF!</definedName>
    <definedName name="BExQ2FS228IUDUP2023RA1D4AO4C" localSheetId="11" hidden="1">#REF!</definedName>
    <definedName name="BExQ2FS228IUDUP2023RA1D4AO4C" hidden="1">#REF!</definedName>
    <definedName name="BExQ2L0XYWLY9VPZWXYYFRIRQRJ1" localSheetId="11" hidden="1">#REF!</definedName>
    <definedName name="BExQ2L0XYWLY9VPZWXYYFRIRQRJ1" hidden="1">#REF!</definedName>
    <definedName name="BExQ2M841F5Z1BQYR8DG5FKK0LIU" localSheetId="11" hidden="1">#REF!</definedName>
    <definedName name="BExQ2M841F5Z1BQYR8DG5FKK0LIU" hidden="1">#REF!</definedName>
    <definedName name="BExQ2STHO7AXYTS1VPPHQMX1WT30" localSheetId="11" hidden="1">#REF!</definedName>
    <definedName name="BExQ2STHO7AXYTS1VPPHQMX1WT30" hidden="1">#REF!</definedName>
    <definedName name="BExQ2XWXHMQMQ99FF9293AEQHABB" localSheetId="11" hidden="1">#REF!</definedName>
    <definedName name="BExQ2XWXHMQMQ99FF9293AEQHABB" hidden="1">#REF!</definedName>
    <definedName name="BExQ300G8I8TK45A0MVHV15422EU" localSheetId="11" hidden="1">#REF!</definedName>
    <definedName name="BExQ300G8I8TK45A0MVHV15422EU" hidden="1">#REF!</definedName>
    <definedName name="BExQ305RBEODGNAETZ0EZQLLDZZD" localSheetId="11" hidden="1">#REF!</definedName>
    <definedName name="BExQ305RBEODGNAETZ0EZQLLDZZD" hidden="1">#REF!</definedName>
    <definedName name="BExQ37SZQJSC2C73FY2IJY852LVP" localSheetId="11" hidden="1">#REF!</definedName>
    <definedName name="BExQ37SZQJSC2C73FY2IJY852LVP" hidden="1">#REF!</definedName>
    <definedName name="BExQ39R28MXSG2SEV956F0KZ20AN" localSheetId="11" hidden="1">#REF!</definedName>
    <definedName name="BExQ39R28MXSG2SEV956F0KZ20AN" hidden="1">#REF!</definedName>
    <definedName name="BExQ3D1P3M5Z3HLMEZ17E0BLEE4U" localSheetId="11" hidden="1">#REF!</definedName>
    <definedName name="BExQ3D1P3M5Z3HLMEZ17E0BLEE4U" hidden="1">#REF!</definedName>
    <definedName name="BExQ3EZX6BA2WHKI84SG78UPRTSE" localSheetId="11" hidden="1">#REF!</definedName>
    <definedName name="BExQ3EZX6BA2WHKI84SG78UPRTSE" hidden="1">#REF!</definedName>
    <definedName name="BExQ3KOX6620WUSBG7PGACNC936P" localSheetId="11" hidden="1">#REF!</definedName>
    <definedName name="BExQ3KOX6620WUSBG7PGACNC936P" hidden="1">#REF!</definedName>
    <definedName name="BExQ3O4W7QF8BOXTUT4IOGF6YKUD" localSheetId="11" hidden="1">#REF!</definedName>
    <definedName name="BExQ3O4W7QF8BOXTUT4IOGF6YKUD" hidden="1">#REF!</definedName>
    <definedName name="BExQ3PXOWSN8561ZR8IEY8ZASI3B" localSheetId="11" hidden="1">#REF!</definedName>
    <definedName name="BExQ3PXOWSN8561ZR8IEY8ZASI3B" hidden="1">#REF!</definedName>
    <definedName name="BExQ3TZF04IPY0B0UG9CQQ5736UA" localSheetId="11" hidden="1">#REF!</definedName>
    <definedName name="BExQ3TZF04IPY0B0UG9CQQ5736UA" hidden="1">#REF!</definedName>
    <definedName name="BExQ42IU9MNDYLODP41DL6YTZMAR" localSheetId="11" hidden="1">#REF!</definedName>
    <definedName name="BExQ42IU9MNDYLODP41DL6YTZMAR" hidden="1">#REF!</definedName>
    <definedName name="BExQ42O4PHH156IHXSW0JAYAC0NJ" localSheetId="11" hidden="1">#REF!</definedName>
    <definedName name="BExQ42O4PHH156IHXSW0JAYAC0NJ" hidden="1">#REF!</definedName>
    <definedName name="BExQ452HF7N1HYPXJXQ8WD6SOWUV" localSheetId="11" hidden="1">#REF!</definedName>
    <definedName name="BExQ452HF7N1HYPXJXQ8WD6SOWUV" hidden="1">#REF!</definedName>
    <definedName name="BExQ4BTBSHPHVEDRCXC2ROW8PLFC" localSheetId="11" hidden="1">#REF!</definedName>
    <definedName name="BExQ4BTBSHPHVEDRCXC2ROW8PLFC" hidden="1">#REF!</definedName>
    <definedName name="BExQ4DGKF54SRKQUTUT4B1CZSS62" localSheetId="11" hidden="1">#REF!</definedName>
    <definedName name="BExQ4DGKF54SRKQUTUT4B1CZSS62" hidden="1">#REF!</definedName>
    <definedName name="BExQ4T74LQ5PYTV1MUQUW75A4BDY" localSheetId="11" hidden="1">#REF!</definedName>
    <definedName name="BExQ4T74LQ5PYTV1MUQUW75A4BDY" hidden="1">#REF!</definedName>
    <definedName name="BExQ4XJHD7EJCNH7S1MJDZJ2MNWG" localSheetId="11" hidden="1">#REF!</definedName>
    <definedName name="BExQ4XJHD7EJCNH7S1MJDZJ2MNWG" hidden="1">#REF!</definedName>
    <definedName name="BExQ5039ZCEWBUJHU682G4S89J03" localSheetId="11" hidden="1">#REF!</definedName>
    <definedName name="BExQ5039ZCEWBUJHU682G4S89J03" hidden="1">#REF!</definedName>
    <definedName name="BExQ56Z9W6YHZHRXOFFI8EFA7CDI" localSheetId="11" hidden="1">#REF!</definedName>
    <definedName name="BExQ56Z9W6YHZHRXOFFI8EFA7CDI" hidden="1">#REF!</definedName>
    <definedName name="BExQ58MP5FO5Q5CIXVMMYWWPEFW3" localSheetId="11" hidden="1">#REF!</definedName>
    <definedName name="BExQ58MP5FO5Q5CIXVMMYWWPEFW3" hidden="1">#REF!</definedName>
    <definedName name="BExQ5KX3Z668H1KUCKZ9J24HUQ1F" localSheetId="11" hidden="1">#REF!</definedName>
    <definedName name="BExQ5KX3Z668H1KUCKZ9J24HUQ1F" hidden="1">#REF!</definedName>
    <definedName name="BExQ5SPMSOCJYLAY20NB5A6O32RE" localSheetId="11" hidden="1">#REF!</definedName>
    <definedName name="BExQ5SPMSOCJYLAY20NB5A6O32RE" hidden="1">#REF!</definedName>
    <definedName name="BExQ5UICMGTMK790KTLK49MAGXRC" localSheetId="11" hidden="1">#REF!</definedName>
    <definedName name="BExQ5UICMGTMK790KTLK49MAGXRC" hidden="1">#REF!</definedName>
    <definedName name="BExQ5YUUK9FD0QGTY4WD0W90O7OL" localSheetId="11" hidden="1">#REF!</definedName>
    <definedName name="BExQ5YUUK9FD0QGTY4WD0W90O7OL" hidden="1">#REF!</definedName>
    <definedName name="BExQ62WGBSDPG7ZU34W0N8X45R3X" localSheetId="11" hidden="1">#REF!</definedName>
    <definedName name="BExQ62WGBSDPG7ZU34W0N8X45R3X" hidden="1">#REF!</definedName>
    <definedName name="BExQ63793YQ9BH7JLCNRIATIGTRG" localSheetId="11" hidden="1">#REF!</definedName>
    <definedName name="BExQ63793YQ9BH7JLCNRIATIGTRG" hidden="1">#REF!</definedName>
    <definedName name="BExQ6CN1EF2UPZ57ZYMGK8TUJQSS" localSheetId="11" hidden="1">#REF!</definedName>
    <definedName name="BExQ6CN1EF2UPZ57ZYMGK8TUJQSS" hidden="1">#REF!</definedName>
    <definedName name="BExQ6FSF8BMWVLJI7Y7MKPG9SU5O" localSheetId="11" hidden="1">#REF!</definedName>
    <definedName name="BExQ6FSF8BMWVLJI7Y7MKPG9SU5O" hidden="1">#REF!</definedName>
    <definedName name="BExQ6M2YXJ8AMRJF3QGHC40ADAHZ" localSheetId="11" hidden="1">#REF!</definedName>
    <definedName name="BExQ6M2YXJ8AMRJF3QGHC40ADAHZ" hidden="1">#REF!</definedName>
    <definedName name="BExQ6M8B0X44N9TV56ATUVHGDI00" localSheetId="11" hidden="1">#REF!</definedName>
    <definedName name="BExQ6M8B0X44N9TV56ATUVHGDI00" hidden="1">#REF!</definedName>
    <definedName name="BExQ6POH065GV0I74XXVD0VUPBJW" localSheetId="11" hidden="1">#REF!</definedName>
    <definedName name="BExQ6POH065GV0I74XXVD0VUPBJW" hidden="1">#REF!</definedName>
    <definedName name="BExQ6WV9KPSMXPPLGZ3KK4WNYTHU" localSheetId="11" hidden="1">#REF!</definedName>
    <definedName name="BExQ6WV9KPSMXPPLGZ3KK4WNYTHU" hidden="1">#REF!</definedName>
    <definedName name="BExQ7541G92R52ECOIYO6UXIWJJ4" localSheetId="11" hidden="1">#REF!</definedName>
    <definedName name="BExQ7541G92R52ECOIYO6UXIWJJ4" hidden="1">#REF!</definedName>
    <definedName name="BExQ783XTMM2A9I3UKCFWJH1PP2N" localSheetId="11" hidden="1">#REF!</definedName>
    <definedName name="BExQ783XTMM2A9I3UKCFWJH1PP2N" hidden="1">#REF!</definedName>
    <definedName name="BExQ79LX01ZPQB8EGD1ZHR2VK2H3" localSheetId="11" hidden="1">#REF!</definedName>
    <definedName name="BExQ79LX01ZPQB8EGD1ZHR2VK2H3" hidden="1">#REF!</definedName>
    <definedName name="BExQ7B3V9MGDK2OIJ61XXFBFLJFZ" localSheetId="11" hidden="1">#REF!</definedName>
    <definedName name="BExQ7B3V9MGDK2OIJ61XXFBFLJFZ" hidden="1">#REF!</definedName>
    <definedName name="BExQ7CB046NVPF9ZXDGA7OXOLSLX" localSheetId="11" hidden="1">#REF!</definedName>
    <definedName name="BExQ7CB046NVPF9ZXDGA7OXOLSLX" hidden="1">#REF!</definedName>
    <definedName name="BExQ7IWDCGGOO1HTJ97YGO1CK3R9" localSheetId="11" hidden="1">#REF!</definedName>
    <definedName name="BExQ7IWDCGGOO1HTJ97YGO1CK3R9" hidden="1">#REF!</definedName>
    <definedName name="BExQ7JNFIEGS2HKNBALH3Q2N5G7Z" localSheetId="11" hidden="1">#REF!</definedName>
    <definedName name="BExQ7JNFIEGS2HKNBALH3Q2N5G7Z" hidden="1">#REF!</definedName>
    <definedName name="BExQ7MY3U2Z1IZ71U5LJUD00VVB4" localSheetId="11" hidden="1">#REF!</definedName>
    <definedName name="BExQ7MY3U2Z1IZ71U5LJUD00VVB4" hidden="1">#REF!</definedName>
    <definedName name="BExQ7XL2Q1GVUFL1F9KK0K0EXMWG" localSheetId="11" hidden="1">#REF!</definedName>
    <definedName name="BExQ7XL2Q1GVUFL1F9KK0K0EXMWG" hidden="1">#REF!</definedName>
    <definedName name="BExQ8469L3ZRZ3KYZPYMSJIDL7Y5" localSheetId="11" hidden="1">#REF!</definedName>
    <definedName name="BExQ8469L3ZRZ3KYZPYMSJIDL7Y5" hidden="1">#REF!</definedName>
    <definedName name="BExQ84MJB94HL3BWRN50M4NCB6Z0" localSheetId="11" hidden="1">#REF!</definedName>
    <definedName name="BExQ84MJB94HL3BWRN50M4NCB6Z0" hidden="1">#REF!</definedName>
    <definedName name="BExQ8583ZE00NW7T9OF11OT9IA14" localSheetId="11" hidden="1">#REF!</definedName>
    <definedName name="BExQ8583ZE00NW7T9OF11OT9IA14" hidden="1">#REF!</definedName>
    <definedName name="BExQ8A0RPE3IMIFIZLUE7KD2N21W" localSheetId="11" hidden="1">#REF!</definedName>
    <definedName name="BExQ8A0RPE3IMIFIZLUE7KD2N21W" hidden="1">#REF!</definedName>
    <definedName name="BExQ8ABK6H1ADV2R2OYT8NFFYG2N" localSheetId="11" hidden="1">#REF!</definedName>
    <definedName name="BExQ8ABK6H1ADV2R2OYT8NFFYG2N" hidden="1">#REF!</definedName>
    <definedName name="BExQ8DM90XJ6GCJIK9LC5O82I2TJ" localSheetId="11" hidden="1">#REF!</definedName>
    <definedName name="BExQ8DM90XJ6GCJIK9LC5O82I2TJ" hidden="1">#REF!</definedName>
    <definedName name="BExQ8G0K46ZORA0QVQTDI7Z8LXGF" localSheetId="11" hidden="1">#REF!</definedName>
    <definedName name="BExQ8G0K46ZORA0QVQTDI7Z8LXGF" hidden="1">#REF!</definedName>
    <definedName name="BExQ8O3WEU8HNTTGKTW5T0QSKCLP" localSheetId="11" hidden="1">#REF!</definedName>
    <definedName name="BExQ8O3WEU8HNTTGKTW5T0QSKCLP" hidden="1">#REF!</definedName>
    <definedName name="BExQ8ZCEDBOBJA3D9LDP5TU2WYGR" localSheetId="11" hidden="1">#REF!</definedName>
    <definedName name="BExQ8ZCEDBOBJA3D9LDP5TU2WYGR" hidden="1">#REF!</definedName>
    <definedName name="BExQ94LAW6MAQBWY25WTBFV5PPZJ" localSheetId="11" hidden="1">#REF!</definedName>
    <definedName name="BExQ94LAW6MAQBWY25WTBFV5PPZJ" hidden="1">#REF!</definedName>
    <definedName name="BExQ968K8V66L55PCVI3B4VR4FW6" localSheetId="11" hidden="1">#REF!</definedName>
    <definedName name="BExQ968K8V66L55PCVI3B4VR4FW6" hidden="1">#REF!</definedName>
    <definedName name="BExQ97QIPOSSRK978N8P234Y1XA4" localSheetId="11" hidden="1">#REF!</definedName>
    <definedName name="BExQ97QIPOSSRK978N8P234Y1XA4" hidden="1">#REF!</definedName>
    <definedName name="BExQ9DFHXLBKBS9DWH05G83SL12Z" localSheetId="11" hidden="1">#REF!</definedName>
    <definedName name="BExQ9DFHXLBKBS9DWH05G83SL12Z" hidden="1">#REF!</definedName>
    <definedName name="BExQ9E6FBAXTHGF3RXANFIA77GXP" localSheetId="11" hidden="1">#REF!</definedName>
    <definedName name="BExQ9E6FBAXTHGF3RXANFIA77GXP" hidden="1">#REF!</definedName>
    <definedName name="BExQ9J4ID0TGFFFJSQ9PFAMXOYZ1" localSheetId="11" hidden="1">#REF!</definedName>
    <definedName name="BExQ9J4ID0TGFFFJSQ9PFAMXOYZ1" hidden="1">#REF!</definedName>
    <definedName name="BExQ9KX9734KIAK7IMRLHCPYDHO2" localSheetId="11" hidden="1">#REF!</definedName>
    <definedName name="BExQ9KX9734KIAK7IMRLHCPYDHO2" hidden="1">#REF!</definedName>
    <definedName name="BExQ9L81FF4I7816VTPFBDWVU4CW" localSheetId="11" hidden="1">#REF!</definedName>
    <definedName name="BExQ9L81FF4I7816VTPFBDWVU4CW" hidden="1">#REF!</definedName>
    <definedName name="BExQ9M4E2ACZOWWWP1JJIQO8AHUM" localSheetId="11" hidden="1">#REF!</definedName>
    <definedName name="BExQ9M4E2ACZOWWWP1JJIQO8AHUM" hidden="1">#REF!</definedName>
    <definedName name="BExQ9TBCP5IJKSQLYEBE6FQLF16I" localSheetId="11" hidden="1">#REF!</definedName>
    <definedName name="BExQ9TBCP5IJKSQLYEBE6FQLF16I" hidden="1">#REF!</definedName>
    <definedName name="BExQ9UTANMJCK7LJ4OQMD6F2Q01L" localSheetId="11" hidden="1">#REF!</definedName>
    <definedName name="BExQ9UTANMJCK7LJ4OQMD6F2Q01L" hidden="1">#REF!</definedName>
    <definedName name="BExQ9ZLYHWABXAA9NJDW8ZS0UQ9P" localSheetId="11" hidden="1">#REF!</definedName>
    <definedName name="BExQ9ZLYHWABXAA9NJDW8ZS0UQ9P" hidden="1">#REF!</definedName>
    <definedName name="BExQ9ZWQ19KSRZNZNPY6ZNWEST1J" localSheetId="11" hidden="1">#REF!</definedName>
    <definedName name="BExQ9ZWQ19KSRZNZNPY6ZNWEST1J" hidden="1">#REF!</definedName>
    <definedName name="BExQA324HSCK40ENJUT9CS9EC71B" localSheetId="11" hidden="1">#REF!</definedName>
    <definedName name="BExQA324HSCK40ENJUT9CS9EC71B" hidden="1">#REF!</definedName>
    <definedName name="BExQA55GY0STSNBWQCWN8E31ZXCS" localSheetId="11" hidden="1">#REF!</definedName>
    <definedName name="BExQA55GY0STSNBWQCWN8E31ZXCS" hidden="1">#REF!</definedName>
    <definedName name="BExQA7URC7M82I0T9RUF90GCS15S" localSheetId="11" hidden="1">#REF!</definedName>
    <definedName name="BExQA7URC7M82I0T9RUF90GCS15S" hidden="1">#REF!</definedName>
    <definedName name="BExQA9HZIN9XEMHEEVHT99UU9Z82" localSheetId="11" hidden="1">#REF!</definedName>
    <definedName name="BExQA9HZIN9XEMHEEVHT99UU9Z82" hidden="1">#REF!</definedName>
    <definedName name="BExQAELFYH92K8CJL155181UDORO" localSheetId="11" hidden="1">#REF!</definedName>
    <definedName name="BExQAELFYH92K8CJL155181UDORO" hidden="1">#REF!</definedName>
    <definedName name="BExQAG8PP8R5NJKNQD1U4QOSD6X5" localSheetId="11" hidden="1">#REF!</definedName>
    <definedName name="BExQAG8PP8R5NJKNQD1U4QOSD6X5" hidden="1">#REF!</definedName>
    <definedName name="BExQAVTR32SDHZQ69KNYF6UXXKS2" localSheetId="11" hidden="1">#REF!</definedName>
    <definedName name="BExQAVTR32SDHZQ69KNYF6UXXKS2" hidden="1">#REF!</definedName>
    <definedName name="BExQBBETZJ7LHJ9CLAL3GEKQFEGR" localSheetId="11" hidden="1">#REF!</definedName>
    <definedName name="BExQBBETZJ7LHJ9CLAL3GEKQFEGR" hidden="1">#REF!</definedName>
    <definedName name="BExQBDICMZTSA1X73TMHNO4JSFLN" localSheetId="11" hidden="1">#REF!</definedName>
    <definedName name="BExQBDICMZTSA1X73TMHNO4JSFLN" hidden="1">#REF!</definedName>
    <definedName name="BExQBEER6CRCRPSSL61S0OMH57ZA" localSheetId="11" hidden="1">#REF!</definedName>
    <definedName name="BExQBEER6CRCRPSSL61S0OMH57ZA" hidden="1">#REF!</definedName>
    <definedName name="BExQBFR753FNBMC27WEQJT8UKANJ" localSheetId="11" hidden="1">#REF!</definedName>
    <definedName name="BExQBFR753FNBMC27WEQJT8UKANJ" hidden="1">#REF!</definedName>
    <definedName name="BExQBIGGY5TXI2FJVVZSLZ0LTZYH" localSheetId="11" hidden="1">#REF!</definedName>
    <definedName name="BExQBIGGY5TXI2FJVVZSLZ0LTZYH" hidden="1">#REF!</definedName>
    <definedName name="BExQBM1RUSIQ85LLMM2159BYDPIP" localSheetId="11" hidden="1">#REF!</definedName>
    <definedName name="BExQBM1RUSIQ85LLMM2159BYDPIP" hidden="1">#REF!</definedName>
    <definedName name="BExQBOWE543K7PGA5S7SVU2QKPM3" localSheetId="11" hidden="1">#REF!</definedName>
    <definedName name="BExQBOWE543K7PGA5S7SVU2QKPM3" hidden="1">#REF!</definedName>
    <definedName name="BExQBPSOZ47V81YAEURP0NQJNTJH" localSheetId="11" hidden="1">#REF!</definedName>
    <definedName name="BExQBPSOZ47V81YAEURP0NQJNTJH" hidden="1">#REF!</definedName>
    <definedName name="BExQC5TWT21CGBKD0IHAXTIN2QB8" localSheetId="11" hidden="1">#REF!</definedName>
    <definedName name="BExQC5TWT21CGBKD0IHAXTIN2QB8" hidden="1">#REF!</definedName>
    <definedName name="BExQC94JL9F5GW4S8DQCAF4WB2DA" localSheetId="11" hidden="1">#REF!</definedName>
    <definedName name="BExQC94JL9F5GW4S8DQCAF4WB2DA" hidden="1">#REF!</definedName>
    <definedName name="BExQCKTD8AT0824LGWREXM1B5D1X" localSheetId="11" hidden="1">#REF!</definedName>
    <definedName name="BExQCKTD8AT0824LGWREXM1B5D1X" hidden="1">#REF!</definedName>
    <definedName name="BExQCQ7KF4HVXSD72FF3DJGNNO3M" localSheetId="11" hidden="1">#REF!</definedName>
    <definedName name="BExQCQ7KF4HVXSD72FF3DJGNNO3M" hidden="1">#REF!</definedName>
    <definedName name="BExQCRPJXI0WNJUFFAC39C0PFUFK" localSheetId="11" hidden="1">#REF!</definedName>
    <definedName name="BExQCRPJXI0WNJUFFAC39C0PFUFK" hidden="1">#REF!</definedName>
    <definedName name="BExQD571YWOXKR2SX85K5MKQ0AO2" localSheetId="11" hidden="1">#REF!</definedName>
    <definedName name="BExQD571YWOXKR2SX85K5MKQ0AO2" hidden="1">#REF!</definedName>
    <definedName name="BExQDB6VCHN8PNX8EA6JNIEQ2JC2" localSheetId="11" hidden="1">#REF!</definedName>
    <definedName name="BExQDB6VCHN8PNX8EA6JNIEQ2JC2" hidden="1">#REF!</definedName>
    <definedName name="BExQDE1B6U2Q9B73KBENABP71YM1" localSheetId="11" hidden="1">#REF!</definedName>
    <definedName name="BExQDE1B6U2Q9B73KBENABP71YM1" hidden="1">#REF!</definedName>
    <definedName name="BExQDGQCN7ZW41QDUHOBJUGQAX40" localSheetId="11" hidden="1">#REF!</definedName>
    <definedName name="BExQDGQCN7ZW41QDUHOBJUGQAX40" hidden="1">#REF!</definedName>
    <definedName name="BExQED8ZZUEH0WRNOHXI7V9TVC8K" localSheetId="11" hidden="1">#REF!</definedName>
    <definedName name="BExQED8ZZUEH0WRNOHXI7V9TVC8K" hidden="1">#REF!</definedName>
    <definedName name="BExQEF1PIJIB9J24OB0M4X1WLBB0" localSheetId="11" hidden="1">#REF!</definedName>
    <definedName name="BExQEF1PIJIB9J24OB0M4X1WLBB0" hidden="1">#REF!</definedName>
    <definedName name="BExQEMUA4HEFM4OVO8M8MA8PIAW1" localSheetId="11" hidden="1">#REF!</definedName>
    <definedName name="BExQEMUA4HEFM4OVO8M8MA8PIAW1" hidden="1">#REF!</definedName>
    <definedName name="BExQEP38QPDKB85WG2WOL17IMB5S" localSheetId="11" hidden="1">#REF!</definedName>
    <definedName name="BExQEP38QPDKB85WG2WOL17IMB5S" hidden="1">#REF!</definedName>
    <definedName name="BExQEQ4XZQFIKUXNU9H7WE7AMZ1U" localSheetId="11" hidden="1">#REF!</definedName>
    <definedName name="BExQEQ4XZQFIKUXNU9H7WE7AMZ1U" hidden="1">#REF!</definedName>
    <definedName name="BExQF1OEB07CRAP6ALNNMJNJ3P2D" localSheetId="11" hidden="1">#REF!</definedName>
    <definedName name="BExQF1OEB07CRAP6ALNNMJNJ3P2D" hidden="1">#REF!</definedName>
    <definedName name="BExQF8KKL224NYD20XYLLM2RE7EW" localSheetId="11" hidden="1">#REF!</definedName>
    <definedName name="BExQF8KKL224NYD20XYLLM2RE7EW" hidden="1">#REF!</definedName>
    <definedName name="BExQF9X2AQPFJZTCHTU5PTTR0JAH" localSheetId="11" hidden="1">#REF!</definedName>
    <definedName name="BExQF9X2AQPFJZTCHTU5PTTR0JAH" hidden="1">#REF!</definedName>
    <definedName name="BExQFAINO9ODQZX6NSM8EBTRD04E" localSheetId="11" hidden="1">#REF!</definedName>
    <definedName name="BExQFAINO9ODQZX6NSM8EBTRD04E" hidden="1">#REF!</definedName>
    <definedName name="BExQFC0M9KKFMQKPLPEO2RQDB7MM" localSheetId="11" hidden="1">#REF!</definedName>
    <definedName name="BExQFC0M9KKFMQKPLPEO2RQDB7MM" hidden="1">#REF!</definedName>
    <definedName name="BExQFEEV7627R8TYZCM28C6V6WHE" localSheetId="11" hidden="1">#REF!</definedName>
    <definedName name="BExQFEEV7627R8TYZCM28C6V6WHE" hidden="1">#REF!</definedName>
    <definedName name="BExQFEK8NUD04X2OBRA275ADPSDL" localSheetId="11" hidden="1">#REF!</definedName>
    <definedName name="BExQFEK8NUD04X2OBRA275ADPSDL" hidden="1">#REF!</definedName>
    <definedName name="BExQFGYIWDR4W0YF7XR6E4EWWJ02" localSheetId="11" hidden="1">#REF!</definedName>
    <definedName name="BExQFGYIWDR4W0YF7XR6E4EWWJ02" hidden="1">#REF!</definedName>
    <definedName name="BExQFPNFKA36IAPS22LAUMBDI4KE" localSheetId="11" hidden="1">#REF!</definedName>
    <definedName name="BExQFPNFKA36IAPS22LAUMBDI4KE" hidden="1">#REF!</definedName>
    <definedName name="BExQFPSWEMA8WBUZ4WK20LR13VSU" localSheetId="11" hidden="1">#REF!</definedName>
    <definedName name="BExQFPSWEMA8WBUZ4WK20LR13VSU" hidden="1">#REF!</definedName>
    <definedName name="BExQFVSPOSCCPF1TLJPIWYWYB8A9" localSheetId="11" hidden="1">#REF!</definedName>
    <definedName name="BExQFVSPOSCCPF1TLJPIWYWYB8A9" hidden="1">#REF!</definedName>
    <definedName name="BExQFWJQXNQAW6LUMOEDS6KMJMYL" localSheetId="11" hidden="1">#REF!</definedName>
    <definedName name="BExQFWJQXNQAW6LUMOEDS6KMJMYL" hidden="1">#REF!</definedName>
    <definedName name="BExQG8TYRD2G42UA5ZPCRLNKUDMX" localSheetId="11" hidden="1">#REF!</definedName>
    <definedName name="BExQG8TYRD2G42UA5ZPCRLNKUDMX" hidden="1">#REF!</definedName>
    <definedName name="BExQGGBQ2CMSPV4NV4RA7NMBQER6" localSheetId="11" hidden="1">#REF!</definedName>
    <definedName name="BExQGGBQ2CMSPV4NV4RA7NMBQER6" hidden="1">#REF!</definedName>
    <definedName name="BExQGO48J9MPCDQ96RBB9UN9AIGT" localSheetId="11" hidden="1">#REF!</definedName>
    <definedName name="BExQGO48J9MPCDQ96RBB9UN9AIGT" hidden="1">#REF!</definedName>
    <definedName name="BExQGSBB6MJWDW7AYWA0MSFTXKRR" localSheetId="11" hidden="1">#REF!</definedName>
    <definedName name="BExQGSBB6MJWDW7AYWA0MSFTXKRR" hidden="1">#REF!</definedName>
    <definedName name="BExQH0UURAJ13AVO5UI04HSRGVYW" localSheetId="11" hidden="1">#REF!</definedName>
    <definedName name="BExQH0UURAJ13AVO5UI04HSRGVYW" hidden="1">#REF!</definedName>
    <definedName name="BExQH5I0FUT0822E2ITR6M5724UF" localSheetId="11" hidden="1">#REF!</definedName>
    <definedName name="BExQH5I0FUT0822E2ITR6M5724UF" hidden="1">#REF!</definedName>
    <definedName name="BExQH6ZZY0NR8SE48PSI9D0CU1TC" localSheetId="11" hidden="1">#REF!</definedName>
    <definedName name="BExQH6ZZY0NR8SE48PSI9D0CU1TC" hidden="1">#REF!</definedName>
    <definedName name="BExQH9P2MCXAJOVEO4GFQT6MNW22" localSheetId="11" hidden="1">#REF!</definedName>
    <definedName name="BExQH9P2MCXAJOVEO4GFQT6MNW22" hidden="1">#REF!</definedName>
    <definedName name="BExQHCZSBYUY8OKKJXFYWKBBM6AH" localSheetId="11" hidden="1">#REF!</definedName>
    <definedName name="BExQHCZSBYUY8OKKJXFYWKBBM6AH" hidden="1">#REF!</definedName>
    <definedName name="BExQHML1J3V7M9VZ3S2S198637RP" localSheetId="11" hidden="1">#REF!</definedName>
    <definedName name="BExQHML1J3V7M9VZ3S2S198637RP" hidden="1">#REF!</definedName>
    <definedName name="BExQHPKXZ1K33V2F90NZIQRZYIAW" localSheetId="11" hidden="1">#REF!</definedName>
    <definedName name="BExQHPKXZ1K33V2F90NZIQRZYIAW" hidden="1">#REF!</definedName>
    <definedName name="BExQHRDNW8YFGT2B35K9CYSS1VAI" localSheetId="11" hidden="1">#REF!</definedName>
    <definedName name="BExQHRDNW8YFGT2B35K9CYSS1VAI" hidden="1">#REF!</definedName>
    <definedName name="BExQHRZ9FBLUG6G6CC88UZA6V39L" localSheetId="11" hidden="1">#REF!</definedName>
    <definedName name="BExQHRZ9FBLUG6G6CC88UZA6V39L" hidden="1">#REF!</definedName>
    <definedName name="BExQHVF9KD06AG2RXUQJ9X4PVGX4" localSheetId="11" hidden="1">#REF!</definedName>
    <definedName name="BExQHVF9KD06AG2RXUQJ9X4PVGX4" hidden="1">#REF!</definedName>
    <definedName name="BExQHZBHVN2L4HC7ACTR73T5OCV0" localSheetId="11" hidden="1">#REF!</definedName>
    <definedName name="BExQHZBHVN2L4HC7ACTR73T5OCV0" hidden="1">#REF!</definedName>
    <definedName name="BExQI3O3BBL6MXZNJD1S3UD8WBUU" localSheetId="11" hidden="1">#REF!</definedName>
    <definedName name="BExQI3O3BBL6MXZNJD1S3UD8WBUU" hidden="1">#REF!</definedName>
    <definedName name="BExQI7431UOEBYKYPVVMNXBZ2ZP2" localSheetId="11" hidden="1">#REF!</definedName>
    <definedName name="BExQI7431UOEBYKYPVVMNXBZ2ZP2" hidden="1">#REF!</definedName>
    <definedName name="BExQI85V9TNLDJT5LTRZS10Y26SG" localSheetId="11" hidden="1">#REF!</definedName>
    <definedName name="BExQI85V9TNLDJT5LTRZS10Y26SG" hidden="1">#REF!</definedName>
    <definedName name="BExQI9ICYVAAXE7L1BQSE1VWSQA9" localSheetId="11" hidden="1">#REF!</definedName>
    <definedName name="BExQI9ICYVAAXE7L1BQSE1VWSQA9" hidden="1">#REF!</definedName>
    <definedName name="BExQIAPKHVEV8CU1L3TTHJW67FJ5" localSheetId="11" hidden="1">#REF!</definedName>
    <definedName name="BExQIAPKHVEV8CU1L3TTHJW67FJ5" hidden="1">#REF!</definedName>
    <definedName name="BExQIAV02RGEQG6AF0CWXU3MS9BZ" localSheetId="11" hidden="1">#REF!</definedName>
    <definedName name="BExQIAV02RGEQG6AF0CWXU3MS9BZ" hidden="1">#REF!</definedName>
    <definedName name="BExQIBB4I3Z6AUU0HYV1DHRS13M4" localSheetId="11" hidden="1">#REF!</definedName>
    <definedName name="BExQIBB4I3Z6AUU0HYV1DHRS13M4" hidden="1">#REF!</definedName>
    <definedName name="BExQIBWPAXU7HJZLKGJZY3EB7MIS" localSheetId="11" hidden="1">#REF!</definedName>
    <definedName name="BExQIBWPAXU7HJZLKGJZY3EB7MIS" hidden="1">#REF!</definedName>
    <definedName name="BExQIHLP9AT969BKBF22IGW76GLI" localSheetId="11" hidden="1">#REF!</definedName>
    <definedName name="BExQIHLP9AT969BKBF22IGW76GLI" hidden="1">#REF!</definedName>
    <definedName name="BExQIS8O6R36CI01XRY9ISM99TW9" localSheetId="11" hidden="1">#REF!</definedName>
    <definedName name="BExQIS8O6R36CI01XRY9ISM99TW9" hidden="1">#REF!</definedName>
    <definedName name="BExQIVJB9MJ25NDUHTCVMSODJY2C" localSheetId="11" hidden="1">#REF!</definedName>
    <definedName name="BExQIVJB9MJ25NDUHTCVMSODJY2C" hidden="1">#REF!</definedName>
    <definedName name="BExQIWAEMVTWAU39DWIXT17K2A9Z" localSheetId="11" hidden="1">#REF!</definedName>
    <definedName name="BExQIWAEMVTWAU39DWIXT17K2A9Z" hidden="1">#REF!</definedName>
    <definedName name="BExQJ72T8UR0U461ZLEGOOEPCDIG" localSheetId="11" hidden="1">#REF!</definedName>
    <definedName name="BExQJ72T8UR0U461ZLEGOOEPCDIG" hidden="1">#REF!</definedName>
    <definedName name="BExQJAZ2QDORCR0K8PR9VHQZ4Y3P" localSheetId="11" hidden="1">#REF!</definedName>
    <definedName name="BExQJAZ2QDORCR0K8PR9VHQZ4Y3P" hidden="1">#REF!</definedName>
    <definedName name="BExQJBF7LAX128WR7VTMJC88ZLPG" localSheetId="11" hidden="1">#REF!</definedName>
    <definedName name="BExQJBF7LAX128WR7VTMJC88ZLPG" hidden="1">#REF!</definedName>
    <definedName name="BExQJEVCKX6KZHNCLYXY7D0MX5KN" localSheetId="11" hidden="1">#REF!</definedName>
    <definedName name="BExQJEVCKX6KZHNCLYXY7D0MX5KN" hidden="1">#REF!</definedName>
    <definedName name="BExQJJYSDX8B0J1QGF2HL071KKA3" localSheetId="11" hidden="1">#REF!</definedName>
    <definedName name="BExQJJYSDX8B0J1QGF2HL071KKA3" hidden="1">#REF!</definedName>
    <definedName name="BExQK1HV6SQQ7CP8H8IUKI9TYXTD" localSheetId="11" hidden="1">#REF!</definedName>
    <definedName name="BExQK1HV6SQQ7CP8H8IUKI9TYXTD" hidden="1">#REF!</definedName>
    <definedName name="BExQK3LE5CSBW1E4H4KHW548FL2R" localSheetId="11" hidden="1">#REF!</definedName>
    <definedName name="BExQK3LE5CSBW1E4H4KHW548FL2R" hidden="1">#REF!</definedName>
    <definedName name="BExQKG6LD6PLNDGNGO9DJXY865BR" localSheetId="11" hidden="1">#REF!</definedName>
    <definedName name="BExQKG6LD6PLNDGNGO9DJXY865BR" hidden="1">#REF!</definedName>
    <definedName name="BExQKUKG8I4CGS9QYSD0H7NHP4JN" localSheetId="11" hidden="1">#REF!</definedName>
    <definedName name="BExQKUKG8I4CGS9QYSD0H7NHP4JN" hidden="1">#REF!</definedName>
    <definedName name="BExQL2NSE8OYZFXQH8A23RMVMFW7" localSheetId="11" hidden="1">#REF!</definedName>
    <definedName name="BExQL2NSE8OYZFXQH8A23RMVMFW7" hidden="1">#REF!</definedName>
    <definedName name="BExQLE1TOW3A287TQB0AVWENT8O1" localSheetId="11" hidden="1">#REF!</definedName>
    <definedName name="BExQLE1TOW3A287TQB0AVWENT8O1" hidden="1">#REF!</definedName>
    <definedName name="BExRYOYB4A3E5F6MTROY69LR0PMG" localSheetId="11" hidden="1">#REF!</definedName>
    <definedName name="BExRYOYB4A3E5F6MTROY69LR0PMG" hidden="1">#REF!</definedName>
    <definedName name="BExRYZLA9EW71H4SXQR525S72LLP" localSheetId="11" hidden="1">#REF!</definedName>
    <definedName name="BExRYZLA9EW71H4SXQR525S72LLP" hidden="1">#REF!</definedName>
    <definedName name="BExRZ66M8G9FQ0VFP077QSZBSOA5" localSheetId="11" hidden="1">#REF!</definedName>
    <definedName name="BExRZ66M8G9FQ0VFP077QSZBSOA5" hidden="1">#REF!</definedName>
    <definedName name="BExRZ8FMQQL46I8AQWU17LRNZD5T" localSheetId="11" hidden="1">#REF!</definedName>
    <definedName name="BExRZ8FMQQL46I8AQWU17LRNZD5T" hidden="1">#REF!</definedName>
    <definedName name="BExRZIRRIXRUMZ5GOO95S7460BMP" localSheetId="11" hidden="1">#REF!</definedName>
    <definedName name="BExRZIRRIXRUMZ5GOO95S7460BMP" hidden="1">#REF!</definedName>
    <definedName name="BExRZJTNBKKPK7SB4LA31O3OH6PO" localSheetId="11" hidden="1">#REF!</definedName>
    <definedName name="BExRZJTNBKKPK7SB4LA31O3OH6PO" hidden="1">#REF!</definedName>
    <definedName name="BExRZK9RAHMM0ZLTNSK7A4LDC42D" localSheetId="11" hidden="1">#REF!</definedName>
    <definedName name="BExRZK9RAHMM0ZLTNSK7A4LDC42D" hidden="1">#REF!</definedName>
    <definedName name="BExRZNF461H0WDF36L3U0UQSJGZB" localSheetId="11" hidden="1">#REF!</definedName>
    <definedName name="BExRZNF461H0WDF36L3U0UQSJGZB" hidden="1">#REF!</definedName>
    <definedName name="BExRZOGSR69INI6GAEPHDWSNK5Q4" localSheetId="11" hidden="1">#REF!</definedName>
    <definedName name="BExRZOGSR69INI6GAEPHDWSNK5Q4" hidden="1">#REF!</definedName>
    <definedName name="BExS0ASQBKRTPDWFK0KUDFOS9LE5" localSheetId="11" hidden="1">#REF!</definedName>
    <definedName name="BExS0ASQBKRTPDWFK0KUDFOS9LE5" hidden="1">#REF!</definedName>
    <definedName name="BExS0GHQUF6YT0RU3TKDEO8CSJYB" localSheetId="11" hidden="1">#REF!</definedName>
    <definedName name="BExS0GHQUF6YT0RU3TKDEO8CSJYB" hidden="1">#REF!</definedName>
    <definedName name="BExS0K8IHC45I78DMZBOJ1P13KQA" localSheetId="11" hidden="1">#REF!</definedName>
    <definedName name="BExS0K8IHC45I78DMZBOJ1P13KQA" hidden="1">#REF!</definedName>
    <definedName name="BExS0L4WP69XXUFHED98XIEPB593" localSheetId="11" hidden="1">#REF!</definedName>
    <definedName name="BExS0L4WP69XXUFHED98XIEPB593" hidden="1">#REF!</definedName>
    <definedName name="BExS0Z2O2N4AJXFEPN87NU9ZGAHG" localSheetId="11" hidden="1">#REF!</definedName>
    <definedName name="BExS0Z2O2N4AJXFEPN87NU9ZGAHG" hidden="1">#REF!</definedName>
    <definedName name="BExS15IJV0WW662NXQUVT3FGP4ST" localSheetId="11" hidden="1">#REF!</definedName>
    <definedName name="BExS15IJV0WW662NXQUVT3FGP4ST" hidden="1">#REF!</definedName>
    <definedName name="BExS18T8TBNEPF4AU1VJ268XLF3L" localSheetId="11" hidden="1">#REF!</definedName>
    <definedName name="BExS18T8TBNEPF4AU1VJ268XLF3L" hidden="1">#REF!</definedName>
    <definedName name="BExS194110MR25BYJI3CJ2EGZ8XT" localSheetId="11" hidden="1">#REF!</definedName>
    <definedName name="BExS194110MR25BYJI3CJ2EGZ8XT" hidden="1">#REF!</definedName>
    <definedName name="BExS1BNVGNSGD4EP90QL8WXYWZ66" localSheetId="11" hidden="1">#REF!</definedName>
    <definedName name="BExS1BNVGNSGD4EP90QL8WXYWZ66" hidden="1">#REF!</definedName>
    <definedName name="BExS1UE39N6NCND7MAARSBWXS6HU" localSheetId="11" hidden="1">#REF!</definedName>
    <definedName name="BExS1UE39N6NCND7MAARSBWXS6HU" hidden="1">#REF!</definedName>
    <definedName name="BExS226HTWL5WVC76MP5A1IBI8WD" localSheetId="11" hidden="1">#REF!</definedName>
    <definedName name="BExS226HTWL5WVC76MP5A1IBI8WD" hidden="1">#REF!</definedName>
    <definedName name="BExS26OI2QNNAH2WMDD95Z400048" localSheetId="11" hidden="1">#REF!</definedName>
    <definedName name="BExS26OI2QNNAH2WMDD95Z400048" hidden="1">#REF!</definedName>
    <definedName name="BExS2D4EI622QRKZKVDPRE66M4XA" localSheetId="11" hidden="1">#REF!</definedName>
    <definedName name="BExS2D4EI622QRKZKVDPRE66M4XA" hidden="1">#REF!</definedName>
    <definedName name="BExS2DF6B4ZUF3VZLI4G6LJ3BF38" localSheetId="11" hidden="1">#REF!</definedName>
    <definedName name="BExS2DF6B4ZUF3VZLI4G6LJ3BF38" hidden="1">#REF!</definedName>
    <definedName name="BExS2GKEA6VM3PDWKD7XI0KRUHTW" localSheetId="11" hidden="1">#REF!</definedName>
    <definedName name="BExS2GKEA6VM3PDWKD7XI0KRUHTW" hidden="1">#REF!</definedName>
    <definedName name="BExS2I2HVU314TXI2DYFRY8XV913" localSheetId="11" hidden="1">#REF!</definedName>
    <definedName name="BExS2I2HVU314TXI2DYFRY8XV913" hidden="1">#REF!</definedName>
    <definedName name="BExS2QB5FS5LYTFYO4BROTWG3OV5" localSheetId="11" hidden="1">#REF!</definedName>
    <definedName name="BExS2QB5FS5LYTFYO4BROTWG3OV5" hidden="1">#REF!</definedName>
    <definedName name="BExS2TLU1HONYV6S3ZD9T12D7CIG" localSheetId="11" hidden="1">#REF!</definedName>
    <definedName name="BExS2TLU1HONYV6S3ZD9T12D7CIG" hidden="1">#REF!</definedName>
    <definedName name="BExS2WLQUVBRZJWQTWUU4CYDY4IN" localSheetId="11" hidden="1">#REF!</definedName>
    <definedName name="BExS2WLQUVBRZJWQTWUU4CYDY4IN" hidden="1">#REF!</definedName>
    <definedName name="BExS2YJQV4NUX6135T90Z1Y5R26Q" localSheetId="11" hidden="1">#REF!</definedName>
    <definedName name="BExS2YJQV4NUX6135T90Z1Y5R26Q" hidden="1">#REF!</definedName>
    <definedName name="BExS318UV9I2FXPQQWUKKX00QLPJ" localSheetId="11" hidden="1">#REF!</definedName>
    <definedName name="BExS318UV9I2FXPQQWUKKX00QLPJ" hidden="1">#REF!</definedName>
    <definedName name="BExS3LBS0SMTHALVM4NRI1BAV1NP" localSheetId="11" hidden="1">#REF!</definedName>
    <definedName name="BExS3LBS0SMTHALVM4NRI1BAV1NP" hidden="1">#REF!</definedName>
    <definedName name="BExS3MTQ75VBXDGEBURP6YT8RROE" localSheetId="11" hidden="1">#REF!</definedName>
    <definedName name="BExS3MTQ75VBXDGEBURP6YT8RROE" hidden="1">#REF!</definedName>
    <definedName name="BExS3OMGYO0DFN5186UFKEXZ2RX3" localSheetId="11" hidden="1">#REF!</definedName>
    <definedName name="BExS3OMGYO0DFN5186UFKEXZ2RX3" hidden="1">#REF!</definedName>
    <definedName name="BExS3SDERJ27OER67TIGOVZU13A2" localSheetId="11" hidden="1">#REF!</definedName>
    <definedName name="BExS3SDERJ27OER67TIGOVZU13A2" hidden="1">#REF!</definedName>
    <definedName name="BExS3STIH9SFG0R6H30P191QZE98" localSheetId="11" hidden="1">#REF!</definedName>
    <definedName name="BExS3STIH9SFG0R6H30P191QZE98" hidden="1">#REF!</definedName>
    <definedName name="BExS46R5WDNU5KL04FKY5LHJUCB8" localSheetId="11" hidden="1">#REF!</definedName>
    <definedName name="BExS46R5WDNU5KL04FKY5LHJUCB8" hidden="1">#REF!</definedName>
    <definedName name="BExS4ASWKM93XA275AXHYP8AG6SU" localSheetId="11" hidden="1">#REF!</definedName>
    <definedName name="BExS4ASWKM93XA275AXHYP8AG6SU" hidden="1">#REF!</definedName>
    <definedName name="BExS4IANBC4RO7HIK0MZZ2RPQU78" localSheetId="11" hidden="1">#REF!</definedName>
    <definedName name="BExS4IANBC4RO7HIK0MZZ2RPQU78" hidden="1">#REF!</definedName>
    <definedName name="BExS4JN3Y6SVBKILQK0R9HS45Y52" localSheetId="11" hidden="1">#REF!</definedName>
    <definedName name="BExS4JN3Y6SVBKILQK0R9HS45Y52" hidden="1">#REF!</definedName>
    <definedName name="BExS4P6S41O6Z6BED77U3GD9PNH1" localSheetId="11" hidden="1">#REF!</definedName>
    <definedName name="BExS4P6S41O6Z6BED77U3GD9PNH1" hidden="1">#REF!</definedName>
    <definedName name="BExS4PXPURUHFBOKYFJD5J1J2RXC" localSheetId="11" hidden="1">#REF!</definedName>
    <definedName name="BExS4PXPURUHFBOKYFJD5J1J2RXC" hidden="1">#REF!</definedName>
    <definedName name="BExS4T32HD3YGJ91HTJ2IGVX6V4O" localSheetId="11" hidden="1">#REF!</definedName>
    <definedName name="BExS4T32HD3YGJ91HTJ2IGVX6V4O" hidden="1">#REF!</definedName>
    <definedName name="BExS51H0N51UT0FZOPZRCF1GU063" localSheetId="11" hidden="1">#REF!</definedName>
    <definedName name="BExS51H0N51UT0FZOPZRCF1GU063" hidden="1">#REF!</definedName>
    <definedName name="BExS54X72TJFC41FJK72MLRR2OO7" localSheetId="11" hidden="1">#REF!</definedName>
    <definedName name="BExS54X72TJFC41FJK72MLRR2OO7" hidden="1">#REF!</definedName>
    <definedName name="BExS59F0PA1V2ZC7S5TN6IT41SXP" localSheetId="11" hidden="1">#REF!</definedName>
    <definedName name="BExS59F0PA1V2ZC7S5TN6IT41SXP" hidden="1">#REF!</definedName>
    <definedName name="BExS5L3TGB8JVW9ROYWTKYTUPW27" localSheetId="11" hidden="1">#REF!</definedName>
    <definedName name="BExS5L3TGB8JVW9ROYWTKYTUPW27" hidden="1">#REF!</definedName>
    <definedName name="BExS6GKQ96EHVLYWNJDWXZXUZW90" localSheetId="11" hidden="1">#REF!</definedName>
    <definedName name="BExS6GKQ96EHVLYWNJDWXZXUZW90" hidden="1">#REF!</definedName>
    <definedName name="BExS6ITKSZFRR01YD5B0F676SYN7" localSheetId="11" hidden="1">#REF!</definedName>
    <definedName name="BExS6ITKSZFRR01YD5B0F676SYN7" hidden="1">#REF!</definedName>
    <definedName name="BExS6N0LI574IAC89EFW6CLTCQ33" localSheetId="11" hidden="1">#REF!</definedName>
    <definedName name="BExS6N0LI574IAC89EFW6CLTCQ33" hidden="1">#REF!</definedName>
    <definedName name="BExS6N0NEF7XCTT5R600QZ71A44O" localSheetId="11" hidden="1">#REF!</definedName>
    <definedName name="BExS6N0NEF7XCTT5R600QZ71A44O" hidden="1">#REF!</definedName>
    <definedName name="BExS6WRDBF3ST86ZOBBUL3GTCR11" localSheetId="11" hidden="1">#REF!</definedName>
    <definedName name="BExS6WRDBF3ST86ZOBBUL3GTCR11" hidden="1">#REF!</definedName>
    <definedName name="BExS6XNRKR0C3MTA0LV5B60UB908" localSheetId="11" hidden="1">#REF!</definedName>
    <definedName name="BExS6XNRKR0C3MTA0LV5B60UB908" hidden="1">#REF!</definedName>
    <definedName name="BExS73NELZEK2MDOLXO2Q7H3EG71" localSheetId="11" hidden="1">#REF!</definedName>
    <definedName name="BExS73NELZEK2MDOLXO2Q7H3EG71" hidden="1">#REF!</definedName>
    <definedName name="BExS7DJF6AXTWAJD7K4ZCD7L6BHV" localSheetId="11" hidden="1">#REF!</definedName>
    <definedName name="BExS7DJF6AXTWAJD7K4ZCD7L6BHV" hidden="1">#REF!</definedName>
    <definedName name="BExS7GOTHHOK287MX2RC853NWQAL" localSheetId="11" hidden="1">#REF!</definedName>
    <definedName name="BExS7GOTHHOK287MX2RC853NWQAL" hidden="1">#REF!</definedName>
    <definedName name="BExS7TKQYLRZGM93UY3ZJZJBQNFJ" localSheetId="11" hidden="1">#REF!</definedName>
    <definedName name="BExS7TKQYLRZGM93UY3ZJZJBQNFJ" hidden="1">#REF!</definedName>
    <definedName name="BExS7Y2LNGVHSIBKC7C3R6X4LDR6" localSheetId="11" hidden="1">#REF!</definedName>
    <definedName name="BExS7Y2LNGVHSIBKC7C3R6X4LDR6" hidden="1">#REF!</definedName>
    <definedName name="BExS81TE0EY44Y3W2M4Z4MGNP5OM" localSheetId="11" hidden="1">#REF!</definedName>
    <definedName name="BExS81TE0EY44Y3W2M4Z4MGNP5OM" hidden="1">#REF!</definedName>
    <definedName name="BExS81YPDZDVJJVS15HV2HDXAC3Y" localSheetId="11" hidden="1">#REF!</definedName>
    <definedName name="BExS81YPDZDVJJVS15HV2HDXAC3Y" hidden="1">#REF!</definedName>
    <definedName name="BExS82PRVNUTEKQZS56YT2DVF6C2" localSheetId="11" hidden="1">#REF!</definedName>
    <definedName name="BExS82PRVNUTEKQZS56YT2DVF6C2" hidden="1">#REF!</definedName>
    <definedName name="BExS83BCNFAV6DRCB1VTUF96491J" localSheetId="11" hidden="1">#REF!</definedName>
    <definedName name="BExS83BCNFAV6DRCB1VTUF96491J" hidden="1">#REF!</definedName>
    <definedName name="BExS86GKM9ISCSNZD15BQ5E5L6A5" localSheetId="11" hidden="1">#REF!</definedName>
    <definedName name="BExS86GKM9ISCSNZD15BQ5E5L6A5" hidden="1">#REF!</definedName>
    <definedName name="BExS89GGRJ55EK546SM31UGE2K8T" localSheetId="11" hidden="1">#REF!</definedName>
    <definedName name="BExS89GGRJ55EK546SM31UGE2K8T" hidden="1">#REF!</definedName>
    <definedName name="BExS8BPG5A0GR5AO1U951NDGGR0L" localSheetId="11" hidden="1">#REF!</definedName>
    <definedName name="BExS8BPG5A0GR5AO1U951NDGGR0L" hidden="1">#REF!</definedName>
    <definedName name="BExS8CGI0JXFUBD41VFLI0SZSV8F" localSheetId="11" hidden="1">#REF!</definedName>
    <definedName name="BExS8CGI0JXFUBD41VFLI0SZSV8F" hidden="1">#REF!</definedName>
    <definedName name="BExS8D22FXVQKOEJP01LT0CDI3PS" localSheetId="11" hidden="1">#REF!</definedName>
    <definedName name="BExS8D22FXVQKOEJP01LT0CDI3PS" hidden="1">#REF!</definedName>
    <definedName name="BExS8EEJOZFBUWZDOM3O25AJRUVU" localSheetId="11" hidden="1">#REF!</definedName>
    <definedName name="BExS8EEJOZFBUWZDOM3O25AJRUVU" hidden="1">#REF!</definedName>
    <definedName name="BExS8GSUS17UY50TEM2AWF36BR9Z" localSheetId="11" hidden="1">#REF!</definedName>
    <definedName name="BExS8GSUS17UY50TEM2AWF36BR9Z" hidden="1">#REF!</definedName>
    <definedName name="BExS8HJRBVG0XI6PWA9KTMJZMQXK" localSheetId="11" hidden="1">#REF!</definedName>
    <definedName name="BExS8HJRBVG0XI6PWA9KTMJZMQXK" hidden="1">#REF!</definedName>
    <definedName name="BExS8NE9HUZJH13OXLREOV1BX0OZ" localSheetId="11" hidden="1">#REF!</definedName>
    <definedName name="BExS8NE9HUZJH13OXLREOV1BX0OZ" hidden="1">#REF!</definedName>
    <definedName name="BExS8R51C8RM2FS6V6IRTYO9GA4A" localSheetId="11" hidden="1">#REF!</definedName>
    <definedName name="BExS8R51C8RM2FS6V6IRTYO9GA4A" hidden="1">#REF!</definedName>
    <definedName name="BExS8WDX408F60MH1X9B9UZ2H4R7" localSheetId="11" hidden="1">#REF!</definedName>
    <definedName name="BExS8WDX408F60MH1X9B9UZ2H4R7" hidden="1">#REF!</definedName>
    <definedName name="BExS8X4UTVOFE2YEVLO8LTKMSI3A" localSheetId="11" hidden="1">#REF!</definedName>
    <definedName name="BExS8X4UTVOFE2YEVLO8LTKMSI3A" hidden="1">#REF!</definedName>
    <definedName name="BExS8Z2W2QEC3MH0BZIYLDFQNUIP" localSheetId="11" hidden="1">#REF!</definedName>
    <definedName name="BExS8Z2W2QEC3MH0BZIYLDFQNUIP" hidden="1">#REF!</definedName>
    <definedName name="BExS92DKGRFFCIA9C0IXDOLO57EP" localSheetId="11" hidden="1">#REF!</definedName>
    <definedName name="BExS92DKGRFFCIA9C0IXDOLO57EP" hidden="1">#REF!</definedName>
    <definedName name="BExS98OB4321YCHLCQ022PXKTT2W" localSheetId="11" hidden="1">#REF!</definedName>
    <definedName name="BExS98OB4321YCHLCQ022PXKTT2W" hidden="1">#REF!</definedName>
    <definedName name="BExS9C9N8GFISC6HUERJ0EI06GB2" localSheetId="11" hidden="1">#REF!</definedName>
    <definedName name="BExS9C9N8GFISC6HUERJ0EI06GB2" hidden="1">#REF!</definedName>
    <definedName name="BExS9D6619QNINF06KHZHYUAH0S9" localSheetId="11" hidden="1">#REF!</definedName>
    <definedName name="BExS9D6619QNINF06KHZHYUAH0S9" hidden="1">#REF!</definedName>
    <definedName name="BExS9DX13CACP3J8JDREK30JB1SQ" localSheetId="11" hidden="1">#REF!</definedName>
    <definedName name="BExS9DX13CACP3J8JDREK30JB1SQ" hidden="1">#REF!</definedName>
    <definedName name="BExS9FPRS2KRRCS33SE6WFNF5GYL" localSheetId="11" hidden="1">#REF!</definedName>
    <definedName name="BExS9FPRS2KRRCS33SE6WFNF5GYL" hidden="1">#REF!</definedName>
    <definedName name="BExS9M5VN3VE822UH6TLACVY24CJ" localSheetId="11" hidden="1">#REF!</definedName>
    <definedName name="BExS9M5VN3VE822UH6TLACVY24CJ" hidden="1">#REF!</definedName>
    <definedName name="BExS9WI0A6PSEB8N9GPXF2Z7MWHM" localSheetId="11" hidden="1">#REF!</definedName>
    <definedName name="BExS9WI0A6PSEB8N9GPXF2Z7MWHM" hidden="1">#REF!</definedName>
    <definedName name="BExS9XJPZ07ND34OHX60QD382FV6" localSheetId="11" hidden="1">#REF!</definedName>
    <definedName name="BExS9XJPZ07ND34OHX60QD382FV6" hidden="1">#REF!</definedName>
    <definedName name="BExSA4AJLEEN4R7HU4FRSMYR17TR" localSheetId="11" hidden="1">#REF!</definedName>
    <definedName name="BExSA4AJLEEN4R7HU4FRSMYR17TR" hidden="1">#REF!</definedName>
    <definedName name="BExSA5HP306TN9XJS0TU619DLRR7" localSheetId="11" hidden="1">#REF!</definedName>
    <definedName name="BExSA5HP306TN9XJS0TU619DLRR7" hidden="1">#REF!</definedName>
    <definedName name="BExSAAVWQOOIA6B3JHQVGP08HFEM" localSheetId="11" hidden="1">#REF!</definedName>
    <definedName name="BExSAAVWQOOIA6B3JHQVGP08HFEM" hidden="1">#REF!</definedName>
    <definedName name="BExSAFJ3IICU2M7QPVE4ARYMXZKX" localSheetId="11" hidden="1">#REF!</definedName>
    <definedName name="BExSAFJ3IICU2M7QPVE4ARYMXZKX" hidden="1">#REF!</definedName>
    <definedName name="BExSAH6ID8OHX379UXVNGFO8J6KQ" localSheetId="11" hidden="1">#REF!</definedName>
    <definedName name="BExSAH6ID8OHX379UXVNGFO8J6KQ" hidden="1">#REF!</definedName>
    <definedName name="BExSAQBHIXGQRNIRGCJMBXUPCZQA" localSheetId="11" hidden="1">#REF!</definedName>
    <definedName name="BExSAQBHIXGQRNIRGCJMBXUPCZQA" hidden="1">#REF!</definedName>
    <definedName name="BExSAUTCT4P7JP57NOR9MTX33QJZ" localSheetId="11" hidden="1">#REF!</definedName>
    <definedName name="BExSAUTCT4P7JP57NOR9MTX33QJZ" hidden="1">#REF!</definedName>
    <definedName name="BExSAY9CA9TFXQ9M9FBJRGJO9T9E" localSheetId="11" hidden="1">#REF!</definedName>
    <definedName name="BExSAY9CA9TFXQ9M9FBJRGJO9T9E" hidden="1">#REF!</definedName>
    <definedName name="BExSB4JYKQ3MINI7RAYK5M8BLJDC" localSheetId="11" hidden="1">#REF!</definedName>
    <definedName name="BExSB4JYKQ3MINI7RAYK5M8BLJDC" hidden="1">#REF!</definedName>
    <definedName name="BExSBCY73CG3Q15P5BDLDT994XRL" localSheetId="11" hidden="1">#REF!</definedName>
    <definedName name="BExSBCY73CG3Q15P5BDLDT994XRL" hidden="1">#REF!</definedName>
    <definedName name="BExSBMOS41ZRLWYLOU29V6Y7YORR" localSheetId="11" hidden="1">#REF!</definedName>
    <definedName name="BExSBMOS41ZRLWYLOU29V6Y7YORR" hidden="1">#REF!</definedName>
    <definedName name="BExSBPZG22WAMZYIF7CZ686E8X80" localSheetId="11" hidden="1">#REF!</definedName>
    <definedName name="BExSBPZG22WAMZYIF7CZ686E8X80" hidden="1">#REF!</definedName>
    <definedName name="BExSBRBXXQMBU1TYDW1BXTEVEPRU" localSheetId="11" hidden="1">#REF!</definedName>
    <definedName name="BExSBRBXXQMBU1TYDW1BXTEVEPRU" hidden="1">#REF!</definedName>
    <definedName name="BExSC54998WTZ21DSL0R8UN0Y9JH" localSheetId="11" hidden="1">#REF!</definedName>
    <definedName name="BExSC54998WTZ21DSL0R8UN0Y9JH" hidden="1">#REF!</definedName>
    <definedName name="BExSC60N7WR9PJSNC9B7ORCX9NGY" localSheetId="11" hidden="1">#REF!</definedName>
    <definedName name="BExSC60N7WR9PJSNC9B7ORCX9NGY" hidden="1">#REF!</definedName>
    <definedName name="BExSCE99EZTILTTCE4NJJF96OYYM" localSheetId="11" hidden="1">#REF!</definedName>
    <definedName name="BExSCE99EZTILTTCE4NJJF96OYYM" hidden="1">#REF!</definedName>
    <definedName name="BExSCFWOMYELUEPWVJIRGIQZH5BV" localSheetId="11" hidden="1">#REF!</definedName>
    <definedName name="BExSCFWOMYELUEPWVJIRGIQZH5BV" hidden="1">#REF!</definedName>
    <definedName name="BExSCHUQZ2HFEWS54X67DIS8OSXZ" localSheetId="11" hidden="1">#REF!</definedName>
    <definedName name="BExSCHUQZ2HFEWS54X67DIS8OSXZ" hidden="1">#REF!</definedName>
    <definedName name="BExSCOG41SKKG4GYU76WRWW1CTE6" localSheetId="11" hidden="1">#REF!</definedName>
    <definedName name="BExSCOG41SKKG4GYU76WRWW1CTE6" hidden="1">#REF!</definedName>
    <definedName name="BExSCVC9P86YVFMRKKUVRV29MZXZ" localSheetId="11" hidden="1">#REF!</definedName>
    <definedName name="BExSCVC9P86YVFMRKKUVRV29MZXZ" hidden="1">#REF!</definedName>
    <definedName name="BExSD233CH4MU9ZMGNRF97ZV7KWU" localSheetId="11" hidden="1">#REF!</definedName>
    <definedName name="BExSD233CH4MU9ZMGNRF97ZV7KWU" hidden="1">#REF!</definedName>
    <definedName name="BExSD2U0F3BN6IN9N4R2DTTJG15H" localSheetId="11" hidden="1">#REF!</definedName>
    <definedName name="BExSD2U0F3BN6IN9N4R2DTTJG15H" hidden="1">#REF!</definedName>
    <definedName name="BExSD6A6NY15YSMFH51ST6XJY429" localSheetId="11" hidden="1">#REF!</definedName>
    <definedName name="BExSD6A6NY15YSMFH51ST6XJY429" hidden="1">#REF!</definedName>
    <definedName name="BExSD9VH6PF6RQ135VOEE08YXPAW" localSheetId="11" hidden="1">#REF!</definedName>
    <definedName name="BExSD9VH6PF6RQ135VOEE08YXPAW" hidden="1">#REF!</definedName>
    <definedName name="BExSDI9QWFD49GEZWZ3KOGM27XRB" localSheetId="11" hidden="1">#REF!</definedName>
    <definedName name="BExSDI9QWFD49GEZWZ3KOGM27XRB" hidden="1">#REF!</definedName>
    <definedName name="BExSDP5Y04WWMX2WWRITWOX8R5I9" localSheetId="11" hidden="1">#REF!</definedName>
    <definedName name="BExSDP5Y04WWMX2WWRITWOX8R5I9" hidden="1">#REF!</definedName>
    <definedName name="BExSDSGM203BJTNS9MKCBX453HMD" localSheetId="11" hidden="1">#REF!</definedName>
    <definedName name="BExSDSGM203BJTNS9MKCBX453HMD" hidden="1">#REF!</definedName>
    <definedName name="BExSDT20XUFXTDM37M148AXAP7HN" localSheetId="11" hidden="1">#REF!</definedName>
    <definedName name="BExSDT20XUFXTDM37M148AXAP7HN" hidden="1">#REF!</definedName>
    <definedName name="BExSDYLOWNTKCY92LFEDAV8LO7D3" localSheetId="11" hidden="1">#REF!</definedName>
    <definedName name="BExSDYLOWNTKCY92LFEDAV8LO7D3" hidden="1">#REF!</definedName>
    <definedName name="BExSE277VXZ807WBUB6A1UGQ1SF9" localSheetId="11" hidden="1">#REF!</definedName>
    <definedName name="BExSE277VXZ807WBUB6A1UGQ1SF9" hidden="1">#REF!</definedName>
    <definedName name="BExSE3EDSP4UL6G0I3DZ5SBHMUBU" localSheetId="11" hidden="1">#REF!</definedName>
    <definedName name="BExSE3EDSP4UL6G0I3DZ5SBHMUBU" hidden="1">#REF!</definedName>
    <definedName name="BExSEEHK1VLWD7JBV9SVVVIKQZ3I" localSheetId="11" hidden="1">#REF!</definedName>
    <definedName name="BExSEEHK1VLWD7JBV9SVVVIKQZ3I" hidden="1">#REF!</definedName>
    <definedName name="BExSEITYG8XAMWJ1C8VKU1MB4TEO" localSheetId="11" hidden="1">#REF!</definedName>
    <definedName name="BExSEITYG8XAMWJ1C8VKU1MB4TEO" hidden="1">#REF!</definedName>
    <definedName name="BExSEJKZLX37P3V33TRTFJ30BFRK" localSheetId="11" hidden="1">#REF!</definedName>
    <definedName name="BExSEJKZLX37P3V33TRTFJ30BFRK" hidden="1">#REF!</definedName>
    <definedName name="BExSEKXG1AW54E28IG5EODEM0JJV" localSheetId="11" hidden="1">#REF!</definedName>
    <definedName name="BExSEKXG1AW54E28IG5EODEM0JJV" hidden="1">#REF!</definedName>
    <definedName name="BExSEO84KVM8R2IV5MFH0XI3IZSN" localSheetId="11" hidden="1">#REF!</definedName>
    <definedName name="BExSEO84KVM8R2IV5MFH0XI3IZSN" hidden="1">#REF!</definedName>
    <definedName name="BExSEP9UVOAI6TMXKNK587PQ3328" localSheetId="11" hidden="1">#REF!</definedName>
    <definedName name="BExSEP9UVOAI6TMXKNK587PQ3328" hidden="1">#REF!</definedName>
    <definedName name="BExSERIU9MUGR4NPZAUJCVXUZ74I" localSheetId="11" hidden="1">#REF!</definedName>
    <definedName name="BExSERIU9MUGR4NPZAUJCVXUZ74I" hidden="1">#REF!</definedName>
    <definedName name="BExSF07QFLZCO4P6K6QF05XG7PH1" localSheetId="11" hidden="1">#REF!</definedName>
    <definedName name="BExSF07QFLZCO4P6K6QF05XG7PH1" hidden="1">#REF!</definedName>
    <definedName name="BExSFJ8ZAGQ63A4MVMZRQWLVRGQ5" localSheetId="11" hidden="1">#REF!</definedName>
    <definedName name="BExSFJ8ZAGQ63A4MVMZRQWLVRGQ5" hidden="1">#REF!</definedName>
    <definedName name="BExSFKQRST2S9KXWWLCXYLKSF4G1" localSheetId="11" hidden="1">#REF!</definedName>
    <definedName name="BExSFKQRST2S9KXWWLCXYLKSF4G1" hidden="1">#REF!</definedName>
    <definedName name="BExSFOHO6VZ5Y463KL3XYTZBVE3P" localSheetId="11" hidden="1">#REF!</definedName>
    <definedName name="BExSFOHO6VZ5Y463KL3XYTZBVE3P" hidden="1">#REF!</definedName>
    <definedName name="BExSFY2ZJOYUEYBX21QZ7AMN2WK1" localSheetId="11" hidden="1">#REF!</definedName>
    <definedName name="BExSFY2ZJOYUEYBX21QZ7AMN2WK1" hidden="1">#REF!</definedName>
    <definedName name="BExSFYDRRTAZVPXRWUF5PDQ97WFF" localSheetId="11" hidden="1">#REF!</definedName>
    <definedName name="BExSFYDRRTAZVPXRWUF5PDQ97WFF" hidden="1">#REF!</definedName>
    <definedName name="BExSFZVPFTXA3F0IJ2NGH1GXX9R7" localSheetId="11" hidden="1">#REF!</definedName>
    <definedName name="BExSFZVPFTXA3F0IJ2NGH1GXX9R7" hidden="1">#REF!</definedName>
    <definedName name="BExSG2Q34XRC1K28H4XG6PQM3FTW" localSheetId="11" hidden="1">#REF!</definedName>
    <definedName name="BExSG2Q34XRC1K28H4XG6PQM3FTW" hidden="1">#REF!</definedName>
    <definedName name="BExSG90Q4ZUU2IPGDYOM169NJV9S" localSheetId="11" hidden="1">#REF!</definedName>
    <definedName name="BExSG90Q4ZUU2IPGDYOM169NJV9S" hidden="1">#REF!</definedName>
    <definedName name="BExSG9X3DU845PNXYJGGLBQY2UHG" localSheetId="11" hidden="1">#REF!</definedName>
    <definedName name="BExSG9X3DU845PNXYJGGLBQY2UHG" hidden="1">#REF!</definedName>
    <definedName name="BExSGE45J27MDUUNXW7Z8Q33UAON" localSheetId="11" hidden="1">#REF!</definedName>
    <definedName name="BExSGE45J27MDUUNXW7Z8Q33UAON" hidden="1">#REF!</definedName>
    <definedName name="BExSGE9LY91Q0URHB4YAMX0UAMYI" localSheetId="11" hidden="1">#REF!</definedName>
    <definedName name="BExSGE9LY91Q0URHB4YAMX0UAMYI" hidden="1">#REF!</definedName>
    <definedName name="BExSGLB2URTLBCKBB4Y885W925F2" localSheetId="11" hidden="1">#REF!</definedName>
    <definedName name="BExSGLB2URTLBCKBB4Y885W925F2" hidden="1">#REF!</definedName>
    <definedName name="BExSGNEL2G0PC04ATVS20W5179EK" localSheetId="11" hidden="1">#REF!</definedName>
    <definedName name="BExSGNEL2G0PC04ATVS20W5179EK" hidden="1">#REF!</definedName>
    <definedName name="BExSGOAYG73SFWOPAQV80P710GID" localSheetId="11" hidden="1">#REF!</definedName>
    <definedName name="BExSGOAYG73SFWOPAQV80P710GID" hidden="1">#REF!</definedName>
    <definedName name="BExSGOWJHRW7FWKLO2EHUOOGHNAF" localSheetId="11" hidden="1">#REF!</definedName>
    <definedName name="BExSGOWJHRW7FWKLO2EHUOOGHNAF" hidden="1">#REF!</definedName>
    <definedName name="BExSGOWJTAP41ZV5Q23H7MI9C76W" localSheetId="11" hidden="1">#REF!</definedName>
    <definedName name="BExSGOWJTAP41ZV5Q23H7MI9C76W" hidden="1">#REF!</definedName>
    <definedName name="BExSGR5JQVX2HQ0PKCGZNSSUM1RV" localSheetId="11" hidden="1">#REF!</definedName>
    <definedName name="BExSGR5JQVX2HQ0PKCGZNSSUM1RV" hidden="1">#REF!</definedName>
    <definedName name="BExSGT3MKX7YVLVP6YLL6KVO8UGV" localSheetId="11" hidden="1">#REF!</definedName>
    <definedName name="BExSGT3MKX7YVLVP6YLL6KVO8UGV" hidden="1">#REF!</definedName>
    <definedName name="BExSGVHX69GJZHD99DKE4RZ042B1" localSheetId="11" hidden="1">#REF!</definedName>
    <definedName name="BExSGVHX69GJZHD99DKE4RZ042B1" hidden="1">#REF!</definedName>
    <definedName name="BExSGZJO4J4ZO04E2N2ECVYS9DEZ" localSheetId="11" hidden="1">#REF!</definedName>
    <definedName name="BExSGZJO4J4ZO04E2N2ECVYS9DEZ" hidden="1">#REF!</definedName>
    <definedName name="BExSHAHFHS7MMNJR8JPVABRGBVIT" localSheetId="11" hidden="1">#REF!</definedName>
    <definedName name="BExSHAHFHS7MMNJR8JPVABRGBVIT" hidden="1">#REF!</definedName>
    <definedName name="BExSHGH88QZWW4RNAX4YKAZ5JEBL" localSheetId="11" hidden="1">#REF!</definedName>
    <definedName name="BExSHGH88QZWW4RNAX4YKAZ5JEBL" hidden="1">#REF!</definedName>
    <definedName name="BExSHOKK1OO3CX9Z28C58E5J1D9W" localSheetId="11" hidden="1">#REF!</definedName>
    <definedName name="BExSHOKK1OO3CX9Z28C58E5J1D9W" hidden="1">#REF!</definedName>
    <definedName name="BExSHQD8KYLTQGDXIRKCHQQ7MKIH" localSheetId="11" hidden="1">#REF!</definedName>
    <definedName name="BExSHQD8KYLTQGDXIRKCHQQ7MKIH" hidden="1">#REF!</definedName>
    <definedName name="BExSHVGPIAHXI97UBLI9G4I4M29F" localSheetId="11" hidden="1">#REF!</definedName>
    <definedName name="BExSHVGPIAHXI97UBLI9G4I4M29F" hidden="1">#REF!</definedName>
    <definedName name="BExSI0K2YL3HTCQAD8A7TR4QCUR6" localSheetId="11" hidden="1">#REF!</definedName>
    <definedName name="BExSI0K2YL3HTCQAD8A7TR4QCUR6" hidden="1">#REF!</definedName>
    <definedName name="BExSIFUDNRWXWIWNGCCFOOD8WIAZ" localSheetId="11" hidden="1">#REF!</definedName>
    <definedName name="BExSIFUDNRWXWIWNGCCFOOD8WIAZ" hidden="1">#REF!</definedName>
    <definedName name="BExTTZNS2PBCR93C9IUW49UZ4I6T" localSheetId="11" hidden="1">#REF!</definedName>
    <definedName name="BExTTZNS2PBCR93C9IUW49UZ4I6T" hidden="1">#REF!</definedName>
    <definedName name="BExTU2YFQ25JQ6MEMRHHN66VLTPJ" localSheetId="11" hidden="1">#REF!</definedName>
    <definedName name="BExTU2YFQ25JQ6MEMRHHN66VLTPJ" hidden="1">#REF!</definedName>
    <definedName name="BExTU75IOII1V5O0C9X2VAYYVJUG" localSheetId="11" hidden="1">#REF!</definedName>
    <definedName name="BExTU75IOII1V5O0C9X2VAYYVJUG" hidden="1">#REF!</definedName>
    <definedName name="BExTUA5F7V4LUIIAM17J3A8XF3JE" localSheetId="11" hidden="1">#REF!</definedName>
    <definedName name="BExTUA5F7V4LUIIAM17J3A8XF3JE" hidden="1">#REF!</definedName>
    <definedName name="BExTUBY3AA9B91YRRWFOT21LUL8Q" localSheetId="11" hidden="1">#REF!</definedName>
    <definedName name="BExTUBY3AA9B91YRRWFOT21LUL8Q" hidden="1">#REF!</definedName>
    <definedName name="BExTUJ53ANGZ3H1KDK4CR4Q0OD6P" localSheetId="11" hidden="1">#REF!</definedName>
    <definedName name="BExTUJ53ANGZ3H1KDK4CR4Q0OD6P" hidden="1">#REF!</definedName>
    <definedName name="BExTUKXSZBM7C57G6NGLWGU4WOHY" localSheetId="11" hidden="1">#REF!</definedName>
    <definedName name="BExTUKXSZBM7C57G6NGLWGU4WOHY" hidden="1">#REF!</definedName>
    <definedName name="BExTUNC5INBE8Y5OA5GQUTXX6QJW" localSheetId="11" hidden="1">#REF!</definedName>
    <definedName name="BExTUNC5INBE8Y5OA5GQUTXX6QJW" hidden="1">#REF!</definedName>
    <definedName name="BExTUSQCFFYZCDNHWHADBC2E1ZP1" localSheetId="11" hidden="1">#REF!</definedName>
    <definedName name="BExTUSQCFFYZCDNHWHADBC2E1ZP1" hidden="1">#REF!</definedName>
    <definedName name="BExTUV4NQDZVAENZPSZGF7A3DDFN" localSheetId="11" hidden="1">#REF!</definedName>
    <definedName name="BExTUV4NQDZVAENZPSZGF7A3DDFN" hidden="1">#REF!</definedName>
    <definedName name="BExTUVFGOJEYS28JURA5KHQFDU5J" localSheetId="11" hidden="1">#REF!</definedName>
    <definedName name="BExTUVFGOJEYS28JURA5KHQFDU5J" hidden="1">#REF!</definedName>
    <definedName name="BExTUW10U40QCYGHM5NJ3YR1O5SP" localSheetId="11" hidden="1">#REF!</definedName>
    <definedName name="BExTUW10U40QCYGHM5NJ3YR1O5SP" hidden="1">#REF!</definedName>
    <definedName name="BExTUWXFQHINU66YG82BI20ATMB5" localSheetId="11" hidden="1">#REF!</definedName>
    <definedName name="BExTUWXFQHINU66YG82BI20ATMB5" hidden="1">#REF!</definedName>
    <definedName name="BExTUY9WNSJ91GV8CP0SKJTEIV82" localSheetId="11" hidden="1">#REF!</definedName>
    <definedName name="BExTUY9WNSJ91GV8CP0SKJTEIV82" hidden="1">#REF!</definedName>
    <definedName name="BExTV67VIM8PV6KO253M4DUBJQLC" localSheetId="11" hidden="1">#REF!</definedName>
    <definedName name="BExTV67VIM8PV6KO253M4DUBJQLC" hidden="1">#REF!</definedName>
    <definedName name="BExTVELZCF2YA5L6F23BYZZR6WHF" localSheetId="11" hidden="1">#REF!</definedName>
    <definedName name="BExTVELZCF2YA5L6F23BYZZR6WHF" hidden="1">#REF!</definedName>
    <definedName name="BExTVGPIQZ99YFXUC8OONUX5BD42" localSheetId="11" hidden="1">#REF!</definedName>
    <definedName name="BExTVGPIQZ99YFXUC8OONUX5BD42" hidden="1">#REF!</definedName>
    <definedName name="BExTVQG4F5RF0LZXG06AZ6EU1GQ3" localSheetId="11" hidden="1">#REF!</definedName>
    <definedName name="BExTVQG4F5RF0LZXG06AZ6EU1GQ3" hidden="1">#REF!</definedName>
    <definedName name="BExTVZQLP9VFLEYQ9280W13X7E8K" localSheetId="11" hidden="1">#REF!</definedName>
    <definedName name="BExTVZQLP9VFLEYQ9280W13X7E8K" hidden="1">#REF!</definedName>
    <definedName name="BExTWB4LA1PODQOH4LDTHQKBN16K" localSheetId="11" hidden="1">#REF!</definedName>
    <definedName name="BExTWB4LA1PODQOH4LDTHQKBN16K" hidden="1">#REF!</definedName>
    <definedName name="BExTWI0Q8AWXUA3ZN7I5V3QK2KM1" localSheetId="11" hidden="1">#REF!</definedName>
    <definedName name="BExTWI0Q8AWXUA3ZN7I5V3QK2KM1" hidden="1">#REF!</definedName>
    <definedName name="BExTWJTIA3WUW1PUWXAOP9O8NKLZ" localSheetId="11" hidden="1">#REF!</definedName>
    <definedName name="BExTWJTIA3WUW1PUWXAOP9O8NKLZ" hidden="1">#REF!</definedName>
    <definedName name="BExTWW95OX07FNA01WF5MSSSFQLX" localSheetId="11" hidden="1">#REF!</definedName>
    <definedName name="BExTWW95OX07FNA01WF5MSSSFQLX" hidden="1">#REF!</definedName>
    <definedName name="BExTX005F4GLW03J0PLPRPMI1SEG" localSheetId="11" hidden="1">#REF!</definedName>
    <definedName name="BExTX005F4GLW03J0PLPRPMI1SEG" hidden="1">#REF!</definedName>
    <definedName name="BExTX476KI0RNB71XI5TYMANSGBG" localSheetId="11" hidden="1">#REF!</definedName>
    <definedName name="BExTX476KI0RNB71XI5TYMANSGBG" hidden="1">#REF!</definedName>
    <definedName name="BExTXBJFKNSCUO7IOL6CSKERP06D" localSheetId="11" hidden="1">#REF!</definedName>
    <definedName name="BExTXBJFKNSCUO7IOL6CSKERP06D" hidden="1">#REF!</definedName>
    <definedName name="BExTXDMZDQ9U1FD9T7F79J29SYYN" localSheetId="11" hidden="1">#REF!</definedName>
    <definedName name="BExTXDMZDQ9U1FD9T7F79J29SYYN" hidden="1">#REF!</definedName>
    <definedName name="BExTXJ6HBAIXMMWKZTJNFDYVZCAY" localSheetId="11" hidden="1">#REF!</definedName>
    <definedName name="BExTXJ6HBAIXMMWKZTJNFDYVZCAY" hidden="1">#REF!</definedName>
    <definedName name="BExTXT812NQT8GAEGH738U29BI0D" localSheetId="11" hidden="1">#REF!</definedName>
    <definedName name="BExTXT812NQT8GAEGH738U29BI0D" hidden="1">#REF!</definedName>
    <definedName name="BExTXWIP2TFPTQ76NHFOB72NICRZ" localSheetId="11" hidden="1">#REF!</definedName>
    <definedName name="BExTXWIP2TFPTQ76NHFOB72NICRZ" hidden="1">#REF!</definedName>
    <definedName name="BExTY5T62H651VC86QM4X7E28JVA" localSheetId="11" hidden="1">#REF!</definedName>
    <definedName name="BExTY5T62H651VC86QM4X7E28JVA" hidden="1">#REF!</definedName>
    <definedName name="BExTYB7EHGVTJ4RSYOXWSG87U5WI" localSheetId="11" hidden="1">#REF!</definedName>
    <definedName name="BExTYB7EHGVTJ4RSYOXWSG87U5WI" hidden="1">#REF!</definedName>
    <definedName name="BExTYC93RS0KNKFOD35WG37LS9LY" localSheetId="11" hidden="1">#REF!</definedName>
    <definedName name="BExTYC93RS0KNKFOD35WG37LS9LY" hidden="1">#REF!</definedName>
    <definedName name="BExTYKCEFJ83LZM95M1V7CSFQVEA" localSheetId="11" hidden="1">#REF!</definedName>
    <definedName name="BExTYKCEFJ83LZM95M1V7CSFQVEA" hidden="1">#REF!</definedName>
    <definedName name="BExTYPLA9N640MFRJJQPKXT7P88M" localSheetId="11" hidden="1">#REF!</definedName>
    <definedName name="BExTYPLA9N640MFRJJQPKXT7P88M" hidden="1">#REF!</definedName>
    <definedName name="BExTYW1794M1TLJ2QQQCEEUZN18F" localSheetId="11" hidden="1">#REF!</definedName>
    <definedName name="BExTYW1794M1TLJ2QQQCEEUZN18F" hidden="1">#REF!</definedName>
    <definedName name="BExTZ7F71SNTOX4LLZCK5R9VUMIJ" localSheetId="11" hidden="1">#REF!</definedName>
    <definedName name="BExTZ7F71SNTOX4LLZCK5R9VUMIJ" hidden="1">#REF!</definedName>
    <definedName name="BExTZ80SWE36T1QSIIPJU7NJ65JL" localSheetId="11" hidden="1">#REF!</definedName>
    <definedName name="BExTZ80SWE36T1QSIIPJU7NJ65JL" hidden="1">#REF!</definedName>
    <definedName name="BExTZ869RSO739T4Q78JLOVO7G0C" localSheetId="11" hidden="1">#REF!</definedName>
    <definedName name="BExTZ869RSO739T4Q78JLOVO7G0C" hidden="1">#REF!</definedName>
    <definedName name="BExTZ8X5G9S3PA4FPSNK7T69W7QT" localSheetId="11" hidden="1">#REF!</definedName>
    <definedName name="BExTZ8X5G9S3PA4FPSNK7T69W7QT" hidden="1">#REF!</definedName>
    <definedName name="BExTZ97Y0RMR8V5BI9F2H4MFB77O" localSheetId="11" hidden="1">#REF!</definedName>
    <definedName name="BExTZ97Y0RMR8V5BI9F2H4MFB77O" hidden="1">#REF!</definedName>
    <definedName name="BExTZK5PMCAXJL4DUIGL6H9Y8U4C" localSheetId="11" hidden="1">#REF!</definedName>
    <definedName name="BExTZK5PMCAXJL4DUIGL6H9Y8U4C" hidden="1">#REF!</definedName>
    <definedName name="BExTZKB6L5SXV5UN71YVTCBEIGWY" localSheetId="11" hidden="1">#REF!</definedName>
    <definedName name="BExTZKB6L5SXV5UN71YVTCBEIGWY" hidden="1">#REF!</definedName>
    <definedName name="BExTZLICVKK4NBJFEGL270GJ2VQO" localSheetId="11" hidden="1">#REF!</definedName>
    <definedName name="BExTZLICVKK4NBJFEGL270GJ2VQO" hidden="1">#REF!</definedName>
    <definedName name="BExTZO2596CBZKPI7YNA1QQNPAIJ" localSheetId="11" hidden="1">#REF!</definedName>
    <definedName name="BExTZO2596CBZKPI7YNA1QQNPAIJ" hidden="1">#REF!</definedName>
    <definedName name="BExTZY8TDV4U7FQL7O10G6VKWKPJ" localSheetId="11" hidden="1">#REF!</definedName>
    <definedName name="BExTZY8TDV4U7FQL7O10G6VKWKPJ" hidden="1">#REF!</definedName>
    <definedName name="BExU02QNT4LT7H9JPUC4FXTLVGZT" localSheetId="11" hidden="1">#REF!</definedName>
    <definedName name="BExU02QNT4LT7H9JPUC4FXTLVGZT" hidden="1">#REF!</definedName>
    <definedName name="BExU0BFJJQO1HJZKI14QGOQ6JROO" localSheetId="11" hidden="1">#REF!</definedName>
    <definedName name="BExU0BFJJQO1HJZKI14QGOQ6JROO" hidden="1">#REF!</definedName>
    <definedName name="BExU0FH5WTGW8MRFUFMDDSMJ6YQ5" localSheetId="11" hidden="1">#REF!</definedName>
    <definedName name="BExU0FH5WTGW8MRFUFMDDSMJ6YQ5" hidden="1">#REF!</definedName>
    <definedName name="BExU0GDOIL9U33QGU9ZU3YX3V1I4" localSheetId="11" hidden="1">#REF!</definedName>
    <definedName name="BExU0GDOIL9U33QGU9ZU3YX3V1I4" hidden="1">#REF!</definedName>
    <definedName name="BExU0HKTO8WJDQDWRTUK5TETM3HS" localSheetId="11" hidden="1">#REF!</definedName>
    <definedName name="BExU0HKTO8WJDQDWRTUK5TETM3HS" hidden="1">#REF!</definedName>
    <definedName name="BExU0MTJQPE041ZN7H8UKGV6MZT7" localSheetId="11" hidden="1">#REF!</definedName>
    <definedName name="BExU0MTJQPE041ZN7H8UKGV6MZT7" hidden="1">#REF!</definedName>
    <definedName name="BExU0ZUUFYHLUK4M4E8GLGIBBNT0" localSheetId="11" hidden="1">#REF!</definedName>
    <definedName name="BExU0ZUUFYHLUK4M4E8GLGIBBNT0" hidden="1">#REF!</definedName>
    <definedName name="BExU147D6RPG6ZVTSXRKFSVRHSBG" localSheetId="11" hidden="1">#REF!</definedName>
    <definedName name="BExU147D6RPG6ZVTSXRKFSVRHSBG" hidden="1">#REF!</definedName>
    <definedName name="BExU16R10W1SOAPNG4CDJ01T7JRE" localSheetId="11" hidden="1">#REF!</definedName>
    <definedName name="BExU16R10W1SOAPNG4CDJ01T7JRE" hidden="1">#REF!</definedName>
    <definedName name="BExU17CKOR3GNIHDNVLH9L1IOJS9" localSheetId="11" hidden="1">#REF!</definedName>
    <definedName name="BExU17CKOR3GNIHDNVLH9L1IOJS9" hidden="1">#REF!</definedName>
    <definedName name="BExU1DXYI5DAD9DSFIEAUOB5XFZ9" localSheetId="11" hidden="1">#REF!</definedName>
    <definedName name="BExU1DXYI5DAD9DSFIEAUOB5XFZ9" hidden="1">#REF!</definedName>
    <definedName name="BExU1GXUTLRPJN4MRINLAPHSZQFG" localSheetId="11" hidden="1">#REF!</definedName>
    <definedName name="BExU1GXUTLRPJN4MRINLAPHSZQFG" hidden="1">#REF!</definedName>
    <definedName name="BExU1IL9AOHFO85BZB6S60DK3N8H" localSheetId="11" hidden="1">#REF!</definedName>
    <definedName name="BExU1IL9AOHFO85BZB6S60DK3N8H" hidden="1">#REF!</definedName>
    <definedName name="BExU1LAEKWJ0U6NP9G2AC9CTBYH6" localSheetId="11" hidden="1">#REF!</definedName>
    <definedName name="BExU1LAEKWJ0U6NP9G2AC9CTBYH6" hidden="1">#REF!</definedName>
    <definedName name="BExU1NOPS09CLFZL1O31RAF9BQNQ" localSheetId="11" hidden="1">#REF!</definedName>
    <definedName name="BExU1NOPS09CLFZL1O31RAF9BQNQ" hidden="1">#REF!</definedName>
    <definedName name="BExU1PH9MOEX1JZVZ3D5M9DXB191" localSheetId="11" hidden="1">#REF!</definedName>
    <definedName name="BExU1PH9MOEX1JZVZ3D5M9DXB191" hidden="1">#REF!</definedName>
    <definedName name="BExU1QZEEKJA35IMEOLOJ3ODX0ZA" localSheetId="11" hidden="1">#REF!</definedName>
    <definedName name="BExU1QZEEKJA35IMEOLOJ3ODX0ZA" hidden="1">#REF!</definedName>
    <definedName name="BExU1VRURIWWVJ95O40WA23LMTJD" localSheetId="11" hidden="1">#REF!</definedName>
    <definedName name="BExU1VRURIWWVJ95O40WA23LMTJD" hidden="1">#REF!</definedName>
    <definedName name="BExU2A0FXVBDX9LO3VWEXB4TLFT0" localSheetId="11" hidden="1">#REF!</definedName>
    <definedName name="BExU2A0FXVBDX9LO3VWEXB4TLFT0" hidden="1">#REF!</definedName>
    <definedName name="BExU2LEH667H33V81XVEZUP2O0UQ" localSheetId="11" hidden="1">#REF!</definedName>
    <definedName name="BExU2LEH667H33V81XVEZUP2O0UQ" hidden="1">#REF!</definedName>
    <definedName name="BExU2M5CK6XK55UIHDVYRXJJJRI4" localSheetId="11" hidden="1">#REF!</definedName>
    <definedName name="BExU2M5CK6XK55UIHDVYRXJJJRI4" hidden="1">#REF!</definedName>
    <definedName name="BExU2TXVT25ZTOFQAF6CM53Z1RLF" localSheetId="11" hidden="1">#REF!</definedName>
    <definedName name="BExU2TXVT25ZTOFQAF6CM53Z1RLF" hidden="1">#REF!</definedName>
    <definedName name="BExU2XZLYIU19G7358W5T9E87AFR" localSheetId="11" hidden="1">#REF!</definedName>
    <definedName name="BExU2XZLYIU19G7358W5T9E87AFR" hidden="1">#REF!</definedName>
    <definedName name="BExU2ZXMKRBQEX0CT3ZPZ3UFZP1G" localSheetId="11" hidden="1">#REF!</definedName>
    <definedName name="BExU2ZXMKRBQEX0CT3ZPZ3UFZP1G" hidden="1">#REF!</definedName>
    <definedName name="BExU35XHF1K1XEQUSZ292S5T61YA" localSheetId="11" hidden="1">#REF!</definedName>
    <definedName name="BExU35XHF1K1XEQUSZ292S5T61YA" hidden="1">#REF!</definedName>
    <definedName name="BExU38S1U5IC1T5A3P2TZU5OV0LN" localSheetId="11" hidden="1">#REF!</definedName>
    <definedName name="BExU38S1U5IC1T5A3P2TZU5OV0LN" hidden="1">#REF!</definedName>
    <definedName name="BExU3B66MCKJFSKT3HL8B5EJGVX0" localSheetId="11" hidden="1">#REF!</definedName>
    <definedName name="BExU3B66MCKJFSKT3HL8B5EJGVX0" hidden="1">#REF!</definedName>
    <definedName name="BExU3FDFDB2NVPYUR5V7OA3HF474" localSheetId="11" hidden="1">#REF!</definedName>
    <definedName name="BExU3FDFDB2NVPYUR5V7OA3HF474" hidden="1">#REF!</definedName>
    <definedName name="BExU3R7J076KUCCEUGKAYMANTUT5" localSheetId="11" hidden="1">#REF!</definedName>
    <definedName name="BExU3R7J076KUCCEUGKAYMANTUT5" hidden="1">#REF!</definedName>
    <definedName name="BExU3UNI9NR1RNZR07NSLSZMDOQQ" localSheetId="11" hidden="1">#REF!</definedName>
    <definedName name="BExU3UNI9NR1RNZR07NSLSZMDOQQ" hidden="1">#REF!</definedName>
    <definedName name="BExU401R18N6XKZKL7CNFOZQCM14" localSheetId="11" hidden="1">#REF!</definedName>
    <definedName name="BExU401R18N6XKZKL7CNFOZQCM14" hidden="1">#REF!</definedName>
    <definedName name="BExU42QVGY7TK39W1BIN6CDRG2OE" localSheetId="11" hidden="1">#REF!</definedName>
    <definedName name="BExU42QVGY7TK39W1BIN6CDRG2OE" hidden="1">#REF!</definedName>
    <definedName name="BExU431LXP7LIUNGJB9OSXEANFGX" localSheetId="11" hidden="1">#REF!</definedName>
    <definedName name="BExU431LXP7LIUNGJB9OSXEANFGX" hidden="1">#REF!</definedName>
    <definedName name="BExU47OZMS6TCWMEHHF0UCSFLLPI" localSheetId="11" hidden="1">#REF!</definedName>
    <definedName name="BExU47OZMS6TCWMEHHF0UCSFLLPI" hidden="1">#REF!</definedName>
    <definedName name="BExU4D36E8TXN0M8KSNGEAFYP4DQ" localSheetId="11" hidden="1">#REF!</definedName>
    <definedName name="BExU4D36E8TXN0M8KSNGEAFYP4DQ" hidden="1">#REF!</definedName>
    <definedName name="BExU4G31RRVLJ3AC6E1FNEFMXM3O" localSheetId="11" hidden="1">#REF!</definedName>
    <definedName name="BExU4G31RRVLJ3AC6E1FNEFMXM3O" hidden="1">#REF!</definedName>
    <definedName name="BExU4GDVLPUEWBA4MRYRTQAUNO7B" localSheetId="11" hidden="1">#REF!</definedName>
    <definedName name="BExU4GDVLPUEWBA4MRYRTQAUNO7B" hidden="1">#REF!</definedName>
    <definedName name="BExU4H4RAMAX0XVAWT5WFYQNPAL3" localSheetId="11" hidden="1">#REF!</definedName>
    <definedName name="BExU4H4RAMAX0XVAWT5WFYQNPAL3" hidden="1">#REF!</definedName>
    <definedName name="BExU4I148DA7PRCCISLWQ6ABXFK6" localSheetId="11" hidden="1">#REF!</definedName>
    <definedName name="BExU4I148DA7PRCCISLWQ6ABXFK6" hidden="1">#REF!</definedName>
    <definedName name="BExU4L101H2KQHVKCKQ4PBAWZV6K" localSheetId="11" hidden="1">#REF!</definedName>
    <definedName name="BExU4L101H2KQHVKCKQ4PBAWZV6K" hidden="1">#REF!</definedName>
    <definedName name="BExU4LML14Q7KDTYIKJWXF68W7X1" localSheetId="11" hidden="1">#REF!</definedName>
    <definedName name="BExU4LML14Q7KDTYIKJWXF68W7X1" hidden="1">#REF!</definedName>
    <definedName name="BExU4NA00RRRBGRT6TOB0MXZRCRZ" localSheetId="11" hidden="1">#REF!</definedName>
    <definedName name="BExU4NA00RRRBGRT6TOB0MXZRCRZ" hidden="1">#REF!</definedName>
    <definedName name="BExU529I6YHVOG83TJHWSILIQU1S" localSheetId="11" hidden="1">#REF!</definedName>
    <definedName name="BExU529I6YHVOG83TJHWSILIQU1S" hidden="1">#REF!</definedName>
    <definedName name="BExU57YCIKPRD8QWL6EU0YR3NG3J" localSheetId="11" hidden="1">#REF!</definedName>
    <definedName name="BExU57YCIKPRD8QWL6EU0YR3NG3J" hidden="1">#REF!</definedName>
    <definedName name="BExU5DSTBWXLN6E59B757KRWRI6E" localSheetId="11" hidden="1">#REF!</definedName>
    <definedName name="BExU5DSTBWXLN6E59B757KRWRI6E" hidden="1">#REF!</definedName>
    <definedName name="BExU5JSMO03X9M4WIRPP8JPSMQKJ" localSheetId="11" hidden="1">#REF!</definedName>
    <definedName name="BExU5JSMO03X9M4WIRPP8JPSMQKJ" hidden="1">#REF!</definedName>
    <definedName name="BExU5TDWM8NNDHYPQ7OQODTQ368A" localSheetId="11" hidden="1">#REF!</definedName>
    <definedName name="BExU5TDWM8NNDHYPQ7OQODTQ368A" hidden="1">#REF!</definedName>
    <definedName name="BExU5X4OX1V1XHS6WSSORVQPP6Z3" localSheetId="11" hidden="1">#REF!</definedName>
    <definedName name="BExU5X4OX1V1XHS6WSSORVQPP6Z3" hidden="1">#REF!</definedName>
    <definedName name="BExU5XVPARTFMRYHNUTBKDIL4UJN" localSheetId="11" hidden="1">#REF!</definedName>
    <definedName name="BExU5XVPARTFMRYHNUTBKDIL4UJN" hidden="1">#REF!</definedName>
    <definedName name="BExU66KMFBAP8JCVG9VM1RD1TNFF" localSheetId="11" hidden="1">#REF!</definedName>
    <definedName name="BExU66KMFBAP8JCVG9VM1RD1TNFF" hidden="1">#REF!</definedName>
    <definedName name="BExU68IOM3CB3TACNAE9565TW7SH" localSheetId="11" hidden="1">#REF!</definedName>
    <definedName name="BExU68IOM3CB3TACNAE9565TW7SH" hidden="1">#REF!</definedName>
    <definedName name="BExU6AM82KN21E82HMWVP3LWP9IL" localSheetId="11" hidden="1">#REF!</definedName>
    <definedName name="BExU6AM82KN21E82HMWVP3LWP9IL" hidden="1">#REF!</definedName>
    <definedName name="BExU6FEU1MRHU98R9YOJC5OKUJ6L" localSheetId="11" hidden="1">#REF!</definedName>
    <definedName name="BExU6FEU1MRHU98R9YOJC5OKUJ6L" hidden="1">#REF!</definedName>
    <definedName name="BExU6KIAJ663Y8W8QMU4HCF183DF" localSheetId="11" hidden="1">#REF!</definedName>
    <definedName name="BExU6KIAJ663Y8W8QMU4HCF183DF" hidden="1">#REF!</definedName>
    <definedName name="BExU6KT19B4PG6SHXFBGBPLM66KT" localSheetId="11" hidden="1">#REF!</definedName>
    <definedName name="BExU6KT19B4PG6SHXFBGBPLM66KT" hidden="1">#REF!</definedName>
    <definedName name="BExU6PAVKIOAIMQ9XQIHHF1SUAGO" localSheetId="11" hidden="1">#REF!</definedName>
    <definedName name="BExU6PAVKIOAIMQ9XQIHHF1SUAGO" hidden="1">#REF!</definedName>
    <definedName name="BExU6SLKTWV0YINVLTI6BCG9ANZM" localSheetId="11" hidden="1">#REF!</definedName>
    <definedName name="BExU6SLKTWV0YINVLTI6BCG9ANZM" hidden="1">#REF!</definedName>
    <definedName name="BExU6WXXC7SSQDMHSLUN5C2V4IYX" localSheetId="11" hidden="1">#REF!</definedName>
    <definedName name="BExU6WXXC7SSQDMHSLUN5C2V4IYX" hidden="1">#REF!</definedName>
    <definedName name="BExU73387E74XE8A9UKZLZNJYY65" localSheetId="11" hidden="1">#REF!</definedName>
    <definedName name="BExU73387E74XE8A9UKZLZNJYY65" hidden="1">#REF!</definedName>
    <definedName name="BExU76ZHCJM8I7VSICCMSTC33O6U" localSheetId="11" hidden="1">#REF!</definedName>
    <definedName name="BExU76ZHCJM8I7VSICCMSTC33O6U" hidden="1">#REF!</definedName>
    <definedName name="BExU7BBTUF8BQ42DSGM94X5TG5GF" localSheetId="11" hidden="1">#REF!</definedName>
    <definedName name="BExU7BBTUF8BQ42DSGM94X5TG5GF" hidden="1">#REF!</definedName>
    <definedName name="BExU7HH4EAHFQHT4AXKGWAWZP3I0" localSheetId="11" hidden="1">#REF!</definedName>
    <definedName name="BExU7HH4EAHFQHT4AXKGWAWZP3I0" hidden="1">#REF!</definedName>
    <definedName name="BExU7L7WPQSA0ELXZ0I86V33QCCJ" localSheetId="11" hidden="1">#REF!</definedName>
    <definedName name="BExU7L7WPQSA0ELXZ0I86V33QCCJ" hidden="1">#REF!</definedName>
    <definedName name="BExU7MF1ZVPDHOSMCAXOSYICHZ4I" localSheetId="11" hidden="1">#REF!</definedName>
    <definedName name="BExU7MF1ZVPDHOSMCAXOSYICHZ4I" hidden="1">#REF!</definedName>
    <definedName name="BExU7O2BJ6D5YCKEL6FD2EFCWYRX" localSheetId="11" hidden="1">#REF!</definedName>
    <definedName name="BExU7O2BJ6D5YCKEL6FD2EFCWYRX" hidden="1">#REF!</definedName>
    <definedName name="BExU7Q0JS9YIUKUPNSSAIDK2KJAV" localSheetId="11" hidden="1">#REF!</definedName>
    <definedName name="BExU7Q0JS9YIUKUPNSSAIDK2KJAV" hidden="1">#REF!</definedName>
    <definedName name="BExU80I6AE5OU7P7F5V7HWIZBJ4P" localSheetId="11" hidden="1">#REF!</definedName>
    <definedName name="BExU80I6AE5OU7P7F5V7HWIZBJ4P" hidden="1">#REF!</definedName>
    <definedName name="BExU86NB26MCPYIISZ36HADONGT2" localSheetId="11" hidden="1">#REF!</definedName>
    <definedName name="BExU86NB26MCPYIISZ36HADONGT2" hidden="1">#REF!</definedName>
    <definedName name="BExU885EZZNSZV3GP298UJ8LB7OL" localSheetId="11" hidden="1">#REF!</definedName>
    <definedName name="BExU885EZZNSZV3GP298UJ8LB7OL" hidden="1">#REF!</definedName>
    <definedName name="BExU8FSAUP9TUZ1NO9WXK80QPHWV" localSheetId="11" hidden="1">#REF!</definedName>
    <definedName name="BExU8FSAUP9TUZ1NO9WXK80QPHWV" hidden="1">#REF!</definedName>
    <definedName name="BExU8KFLAN778MBN93NYZB0FV30G" localSheetId="11" hidden="1">#REF!</definedName>
    <definedName name="BExU8KFLAN778MBN93NYZB0FV30G" hidden="1">#REF!</definedName>
    <definedName name="BExU8PZC6845UUDFG9M8FTC3P3DK" localSheetId="11" hidden="1">#REF!</definedName>
    <definedName name="BExU8PZC6845UUDFG9M8FTC3P3DK" hidden="1">#REF!</definedName>
    <definedName name="BExU8UX9JX3XLB47YZ8GFXE0V7R2" localSheetId="11" hidden="1">#REF!</definedName>
    <definedName name="BExU8UX9JX3XLB47YZ8GFXE0V7R2" hidden="1">#REF!</definedName>
    <definedName name="BExU8WVGMRSFNWCNHODQ9JQCMZB0" localSheetId="11" hidden="1">#REF!</definedName>
    <definedName name="BExU8WVGMRSFNWCNHODQ9JQCMZB0" hidden="1">#REF!</definedName>
    <definedName name="BExU96M1J7P9DZQ3S9H0C12KGYTW" localSheetId="11" hidden="1">#REF!</definedName>
    <definedName name="BExU96M1J7P9DZQ3S9H0C12KGYTW" hidden="1">#REF!</definedName>
    <definedName name="BExU9F05OR1GZ3057R6UL3WPEIYI" localSheetId="11" hidden="1">#REF!</definedName>
    <definedName name="BExU9F05OR1GZ3057R6UL3WPEIYI" hidden="1">#REF!</definedName>
    <definedName name="BExU9GCSO5YILIKG6VAHN13DL75K" localSheetId="11" hidden="1">#REF!</definedName>
    <definedName name="BExU9GCSO5YILIKG6VAHN13DL75K" hidden="1">#REF!</definedName>
    <definedName name="BExU9KJOZLO15N11MJVN782NFGJ0" localSheetId="11" hidden="1">#REF!</definedName>
    <definedName name="BExU9KJOZLO15N11MJVN782NFGJ0" hidden="1">#REF!</definedName>
    <definedName name="BExU9LG29XU2K1GNKRO4438JYQZE" localSheetId="11" hidden="1">#REF!</definedName>
    <definedName name="BExU9LG29XU2K1GNKRO4438JYQZE" hidden="1">#REF!</definedName>
    <definedName name="BExU9RW36I5Z6JIXUIUB3PJH86LT" localSheetId="11" hidden="1">#REF!</definedName>
    <definedName name="BExU9RW36I5Z6JIXUIUB3PJH86LT" hidden="1">#REF!</definedName>
    <definedName name="BExU9WU19DJ2VAGISPFEGDWWOO4V" localSheetId="11" hidden="1">#REF!</definedName>
    <definedName name="BExU9WU19DJ2VAGISPFEGDWWOO4V" hidden="1">#REF!</definedName>
    <definedName name="BExUA28AO7OWDG3H23Q0CL4B7BHW" localSheetId="11" hidden="1">#REF!</definedName>
    <definedName name="BExUA28AO7OWDG3H23Q0CL4B7BHW" hidden="1">#REF!</definedName>
    <definedName name="BExUA34N2C083NSTAHQGZZ3BCYGK" localSheetId="11" hidden="1">#REF!</definedName>
    <definedName name="BExUA34N2C083NSTAHQGZZ3BCYGK" hidden="1">#REF!</definedName>
    <definedName name="BExUA5O923FFNEBY8BPO1TU3QGBM" localSheetId="11" hidden="1">#REF!</definedName>
    <definedName name="BExUA5O923FFNEBY8BPO1TU3QGBM" hidden="1">#REF!</definedName>
    <definedName name="BExUA6Q4K25VH452AQ3ZIRBCMS61" localSheetId="11" hidden="1">#REF!</definedName>
    <definedName name="BExUA6Q4K25VH452AQ3ZIRBCMS61" hidden="1">#REF!</definedName>
    <definedName name="BExUAFV4JMBSM2SKBQL9NHL0NIBS" localSheetId="11" hidden="1">#REF!</definedName>
    <definedName name="BExUAFV4JMBSM2SKBQL9NHL0NIBS" hidden="1">#REF!</definedName>
    <definedName name="BExUAMWQODKBXMRH1QCMJLJBF8M7" localSheetId="11" hidden="1">#REF!</definedName>
    <definedName name="BExUAMWQODKBXMRH1QCMJLJBF8M7" hidden="1">#REF!</definedName>
    <definedName name="BExUARUP0MX710TNZSAA01HUEAVC" localSheetId="11" hidden="1">#REF!</definedName>
    <definedName name="BExUARUP0MX710TNZSAA01HUEAVC" hidden="1">#REF!</definedName>
    <definedName name="BExUAX8WS5OPVLCDXRGKTU2QMTFO" localSheetId="11" hidden="1">#REF!</definedName>
    <definedName name="BExUAX8WS5OPVLCDXRGKTU2QMTFO" hidden="1">#REF!</definedName>
    <definedName name="BExUB1FYAZ433NX9GD7WGACX5IZD" localSheetId="11" hidden="1">#REF!</definedName>
    <definedName name="BExUB1FYAZ433NX9GD7WGACX5IZD" hidden="1">#REF!</definedName>
    <definedName name="BExUB8HLEXSBVPZ5AXNQEK96F1N4" localSheetId="11" hidden="1">#REF!</definedName>
    <definedName name="BExUB8HLEXSBVPZ5AXNQEK96F1N4" hidden="1">#REF!</definedName>
    <definedName name="BExUBCDVZIEA7YT0LPSMHL5ZSERQ" localSheetId="11" hidden="1">#REF!</definedName>
    <definedName name="BExUBCDVZIEA7YT0LPSMHL5ZSERQ" hidden="1">#REF!</definedName>
    <definedName name="BExUBDA8WU087BUIMXC1U1CKA2RA" localSheetId="11" hidden="1">#REF!</definedName>
    <definedName name="BExUBDA8WU087BUIMXC1U1CKA2RA" hidden="1">#REF!</definedName>
    <definedName name="BExUBKXBUCN760QYU7Q8GESBWOQH" localSheetId="11" hidden="1">#REF!</definedName>
    <definedName name="BExUBKXBUCN760QYU7Q8GESBWOQH" hidden="1">#REF!</definedName>
    <definedName name="BExUBL83ED0P076RN9RJ8P1MZ299" localSheetId="11" hidden="1">#REF!</definedName>
    <definedName name="BExUBL83ED0P076RN9RJ8P1MZ299" hidden="1">#REF!</definedName>
    <definedName name="BExUC1EPS2CZ5CKFA0AQRIVRSHS8" localSheetId="11" hidden="1">#REF!</definedName>
    <definedName name="BExUC1EPS2CZ5CKFA0AQRIVRSHS8" hidden="1">#REF!</definedName>
    <definedName name="BExUC623BDYEODBN0N4DO6PJQ7NU" localSheetId="11" hidden="1">#REF!</definedName>
    <definedName name="BExUC623BDYEODBN0N4DO6PJQ7NU" hidden="1">#REF!</definedName>
    <definedName name="BExUC8WH8TCKBB5313JGYYQ1WFLT" localSheetId="11" hidden="1">#REF!</definedName>
    <definedName name="BExUC8WH8TCKBB5313JGYYQ1WFLT" hidden="1">#REF!</definedName>
    <definedName name="BExUCAP7GOSYPHMQKK6719YLSDIQ" localSheetId="11" hidden="1">#REF!</definedName>
    <definedName name="BExUCAP7GOSYPHMQKK6719YLSDIQ" hidden="1">#REF!</definedName>
    <definedName name="BExUCFCDK6SPH86I6STXX8X3WMC4" localSheetId="11" hidden="1">#REF!</definedName>
    <definedName name="BExUCFCDK6SPH86I6STXX8X3WMC4" hidden="1">#REF!</definedName>
    <definedName name="BExUCKL98JB87L3I6T6IFSWJNYAB" localSheetId="11" hidden="1">#REF!</definedName>
    <definedName name="BExUCKL98JB87L3I6T6IFSWJNYAB" hidden="1">#REF!</definedName>
    <definedName name="BExUCLC6AQ5KR6LXSAXV4QQ8ASVG" localSheetId="11" hidden="1">#REF!</definedName>
    <definedName name="BExUCLC6AQ5KR6LXSAXV4QQ8ASVG" hidden="1">#REF!</definedName>
    <definedName name="BExUD4IOJ12X3PJG5WXNNGDRCKAP" localSheetId="11" hidden="1">#REF!</definedName>
    <definedName name="BExUD4IOJ12X3PJG5WXNNGDRCKAP" hidden="1">#REF!</definedName>
    <definedName name="BExUD9WX9BWK72UWVSLYZJLAY5VY" localSheetId="11" hidden="1">#REF!</definedName>
    <definedName name="BExUD9WX9BWK72UWVSLYZJLAY5VY" hidden="1">#REF!</definedName>
    <definedName name="BExUDEV0CYVO7Y5IQQBEJ6FUY9S6" localSheetId="11" hidden="1">#REF!</definedName>
    <definedName name="BExUDEV0CYVO7Y5IQQBEJ6FUY9S6" hidden="1">#REF!</definedName>
    <definedName name="BExUDWOXQGIZW0EAIIYLQUPXF8YV" localSheetId="11" hidden="1">#REF!</definedName>
    <definedName name="BExUDWOXQGIZW0EAIIYLQUPXF8YV" hidden="1">#REF!</definedName>
    <definedName name="BExUDXAIC17W1FUU8Z10XUAVB7CS" localSheetId="11" hidden="1">#REF!</definedName>
    <definedName name="BExUDXAIC17W1FUU8Z10XUAVB7CS" hidden="1">#REF!</definedName>
    <definedName name="BExUE5OMY7OAJQ9WR8C8HG311ORP" localSheetId="11" hidden="1">#REF!</definedName>
    <definedName name="BExUE5OMY7OAJQ9WR8C8HG311ORP" hidden="1">#REF!</definedName>
    <definedName name="BExUEFKOQWXXGRNLAOJV2BJ66UB8" localSheetId="11" hidden="1">#REF!</definedName>
    <definedName name="BExUEFKOQWXXGRNLAOJV2BJ66UB8" hidden="1">#REF!</definedName>
    <definedName name="BExUEJGX3OQQP5KFRJSRCZ70EI9V" localSheetId="11" hidden="1">#REF!</definedName>
    <definedName name="BExUEJGX3OQQP5KFRJSRCZ70EI9V" hidden="1">#REF!</definedName>
    <definedName name="BExUEKDB2RWXF3WMTZ6JSBCHNSDT" localSheetId="11" hidden="1">#REF!</definedName>
    <definedName name="BExUEKDB2RWXF3WMTZ6JSBCHNSDT" hidden="1">#REF!</definedName>
    <definedName name="BExUEYR71COFS2X8PDNU21IPMQEU" localSheetId="11" hidden="1">#REF!</definedName>
    <definedName name="BExUEYR71COFS2X8PDNU21IPMQEU" hidden="1">#REF!</definedName>
    <definedName name="BExVPRLJ9I6RX45EDVFSQGCPJSOK" localSheetId="11" hidden="1">#REF!</definedName>
    <definedName name="BExVPRLJ9I6RX45EDVFSQGCPJSOK" hidden="1">#REF!</definedName>
    <definedName name="BExVRFU8RWFT8A80ZVAW185SG2G6" localSheetId="11" hidden="1">#REF!</definedName>
    <definedName name="BExVRFU8RWFT8A80ZVAW185SG2G6" hidden="1">#REF!</definedName>
    <definedName name="BExVSJ3NHETBAIZTZQSM8LAVT76V" localSheetId="11" hidden="1">#REF!</definedName>
    <definedName name="BExVSJ3NHETBAIZTZQSM8LAVT76V" hidden="1">#REF!</definedName>
    <definedName name="BExVSL787C8E4HFQZ2NVLT35I2XV" localSheetId="11" hidden="1">#REF!</definedName>
    <definedName name="BExVSL787C8E4HFQZ2NVLT35I2XV" hidden="1">#REF!</definedName>
    <definedName name="BExVSTFTVV14SFGHQUOJL5SQ5TX9" localSheetId="11" hidden="1">#REF!</definedName>
    <definedName name="BExVSTFTVV14SFGHQUOJL5SQ5TX9" hidden="1">#REF!</definedName>
    <definedName name="BExVT017S14M5X928ARKQ2GNUFE0" localSheetId="11" hidden="1">#REF!</definedName>
    <definedName name="BExVT017S14M5X928ARKQ2GNUFE0" hidden="1">#REF!</definedName>
    <definedName name="BExVT3MPE8LQ5JFN3HQIFKSQ80U4" localSheetId="11" hidden="1">#REF!</definedName>
    <definedName name="BExVT3MPE8LQ5JFN3HQIFKSQ80U4" hidden="1">#REF!</definedName>
    <definedName name="BExVT7TRK3NZHPME2TFBXOF1WBR9" localSheetId="11" hidden="1">#REF!</definedName>
    <definedName name="BExVT7TRK3NZHPME2TFBXOF1WBR9" hidden="1">#REF!</definedName>
    <definedName name="BExVT9H0R0T7WGQAAC0HABMG54YM" localSheetId="11" hidden="1">#REF!</definedName>
    <definedName name="BExVT9H0R0T7WGQAAC0HABMG54YM" hidden="1">#REF!</definedName>
    <definedName name="BExVTAO57POUXSZQJQ6MABMZQA13" localSheetId="11" hidden="1">#REF!</definedName>
    <definedName name="BExVTAO57POUXSZQJQ6MABMZQA13" hidden="1">#REF!</definedName>
    <definedName name="BExVTCMDDEDGLUIMUU6BSFHEWTOP" localSheetId="11" hidden="1">#REF!</definedName>
    <definedName name="BExVTCMDDEDGLUIMUU6BSFHEWTOP" hidden="1">#REF!</definedName>
    <definedName name="BExVTCMDQMLKRA2NQR72XU6Y54IK" localSheetId="11" hidden="1">#REF!</definedName>
    <definedName name="BExVTCMDQMLKRA2NQR72XU6Y54IK" hidden="1">#REF!</definedName>
    <definedName name="BExVTCRV8FQ5U9OYWWL44N6KFNHU" localSheetId="11" hidden="1">#REF!</definedName>
    <definedName name="BExVTCRV8FQ5U9OYWWL44N6KFNHU" hidden="1">#REF!</definedName>
    <definedName name="BExVTNESHPVG0A0KZ7BRX26MS0PF" localSheetId="11" hidden="1">#REF!</definedName>
    <definedName name="BExVTNESHPVG0A0KZ7BRX26MS0PF" hidden="1">#REF!</definedName>
    <definedName name="BExVTTJVTNRSBHBTUZ78WG2JM5MK" localSheetId="11" hidden="1">#REF!</definedName>
    <definedName name="BExVTTJVTNRSBHBTUZ78WG2JM5MK" hidden="1">#REF!</definedName>
    <definedName name="BExVTXLMYR87BC04D1ERALPUFVPG" localSheetId="11" hidden="1">#REF!</definedName>
    <definedName name="BExVTXLMYR87BC04D1ERALPUFVPG" hidden="1">#REF!</definedName>
    <definedName name="BExVUL9V3H8ZF6Y72LQBBN639YAA" localSheetId="11" hidden="1">#REF!</definedName>
    <definedName name="BExVUL9V3H8ZF6Y72LQBBN639YAA" hidden="1">#REF!</definedName>
    <definedName name="BExVUZT95UAU8XG5X9XSE25CHQGA" localSheetId="11" hidden="1">#REF!</definedName>
    <definedName name="BExVUZT95UAU8XG5X9XSE25CHQGA" hidden="1">#REF!</definedName>
    <definedName name="BExVV5T14N2HZIK7HQ4P2KG09U0J" localSheetId="11" hidden="1">#REF!</definedName>
    <definedName name="BExVV5T14N2HZIK7HQ4P2KG09U0J" hidden="1">#REF!</definedName>
    <definedName name="BExVV7R410VYLADLX9LNG63ID6H1" localSheetId="11" hidden="1">#REF!</definedName>
    <definedName name="BExVV7R410VYLADLX9LNG63ID6H1" hidden="1">#REF!</definedName>
    <definedName name="BExVVAAVDXGWAVI6J2W0BCU58MBM" localSheetId="11" hidden="1">#REF!</definedName>
    <definedName name="BExVVAAVDXGWAVI6J2W0BCU58MBM" hidden="1">#REF!</definedName>
    <definedName name="BExVVCEED4JEKF59OV0G3T4XFMFO" localSheetId="11" hidden="1">#REF!</definedName>
    <definedName name="BExVVCEED4JEKF59OV0G3T4XFMFO" hidden="1">#REF!</definedName>
    <definedName name="BExVVPFO2J7FMSRPD36909HN4BZJ" localSheetId="11" hidden="1">#REF!</definedName>
    <definedName name="BExVVPFO2J7FMSRPD36909HN4BZJ" hidden="1">#REF!</definedName>
    <definedName name="BExVVQ19AQ3VCARJOC38SF7OYE9Y" localSheetId="11" hidden="1">#REF!</definedName>
    <definedName name="BExVVQ19AQ3VCARJOC38SF7OYE9Y" hidden="1">#REF!</definedName>
    <definedName name="BExVVQ19TAECID45CS4HXT1RD3AQ" localSheetId="11" hidden="1">#REF!</definedName>
    <definedName name="BExVVQ19TAECID45CS4HXT1RD3AQ" hidden="1">#REF!</definedName>
    <definedName name="BExVVYKOYB7OX8Y0B4UIUF79PVDO" localSheetId="11" hidden="1">#REF!</definedName>
    <definedName name="BExVVYKOYB7OX8Y0B4UIUF79PVDO" hidden="1">#REF!</definedName>
    <definedName name="BExVW3YV5XGIVJ97UUPDJGJ2P15B" localSheetId="11" hidden="1">#REF!</definedName>
    <definedName name="BExVW3YV5XGIVJ97UUPDJGJ2P15B" hidden="1">#REF!</definedName>
    <definedName name="BExVW5X571GEYR5SCU1Z2DHKWM79" localSheetId="11" hidden="1">#REF!</definedName>
    <definedName name="BExVW5X571GEYR5SCU1Z2DHKWM79" hidden="1">#REF!</definedName>
    <definedName name="BExVW6YTKA098AF57M4PHNQ54XMH" localSheetId="11" hidden="1">#REF!</definedName>
    <definedName name="BExVW6YTKA098AF57M4PHNQ54XMH" hidden="1">#REF!</definedName>
    <definedName name="BExVWHRDIJBRFANMKJFY05BHP7RS" localSheetId="11" hidden="1">#REF!</definedName>
    <definedName name="BExVWHRDIJBRFANMKJFY05BHP7RS" hidden="1">#REF!</definedName>
    <definedName name="BExVWINKCH0V0NUWH363SMXAZE62" localSheetId="11" hidden="1">#REF!</definedName>
    <definedName name="BExVWINKCH0V0NUWH363SMXAZE62" hidden="1">#REF!</definedName>
    <definedName name="BExVWYU8EK669NP172GEIGCTVPPA" localSheetId="11" hidden="1">#REF!</definedName>
    <definedName name="BExVWYU8EK669NP172GEIGCTVPPA" hidden="1">#REF!</definedName>
    <definedName name="BExVX3XN2DRJKL8EDBIG58RYQ36R" localSheetId="11" hidden="1">#REF!</definedName>
    <definedName name="BExVX3XN2DRJKL8EDBIG58RYQ36R" hidden="1">#REF!</definedName>
    <definedName name="BExVXBA38Z5WNQUH39HHZ2SAMC1T" localSheetId="11" hidden="1">#REF!</definedName>
    <definedName name="BExVXBA38Z5WNQUH39HHZ2SAMC1T" hidden="1">#REF!</definedName>
    <definedName name="BExVXDZ63PUART77BBR5SI63TPC6" localSheetId="11" hidden="1">#REF!</definedName>
    <definedName name="BExVXDZ63PUART77BBR5SI63TPC6" hidden="1">#REF!</definedName>
    <definedName name="BExVXHKI6LFYMGWISMPACMO247HL" localSheetId="11" hidden="1">#REF!</definedName>
    <definedName name="BExVXHKI6LFYMGWISMPACMO247HL" hidden="1">#REF!</definedName>
    <definedName name="BExVXK9SK580O7MYHVNJ3V911ALP" localSheetId="11" hidden="1">#REF!</definedName>
    <definedName name="BExVXK9SK580O7MYHVNJ3V911ALP" hidden="1">#REF!</definedName>
    <definedName name="BExVXLX2BZ5EF2X6R41BTKRJR1NM" localSheetId="11" hidden="1">#REF!</definedName>
    <definedName name="BExVXLX2BZ5EF2X6R41BTKRJR1NM" hidden="1">#REF!</definedName>
    <definedName name="BExVXYT01U5IPYA7E44FWS6KCEFC" localSheetId="11" hidden="1">#REF!</definedName>
    <definedName name="BExVXYT01U5IPYA7E44FWS6KCEFC" hidden="1">#REF!</definedName>
    <definedName name="BExVY11V7U1SAY4QKYE0PBSPD7LW" localSheetId="11" hidden="1">#REF!</definedName>
    <definedName name="BExVY11V7U1SAY4QKYE0PBSPD7LW" hidden="1">#REF!</definedName>
    <definedName name="BExVY1SV37DL5YU59HS4IG3VBCP4" localSheetId="11" hidden="1">#REF!</definedName>
    <definedName name="BExVY1SV37DL5YU59HS4IG3VBCP4" hidden="1">#REF!</definedName>
    <definedName name="BExVY3WFGJKSQA08UF9NCMST928Y" localSheetId="11" hidden="1">#REF!</definedName>
    <definedName name="BExVY3WFGJKSQA08UF9NCMST928Y" hidden="1">#REF!</definedName>
    <definedName name="BExVY954UOEVQEIC5OFO4NEWVKAQ" localSheetId="11" hidden="1">#REF!</definedName>
    <definedName name="BExVY954UOEVQEIC5OFO4NEWVKAQ" hidden="1">#REF!</definedName>
    <definedName name="BExVYHDYIV5397LC02V4FEP8VD6W" localSheetId="11" hidden="1">#REF!</definedName>
    <definedName name="BExVYHDYIV5397LC02V4FEP8VD6W" hidden="1">#REF!</definedName>
    <definedName name="BExVYO4NFDGC4ZOGHANQWX5CH4BT" localSheetId="11" hidden="1">#REF!</definedName>
    <definedName name="BExVYO4NFDGC4ZOGHANQWX5CH4BT" hidden="1">#REF!</definedName>
    <definedName name="BExVYOVIZDA18YIQ0A30Q052PCAK" localSheetId="11" hidden="1">#REF!</definedName>
    <definedName name="BExVYOVIZDA18YIQ0A30Q052PCAK" hidden="1">#REF!</definedName>
    <definedName name="BExVYPS2R6B75R1EFIUJ6G5TE4Q4" localSheetId="11" hidden="1">#REF!</definedName>
    <definedName name="BExVYPS2R6B75R1EFIUJ6G5TE4Q4" hidden="1">#REF!</definedName>
    <definedName name="BExVYQIXPEM6J4JVP78BRHIC05PV" localSheetId="11" hidden="1">#REF!</definedName>
    <definedName name="BExVYQIXPEM6J4JVP78BRHIC05PV" hidden="1">#REF!</definedName>
    <definedName name="BExVYVGWN7SONLVDH9WJ2F1JS264" localSheetId="11" hidden="1">#REF!</definedName>
    <definedName name="BExVYVGWN7SONLVDH9WJ2F1JS264" hidden="1">#REF!</definedName>
    <definedName name="BExVZ40HNAZRM8JHYYNQ7F6A4GU0" localSheetId="11" hidden="1">#REF!</definedName>
    <definedName name="BExVZ40HNAZRM8JHYYNQ7F6A4GU0" hidden="1">#REF!</definedName>
    <definedName name="BExVZ7WRO17PYILJEJGPQCO5IL66" localSheetId="11" hidden="1">#REF!</definedName>
    <definedName name="BExVZ7WRO17PYILJEJGPQCO5IL66" hidden="1">#REF!</definedName>
    <definedName name="BExVZ9EO732IK6MNMG17Y1EFTJQC" localSheetId="11" hidden="1">#REF!</definedName>
    <definedName name="BExVZ9EO732IK6MNMG17Y1EFTJQC" hidden="1">#REF!</definedName>
    <definedName name="BExVZB1Y5J4UL2LKK0363EU7GIJ1" localSheetId="11" hidden="1">#REF!</definedName>
    <definedName name="BExVZB1Y5J4UL2LKK0363EU7GIJ1" hidden="1">#REF!</definedName>
    <definedName name="BExVZGQXYK2ICC9JSNFPRHBD5KNU" localSheetId="11" hidden="1">#REF!</definedName>
    <definedName name="BExVZGQXYK2ICC9JSNFPRHBD5KNU" hidden="1">#REF!</definedName>
    <definedName name="BExVZJQVO5LQ0BJH5JEN5NOBIAF6" localSheetId="11" hidden="1">#REF!</definedName>
    <definedName name="BExVZJQVO5LQ0BJH5JEN5NOBIAF6" hidden="1">#REF!</definedName>
    <definedName name="BExVZNXWS91RD7NXV5NE2R3C8WW7" localSheetId="11" hidden="1">#REF!</definedName>
    <definedName name="BExVZNXWS91RD7NXV5NE2R3C8WW7" hidden="1">#REF!</definedName>
    <definedName name="BExW008AGT1ZRN5DFG4YOH5F7G47" localSheetId="11" hidden="1">#REF!</definedName>
    <definedName name="BExW008AGT1ZRN5DFG4YOH5F7G47" hidden="1">#REF!</definedName>
    <definedName name="BExW0386REQRCQCVT9BCX80UPTRY" localSheetId="11" hidden="1">#REF!</definedName>
    <definedName name="BExW0386REQRCQCVT9BCX80UPTRY" hidden="1">#REF!</definedName>
    <definedName name="BExW0FYP4WXY71CYUG40SUBG9UWU" localSheetId="11" hidden="1">#REF!</definedName>
    <definedName name="BExW0FYP4WXY71CYUG40SUBG9UWU" hidden="1">#REF!</definedName>
    <definedName name="BExW0MPJNQOJ7D6U780WU5XBL97X" localSheetId="11" hidden="1">#REF!</definedName>
    <definedName name="BExW0MPJNQOJ7D6U780WU5XBL97X" hidden="1">#REF!</definedName>
    <definedName name="BExW0RI61B4VV0ARXTFVBAWRA1C5" localSheetId="11" hidden="1">#REF!</definedName>
    <definedName name="BExW0RI61B4VV0ARXTFVBAWRA1C5" hidden="1">#REF!</definedName>
    <definedName name="BExW0Y8T85LBE0WS6FPX6ILTX9ON" localSheetId="11" hidden="1">#REF!</definedName>
    <definedName name="BExW0Y8T85LBE0WS6FPX6ILTX9ON" hidden="1">#REF!</definedName>
    <definedName name="BExW1BVUYQTKMOR56MW7RVRX4L1L" localSheetId="11" hidden="1">#REF!</definedName>
    <definedName name="BExW1BVUYQTKMOR56MW7RVRX4L1L" hidden="1">#REF!</definedName>
    <definedName name="BExW1F1220628FOMTW5UAATHRJHK" localSheetId="11" hidden="1">#REF!</definedName>
    <definedName name="BExW1F1220628FOMTW5UAATHRJHK" hidden="1">#REF!</definedName>
    <definedName name="BExW1PTHB0NZUF0GTD2J1UUL693E" localSheetId="11" hidden="1">#REF!</definedName>
    <definedName name="BExW1PTHB0NZUF0GTD2J1UUL693E" hidden="1">#REF!</definedName>
    <definedName name="BExW1TKA0Z9OP2DTG50GZR5EG8C7" localSheetId="11" hidden="1">#REF!</definedName>
    <definedName name="BExW1TKA0Z9OP2DTG50GZR5EG8C7" hidden="1">#REF!</definedName>
    <definedName name="BExW1U0JLKQ094DW5MMOI8UHO09V" localSheetId="11" hidden="1">#REF!</definedName>
    <definedName name="BExW1U0JLKQ094DW5MMOI8UHO09V" hidden="1">#REF!</definedName>
    <definedName name="BExW1WK6J1TDP29S3QDPTYZJBLIW" localSheetId="11" hidden="1">#REF!</definedName>
    <definedName name="BExW1WK6J1TDP29S3QDPTYZJBLIW" hidden="1">#REF!</definedName>
    <definedName name="BExW283NP9D366XFPXLGSCI5UB0L" localSheetId="11" hidden="1">#REF!</definedName>
    <definedName name="BExW283NP9D366XFPXLGSCI5UB0L" hidden="1">#REF!</definedName>
    <definedName name="BExW2H3C8WJSBW5FGTFKVDVJC4CL" localSheetId="11" hidden="1">#REF!</definedName>
    <definedName name="BExW2H3C8WJSBW5FGTFKVDVJC4CL" hidden="1">#REF!</definedName>
    <definedName name="BExW2MSCKPGF5K3I7TL4KF5ISUOL" localSheetId="11" hidden="1">#REF!</definedName>
    <definedName name="BExW2MSCKPGF5K3I7TL4KF5ISUOL" hidden="1">#REF!</definedName>
    <definedName name="BExW2SMO90FU9W8DVVES6Q4E6BZR" localSheetId="11" hidden="1">#REF!</definedName>
    <definedName name="BExW2SMO90FU9W8DVVES6Q4E6BZR" hidden="1">#REF!</definedName>
    <definedName name="BExW36V9N91OHCUMGWJQL3I5P4JK" localSheetId="11" hidden="1">#REF!</definedName>
    <definedName name="BExW36V9N91OHCUMGWJQL3I5P4JK" hidden="1">#REF!</definedName>
    <definedName name="BExW39V04HTFFQE7DAW9MAJT0NNF" localSheetId="11" hidden="1">#REF!</definedName>
    <definedName name="BExW39V04HTFFQE7DAW9MAJT0NNF" hidden="1">#REF!</definedName>
    <definedName name="BExW3ECU6QPMV99AITCPHAG0CGYK" localSheetId="11" hidden="1">#REF!</definedName>
    <definedName name="BExW3ECU6QPMV99AITCPHAG0CGYK" hidden="1">#REF!</definedName>
    <definedName name="BExW3EIBA1J9Q9NA9VCGZGRS8WV7" localSheetId="11" hidden="1">#REF!</definedName>
    <definedName name="BExW3EIBA1J9Q9NA9VCGZGRS8WV7" hidden="1">#REF!</definedName>
    <definedName name="BExW3FEO8FI8N6AGQKYEG4SQVJWB" localSheetId="11" hidden="1">#REF!</definedName>
    <definedName name="BExW3FEO8FI8N6AGQKYEG4SQVJWB" hidden="1">#REF!</definedName>
    <definedName name="BExW3GB28STOMJUSZEIA7YKYNS4Y" localSheetId="11" hidden="1">#REF!</definedName>
    <definedName name="BExW3GB28STOMJUSZEIA7YKYNS4Y" hidden="1">#REF!</definedName>
    <definedName name="BExW3T1K638HT5E0Y8MMK108P5JT" localSheetId="11" hidden="1">#REF!</definedName>
    <definedName name="BExW3T1K638HT5E0Y8MMK108P5JT" hidden="1">#REF!</definedName>
    <definedName name="BExW3U3D6FTAFTK3Q7DSA9FY454Q" localSheetId="11" hidden="1">#REF!</definedName>
    <definedName name="BExW3U3D6FTAFTK3Q7DSA9FY454Q" hidden="1">#REF!</definedName>
    <definedName name="BExW4217ZHL9VO39POSTJOD090WU" localSheetId="11" hidden="1">#REF!</definedName>
    <definedName name="BExW4217ZHL9VO39POSTJOD090WU" hidden="1">#REF!</definedName>
    <definedName name="BExW4GPW71EBF8XPS2QGVQHBCDX3" localSheetId="11" hidden="1">#REF!</definedName>
    <definedName name="BExW4GPW71EBF8XPS2QGVQHBCDX3" hidden="1">#REF!</definedName>
    <definedName name="BExW4JKC5837JBPCOJV337ZVYYY3" localSheetId="11" hidden="1">#REF!</definedName>
    <definedName name="BExW4JKC5837JBPCOJV337ZVYYY3" hidden="1">#REF!</definedName>
    <definedName name="BExW4O2DBZGV8KGBO9EB4BAXIH4Y" localSheetId="11" hidden="1">#REF!</definedName>
    <definedName name="BExW4O2DBZGV8KGBO9EB4BAXIH4Y" hidden="1">#REF!</definedName>
    <definedName name="BExW4QR9FV9MP5K610THBSM51RYO" localSheetId="11" hidden="1">#REF!</definedName>
    <definedName name="BExW4QR9FV9MP5K610THBSM51RYO" hidden="1">#REF!</definedName>
    <definedName name="BExW4Z029R9E19ZENN3WEA3VDAD1" localSheetId="11" hidden="1">#REF!</definedName>
    <definedName name="BExW4Z029R9E19ZENN3WEA3VDAD1" hidden="1">#REF!</definedName>
    <definedName name="BExW53SPLW3K0Y0ZVTM4NYF1B2YH" localSheetId="11" hidden="1">#REF!</definedName>
    <definedName name="BExW53SPLW3K0Y0ZVTM4NYF1B2YH" hidden="1">#REF!</definedName>
    <definedName name="BExW591F7X34FVKJ2OUT09PFUW1B" localSheetId="11" hidden="1">#REF!</definedName>
    <definedName name="BExW591F7X34FVKJ2OUT09PFUW1B" hidden="1">#REF!</definedName>
    <definedName name="BExW5AZNT6IAZGNF2C879ODHY1B8" localSheetId="11" hidden="1">#REF!</definedName>
    <definedName name="BExW5AZNT6IAZGNF2C879ODHY1B8" hidden="1">#REF!</definedName>
    <definedName name="BExW5F6OUXHEWQU5VYE7W7P8DD78" localSheetId="11" hidden="1">#REF!</definedName>
    <definedName name="BExW5F6OUXHEWQU5VYE7W7P8DD78" hidden="1">#REF!</definedName>
    <definedName name="BExW5WPU27WD4NWZOT0ZEJIDLX5J" localSheetId="11" hidden="1">#REF!</definedName>
    <definedName name="BExW5WPU27WD4NWZOT0ZEJIDLX5J" hidden="1">#REF!</definedName>
    <definedName name="BExW5YD97EMSUYC4KDEFH1FB4FY3" localSheetId="11" hidden="1">#REF!</definedName>
    <definedName name="BExW5YD97EMSUYC4KDEFH1FB4FY3" hidden="1">#REF!</definedName>
    <definedName name="BExW5Z469DSRWTA6T0KVLA7SMIPL" localSheetId="11" hidden="1">#REF!</definedName>
    <definedName name="BExW5Z469DSRWTA6T0KVLA7SMIPL" hidden="1">#REF!</definedName>
    <definedName name="BExW62ETJAPBX5X53FTGUCHZXI2K" localSheetId="11" hidden="1">#REF!</definedName>
    <definedName name="BExW62ETJAPBX5X53FTGUCHZXI2K" hidden="1">#REF!</definedName>
    <definedName name="BExW660AV1TUV2XNUPD65RZR3QOO" localSheetId="11" hidden="1">#REF!</definedName>
    <definedName name="BExW660AV1TUV2XNUPD65RZR3QOO" hidden="1">#REF!</definedName>
    <definedName name="BExW66LVVZK656PQY1257QMHP2AY" localSheetId="11" hidden="1">#REF!</definedName>
    <definedName name="BExW66LVVZK656PQY1257QMHP2AY" hidden="1">#REF!</definedName>
    <definedName name="BExW6EJPHAP1TWT380AZLXNHR22P" localSheetId="11" hidden="1">#REF!</definedName>
    <definedName name="BExW6EJPHAP1TWT380AZLXNHR22P" hidden="1">#REF!</definedName>
    <definedName name="BExW6G1PJ38H10DVLL8WPQ736OEB" localSheetId="11" hidden="1">#REF!</definedName>
    <definedName name="BExW6G1PJ38H10DVLL8WPQ736OEB" hidden="1">#REF!</definedName>
    <definedName name="BExW794A74Z5F2K8LVQLD6VSKXUE" localSheetId="11" hidden="1">#REF!</definedName>
    <definedName name="BExW794A74Z5F2K8LVQLD6VSKXUE" hidden="1">#REF!</definedName>
    <definedName name="BExW7Q1TQ8E6G4WYYNSOMV43S95R" localSheetId="11" hidden="1">#REF!</definedName>
    <definedName name="BExW7Q1TQ8E6G4WYYNSOMV43S95R" hidden="1">#REF!</definedName>
    <definedName name="BExW7XZTFZV0N9YM9S4PM74A5X2O" localSheetId="11" hidden="1">#REF!</definedName>
    <definedName name="BExW7XZTFZV0N9YM9S4PM74A5X2O" hidden="1">#REF!</definedName>
    <definedName name="BExW8K0SSIPSKBVP06IJ71600HJZ" localSheetId="11" hidden="1">#REF!</definedName>
    <definedName name="BExW8K0SSIPSKBVP06IJ71600HJZ" hidden="1">#REF!</definedName>
    <definedName name="BExW8T0GVY3ZYO4ACSBLHS8SH895" localSheetId="11" hidden="1">#REF!</definedName>
    <definedName name="BExW8T0GVY3ZYO4ACSBLHS8SH895" hidden="1">#REF!</definedName>
    <definedName name="BExW8YEP73JMMU9HZ08PM4WHJQZ4" localSheetId="11" hidden="1">#REF!</definedName>
    <definedName name="BExW8YEP73JMMU9HZ08PM4WHJQZ4" hidden="1">#REF!</definedName>
    <definedName name="BExW937AT53OZQRHNWQZ5BVH24IE" localSheetId="11" hidden="1">#REF!</definedName>
    <definedName name="BExW937AT53OZQRHNWQZ5BVH24IE" hidden="1">#REF!</definedName>
    <definedName name="BExW95LN5N0LYFFVP7GJEGDVDLF0" localSheetId="11" hidden="1">#REF!</definedName>
    <definedName name="BExW95LN5N0LYFFVP7GJEGDVDLF0" hidden="1">#REF!</definedName>
    <definedName name="BExW967733Q8RAJOHR2GJ3HO8JIW" localSheetId="11" hidden="1">#REF!</definedName>
    <definedName name="BExW967733Q8RAJOHR2GJ3HO8JIW" hidden="1">#REF!</definedName>
    <definedName name="BExW9POK1KIOI0ALS5MZIKTDIYMA" localSheetId="11" hidden="1">#REF!</definedName>
    <definedName name="BExW9POK1KIOI0ALS5MZIKTDIYMA" hidden="1">#REF!</definedName>
    <definedName name="BExXLDE6PN4ESWT3LXJNQCY94NE4" localSheetId="11" hidden="1">#REF!</definedName>
    <definedName name="BExXLDE6PN4ESWT3LXJNQCY94NE4" hidden="1">#REF!</definedName>
    <definedName name="BExXLQVPK2H3IF0NDDA5CT612EUK" localSheetId="11" hidden="1">#REF!</definedName>
    <definedName name="BExXLQVPK2H3IF0NDDA5CT612EUK" hidden="1">#REF!</definedName>
    <definedName name="BExXLR6IO70TYTACKQH9M5PGV24J" localSheetId="11" hidden="1">#REF!</definedName>
    <definedName name="BExXLR6IO70TYTACKQH9M5PGV24J" hidden="1">#REF!</definedName>
    <definedName name="BExXM065WOLYRYHGHOJE0OOFXA4M" localSheetId="11" hidden="1">#REF!</definedName>
    <definedName name="BExXM065WOLYRYHGHOJE0OOFXA4M" hidden="1">#REF!</definedName>
    <definedName name="BExXM3GUNXVDM82KUR17NNUMQCNI" localSheetId="11" hidden="1">#REF!</definedName>
    <definedName name="BExXM3GUNXVDM82KUR17NNUMQCNI" hidden="1">#REF!</definedName>
    <definedName name="BExXMA28M8SH7MKIGETSDA72WUIZ" localSheetId="11" hidden="1">#REF!</definedName>
    <definedName name="BExXMA28M8SH7MKIGETSDA72WUIZ" hidden="1">#REF!</definedName>
    <definedName name="BExXMOLHIAHDLFSA31PUB36SC3I9" localSheetId="11" hidden="1">#REF!</definedName>
    <definedName name="BExXMOLHIAHDLFSA31PUB36SC3I9" hidden="1">#REF!</definedName>
    <definedName name="BExXMT8T5Z3M2JBQN65X2LKH0YQI" localSheetId="11" hidden="1">#REF!</definedName>
    <definedName name="BExXMT8T5Z3M2JBQN65X2LKH0YQI" hidden="1">#REF!</definedName>
    <definedName name="BExXN1XNO7H60M9X1E7EVWFJDM5N" localSheetId="11" hidden="1">#REF!</definedName>
    <definedName name="BExXN1XNO7H60M9X1E7EVWFJDM5N" hidden="1">#REF!</definedName>
    <definedName name="BExXN1XOOOY51EZQ6II0LWEU2OYT" localSheetId="11" hidden="1">#REF!</definedName>
    <definedName name="BExXN1XOOOY51EZQ6II0LWEU2OYT" hidden="1">#REF!</definedName>
    <definedName name="BExXN22ZOTIW49GPLWFYKVM90FNZ" localSheetId="11" hidden="1">#REF!</definedName>
    <definedName name="BExXN22ZOTIW49GPLWFYKVM90FNZ" hidden="1">#REF!</definedName>
    <definedName name="BExXN6QAP8UJQVN4R4BQKPP4QK35" localSheetId="11" hidden="1">#REF!</definedName>
    <definedName name="BExXN6QAP8UJQVN4R4BQKPP4QK35" hidden="1">#REF!</definedName>
    <definedName name="BExXNBOA39T2X6Y5Y5GZ5DDNA1AX" localSheetId="11" hidden="1">#REF!</definedName>
    <definedName name="BExXNBOA39T2X6Y5Y5GZ5DDNA1AX" hidden="1">#REF!</definedName>
    <definedName name="BExXNBZ1BRDK73S9XPRR1645KLVB" localSheetId="11" hidden="1">#REF!</definedName>
    <definedName name="BExXNBZ1BRDK73S9XPRR1645KLVB" hidden="1">#REF!</definedName>
    <definedName name="BExXND6872VJ3M2PGT056WQMWBHD" localSheetId="11" hidden="1">#REF!</definedName>
    <definedName name="BExXND6872VJ3M2PGT056WQMWBHD" hidden="1">#REF!</definedName>
    <definedName name="BExXNPM24UN2PGVL9D1TUBFRIKR4" localSheetId="11" hidden="1">#REF!</definedName>
    <definedName name="BExXNPM24UN2PGVL9D1TUBFRIKR4" hidden="1">#REF!</definedName>
    <definedName name="BExXNWCR6WOY5G3VTC96QCIFQE0E" localSheetId="11" hidden="1">#REF!</definedName>
    <definedName name="BExXNWCR6WOY5G3VTC96QCIFQE0E" hidden="1">#REF!</definedName>
    <definedName name="BExXNWYB165VO9MHARCL5WLCHWS0" localSheetId="11" hidden="1">#REF!</definedName>
    <definedName name="BExXNWYB165VO9MHARCL5WLCHWS0" hidden="1">#REF!</definedName>
    <definedName name="BExXO278QHQN8JDK5425EJ615ECC" localSheetId="11" hidden="1">#REF!</definedName>
    <definedName name="BExXO278QHQN8JDK5425EJ615ECC" hidden="1">#REF!</definedName>
    <definedName name="BExXOBHOP0WGFHI2Y9AO4L440UVQ" localSheetId="11" hidden="1">#REF!</definedName>
    <definedName name="BExXOBHOP0WGFHI2Y9AO4L440UVQ" hidden="1">#REF!</definedName>
    <definedName name="BExXOHHHX25B8F97636QMXFUDZQK" localSheetId="11" hidden="1">#REF!</definedName>
    <definedName name="BExXOHHHX25B8F97636QMXFUDZQK" hidden="1">#REF!</definedName>
    <definedName name="BExXOHSAD2NSHOLLMZ2JWA4I3I1R" localSheetId="11" hidden="1">#REF!</definedName>
    <definedName name="BExXOHSAD2NSHOLLMZ2JWA4I3I1R" hidden="1">#REF!</definedName>
    <definedName name="BExXOJKWIJ6IFTV1RHIWHR91EZMW" localSheetId="11" hidden="1">#REF!</definedName>
    <definedName name="BExXOJKWIJ6IFTV1RHIWHR91EZMW" hidden="1">#REF!</definedName>
    <definedName name="BExXP80B5FGA00JCM7UXKPI3PB7Y" localSheetId="11" hidden="1">#REF!</definedName>
    <definedName name="BExXP80B5FGA00JCM7UXKPI3PB7Y" hidden="1">#REF!</definedName>
    <definedName name="BExXP85M4WXYVN1UVHUTOEKEG5XS" localSheetId="11" hidden="1">#REF!</definedName>
    <definedName name="BExXP85M4WXYVN1UVHUTOEKEG5XS" hidden="1">#REF!</definedName>
    <definedName name="BExXPELOTHOAG0OWILLAH94OZV5J" localSheetId="11" hidden="1">#REF!</definedName>
    <definedName name="BExXPELOTHOAG0OWILLAH94OZV5J" hidden="1">#REF!</definedName>
    <definedName name="BExXPOSJRLJNYPU01QNNQ5URXP2U" localSheetId="11" hidden="1">#REF!</definedName>
    <definedName name="BExXPOSJRLJNYPU01QNNQ5URXP2U" hidden="1">#REF!</definedName>
    <definedName name="BExXPS31W1VD2NMIE4E37LHVDF0L" localSheetId="11" hidden="1">#REF!</definedName>
    <definedName name="BExXPS31W1VD2NMIE4E37LHVDF0L" hidden="1">#REF!</definedName>
    <definedName name="BExXPZKYEMVF5JOC14HYOOYQK6JK" localSheetId="11" hidden="1">#REF!</definedName>
    <definedName name="BExXPZKYEMVF5JOC14HYOOYQK6JK" hidden="1">#REF!</definedName>
    <definedName name="BExXQ89PA10X79WBWOEP1AJX1OQM" localSheetId="11" hidden="1">#REF!</definedName>
    <definedName name="BExXQ89PA10X79WBWOEP1AJX1OQM" hidden="1">#REF!</definedName>
    <definedName name="BExXQCGQGGYSI0LTRVR73MUO50AW" localSheetId="11" hidden="1">#REF!</definedName>
    <definedName name="BExXQCGQGGYSI0LTRVR73MUO50AW" hidden="1">#REF!</definedName>
    <definedName name="BExXQEEXFHDQ8DSRAJSB5ET6J004" localSheetId="11" hidden="1">#REF!</definedName>
    <definedName name="BExXQEEXFHDQ8DSRAJSB5ET6J004" hidden="1">#REF!</definedName>
    <definedName name="BExXQH41O5HZAH8BO6HCFY8YC3TU" localSheetId="11" hidden="1">#REF!</definedName>
    <definedName name="BExXQH41O5HZAH8BO6HCFY8YC3TU" hidden="1">#REF!</definedName>
    <definedName name="BExXQJIEF5R3QQ6D8HO3NGPU0IQC" localSheetId="11" hidden="1">#REF!</definedName>
    <definedName name="BExXQJIEF5R3QQ6D8HO3NGPU0IQC" hidden="1">#REF!</definedName>
    <definedName name="BExXQRAVW0KPQXIJ59NG6UGTZB59" localSheetId="11" hidden="1">#REF!</definedName>
    <definedName name="BExXQRAVW0KPQXIJ59NG6UGTZB59" hidden="1">#REF!</definedName>
    <definedName name="BExXQU00K9ER4I1WM7T9J0W1E7ZC" localSheetId="11" hidden="1">#REF!</definedName>
    <definedName name="BExXQU00K9ER4I1WM7T9J0W1E7ZC" hidden="1">#REF!</definedName>
    <definedName name="BExXQU00KOR7XLM8B13DGJ1MIQDY" localSheetId="11" hidden="1">#REF!</definedName>
    <definedName name="BExXQU00KOR7XLM8B13DGJ1MIQDY" hidden="1">#REF!</definedName>
    <definedName name="BExXQUG48Q1ISN53FE4MRROM0HSJ" localSheetId="11" hidden="1">#REF!</definedName>
    <definedName name="BExXQUG48Q1ISN53FE4MRROM0HSJ" hidden="1">#REF!</definedName>
    <definedName name="BExXQXG18PS8HGBOS03OSTQ0KEYC" localSheetId="11" hidden="1">#REF!</definedName>
    <definedName name="BExXQXG18PS8HGBOS03OSTQ0KEYC" hidden="1">#REF!</definedName>
    <definedName name="BExXQXQT4OAFQT5B0YB3USDJOJOB" localSheetId="11" hidden="1">#REF!</definedName>
    <definedName name="BExXQXQT4OAFQT5B0YB3USDJOJOB" hidden="1">#REF!</definedName>
    <definedName name="BExXR3FSEXAHSXEQNJORWFCPX86N" localSheetId="11" hidden="1">#REF!</definedName>
    <definedName name="BExXR3FSEXAHSXEQNJORWFCPX86N" hidden="1">#REF!</definedName>
    <definedName name="BExXR3W3FKYQBLR299HO9RZ70C43" localSheetId="11" hidden="1">#REF!</definedName>
    <definedName name="BExXR3W3FKYQBLR299HO9RZ70C43" hidden="1">#REF!</definedName>
    <definedName name="BExXR46U23CRRBV6IZT982MAEQKI" localSheetId="11" hidden="1">#REF!</definedName>
    <definedName name="BExXR46U23CRRBV6IZT982MAEQKI" hidden="1">#REF!</definedName>
    <definedName name="BExXR6A8W3ND3XDZXBMQZ1VCAXHG" localSheetId="11" hidden="1">#REF!</definedName>
    <definedName name="BExXR6A8W3ND3XDZXBMQZ1VCAXHG" hidden="1">#REF!</definedName>
    <definedName name="BExXR7HKNHT37B4OOA9K9191PP22" localSheetId="11" hidden="1">#REF!</definedName>
    <definedName name="BExXR7HKNHT37B4OOA9K9191PP22" hidden="1">#REF!</definedName>
    <definedName name="BExXR8OKAVX7O70V5IYG2PRKXSTI" localSheetId="11" hidden="1">#REF!</definedName>
    <definedName name="BExXR8OKAVX7O70V5IYG2PRKXSTI" hidden="1">#REF!</definedName>
    <definedName name="BExXRA6N6XCLQM6XDV724ZIH6G93" localSheetId="11" hidden="1">#REF!</definedName>
    <definedName name="BExXRA6N6XCLQM6XDV724ZIH6G93" hidden="1">#REF!</definedName>
    <definedName name="BExXRABZ1CNKCG6K1MR6OUFHF7J9" localSheetId="11" hidden="1">#REF!</definedName>
    <definedName name="BExXRABZ1CNKCG6K1MR6OUFHF7J9" hidden="1">#REF!</definedName>
    <definedName name="BExXRBOFETC0OTJ6WY3VPMFH03VB" localSheetId="11" hidden="1">#REF!</definedName>
    <definedName name="BExXRBOFETC0OTJ6WY3VPMFH03VB" hidden="1">#REF!</definedName>
    <definedName name="BExXRD13K1S9Y3JGR7CXSONT7RJZ" localSheetId="11" hidden="1">#REF!</definedName>
    <definedName name="BExXRD13K1S9Y3JGR7CXSONT7RJZ" hidden="1">#REF!</definedName>
    <definedName name="BExXRIFB4QQ87QIGA9AG0NXP577K" localSheetId="11" hidden="1">#REF!</definedName>
    <definedName name="BExXRIFB4QQ87QIGA9AG0NXP577K" hidden="1">#REF!</definedName>
    <definedName name="BExXRIQ2JF2CVTRDQX2D9SPH7FTN" localSheetId="11" hidden="1">#REF!</definedName>
    <definedName name="BExXRIQ2JF2CVTRDQX2D9SPH7FTN" hidden="1">#REF!</definedName>
    <definedName name="BExXRO4A6VUH1F4XV8N1BRJ4896W" localSheetId="11" hidden="1">#REF!</definedName>
    <definedName name="BExXRO4A6VUH1F4XV8N1BRJ4896W" hidden="1">#REF!</definedName>
    <definedName name="BExXRO9N1SNJZGKD90P4K7FU1J0P" localSheetId="11" hidden="1">#REF!</definedName>
    <definedName name="BExXRO9N1SNJZGKD90P4K7FU1J0P" hidden="1">#REF!</definedName>
    <definedName name="BExXROF2MWDZ7IFXX27XOJ79Q86E" localSheetId="11" hidden="1">#REF!</definedName>
    <definedName name="BExXROF2MWDZ7IFXX27XOJ79Q86E" hidden="1">#REF!</definedName>
    <definedName name="BExXRV5QP3Z0KAQ1EQT9JYT2FV0L" localSheetId="11" hidden="1">#REF!</definedName>
    <definedName name="BExXRV5QP3Z0KAQ1EQT9JYT2FV0L" hidden="1">#REF!</definedName>
    <definedName name="BExXRZ20LZZCW8LVGDK0XETOTSAI" localSheetId="11" hidden="1">#REF!</definedName>
    <definedName name="BExXRZ20LZZCW8LVGDK0XETOTSAI" hidden="1">#REF!</definedName>
    <definedName name="BExXS4R1GKUJQX6MHUIUN4S3SCAS" localSheetId="11" hidden="1">#REF!</definedName>
    <definedName name="BExXS4R1GKUJQX6MHUIUN4S3SCAS" hidden="1">#REF!</definedName>
    <definedName name="BExXS63O4OMWMNXXAODZQFSDG33N" localSheetId="11" hidden="1">#REF!</definedName>
    <definedName name="BExXS63O4OMWMNXXAODZQFSDG33N" hidden="1">#REF!</definedName>
    <definedName name="BExXSBSP1TOY051HSPEPM0AEIO2M" localSheetId="11" hidden="1">#REF!</definedName>
    <definedName name="BExXSBSP1TOY051HSPEPM0AEIO2M" hidden="1">#REF!</definedName>
    <definedName name="BExXSC8RFK5D68FJD2HI4K66SA6I" localSheetId="11" hidden="1">#REF!</definedName>
    <definedName name="BExXSC8RFK5D68FJD2HI4K66SA6I" hidden="1">#REF!</definedName>
    <definedName name="BExXSCP0AZ5MYCC2UFG2GLBCV1CC" localSheetId="11" hidden="1">#REF!</definedName>
    <definedName name="BExXSCP0AZ5MYCC2UFG2GLBCV1CC" hidden="1">#REF!</definedName>
    <definedName name="BExXSNHC88W4UMXEOIOOATJAIKZO" localSheetId="11" hidden="1">#REF!</definedName>
    <definedName name="BExXSNHC88W4UMXEOIOOATJAIKZO" hidden="1">#REF!</definedName>
    <definedName name="BExXSTBS08WIA9TLALV3UQ2Z3MRG" localSheetId="11" hidden="1">#REF!</definedName>
    <definedName name="BExXSTBS08WIA9TLALV3UQ2Z3MRG" hidden="1">#REF!</definedName>
    <definedName name="BExXSVQ2WOJJ73YEO8Q2FK60V4G8" localSheetId="11" hidden="1">#REF!</definedName>
    <definedName name="BExXSVQ2WOJJ73YEO8Q2FK60V4G8" hidden="1">#REF!</definedName>
    <definedName name="BExXTER5A2EQ14KN6J0MVATIHVKN" localSheetId="11" hidden="1">#REF!</definedName>
    <definedName name="BExXTER5A2EQ14KN6J0MVATIHVKN" hidden="1">#REF!</definedName>
    <definedName name="BExXTHLRNL82GN7KZY3TOLO508N7" localSheetId="11" hidden="1">#REF!</definedName>
    <definedName name="BExXTHLRNL82GN7KZY3TOLO508N7" hidden="1">#REF!</definedName>
    <definedName name="BExXTL72MKEQSQH9L2OTFLU8DM2B" localSheetId="11" hidden="1">#REF!</definedName>
    <definedName name="BExXTL72MKEQSQH9L2OTFLU8DM2B" hidden="1">#REF!</definedName>
    <definedName name="BExXTM3M4RTCRSX7VGAXGQNPP668" localSheetId="11" hidden="1">#REF!</definedName>
    <definedName name="BExXTM3M4RTCRSX7VGAXGQNPP668" hidden="1">#REF!</definedName>
    <definedName name="BExXTOCF78J7WY6FOVBRY1N2RBBR" localSheetId="11" hidden="1">#REF!</definedName>
    <definedName name="BExXTOCF78J7WY6FOVBRY1N2RBBR" hidden="1">#REF!</definedName>
    <definedName name="BExXTP3GYO6Z9RTKKT10XA0UTV3T" localSheetId="11" hidden="1">#REF!</definedName>
    <definedName name="BExXTP3GYO6Z9RTKKT10XA0UTV3T" hidden="1">#REF!</definedName>
    <definedName name="BExXTRN4AFX9QW6YC4HNGBBD5R08" localSheetId="11" hidden="1">#REF!</definedName>
    <definedName name="BExXTRN4AFX9QW6YC4HNGBBD5R08" hidden="1">#REF!</definedName>
    <definedName name="BExXTV8M7YIG5C64O046DN613ZRO" localSheetId="11" hidden="1">#REF!</definedName>
    <definedName name="BExXTV8M7YIG5C64O046DN613ZRO" hidden="1">#REF!</definedName>
    <definedName name="BExXTVDXQ7ZX3THNLFJXFAONW0AI" localSheetId="11" hidden="1">#REF!</definedName>
    <definedName name="BExXTVDXQ7ZX3THNLFJXFAONW0AI" hidden="1">#REF!</definedName>
    <definedName name="BExXTZKZ4CG92ZQLIRKEXXH9BFIR" localSheetId="11" hidden="1">#REF!</definedName>
    <definedName name="BExXTZKZ4CG92ZQLIRKEXXH9BFIR" hidden="1">#REF!</definedName>
    <definedName name="BExXU4J2BM2964GD5UZHM752Q4NS" localSheetId="11" hidden="1">#REF!</definedName>
    <definedName name="BExXU4J2BM2964GD5UZHM752Q4NS" hidden="1">#REF!</definedName>
    <definedName name="BExXU6XDTT7RM93KILIDEYPA9XKF" localSheetId="11" hidden="1">#REF!</definedName>
    <definedName name="BExXU6XDTT7RM93KILIDEYPA9XKF" hidden="1">#REF!</definedName>
    <definedName name="BExXU8VLZA7WLPZ3RAQZGNERUD26" localSheetId="11" hidden="1">#REF!</definedName>
    <definedName name="BExXU8VLZA7WLPZ3RAQZGNERUD26" hidden="1">#REF!</definedName>
    <definedName name="BExXUB9RSLSCNN5ETLXY72DAPZZM" localSheetId="11" hidden="1">#REF!</definedName>
    <definedName name="BExXUB9RSLSCNN5ETLXY72DAPZZM" hidden="1">#REF!</definedName>
    <definedName name="BExXUFRM82XQIN2T8KGLDQL1IBQW" localSheetId="11" hidden="1">#REF!</definedName>
    <definedName name="BExXUFRM82XQIN2T8KGLDQL1IBQW" hidden="1">#REF!</definedName>
    <definedName name="BExXUQEQBF6FI240ZGIF9YXZSRAU" localSheetId="11" hidden="1">#REF!</definedName>
    <definedName name="BExXUQEQBF6FI240ZGIF9YXZSRAU" hidden="1">#REF!</definedName>
    <definedName name="BExXUX02UQ8LJPBZ4YBORILFR0W0" localSheetId="11" hidden="1">#REF!</definedName>
    <definedName name="BExXUX02UQ8LJPBZ4YBORILFR0W0" hidden="1">#REF!</definedName>
    <definedName name="BExXUYND6EJO7CJ5KRICV4O1JNWK" localSheetId="11" hidden="1">#REF!</definedName>
    <definedName name="BExXUYND6EJO7CJ5KRICV4O1JNWK" hidden="1">#REF!</definedName>
    <definedName name="BExXV6FWG4H3S2QEUJZYIXILNGJ7" localSheetId="11" hidden="1">#REF!</definedName>
    <definedName name="BExXV6FWG4H3S2QEUJZYIXILNGJ7" hidden="1">#REF!</definedName>
    <definedName name="BExXVK87BMMO6LHKV0CFDNIQVIBS" localSheetId="11" hidden="1">#REF!</definedName>
    <definedName name="BExXVK87BMMO6LHKV0CFDNIQVIBS" hidden="1">#REF!</definedName>
    <definedName name="BExXVKZ9WXPGL6IVY6T61IDD771I" localSheetId="11" hidden="1">#REF!</definedName>
    <definedName name="BExXVKZ9WXPGL6IVY6T61IDD771I" hidden="1">#REF!</definedName>
    <definedName name="BExXVLA319WCSEOVHB05KDUSU054" localSheetId="11" hidden="1">#REF!</definedName>
    <definedName name="BExXVLA319WCSEOVHB05KDUSU054" hidden="1">#REF!</definedName>
    <definedName name="BExXVTTG5YRCSTI0UL141BKR36SU" localSheetId="11" hidden="1">#REF!</definedName>
    <definedName name="BExXVTTG5YRCSTI0UL141BKR36SU" hidden="1">#REF!</definedName>
    <definedName name="BExXVYWX74VKI8BDDSX9U85460MB" localSheetId="11" hidden="1">#REF!</definedName>
    <definedName name="BExXVYWX74VKI8BDDSX9U85460MB" hidden="1">#REF!</definedName>
    <definedName name="BExXW27MMXHXUXX78SDTBE1JYTHT" localSheetId="11" hidden="1">#REF!</definedName>
    <definedName name="BExXW27MMXHXUXX78SDTBE1JYTHT" hidden="1">#REF!</definedName>
    <definedName name="BExXW2YIM2MYBSHRIX0RP9D4PRMN" localSheetId="11" hidden="1">#REF!</definedName>
    <definedName name="BExXW2YIM2MYBSHRIX0RP9D4PRMN" hidden="1">#REF!</definedName>
    <definedName name="BExXWBNE4KTFSXKVSRF6WX039WPB" localSheetId="11" hidden="1">#REF!</definedName>
    <definedName name="BExXWBNE4KTFSXKVSRF6WX039WPB" hidden="1">#REF!</definedName>
    <definedName name="BExXWFP5AYE7EHYTJWBZSQ8PQ0YX" localSheetId="11" hidden="1">#REF!</definedName>
    <definedName name="BExXWFP5AYE7EHYTJWBZSQ8PQ0YX" hidden="1">#REF!</definedName>
    <definedName name="BExXWIUCR0LXM58OVKZT2APLVTIA" localSheetId="11" hidden="1">#REF!</definedName>
    <definedName name="BExXWIUCR0LXM58OVKZT2APLVTIA" hidden="1">#REF!</definedName>
    <definedName name="BExXWTXJEA32DLC6QKN10QB955JT" localSheetId="11" hidden="1">#REF!</definedName>
    <definedName name="BExXWTXJEA32DLC6QKN10QB955JT" hidden="1">#REF!</definedName>
    <definedName name="BExXWVFIBQT8OY1O41FRFPFGXQHK" localSheetId="11" hidden="1">#REF!</definedName>
    <definedName name="BExXWVFIBQT8OY1O41FRFPFGXQHK" hidden="1">#REF!</definedName>
    <definedName name="BExXWWXHBZHA9J3N8K47F84X0M0L" localSheetId="11" hidden="1">#REF!</definedName>
    <definedName name="BExXWWXHBZHA9J3N8K47F84X0M0L" hidden="1">#REF!</definedName>
    <definedName name="BExXXBM521DL8R4ZX7NZ3DBCUOR5" localSheetId="11" hidden="1">#REF!</definedName>
    <definedName name="BExXXBM521DL8R4ZX7NZ3DBCUOR5" hidden="1">#REF!</definedName>
    <definedName name="BExXXC7OZI33XZ03NRMEP7VRLQK4" localSheetId="11" hidden="1">#REF!</definedName>
    <definedName name="BExXXC7OZI33XZ03NRMEP7VRLQK4" hidden="1">#REF!</definedName>
    <definedName name="BExXXH5N3NKBQ7BCJPJTBF8CYM2Q" localSheetId="11" hidden="1">#REF!</definedName>
    <definedName name="BExXXH5N3NKBQ7BCJPJTBF8CYM2Q" hidden="1">#REF!</definedName>
    <definedName name="BExXXI7HHXLBLUEW7EQ73TALJF48" localSheetId="11" hidden="1">#REF!</definedName>
    <definedName name="BExXXI7HHXLBLUEW7EQ73TALJF48" hidden="1">#REF!</definedName>
    <definedName name="BExXXKWLM4D541BH6O8GOJMHFHMW" localSheetId="11" hidden="1">#REF!</definedName>
    <definedName name="BExXXKWLM4D541BH6O8GOJMHFHMW" hidden="1">#REF!</definedName>
    <definedName name="BExXXNR17I6P4FQZPQF2ZXDFYB6C" localSheetId="11" hidden="1">#REF!</definedName>
    <definedName name="BExXXNR17I6P4FQZPQF2ZXDFYB6C" hidden="1">#REF!</definedName>
    <definedName name="BExXXPPA1Q87XPI97X0OXCPBPDON" localSheetId="11" hidden="1">#REF!</definedName>
    <definedName name="BExXXPPA1Q87XPI97X0OXCPBPDON" hidden="1">#REF!</definedName>
    <definedName name="BExXXVUDA98IZTQ6MANKU4MTTDVR" localSheetId="11" hidden="1">#REF!</definedName>
    <definedName name="BExXXVUDA98IZTQ6MANKU4MTTDVR" hidden="1">#REF!</definedName>
    <definedName name="BExXXZQNZY6IZI45DJXJK0MQZWA7" localSheetId="11" hidden="1">#REF!</definedName>
    <definedName name="BExXXZQNZY6IZI45DJXJK0MQZWA7" hidden="1">#REF!</definedName>
    <definedName name="BExXY5QFG6QP94SFT3935OBM8Y4K" localSheetId="11" hidden="1">#REF!</definedName>
    <definedName name="BExXY5QFG6QP94SFT3935OBM8Y4K" hidden="1">#REF!</definedName>
    <definedName name="BExXY7TYEBFXRYUYIFHTN65RJ8EW" localSheetId="11" hidden="1">#REF!</definedName>
    <definedName name="BExXY7TYEBFXRYUYIFHTN65RJ8EW" hidden="1">#REF!</definedName>
    <definedName name="BExXYLBHANUXC5FCTDDTGOVD3GQS" localSheetId="11" hidden="1">#REF!</definedName>
    <definedName name="BExXYLBHANUXC5FCTDDTGOVD3GQS" hidden="1">#REF!</definedName>
    <definedName name="BExXYMNYAYH3WA2ZCFAYKZID9ZCI" localSheetId="11" hidden="1">#REF!</definedName>
    <definedName name="BExXYMNYAYH3WA2ZCFAYKZID9ZCI" hidden="1">#REF!</definedName>
    <definedName name="BExXYYT12SVN2VDMLVNV4P3ISD8T" localSheetId="11" hidden="1">#REF!</definedName>
    <definedName name="BExXYYT12SVN2VDMLVNV4P3ISD8T" hidden="1">#REF!</definedName>
    <definedName name="BExXYZ3SPSRCWM4YHTPZDCOLZPHR" localSheetId="11" hidden="1">#REF!</definedName>
    <definedName name="BExXYZ3SPSRCWM4YHTPZDCOLZPHR" hidden="1">#REF!</definedName>
    <definedName name="BExXZFVV4YB42AZ3H1I40YG3JAPU" localSheetId="11" hidden="1">#REF!</definedName>
    <definedName name="BExXZFVV4YB42AZ3H1I40YG3JAPU" hidden="1">#REF!</definedName>
    <definedName name="BExXZG1CQE1M9TDJ99253H6JVGIH" localSheetId="11" hidden="1">#REF!</definedName>
    <definedName name="BExXZG1CQE1M9TDJ99253H6JVGIH" hidden="1">#REF!</definedName>
    <definedName name="BExXZHJ9T2JELF12CHHGD54J1B0C" localSheetId="11" hidden="1">#REF!</definedName>
    <definedName name="BExXZHJ9T2JELF12CHHGD54J1B0C" hidden="1">#REF!</definedName>
    <definedName name="BExXZNJ2X1TK2LRK5ZY3MX49H5T7" localSheetId="11" hidden="1">#REF!</definedName>
    <definedName name="BExXZNJ2X1TK2LRK5ZY3MX49H5T7" hidden="1">#REF!</definedName>
    <definedName name="BExXZOVPCEP495TQSON6PSRQ8XCY" localSheetId="11" hidden="1">#REF!</definedName>
    <definedName name="BExXZOVPCEP495TQSON6PSRQ8XCY" hidden="1">#REF!</definedName>
    <definedName name="BExXZXKH7NBARQQAZM69Z57IH1MM" localSheetId="11" hidden="1">#REF!</definedName>
    <definedName name="BExXZXKH7NBARQQAZM69Z57IH1MM" hidden="1">#REF!</definedName>
    <definedName name="BExY07WSDH5QEVM7BJXJK2ZRAI1O" localSheetId="11" hidden="1">#REF!</definedName>
    <definedName name="BExY07WSDH5QEVM7BJXJK2ZRAI1O" hidden="1">#REF!</definedName>
    <definedName name="BExY09PJJWYWGWWLX3YT8EVK0YV4" localSheetId="11" hidden="1">#REF!</definedName>
    <definedName name="BExY09PJJWYWGWWLX3YT8EVK0YV4" hidden="1">#REF!</definedName>
    <definedName name="BExY0C3UBVC4M59JIRXVQ8OWAJC1" localSheetId="11" hidden="1">#REF!</definedName>
    <definedName name="BExY0C3UBVC4M59JIRXVQ8OWAJC1" hidden="1">#REF!</definedName>
    <definedName name="BExY0ENH6ZXHW155XIGS0F46T43M" localSheetId="11" hidden="1">#REF!</definedName>
    <definedName name="BExY0ENH6ZXHW155XIGS0F46T43M" hidden="1">#REF!</definedName>
    <definedName name="BExY0IEEUB9SRGD9I14IDCPO5GV4" localSheetId="11" hidden="1">#REF!</definedName>
    <definedName name="BExY0IEEUB9SRGD9I14IDCPO5GV4" hidden="1">#REF!</definedName>
    <definedName name="BExY0LEAAM7MUGBRLXD6KXBOHZ6S" localSheetId="11" hidden="1">#REF!</definedName>
    <definedName name="BExY0LEAAM7MUGBRLXD6KXBOHZ6S" hidden="1">#REF!</definedName>
    <definedName name="BExY0OE8GFHMLLTEAFIOQTOPEVPB" localSheetId="11" hidden="1">#REF!</definedName>
    <definedName name="BExY0OE8GFHMLLTEAFIOQTOPEVPB" hidden="1">#REF!</definedName>
    <definedName name="BExY0OJHW85S0VKBA8T4HTYPYBOS" localSheetId="11" hidden="1">#REF!</definedName>
    <definedName name="BExY0OJHW85S0VKBA8T4HTYPYBOS" hidden="1">#REF!</definedName>
    <definedName name="BExY0T1E034D7XAXNC6F7540LLIE" localSheetId="11" hidden="1">#REF!</definedName>
    <definedName name="BExY0T1E034D7XAXNC6F7540LLIE" hidden="1">#REF!</definedName>
    <definedName name="BExY0XTZLHN49J2JH94BYTKBJLT3" localSheetId="11" hidden="1">#REF!</definedName>
    <definedName name="BExY0XTZLHN49J2JH94BYTKBJLT3" hidden="1">#REF!</definedName>
    <definedName name="BExY11FH9TXHERUYGG8FE50U7H7J" localSheetId="11" hidden="1">#REF!</definedName>
    <definedName name="BExY11FH9TXHERUYGG8FE50U7H7J" hidden="1">#REF!</definedName>
    <definedName name="BExY180UKNW5NIAWD6ZUYTFEH8QS" localSheetId="11" hidden="1">#REF!</definedName>
    <definedName name="BExY180UKNW5NIAWD6ZUYTFEH8QS" hidden="1">#REF!</definedName>
    <definedName name="BExY1DPTV4LSY9MEOUGXF8X052NA" localSheetId="11" hidden="1">#REF!</definedName>
    <definedName name="BExY1DPTV4LSY9MEOUGXF8X052NA" hidden="1">#REF!</definedName>
    <definedName name="BExY1GK9ELBEKDD7O6HR6DUO8YGO" localSheetId="11" hidden="1">#REF!</definedName>
    <definedName name="BExY1GK9ELBEKDD7O6HR6DUO8YGO" hidden="1">#REF!</definedName>
    <definedName name="BExY1NWOXXFV9GGZ3PX444LZ8TVX" localSheetId="11" hidden="1">#REF!</definedName>
    <definedName name="BExY1NWOXXFV9GGZ3PX444LZ8TVX" hidden="1">#REF!</definedName>
    <definedName name="BExY1UCL0RND63LLSM9X5SFRG117" localSheetId="11" hidden="1">#REF!</definedName>
    <definedName name="BExY1UCL0RND63LLSM9X5SFRG117" hidden="1">#REF!</definedName>
    <definedName name="BExY1WAT3937L08HLHIRQHMP2A3H" localSheetId="11" hidden="1">#REF!</definedName>
    <definedName name="BExY1WAT3937L08HLHIRQHMP2A3H" hidden="1">#REF!</definedName>
    <definedName name="BExY1YEBOSLMID7LURP8QB46AI91" localSheetId="11" hidden="1">#REF!</definedName>
    <definedName name="BExY1YEBOSLMID7LURP8QB46AI91" hidden="1">#REF!</definedName>
    <definedName name="BExY236UB98PA9PNCHMCSZYCHJBD" localSheetId="11" hidden="1">#REF!</definedName>
    <definedName name="BExY236UB98PA9PNCHMCSZYCHJBD" hidden="1">#REF!</definedName>
    <definedName name="BExY2FS4LFX9OHOTQT7SJ2PXAC25" localSheetId="11" hidden="1">#REF!</definedName>
    <definedName name="BExY2FS4LFX9OHOTQT7SJ2PXAC25" hidden="1">#REF!</definedName>
    <definedName name="BExY2GDPCZPVU0IQ6IJIB1YQQRQ6" localSheetId="11" hidden="1">#REF!</definedName>
    <definedName name="BExY2GDPCZPVU0IQ6IJIB1YQQRQ6" hidden="1">#REF!</definedName>
    <definedName name="BExY2GTSZ3VA9TXLY7KW1LIAKJ61" localSheetId="11" hidden="1">#REF!</definedName>
    <definedName name="BExY2GTSZ3VA9TXLY7KW1LIAKJ61" hidden="1">#REF!</definedName>
    <definedName name="BExY2IXBR1SGYZH08T7QHKEFS8HA" localSheetId="11" hidden="1">#REF!</definedName>
    <definedName name="BExY2IXBR1SGYZH08T7QHKEFS8HA" hidden="1">#REF!</definedName>
    <definedName name="BExY2Q4B5FUDA5VU4VRUHX327QN0" localSheetId="11" hidden="1">#REF!</definedName>
    <definedName name="BExY2Q4B5FUDA5VU4VRUHX327QN0" hidden="1">#REF!</definedName>
    <definedName name="BExY2S7TM2NG7A1NFYPWIFAIKUCO" localSheetId="11" hidden="1">#REF!</definedName>
    <definedName name="BExY2S7TM2NG7A1NFYPWIFAIKUCO" hidden="1">#REF!</definedName>
    <definedName name="BExY2Z3ZGRGD12RWANJZ8DFQO776" localSheetId="11" hidden="1">#REF!</definedName>
    <definedName name="BExY2Z3ZGRGD12RWANJZ8DFQO776" hidden="1">#REF!</definedName>
    <definedName name="BExY30WPXLJ01P42XKBSUF8KNOOK" localSheetId="11" hidden="1">#REF!</definedName>
    <definedName name="BExY30WPXLJ01P42XKBSUF8KNOOK" hidden="1">#REF!</definedName>
    <definedName name="BExY3297KIB0C8Z1G99OS1MCEGTO" localSheetId="11" hidden="1">#REF!</definedName>
    <definedName name="BExY3297KIB0C8Z1G99OS1MCEGTO" hidden="1">#REF!</definedName>
    <definedName name="BExY3HOSK7YI364K15OX70AVR6F1" localSheetId="11" hidden="1">#REF!</definedName>
    <definedName name="BExY3HOSK7YI364K15OX70AVR6F1" hidden="1">#REF!</definedName>
    <definedName name="BExY3I526B4VA8JBTKXWE3FGVT0D" localSheetId="11" hidden="1">#REF!</definedName>
    <definedName name="BExY3I526B4VA8JBTKXWE3FGVT0D" hidden="1">#REF!</definedName>
    <definedName name="BExY3I52TZR3GXQ9HDVDNIYLIGEH" localSheetId="11" hidden="1">#REF!</definedName>
    <definedName name="BExY3I52TZR3GXQ9HDVDNIYLIGEH" hidden="1">#REF!</definedName>
    <definedName name="BExY3T89AUR83SOAZZ3OMDEJDQ39" localSheetId="11" hidden="1">#REF!</definedName>
    <definedName name="BExY3T89AUR83SOAZZ3OMDEJDQ39" hidden="1">#REF!</definedName>
    <definedName name="BExY3WZ7VO2K6TYCHDY754FY24AA" localSheetId="11" hidden="1">#REF!</definedName>
    <definedName name="BExY3WZ7VO2K6TYCHDY754FY24AA" hidden="1">#REF!</definedName>
    <definedName name="BExY4BIG95HDDO6MY6WBUSWJIOLR" localSheetId="11" hidden="1">#REF!</definedName>
    <definedName name="BExY4BIG95HDDO6MY6WBUSWJIOLR" hidden="1">#REF!</definedName>
    <definedName name="BExY4MG771JQ84EMIVB6HQGGHZY7" localSheetId="11" hidden="1">#REF!</definedName>
    <definedName name="BExY4MG771JQ84EMIVB6HQGGHZY7" hidden="1">#REF!</definedName>
    <definedName name="BExY4PWCSFB8P3J3TBQB2MD67263" localSheetId="11" hidden="1">#REF!</definedName>
    <definedName name="BExY4PWCSFB8P3J3TBQB2MD67263" hidden="1">#REF!</definedName>
    <definedName name="BExY4RP3BE6KYZDIKQZO4U4DIT33" localSheetId="11" hidden="1">#REF!</definedName>
    <definedName name="BExY4RP3BE6KYZDIKQZO4U4DIT33" hidden="1">#REF!</definedName>
    <definedName name="BExY4RZW3KK11JLYBA4DWZ92M6LQ" localSheetId="11" hidden="1">#REF!</definedName>
    <definedName name="BExY4RZW3KK11JLYBA4DWZ92M6LQ" hidden="1">#REF!</definedName>
    <definedName name="BExY4XOVTTNVZ577RLIEC7NZQFIX" localSheetId="11" hidden="1">#REF!</definedName>
    <definedName name="BExY4XOVTTNVZ577RLIEC7NZQFIX" hidden="1">#REF!</definedName>
    <definedName name="BExY50JAF5CG01GTHAUS7I4ZLUDC" localSheetId="11" hidden="1">#REF!</definedName>
    <definedName name="BExY50JAF5CG01GTHAUS7I4ZLUDC" hidden="1">#REF!</definedName>
    <definedName name="BExY53J7EXFEOFTRNAHLK7IH3ACB" localSheetId="11" hidden="1">#REF!</definedName>
    <definedName name="BExY53J7EXFEOFTRNAHLK7IH3ACB" hidden="1">#REF!</definedName>
    <definedName name="BExY5515SJTJS3VM80M3YYR0WF37" localSheetId="11" hidden="1">#REF!</definedName>
    <definedName name="BExY5515SJTJS3VM80M3YYR0WF37" hidden="1">#REF!</definedName>
    <definedName name="BExY5515WE39FQ3EG5QHG67V9C0O" localSheetId="11" hidden="1">#REF!</definedName>
    <definedName name="BExY5515WE39FQ3EG5QHG67V9C0O" hidden="1">#REF!</definedName>
    <definedName name="BExY5986WNAD8NFCPXC9TVLBU4FG" localSheetId="11" hidden="1">#REF!</definedName>
    <definedName name="BExY5986WNAD8NFCPXC9TVLBU4FG" hidden="1">#REF!</definedName>
    <definedName name="BExY5DF9MS25IFNWGJ1YAS5MDN8R" localSheetId="11" hidden="1">#REF!</definedName>
    <definedName name="BExY5DF9MS25IFNWGJ1YAS5MDN8R" hidden="1">#REF!</definedName>
    <definedName name="BExY5ERVGL3UM2MGT8LJ0XPKTZEK" localSheetId="11" hidden="1">#REF!</definedName>
    <definedName name="BExY5ERVGL3UM2MGT8LJ0XPKTZEK" hidden="1">#REF!</definedName>
    <definedName name="BExY5EX6NJFK8W754ZVZDN5DS04K" localSheetId="11" hidden="1">#REF!</definedName>
    <definedName name="BExY5EX6NJFK8W754ZVZDN5DS04K" hidden="1">#REF!</definedName>
    <definedName name="BExY5S3XD1NJT109CV54IFOHVLQ6" localSheetId="11" hidden="1">#REF!</definedName>
    <definedName name="BExY5S3XD1NJT109CV54IFOHVLQ6" hidden="1">#REF!</definedName>
    <definedName name="BExY5W088PPAPLSMR2P7FV2CRDCT" localSheetId="11" hidden="1">#REF!</definedName>
    <definedName name="BExY5W088PPAPLSMR2P7FV2CRDCT" hidden="1">#REF!</definedName>
    <definedName name="BExY6KA6BQ6H4SH5EMJBVF8UR4ZY" localSheetId="11" hidden="1">#REF!</definedName>
    <definedName name="BExY6KA6BQ6H4SH5EMJBVF8UR4ZY" hidden="1">#REF!</definedName>
    <definedName name="BExY6KVS1MMZ2R34PGEFR2BMTU9W" localSheetId="11" hidden="1">#REF!</definedName>
    <definedName name="BExY6KVS1MMZ2R34PGEFR2BMTU9W" hidden="1">#REF!</definedName>
    <definedName name="BExY6Q9YY7LW745GP7CYOGGSPHGE" localSheetId="11" hidden="1">#REF!</definedName>
    <definedName name="BExY6Q9YY7LW745GP7CYOGGSPHGE" hidden="1">#REF!</definedName>
    <definedName name="BExY6R6BYIQZ4OR1E7YI0OVOC08W" localSheetId="11" hidden="1">#REF!</definedName>
    <definedName name="BExY6R6BYIQZ4OR1E7YI0OVOC08W" hidden="1">#REF!</definedName>
    <definedName name="BExZIA3C8LKJTEH3MKQ57KJH5TA2" localSheetId="11" hidden="1">#REF!</definedName>
    <definedName name="BExZIA3C8LKJTEH3MKQ57KJH5TA2" hidden="1">#REF!</definedName>
    <definedName name="BExZIGDWFIOPMMVCRWX45OIJ5AP3" localSheetId="11" hidden="1">#REF!</definedName>
    <definedName name="BExZIGDWFIOPMMVCRWX45OIJ5AP3" hidden="1">#REF!</definedName>
    <definedName name="BExZIIHH3QNQE3GFMHEE4UMHY6WQ" localSheetId="11" hidden="1">#REF!</definedName>
    <definedName name="BExZIIHH3QNQE3GFMHEE4UMHY6WQ" hidden="1">#REF!</definedName>
    <definedName name="BExZIYO22G5UXOB42GDLYGVRJ6U7" localSheetId="11" hidden="1">#REF!</definedName>
    <definedName name="BExZIYO22G5UXOB42GDLYGVRJ6U7" hidden="1">#REF!</definedName>
    <definedName name="BExZJ7I9T8XU4MZRKJ1VVU76V2LZ" localSheetId="11" hidden="1">#REF!</definedName>
    <definedName name="BExZJ7I9T8XU4MZRKJ1VVU76V2LZ" hidden="1">#REF!</definedName>
    <definedName name="BExZJMY170JCUU1RWASNZ1HJPRTA" localSheetId="11" hidden="1">#REF!</definedName>
    <definedName name="BExZJMY170JCUU1RWASNZ1HJPRTA" hidden="1">#REF!</definedName>
    <definedName name="BExZJOQR77H0P4SUKVYACDCFBBXO" localSheetId="11" hidden="1">#REF!</definedName>
    <definedName name="BExZJOQR77H0P4SUKVYACDCFBBXO" hidden="1">#REF!</definedName>
    <definedName name="BExZJS6RG34ODDY9HMZ0O34MEMSB" localSheetId="11" hidden="1">#REF!</definedName>
    <definedName name="BExZJS6RG34ODDY9HMZ0O34MEMSB" hidden="1">#REF!</definedName>
    <definedName name="BExZK34NR4BAD7HJAP7SQ926UQP3" localSheetId="11" hidden="1">#REF!</definedName>
    <definedName name="BExZK34NR4BAD7HJAP7SQ926UQP3" hidden="1">#REF!</definedName>
    <definedName name="BExZK3FGPHH5H771U7D5XY7XBS6E" localSheetId="11" hidden="1">#REF!</definedName>
    <definedName name="BExZK3FGPHH5H771U7D5XY7XBS6E" hidden="1">#REF!</definedName>
    <definedName name="BExZK46CVVS9X1BZ6LLL71016ENT" localSheetId="11" hidden="1">#REF!</definedName>
    <definedName name="BExZK46CVVS9X1BZ6LLL71016ENT" hidden="1">#REF!</definedName>
    <definedName name="BExZK52PZLTP1F04T09MP30BVT7H" localSheetId="11" hidden="1">#REF!</definedName>
    <definedName name="BExZK52PZLTP1F04T09MP30BVT7H" hidden="1">#REF!</definedName>
    <definedName name="BExZKHYORG3O8C772XPFHM1N8T80" localSheetId="11" hidden="1">#REF!</definedName>
    <definedName name="BExZKHYORG3O8C772XPFHM1N8T80" hidden="1">#REF!</definedName>
    <definedName name="BExZKJRF2IRR57DG9CLC7MSHWNNN" localSheetId="11" hidden="1">#REF!</definedName>
    <definedName name="BExZKJRF2IRR57DG9CLC7MSHWNNN" hidden="1">#REF!</definedName>
    <definedName name="BExZKV5GYXO0X760SBD9TWTIQHGI" localSheetId="11" hidden="1">#REF!</definedName>
    <definedName name="BExZKV5GYXO0X760SBD9TWTIQHGI" hidden="1">#REF!</definedName>
    <definedName name="BExZKZCGNEA9IPON37A91L4H4H17" localSheetId="11" hidden="1">#REF!</definedName>
    <definedName name="BExZKZCGNEA9IPON37A91L4H4H17" hidden="1">#REF!</definedName>
    <definedName name="BExZL6E4YVXRUN7ZGF2BIGIXFR8K" localSheetId="11" hidden="1">#REF!</definedName>
    <definedName name="BExZL6E4YVXRUN7ZGF2BIGIXFR8K" hidden="1">#REF!</definedName>
    <definedName name="BExZLF2ZTA4EPN0GHO7C5O8DZ1SN" localSheetId="11" hidden="1">#REF!</definedName>
    <definedName name="BExZLF2ZTA4EPN0GHO7C5O8DZ1SN" hidden="1">#REF!</definedName>
    <definedName name="BExZLGVLMKTPFXG42QYT0PO81G7F" localSheetId="11" hidden="1">#REF!</definedName>
    <definedName name="BExZLGVLMKTPFXG42QYT0PO81G7F" hidden="1">#REF!</definedName>
    <definedName name="BExZLHRYQQ7BYD3VQWHVTZGYGRCT" localSheetId="11" hidden="1">#REF!</definedName>
    <definedName name="BExZLHRYQQ7BYD3VQWHVTZGYGRCT" hidden="1">#REF!</definedName>
    <definedName name="BExZLKMK7LRK14S09WLMH7MXSQXM" localSheetId="11" hidden="1">#REF!</definedName>
    <definedName name="BExZLKMK7LRK14S09WLMH7MXSQXM" hidden="1">#REF!</definedName>
    <definedName name="BExZM503X0NZBS0FF22LK2RGG6GP" localSheetId="11" hidden="1">#REF!</definedName>
    <definedName name="BExZM503X0NZBS0FF22LK2RGG6GP" hidden="1">#REF!</definedName>
    <definedName name="BExZM7JVLG0W8EG5RBU915U3SKBY" localSheetId="11" hidden="1">#REF!</definedName>
    <definedName name="BExZM7JVLG0W8EG5RBU915U3SKBY" hidden="1">#REF!</definedName>
    <definedName name="BExZM85FOVUFF110XMQ9O2ODSJUK" localSheetId="11" hidden="1">#REF!</definedName>
    <definedName name="BExZM85FOVUFF110XMQ9O2ODSJUK" hidden="1">#REF!</definedName>
    <definedName name="BExZMF1MMTZ1TA14PZ8ASSU2CBSP" localSheetId="11" hidden="1">#REF!</definedName>
    <definedName name="BExZMF1MMTZ1TA14PZ8ASSU2CBSP" hidden="1">#REF!</definedName>
    <definedName name="BExZMH54ZU6X4KM0375X9K5VJDZN" localSheetId="11" hidden="1">#REF!</definedName>
    <definedName name="BExZMH54ZU6X4KM0375X9K5VJDZN" hidden="1">#REF!</definedName>
    <definedName name="BExZMKL5YQZD7F0FUCSVFGLPFK52" localSheetId="11" hidden="1">#REF!</definedName>
    <definedName name="BExZMKL5YQZD7F0FUCSVFGLPFK52" hidden="1">#REF!</definedName>
    <definedName name="BExZMOC3VNZALJM71X2T6FV91GTB" localSheetId="11" hidden="1">#REF!</definedName>
    <definedName name="BExZMOC3VNZALJM71X2T6FV91GTB" hidden="1">#REF!</definedName>
    <definedName name="BExZMRHA7TTR9QKJOMONHRVY3YOF" localSheetId="11" hidden="1">#REF!</definedName>
    <definedName name="BExZMRHA7TTR9QKJOMONHRVY3YOF" hidden="1">#REF!</definedName>
    <definedName name="BExZMXH39OB0I43XEL3K11U3G9PM" localSheetId="11" hidden="1">#REF!</definedName>
    <definedName name="BExZMXH39OB0I43XEL3K11U3G9PM" hidden="1">#REF!</definedName>
    <definedName name="BExZMZQ3RBKDHT5GLFNLS52OSJA0" localSheetId="11" hidden="1">#REF!</definedName>
    <definedName name="BExZMZQ3RBKDHT5GLFNLS52OSJA0" hidden="1">#REF!</definedName>
    <definedName name="BExZN2F7Y2J2L2LN5WZRG949MS4A" localSheetId="11" hidden="1">#REF!</definedName>
    <definedName name="BExZN2F7Y2J2L2LN5WZRG949MS4A" hidden="1">#REF!</definedName>
    <definedName name="BExZN847WUWKRYTZWG9TCQZJS3OL" localSheetId="11" hidden="1">#REF!</definedName>
    <definedName name="BExZN847WUWKRYTZWG9TCQZJS3OL" hidden="1">#REF!</definedName>
    <definedName name="BExZNA2ALK6RDWFAXZQCL9TWRDCF" localSheetId="11" hidden="1">#REF!</definedName>
    <definedName name="BExZNA2ALK6RDWFAXZQCL9TWRDCF" hidden="1">#REF!</definedName>
    <definedName name="BExZNH3VISFF4NQI11BZDP5IQ7VG" localSheetId="11" hidden="1">#REF!</definedName>
    <definedName name="BExZNH3VISFF4NQI11BZDP5IQ7VG" hidden="1">#REF!</definedName>
    <definedName name="BExZNJYCFYVMAOI62GB2BABK1ELE" localSheetId="11" hidden="1">#REF!</definedName>
    <definedName name="BExZNJYCFYVMAOI62GB2BABK1ELE" hidden="1">#REF!</definedName>
    <definedName name="BExZNLGAA6ATMJW0Y28J4OI5W27I" localSheetId="11" hidden="1">#REF!</definedName>
    <definedName name="BExZNLGAA6ATMJW0Y28J4OI5W27I" hidden="1">#REF!</definedName>
    <definedName name="BExZNP7916CH3QP4VCZEULUIKKS5" localSheetId="11" hidden="1">#REF!</definedName>
    <definedName name="BExZNP7916CH3QP4VCZEULUIKKS5" hidden="1">#REF!</definedName>
    <definedName name="BExZNV707LIU6Z5H6QI6H67LHTI1" localSheetId="11" hidden="1">#REF!</definedName>
    <definedName name="BExZNV707LIU6Z5H6QI6H67LHTI1" hidden="1">#REF!</definedName>
    <definedName name="BExZNVCBKB930QQ9QW7KSGOZ0V1M" localSheetId="11" hidden="1">#REF!</definedName>
    <definedName name="BExZNVCBKB930QQ9QW7KSGOZ0V1M" hidden="1">#REF!</definedName>
    <definedName name="BExZNW8QJ18X0RSGFDWAE9ZSDX39" localSheetId="11" hidden="1">#REF!</definedName>
    <definedName name="BExZNW8QJ18X0RSGFDWAE9ZSDX39" hidden="1">#REF!</definedName>
    <definedName name="BExZNZDWRS6Q40L8OCWFEIVI0A1O" localSheetId="11" hidden="1">#REF!</definedName>
    <definedName name="BExZNZDWRS6Q40L8OCWFEIVI0A1O" hidden="1">#REF!</definedName>
    <definedName name="BExZOBO9NYLGVJQ31LVQ9XS2ZT4N" localSheetId="11" hidden="1">#REF!</definedName>
    <definedName name="BExZOBO9NYLGVJQ31LVQ9XS2ZT4N" hidden="1">#REF!</definedName>
    <definedName name="BExZOETNB1CJ3Y2RKLI1ZK0S8Z6H" localSheetId="11" hidden="1">#REF!</definedName>
    <definedName name="BExZOETNB1CJ3Y2RKLI1ZK0S8Z6H" hidden="1">#REF!</definedName>
    <definedName name="BExZOREMVSK4E5VSWM838KHUB8AI" localSheetId="11" hidden="1">#REF!</definedName>
    <definedName name="BExZOREMVSK4E5VSWM838KHUB8AI" hidden="1">#REF!</definedName>
    <definedName name="BExZOVR745T5P1KS9NV2PXZPZVRG" localSheetId="11" hidden="1">#REF!</definedName>
    <definedName name="BExZOVR745T5P1KS9NV2PXZPZVRG" hidden="1">#REF!</definedName>
    <definedName name="BExZOZSWGLSY2XYVRIS6VSNJDSGD" localSheetId="11" hidden="1">#REF!</definedName>
    <definedName name="BExZOZSWGLSY2XYVRIS6VSNJDSGD" hidden="1">#REF!</definedName>
    <definedName name="BExZP7AIJKLM6C6CSUIIFAHFBNX2" localSheetId="11" hidden="1">#REF!</definedName>
    <definedName name="BExZP7AIJKLM6C6CSUIIFAHFBNX2" hidden="1">#REF!</definedName>
    <definedName name="BExZPALCPOH27L4MUPX2RFT3F8OM" localSheetId="11" hidden="1">#REF!</definedName>
    <definedName name="BExZPALCPOH27L4MUPX2RFT3F8OM" hidden="1">#REF!</definedName>
    <definedName name="BExZPQ0XY507N8FJMVPKCTK8HC9H" localSheetId="11" hidden="1">#REF!</definedName>
    <definedName name="BExZPQ0XY507N8FJMVPKCTK8HC9H" hidden="1">#REF!</definedName>
    <definedName name="BExZPXTHEWEN48J9E5ARSA8IGRBI" localSheetId="11" hidden="1">#REF!</definedName>
    <definedName name="BExZPXTHEWEN48J9E5ARSA8IGRBI" hidden="1">#REF!</definedName>
    <definedName name="BExZQ37OVBR25U32CO2YYVPZOMR5" localSheetId="11" hidden="1">#REF!</definedName>
    <definedName name="BExZQ37OVBR25U32CO2YYVPZOMR5" hidden="1">#REF!</definedName>
    <definedName name="BExZQ3NT7H06VO0AR48WHZULZB93" localSheetId="11" hidden="1">#REF!</definedName>
    <definedName name="BExZQ3NT7H06VO0AR48WHZULZB93" hidden="1">#REF!</definedName>
    <definedName name="BExZQ5RCYU1R0DUT1MFN99S1C408" localSheetId="11" hidden="1">#REF!</definedName>
    <definedName name="BExZQ5RCYU1R0DUT1MFN99S1C408" hidden="1">#REF!</definedName>
    <definedName name="BExZQ7PJU07SEJMDX18U9YVDC2GU" localSheetId="11" hidden="1">#REF!</definedName>
    <definedName name="BExZQ7PJU07SEJMDX18U9YVDC2GU" hidden="1">#REF!</definedName>
    <definedName name="BExZQAJXQ5IJ5RB71EDSPGTRO5HC" localSheetId="11" hidden="1">#REF!</definedName>
    <definedName name="BExZQAJXQ5IJ5RB71EDSPGTRO5HC" hidden="1">#REF!</definedName>
    <definedName name="BExZQBLTKPF3O4MCH6L4LE544FQB" localSheetId="11" hidden="1">#REF!</definedName>
    <definedName name="BExZQBLTKPF3O4MCH6L4LE544FQB" hidden="1">#REF!</definedName>
    <definedName name="BExZQIHTGHK7OOI2Y2PN3JYBY82I" localSheetId="11" hidden="1">#REF!</definedName>
    <definedName name="BExZQIHTGHK7OOI2Y2PN3JYBY82I" hidden="1">#REF!</definedName>
    <definedName name="BExZQJJMGU5MHQOILGXGJPAQI5XI" localSheetId="11" hidden="1">#REF!</definedName>
    <definedName name="BExZQJJMGU5MHQOILGXGJPAQI5XI" hidden="1">#REF!</definedName>
    <definedName name="BExZQL1M2EX5YEQBMNQKVD747N3I" localSheetId="11" hidden="1">#REF!</definedName>
    <definedName name="BExZQL1M2EX5YEQBMNQKVD747N3I" hidden="1">#REF!</definedName>
    <definedName name="BExZQPDYUBJL0C1OME996KHU23N5" localSheetId="11" hidden="1">#REF!</definedName>
    <definedName name="BExZQPDYUBJL0C1OME996KHU23N5" hidden="1">#REF!</definedName>
    <definedName name="BExZQXBYEBN28QUH1KOVW6KKA5UM" localSheetId="11" hidden="1">#REF!</definedName>
    <definedName name="BExZQXBYEBN28QUH1KOVW6KKA5UM" hidden="1">#REF!</definedName>
    <definedName name="BExZQZKT146WEN8FTVZ7Y5TSB8L5" localSheetId="11" hidden="1">#REF!</definedName>
    <definedName name="BExZQZKT146WEN8FTVZ7Y5TSB8L5" hidden="1">#REF!</definedName>
    <definedName name="BExZR485AKBH93YZ08CMUC3WROED" localSheetId="11" hidden="1">#REF!</definedName>
    <definedName name="BExZR485AKBH93YZ08CMUC3WROED" hidden="1">#REF!</definedName>
    <definedName name="BExZR7TL98P2PPUVGIZYR5873DWW" localSheetId="11" hidden="1">#REF!</definedName>
    <definedName name="BExZR7TL98P2PPUVGIZYR5873DWW" hidden="1">#REF!</definedName>
    <definedName name="BExZRAYSYOXAM1PBW1EF6YAZ9RU3" localSheetId="11" hidden="1">#REF!</definedName>
    <definedName name="BExZRAYSYOXAM1PBW1EF6YAZ9RU3" hidden="1">#REF!</definedName>
    <definedName name="BExZRGD1603X5ACFALUUDKCD7X48" localSheetId="11" hidden="1">#REF!</definedName>
    <definedName name="BExZRGD1603X5ACFALUUDKCD7X48" hidden="1">#REF!</definedName>
    <definedName name="BExZRMSYHFOP8FFWKKUSBHU85J81" localSheetId="11" hidden="1">#REF!</definedName>
    <definedName name="BExZRMSYHFOP8FFWKKUSBHU85J81" hidden="1">#REF!</definedName>
    <definedName name="BExZRP1X6UVLN1UOLHH5VF4STP1O" localSheetId="11" hidden="1">#REF!</definedName>
    <definedName name="BExZRP1X6UVLN1UOLHH5VF4STP1O" hidden="1">#REF!</definedName>
    <definedName name="BExZRQ930U6OCYNV00CH5I0Q4LPE" localSheetId="11" hidden="1">#REF!</definedName>
    <definedName name="BExZRQ930U6OCYNV00CH5I0Q4LPE" hidden="1">#REF!</definedName>
    <definedName name="BExZRQP7JLKS45QOGATXS7MK5GUZ" localSheetId="11" hidden="1">#REF!</definedName>
    <definedName name="BExZRQP7JLKS45QOGATXS7MK5GUZ" hidden="1">#REF!</definedName>
    <definedName name="BExZRW8W514W8OZ72YBONYJ64GXF" localSheetId="11" hidden="1">#REF!</definedName>
    <definedName name="BExZRW8W514W8OZ72YBONYJ64GXF" hidden="1">#REF!</definedName>
    <definedName name="BExZRWJP2BUVFJPO8U8ATQEP0LZU" localSheetId="11" hidden="1">#REF!</definedName>
    <definedName name="BExZRWJP2BUVFJPO8U8ATQEP0LZU" hidden="1">#REF!</definedName>
    <definedName name="BExZSI9USDLZAN8LI8M4YYQL24GZ" localSheetId="11" hidden="1">#REF!</definedName>
    <definedName name="BExZSI9USDLZAN8LI8M4YYQL24GZ" hidden="1">#REF!</definedName>
    <definedName name="BExZSLKO175YAM0RMMZH1FPXL4V2" localSheetId="11" hidden="1">#REF!</definedName>
    <definedName name="BExZSLKO175YAM0RMMZH1FPXL4V2" hidden="1">#REF!</definedName>
    <definedName name="BExZSS0LA2JY4ZLJ1Z5YCMLJJZCH" localSheetId="11" hidden="1">#REF!</definedName>
    <definedName name="BExZSS0LA2JY4ZLJ1Z5YCMLJJZCH" hidden="1">#REF!</definedName>
    <definedName name="BExZSTNUWCRNCL22SMKXKFSLCJ0O" localSheetId="11" hidden="1">#REF!</definedName>
    <definedName name="BExZSTNUWCRNCL22SMKXKFSLCJ0O" hidden="1">#REF!</definedName>
    <definedName name="BExZT6JSZ8CBS0SB3T07N3LMAX7M" localSheetId="11" hidden="1">#REF!</definedName>
    <definedName name="BExZT6JSZ8CBS0SB3T07N3LMAX7M" hidden="1">#REF!</definedName>
    <definedName name="BExZTAQV2QVSZY5Y3VCCWUBSBW9P" localSheetId="11" hidden="1">#REF!</definedName>
    <definedName name="BExZTAQV2QVSZY5Y3VCCWUBSBW9P" hidden="1">#REF!</definedName>
    <definedName name="BExZTHSI2FX56PWRSNX9H5EWTZFO" localSheetId="11" hidden="1">#REF!</definedName>
    <definedName name="BExZTHSI2FX56PWRSNX9H5EWTZFO" hidden="1">#REF!</definedName>
    <definedName name="BExZTJL3HVBFY139H6CJHEQCT1EL" localSheetId="11" hidden="1">#REF!</definedName>
    <definedName name="BExZTJL3HVBFY139H6CJHEQCT1EL" hidden="1">#REF!</definedName>
    <definedName name="BExZTLOL8OPABZI453E0KVNA1GJS" localSheetId="11" hidden="1">#REF!</definedName>
    <definedName name="BExZTLOL8OPABZI453E0KVNA1GJS" hidden="1">#REF!</definedName>
    <definedName name="BExZTOTZ9F2ZI18DZM8GW39VDF1N" localSheetId="11" hidden="1">#REF!</definedName>
    <definedName name="BExZTOTZ9F2ZI18DZM8GW39VDF1N" hidden="1">#REF!</definedName>
    <definedName name="BExZTT6J3X0TOX0ZY6YPLUVMCW9X" localSheetId="11" hidden="1">#REF!</definedName>
    <definedName name="BExZTT6J3X0TOX0ZY6YPLUVMCW9X" hidden="1">#REF!</definedName>
    <definedName name="BExZTW6ECBRA0BBITWBQ8R93RMCL" localSheetId="11" hidden="1">#REF!</definedName>
    <definedName name="BExZTW6ECBRA0BBITWBQ8R93RMCL" hidden="1">#REF!</definedName>
    <definedName name="BExZU2BHYAOKSCBM3C5014ZF6IXS" localSheetId="11" hidden="1">#REF!</definedName>
    <definedName name="BExZU2BHYAOKSCBM3C5014ZF6IXS" hidden="1">#REF!</definedName>
    <definedName name="BExZU2RMJTXOCS0ROPMYPE6WTD87" localSheetId="11" hidden="1">#REF!</definedName>
    <definedName name="BExZU2RMJTXOCS0ROPMYPE6WTD87" hidden="1">#REF!</definedName>
    <definedName name="BExZUBRAHA9DNEGONEZEB2TDVFC2" localSheetId="11" hidden="1">#REF!</definedName>
    <definedName name="BExZUBRAHA9DNEGONEZEB2TDVFC2" hidden="1">#REF!</definedName>
    <definedName name="BExZUF7G8FENTJKH9R1XUWXM6CWD" localSheetId="11" hidden="1">#REF!</definedName>
    <definedName name="BExZUF7G8FENTJKH9R1XUWXM6CWD" hidden="1">#REF!</definedName>
    <definedName name="BExZUNARUJBIZ08VCAV3GEVBIR3D" localSheetId="11" hidden="1">#REF!</definedName>
    <definedName name="BExZUNARUJBIZ08VCAV3GEVBIR3D" hidden="1">#REF!</definedName>
    <definedName name="BExZUSZT5496UMBP4LFSLTR1GVEW" localSheetId="11" hidden="1">#REF!</definedName>
    <definedName name="BExZUSZT5496UMBP4LFSLTR1GVEW" hidden="1">#REF!</definedName>
    <definedName name="BExZUT54340I38GVCV79EL116WR0" localSheetId="11" hidden="1">#REF!</definedName>
    <definedName name="BExZUT54340I38GVCV79EL116WR0" hidden="1">#REF!</definedName>
    <definedName name="BExZUXC66MK2SXPXCLD8ZSU0BMTY" localSheetId="11" hidden="1">#REF!</definedName>
    <definedName name="BExZUXC66MK2SXPXCLD8ZSU0BMTY" hidden="1">#REF!</definedName>
    <definedName name="BExZUYDULCX65H9OZ9JHPBNKF3MI" localSheetId="11" hidden="1">#REF!</definedName>
    <definedName name="BExZUYDULCX65H9OZ9JHPBNKF3MI" hidden="1">#REF!</definedName>
    <definedName name="BExZV2QD5ZDK3AGDRULLA7JB46C3" localSheetId="11" hidden="1">#REF!</definedName>
    <definedName name="BExZV2QD5ZDK3AGDRULLA7JB46C3" hidden="1">#REF!</definedName>
    <definedName name="BExZVBQ29OM0V8XAL3HL0JIM0MMU" localSheetId="11" hidden="1">#REF!</definedName>
    <definedName name="BExZVBQ29OM0V8XAL3HL0JIM0MMU" hidden="1">#REF!</definedName>
    <definedName name="BExZVKV2XCPCINW1KP8Q1FI6KDNG" localSheetId="11" hidden="1">#REF!</definedName>
    <definedName name="BExZVKV2XCPCINW1KP8Q1FI6KDNG" hidden="1">#REF!</definedName>
    <definedName name="BExZVLM4T9ORS4ZWHME46U4Q103C" localSheetId="11" hidden="1">#REF!</definedName>
    <definedName name="BExZVLM4T9ORS4ZWHME46U4Q103C" hidden="1">#REF!</definedName>
    <definedName name="BExZVM7OZWPPRH5YQW50EYMMIW1A" localSheetId="11" hidden="1">#REF!</definedName>
    <definedName name="BExZVM7OZWPPRH5YQW50EYMMIW1A" hidden="1">#REF!</definedName>
    <definedName name="BExZVMYK7BAH6AGIAEXBE1NXDZ5Z" localSheetId="11" hidden="1">#REF!</definedName>
    <definedName name="BExZVMYK7BAH6AGIAEXBE1NXDZ5Z" hidden="1">#REF!</definedName>
    <definedName name="BExZVPYGX2C5OSHMZ6F0KBKZ6B1S" localSheetId="11" hidden="1">#REF!</definedName>
    <definedName name="BExZVPYGX2C5OSHMZ6F0KBKZ6B1S" hidden="1">#REF!</definedName>
    <definedName name="BExZW3LHTS7PFBNTYM95N8J5AFYQ" localSheetId="11" hidden="1">#REF!</definedName>
    <definedName name="BExZW3LHTS7PFBNTYM95N8J5AFYQ" hidden="1">#REF!</definedName>
    <definedName name="BExZW472V5ADKCFHIKAJ6D4R8MU4" localSheetId="11" hidden="1">#REF!</definedName>
    <definedName name="BExZW472V5ADKCFHIKAJ6D4R8MU4" hidden="1">#REF!</definedName>
    <definedName name="BExZW5UARC8W9AQNLJX2I5WQWS5F" localSheetId="11" hidden="1">#REF!</definedName>
    <definedName name="BExZW5UARC8W9AQNLJX2I5WQWS5F" hidden="1">#REF!</definedName>
    <definedName name="BExZW7HRGN6A9YS41KI2B2UUMJ7X" localSheetId="11" hidden="1">#REF!</definedName>
    <definedName name="BExZW7HRGN6A9YS41KI2B2UUMJ7X" hidden="1">#REF!</definedName>
    <definedName name="BExZW8ZPNV43UXGOT98FDNIBQHZY" localSheetId="11" hidden="1">#REF!</definedName>
    <definedName name="BExZW8ZPNV43UXGOT98FDNIBQHZY" hidden="1">#REF!</definedName>
    <definedName name="BExZWKZ5N3RDXU8MZ8HQVYYD8O0F" localSheetId="11" hidden="1">#REF!</definedName>
    <definedName name="BExZWKZ5N3RDXU8MZ8HQVYYD8O0F" hidden="1">#REF!</definedName>
    <definedName name="BExZWMBRUCPO6F4QT5FNX8JRFL7V" localSheetId="11" hidden="1">#REF!</definedName>
    <definedName name="BExZWMBRUCPO6F4QT5FNX8JRFL7V" hidden="1">#REF!</definedName>
    <definedName name="BExZWQO5171HT1OZ6D6JZBHEW4JG" localSheetId="11" hidden="1">#REF!</definedName>
    <definedName name="BExZWQO5171HT1OZ6D6JZBHEW4JG" hidden="1">#REF!</definedName>
    <definedName name="BExZWSMC9T48W74GFGQCIUJ8ZPP3" localSheetId="11" hidden="1">#REF!</definedName>
    <definedName name="BExZWSMC9T48W74GFGQCIUJ8ZPP3" hidden="1">#REF!</definedName>
    <definedName name="BExZWUF2V4HY3HI8JN9ZVPRWK1H3" localSheetId="11" hidden="1">#REF!</definedName>
    <definedName name="BExZWUF2V4HY3HI8JN9ZVPRWK1H3" hidden="1">#REF!</definedName>
    <definedName name="BExZWX45URTK9KYDJHEXL1OTZ833" localSheetId="11" hidden="1">#REF!</definedName>
    <definedName name="BExZWX45URTK9KYDJHEXL1OTZ833" hidden="1">#REF!</definedName>
    <definedName name="BExZX0EWQEZO86WDAD9A4EAEZ012" localSheetId="11" hidden="1">#REF!</definedName>
    <definedName name="BExZX0EWQEZO86WDAD9A4EAEZ012" hidden="1">#REF!</definedName>
    <definedName name="BExZX2T6ZT2DZLYSDJJBPVIT5OK2" localSheetId="11" hidden="1">#REF!</definedName>
    <definedName name="BExZX2T6ZT2DZLYSDJJBPVIT5OK2" hidden="1">#REF!</definedName>
    <definedName name="BExZXOJDELULNLEH7WG0OYJT0NJ4" localSheetId="11" hidden="1">#REF!</definedName>
    <definedName name="BExZXOJDELULNLEH7WG0OYJT0NJ4" hidden="1">#REF!</definedName>
    <definedName name="BExZXOOTRNUK8LGEAZ8ZCFW9KXQ1" localSheetId="11" hidden="1">#REF!</definedName>
    <definedName name="BExZXOOTRNUK8LGEAZ8ZCFW9KXQ1" hidden="1">#REF!</definedName>
    <definedName name="BExZXT6JOXNKEDU23DKL8XZAJZIH" localSheetId="11" hidden="1">#REF!</definedName>
    <definedName name="BExZXT6JOXNKEDU23DKL8XZAJZIH" hidden="1">#REF!</definedName>
    <definedName name="BExZXUTYW1HWEEZ1LIX4OQWC7HL1" localSheetId="11" hidden="1">#REF!</definedName>
    <definedName name="BExZXUTYW1HWEEZ1LIX4OQWC7HL1" hidden="1">#REF!</definedName>
    <definedName name="BExZXY4NKQL9QD76YMQJ15U1C2G8" localSheetId="11" hidden="1">#REF!</definedName>
    <definedName name="BExZXY4NKQL9QD76YMQJ15U1C2G8" hidden="1">#REF!</definedName>
    <definedName name="BExZXYQ7U5G08FQGUIGYT14QCBOF" localSheetId="11" hidden="1">#REF!</definedName>
    <definedName name="BExZXYQ7U5G08FQGUIGYT14QCBOF" hidden="1">#REF!</definedName>
    <definedName name="BExZY02V77YJBMODJSWZOYCMPS5X" localSheetId="11" hidden="1">#REF!</definedName>
    <definedName name="BExZY02V77YJBMODJSWZOYCMPS5X" hidden="1">#REF!</definedName>
    <definedName name="BExZY3DEOYNIHRV56IY5LJXZK8RU" localSheetId="11" hidden="1">#REF!</definedName>
    <definedName name="BExZY3DEOYNIHRV56IY5LJXZK8RU" hidden="1">#REF!</definedName>
    <definedName name="BExZY49QRZIR6CA41LFA9LM6EULU" localSheetId="11" hidden="1">#REF!</definedName>
    <definedName name="BExZY49QRZIR6CA41LFA9LM6EULU" hidden="1">#REF!</definedName>
    <definedName name="BExZYTG2G7W27YATTETFDDCZ0C4U" localSheetId="11" hidden="1">#REF!</definedName>
    <definedName name="BExZYTG2G7W27YATTETFDDCZ0C4U" hidden="1">#REF!</definedName>
    <definedName name="BExZYYOZMC36ROQDWLR5Z17WKHCR" localSheetId="11" hidden="1">#REF!</definedName>
    <definedName name="BExZYYOZMC36ROQDWLR5Z17WKHCR" hidden="1">#REF!</definedName>
    <definedName name="BExZZ2FQA9A8C7CJKMEFQ9VPSLCE" localSheetId="11" hidden="1">#REF!</definedName>
    <definedName name="BExZZ2FQA9A8C7CJKMEFQ9VPSLCE" hidden="1">#REF!</definedName>
    <definedName name="BExZZ7ZGXIMA3OVYAWY3YQSK64LF" localSheetId="11" hidden="1">#REF!</definedName>
    <definedName name="BExZZ7ZGXIMA3OVYAWY3YQSK64LF" hidden="1">#REF!</definedName>
    <definedName name="BExZZ8FKEIFG203MU6SEJ69MINCD" localSheetId="11" hidden="1">#REF!</definedName>
    <definedName name="BExZZ8FKEIFG203MU6SEJ69MINCD" hidden="1">#REF!</definedName>
    <definedName name="BExZZCHAVHW8C2H649KRGVQ0WVRT" localSheetId="11" hidden="1">#REF!</definedName>
    <definedName name="BExZZCHAVHW8C2H649KRGVQ0WVRT" hidden="1">#REF!</definedName>
    <definedName name="BExZZTK54OTLF2YB68BHGOS27GEN" localSheetId="11" hidden="1">#REF!</definedName>
    <definedName name="BExZZTK54OTLF2YB68BHGOS27GEN" hidden="1">#REF!</definedName>
    <definedName name="BExZZXB3JQQG4SIZS4MRU6NNW7HI" localSheetId="11" hidden="1">#REF!</definedName>
    <definedName name="BExZZXB3JQQG4SIZS4MRU6NNW7HI" hidden="1">#REF!</definedName>
    <definedName name="BExZZZEMIIFKMLLV4DJKX5TB9R5V" localSheetId="11" hidden="1">#REF!</definedName>
    <definedName name="BExZZZEMIIFKMLLV4DJKX5TB9R5V" hidden="1">#REF!</definedName>
    <definedName name="BidPrice">'[26]General Inputs'!$I$8</definedName>
    <definedName name="BIS_Table">#REF!</definedName>
    <definedName name="boo">#REF!</definedName>
    <definedName name="Book20Yr">[17]Assumptions!$C$190</definedName>
    <definedName name="Book25Yr">[17]Assumptions!$C$191</definedName>
    <definedName name="Book45Yr">[17]Assumptions!$C$192</definedName>
    <definedName name="BOP_unit_cost">'[27]Budget- EMC Approved'!$D$60</definedName>
    <definedName name="BOPCosts">'[28]Assumptions Project XYZ'!$C$5</definedName>
    <definedName name="BOPSalesTxProp">[17]Assumptions!$C$60</definedName>
    <definedName name="BottomRight">#REF!</definedName>
    <definedName name="BPAIntRate">[17]Assumptions!$C$216</definedName>
    <definedName name="BPARedirect">'[26]General Inputs'!$I$5</definedName>
    <definedName name="bpatoggle">#REF!</definedName>
    <definedName name="BRI">#REF!</definedName>
    <definedName name="BS_Accounts">#REF!</definedName>
    <definedName name="BUDGET_YEAR">[11]Distributors!$G$2</definedName>
    <definedName name="Button_1">"TradeSummary_Ken_Finicle_List"</definedName>
    <definedName name="Capacity">#REF!</definedName>
    <definedName name="Capacity_Factor">#REF!</definedName>
    <definedName name="CapEx_AFUDC">#REF!</definedName>
    <definedName name="CapEx_Contingency">[26]CapEx!#REF!</definedName>
    <definedName name="CapEx_Facility">#REF!</definedName>
    <definedName name="CapEx_Improvements">[26]CapEx!$B$8</definedName>
    <definedName name="Capex_ins">#REF!</definedName>
    <definedName name="Capex_land">#REF!</definedName>
    <definedName name="CapEx_NetWorkCap">[25]CapEx!$B$31</definedName>
    <definedName name="CapEx_PropertyTax">#REF!</definedName>
    <definedName name="CapEx_REET">[26]CapEx!$B$7</definedName>
    <definedName name="Capex_salestax">#REF!</definedName>
    <definedName name="CapEx_Sensitivity">[26]CapEx!$B$25</definedName>
    <definedName name="CapEx_SnoPUD">[26]CapEx!$B$24</definedName>
    <definedName name="CapEx_Spares">[26]CapEx!#REF!</definedName>
    <definedName name="CapEx_Total">#REF!</definedName>
    <definedName name="CapEx_TransAndDD">#REF!</definedName>
    <definedName name="capfact">#REF!</definedName>
    <definedName name="CapI">#REF!</definedName>
    <definedName name="Capital_Factor_Table">#REF!</definedName>
    <definedName name="CaseDescription">'[15]Dispatch Cases'!$C$11</definedName>
    <definedName name="CashFlowBackup">#REF!</definedName>
    <definedName name="catalog">[6]PartsDataTable!$A$15</definedName>
    <definedName name="Category">#REF!</definedName>
    <definedName name="CATEGORY_HEADER">[11]Distributors!$B$3</definedName>
    <definedName name="CBWorkbookPriority" hidden="1">-2060790043</definedName>
    <definedName name="CCGT_HeatRate">[15]Assumptions!$H$23</definedName>
    <definedName name="CCGTPrice">[15]Assumptions!$H$22</definedName>
    <definedName name="CERAArray">'[26]General Inputs'!#REF!</definedName>
    <definedName name="cerarvm">#REF!</definedName>
    <definedName name="cfstart_date">#REF!</definedName>
    <definedName name="change_made">[6]PartsFlow!$A$318</definedName>
    <definedName name="change_schedule">[6]PartsFlow!$A$319</definedName>
    <definedName name="ChartData">#REF!</definedName>
    <definedName name="CIPrice">'[6]Customer Data'!$F$243</definedName>
    <definedName name="CL_RT">#REF!</definedName>
    <definedName name="CL_RT2">'[29]Transp Data'!$A$6:$C$81</definedName>
    <definedName name="Classification">#REF!</definedName>
    <definedName name="clawback">#REF!</definedName>
    <definedName name="close">#REF!</definedName>
    <definedName name="ClosingDate">'[30]General Inputs'!$E$4</definedName>
    <definedName name="cod">#REF!</definedName>
    <definedName name="cofa">'[31]Acct Codes'!$A$1:$B$186</definedName>
    <definedName name="COLHOUSE">#REF!</definedName>
    <definedName name="COLXFER">#REF!</definedName>
    <definedName name="CombWC_LineItem">#REF!</definedName>
    <definedName name="COMGENLIAB">'[32]15'!$B$24</definedName>
    <definedName name="COMM_L_MONTHS">[11]Distributors!$A$3</definedName>
    <definedName name="COMMON_ADMIN_ALLOCATED">#REF!</definedName>
    <definedName name="COMPINSR">#REF!</definedName>
    <definedName name="CON">#REF!</definedName>
    <definedName name="CONSERV">#REF!</definedName>
    <definedName name="ConsFinRate">[17]Assumptions!$C$214</definedName>
    <definedName name="ConStDate">[17]Assumptions!$C$8</definedName>
    <definedName name="constructcont">#REF!</definedName>
    <definedName name="ConsummableCost">'[6]Customer Data'!$I$88</definedName>
    <definedName name="Consv_Rdr_Rt">[33]Sch_120!#REF!</definedName>
    <definedName name="cont">[14]Sheet2!#REF!</definedName>
    <definedName name="ContingRate">[17]Assumptions!$C$55</definedName>
    <definedName name="ContingStart">[17]Assumptions!$C$56</definedName>
    <definedName name="ContractDate">'[34]Dispatch Cases'!#REF!</definedName>
    <definedName name="Conv_Factor">[33]Sch_120!#REF!</definedName>
    <definedName name="ConversionFactor">[15]Assumptions!$I$65</definedName>
    <definedName name="CONVFACT">#REF!</definedName>
    <definedName name="CopyPaste_Formula_for_Power">#REF!</definedName>
    <definedName name="CopyPaste_Value_Gas">#REF!</definedName>
    <definedName name="COST">#REF!</definedName>
    <definedName name="costofequit">#REF!</definedName>
    <definedName name="Coverage">#REF!</definedName>
    <definedName name="CPI">#REF!</definedName>
    <definedName name="Credit_Toggle">#REF!</definedName>
    <definedName name="CRIT">#REF!</definedName>
    <definedName name="_xlnm.Criteria">#REF!</definedName>
    <definedName name="cspe_wkly_vect_input">#REF!</definedName>
    <definedName name="CSTAGE">#REF!</definedName>
    <definedName name="cstart_date">#REF!</definedName>
    <definedName name="ctypedropdown">[6]PartsDataTable!$F$2:$F$9</definedName>
    <definedName name="ctypeselect">[6]PartsDataTable!$H$1</definedName>
    <definedName name="ctypestart">[6]PartsDataTable!$G$1</definedName>
    <definedName name="CurrentOutlook">#REF!</definedName>
    <definedName name="CurrentvsPrior">'[35]2004 Actual'!$BQ$3:$CE$266</definedName>
    <definedName name="CurrPlan">[36]Graph!#REF!</definedName>
    <definedName name="CurrQtr">'[37]Inc Stmt'!$AJ$222</definedName>
    <definedName name="CurtCap">[17]Assumptions!$C$136</definedName>
    <definedName name="CurtDate">[17]Assumptions!$C$138</definedName>
    <definedName name="CurtHrs">[17]Assumptions!$C$137</definedName>
    <definedName name="cust">#REF!</definedName>
    <definedName name="CUSTDEP">#REF!</definedName>
    <definedName name="CustomerData">'[6]Customer Data'!$A$1</definedName>
    <definedName name="D">#REF!</definedName>
    <definedName name="Data">#REF!</definedName>
    <definedName name="Data.Avg">'[37]Avg Amts'!$A$5:$BP$34</definedName>
    <definedName name="Data.Qtrs.Avg">'[37]Avg Amts'!$A$5:$IV$5</definedName>
    <definedName name="data1">#REF!</definedName>
    <definedName name="DATA12">'[38]557 Orders Reclassified'!#REF!</definedName>
    <definedName name="DATA13">'[38]557 Orders Reclassified'!#REF!</definedName>
    <definedName name="DATA14">'[38]557 Orders Reclassified'!#REF!</definedName>
    <definedName name="DATA15">'[38]557 Orders Reclassified'!#REF!</definedName>
    <definedName name="DATA16">'[38]557 Orders Reclassified'!#REF!</definedName>
    <definedName name="DATA17">'[38]557 Orders Reclassified'!#REF!</definedName>
    <definedName name="DATA18">'[38]557 Orders Reclassified'!#REF!</definedName>
    <definedName name="DATA19">'[38]557 Orders Reclassified'!#REF!</definedName>
    <definedName name="DATA2">'[38]557 Orders Reclassified'!#REF!</definedName>
    <definedName name="DATA20">'[38]557 Orders Reclassified'!#REF!</definedName>
    <definedName name="DATA21">'[38]557 Orders Reclassified'!#REF!</definedName>
    <definedName name="DATA22">'[38]557 Orders Reclassified'!#REF!</definedName>
    <definedName name="DATA23">'[38]557 Orders Reclassified'!#REF!</definedName>
    <definedName name="DATA24">'[38]557 Orders Reclassified'!#REF!</definedName>
    <definedName name="DATA25">'[38]557 Orders Reclassified'!#REF!</definedName>
    <definedName name="DATA26">'[38]557 Orders Reclassified'!#REF!</definedName>
    <definedName name="DATA27">'[38]557 Orders Reclassified'!#REF!</definedName>
    <definedName name="DATA28">'[38]557 Orders Reclassified'!#REF!</definedName>
    <definedName name="DATA29">'[38]557 Orders Reclassified'!#REF!</definedName>
    <definedName name="DATA3">'[38]557 Orders Reclassified'!#REF!</definedName>
    <definedName name="DATA30">'[38]557 Orders Reclassified'!#REF!</definedName>
    <definedName name="DATA31">'[38]557 Orders Reclassified'!#REF!</definedName>
    <definedName name="DATA32">'[38]557 Orders Reclassified'!#REF!</definedName>
    <definedName name="DATA33">'[38]557 Orders Reclassified'!#REF!</definedName>
    <definedName name="DATA34">'[38]557 Orders Reclassified'!#REF!</definedName>
    <definedName name="DATA35">'[38]557 Orders Reclassified'!#REF!</definedName>
    <definedName name="DATA36">'[38]557 Orders Reclassified'!#REF!</definedName>
    <definedName name="DATA37">'[38]557 Orders Reclassified'!#REF!</definedName>
    <definedName name="DATA38">'[38]557 Orders Reclassified'!#REF!</definedName>
    <definedName name="DATA39">'[38]557 Orders Reclassified'!#REF!</definedName>
    <definedName name="DATA4">'[38]557 Orders Reclassified'!#REF!</definedName>
    <definedName name="DATA40">'[38]557 Orders Reclassified'!#REF!</definedName>
    <definedName name="DATA41">'[38]557 Orders Reclassified'!#REF!</definedName>
    <definedName name="DATA42">'[38]557 Orders Reclassified'!#REF!</definedName>
    <definedName name="DATA43">'[38]557 Orders Reclassified'!#REF!</definedName>
    <definedName name="DATA44">'[38]557 Orders Reclassified'!#REF!</definedName>
    <definedName name="DATA45">'[38]557 Orders Reclassified'!#REF!</definedName>
    <definedName name="DATA46">'[38]557 Orders Reclassified'!#REF!</definedName>
    <definedName name="DATA47">'[38]557 Orders Reclassified'!#REF!</definedName>
    <definedName name="DATA48">'[38]557 Orders Reclassified'!#REF!</definedName>
    <definedName name="DATA49">'[38]557 Orders Reclassified'!#REF!</definedName>
    <definedName name="DATA5">'[38]557 Orders Reclassified'!#REF!</definedName>
    <definedName name="DATA50">'[38]557 Orders Reclassified'!#REF!</definedName>
    <definedName name="DATA51">'[38]557 Orders Reclassified'!#REF!</definedName>
    <definedName name="DATA52">'[38]557 Orders Reclassified'!#REF!</definedName>
    <definedName name="DATA53">'[38]557 Orders Reclassified'!#REF!</definedName>
    <definedName name="DATA54">'[38]557 Orders Reclassified'!#REF!</definedName>
    <definedName name="DATA55">'[38]557 Orders Reclassified'!#REF!</definedName>
    <definedName name="DATA56">'[38]557 Orders Reclassified'!#REF!</definedName>
    <definedName name="DATA57">'[38]557 Orders Reclassified'!#REF!</definedName>
    <definedName name="DATA58">'[38]557 Orders Reclassified'!#REF!</definedName>
    <definedName name="DATA59">'[38]557 Orders Reclassified'!#REF!</definedName>
    <definedName name="DATA6">'[38]557 Orders Reclassified'!#REF!</definedName>
    <definedName name="DATA60">'[38]557 Orders Reclassified'!#REF!</definedName>
    <definedName name="DATA61">'[38]557 Orders Reclassified'!#REF!</definedName>
    <definedName name="DATA62">'[38]557 Orders Reclassified'!#REF!</definedName>
    <definedName name="DATA63">'[38]557 Orders Reclassified'!#REF!</definedName>
    <definedName name="DATA64">'[38]557 Orders Reclassified'!#REF!</definedName>
    <definedName name="DATA65">'[38]557 Orders Reclassified'!#REF!</definedName>
    <definedName name="DATA66">'[38]557 Orders Reclassified'!#REF!</definedName>
    <definedName name="DATA67">'[38]557 Orders Reclassified'!#REF!</definedName>
    <definedName name="DATA68">'[38]557 Orders Reclassified'!#REF!</definedName>
    <definedName name="DATA69">'[38]557 Orders Reclassified'!#REF!</definedName>
    <definedName name="DATA7">#REF!</definedName>
    <definedName name="DATA70">'[38]557 Orders Reclassified'!#REF!</definedName>
    <definedName name="DATA71">'[38]557 Orders Reclassified'!#REF!</definedName>
    <definedName name="DATA72">'[38]557 Orders Reclassified'!#REF!</definedName>
    <definedName name="DATA73">'[38]557 Orders Reclassified'!#REF!</definedName>
    <definedName name="DATA74">'[38]557 Orders Reclassified'!#REF!</definedName>
    <definedName name="DATA75">'[38]557 Orders Reclassified'!#REF!</definedName>
    <definedName name="DATA76">'[38]557 Orders Reclassified'!#REF!</definedName>
    <definedName name="DATA77">'[38]557 Orders Reclassified'!#REF!</definedName>
    <definedName name="DATA78">'[38]557 Orders Reclassified'!#REF!</definedName>
    <definedName name="DATA79">'[38]557 Orders Reclassified'!#REF!</definedName>
    <definedName name="DATA8">'[38]557 Orders Reclassified'!#REF!</definedName>
    <definedName name="DATA80">'[38]557 Orders Reclassified'!#REF!</definedName>
    <definedName name="DATA81">'[38]557 Orders Reclassified'!#REF!</definedName>
    <definedName name="DATA82">'[38]557 Orders Reclassified'!#REF!</definedName>
    <definedName name="DATA83">'[38]557 Orders Reclassified'!#REF!</definedName>
    <definedName name="DATA84">'[38]557 Orders Reclassified'!#REF!</definedName>
    <definedName name="DATA85">'[38]557 Orders Reclassified'!#REF!</definedName>
    <definedName name="DATA86">'[38]557 Orders Reclassified'!#REF!</definedName>
    <definedName name="DATA87">'[38]557 Orders Reclassified'!#REF!</definedName>
    <definedName name="DATA88">'[38]557 Orders Reclassified'!#REF!</definedName>
    <definedName name="DATA89">'[38]557 Orders Reclassified'!#REF!</definedName>
    <definedName name="DATA9">'[38]557 Orders Reclassified'!#REF!</definedName>
    <definedName name="DATA90">'[38]557 Orders Reclassified'!#REF!</definedName>
    <definedName name="DATA91">'[38]557 Orders Reclassified'!#REF!</definedName>
    <definedName name="DATA92">'[38]557 Orders Reclassified'!#REF!</definedName>
    <definedName name="DATA93">'[38]557 Orders Reclassified'!#REF!</definedName>
    <definedName name="DATA94">'[38]557 Orders Reclassified'!#REF!</definedName>
    <definedName name="DATAB">#REF!</definedName>
    <definedName name="_xlnm.Database">#REF!</definedName>
    <definedName name="DataEntry_for_Power">#REF!</definedName>
    <definedName name="DataRange1">#REF!</definedName>
    <definedName name="DataRange2">#REF!</definedName>
    <definedName name="DataRange3">#REF!</definedName>
    <definedName name="DataRange4">#REF!</definedName>
    <definedName name="DataRange5">#REF!</definedName>
    <definedName name="DataRange6">#REF!</definedName>
    <definedName name="DataRange7">#REF!</definedName>
    <definedName name="DataRange8">#REF!</definedName>
    <definedName name="datastart">[6]PartsDataTable!$P$1</definedName>
    <definedName name="dated">#REF!</definedName>
    <definedName name="daveisroyescal">#REF!</definedName>
    <definedName name="daviesroyprice">#REF!</definedName>
    <definedName name="day_to_day_change">#REF!</definedName>
    <definedName name="DaysPerLeapQtr">[17]Assumptions!$C$14</definedName>
    <definedName name="DaysPerYr">[17]Assumptions!$C$15</definedName>
    <definedName name="debtforce">#REF!</definedName>
    <definedName name="debtperc">#REF!</definedName>
    <definedName name="Dec02AMA">[39]BS!#REF!</definedName>
    <definedName name="Dec03AMA">[4]BS!$AJ$7:$AJ$3582</definedName>
    <definedName name="Dec04AMA">[3]BS!$AO$7:$AO$3582</definedName>
    <definedName name="Dec05AMA">#REF!</definedName>
    <definedName name="Dec10AMA">#REF!</definedName>
    <definedName name="Dec11AMA">#REF!</definedName>
    <definedName name="DECDATA?">#REF!</definedName>
    <definedName name="DecNCF">[17]Assumptions!$C$46</definedName>
    <definedName name="Degree_Days">#REF!</definedName>
    <definedName name="DELETE01" localSheetId="18" hidden="1">{#N/A,#N/A,FALSE,"Coversheet";#N/A,#N/A,FALSE,"QA"}</definedName>
    <definedName name="DELETE01" localSheetId="4" hidden="1">{#N/A,#N/A,FALSE,"Coversheet";#N/A,#N/A,FALSE,"QA"}</definedName>
    <definedName name="DELETE01" localSheetId="11" hidden="1">{#N/A,#N/A,FALSE,"Coversheet";#N/A,#N/A,FALSE,"QA"}</definedName>
    <definedName name="DELETE01" localSheetId="7" hidden="1">{#N/A,#N/A,FALSE,"Coversheet";#N/A,#N/A,FALSE,"QA"}</definedName>
    <definedName name="DELETE01" localSheetId="5" hidden="1">{#N/A,#N/A,FALSE,"Coversheet";#N/A,#N/A,FALSE,"QA"}</definedName>
    <definedName name="DELETE01" localSheetId="9" hidden="1">{#N/A,#N/A,FALSE,"Coversheet";#N/A,#N/A,FALSE,"QA"}</definedName>
    <definedName name="DELETE01" localSheetId="15" hidden="1">{#N/A,#N/A,FALSE,"Coversheet";#N/A,#N/A,FALSE,"QA"}</definedName>
    <definedName name="DELETE01" localSheetId="16" hidden="1">{#N/A,#N/A,FALSE,"Coversheet";#N/A,#N/A,FALSE,"QA"}</definedName>
    <definedName name="DELETE01" hidden="1">{#N/A,#N/A,FALSE,"Coversheet";#N/A,#N/A,FALSE,"QA"}</definedName>
    <definedName name="DELETE02" localSheetId="18" hidden="1">{#N/A,#N/A,FALSE,"Schedule F";#N/A,#N/A,FALSE,"Schedule G"}</definedName>
    <definedName name="DELETE02" localSheetId="4" hidden="1">{#N/A,#N/A,FALSE,"Schedule F";#N/A,#N/A,FALSE,"Schedule G"}</definedName>
    <definedName name="DELETE02" localSheetId="11" hidden="1">{#N/A,#N/A,FALSE,"Schedule F";#N/A,#N/A,FALSE,"Schedule G"}</definedName>
    <definedName name="DELETE02" localSheetId="7" hidden="1">{#N/A,#N/A,FALSE,"Schedule F";#N/A,#N/A,FALSE,"Schedule G"}</definedName>
    <definedName name="DELETE02" localSheetId="5" hidden="1">{#N/A,#N/A,FALSE,"Schedule F";#N/A,#N/A,FALSE,"Schedule G"}</definedName>
    <definedName name="DELETE02" localSheetId="9" hidden="1">{#N/A,#N/A,FALSE,"Schedule F";#N/A,#N/A,FALSE,"Schedule G"}</definedName>
    <definedName name="DELETE02" localSheetId="15" hidden="1">{#N/A,#N/A,FALSE,"Schedule F";#N/A,#N/A,FALSE,"Schedule G"}</definedName>
    <definedName name="DELETE02" localSheetId="16" hidden="1">{#N/A,#N/A,FALSE,"Schedule F";#N/A,#N/A,FALSE,"Schedule G"}</definedName>
    <definedName name="DELETE02" hidden="1">{#N/A,#N/A,FALSE,"Schedule F";#N/A,#N/A,FALSE,"Schedule G"}</definedName>
    <definedName name="Delete06" localSheetId="18" hidden="1">{#N/A,#N/A,FALSE,"Coversheet";#N/A,#N/A,FALSE,"QA"}</definedName>
    <definedName name="Delete06" localSheetId="4" hidden="1">{#N/A,#N/A,FALSE,"Coversheet";#N/A,#N/A,FALSE,"QA"}</definedName>
    <definedName name="Delete06" localSheetId="11" hidden="1">{#N/A,#N/A,FALSE,"Coversheet";#N/A,#N/A,FALSE,"QA"}</definedName>
    <definedName name="Delete06" localSheetId="7" hidden="1">{#N/A,#N/A,FALSE,"Coversheet";#N/A,#N/A,FALSE,"QA"}</definedName>
    <definedName name="Delete06" localSheetId="9" hidden="1">{#N/A,#N/A,FALSE,"Coversheet";#N/A,#N/A,FALSE,"QA"}</definedName>
    <definedName name="Delete06" localSheetId="15" hidden="1">{#N/A,#N/A,FALSE,"Coversheet";#N/A,#N/A,FALSE,"QA"}</definedName>
    <definedName name="Delete06" localSheetId="16" hidden="1">{#N/A,#N/A,FALSE,"Coversheet";#N/A,#N/A,FALSE,"QA"}</definedName>
    <definedName name="Delete06" hidden="1">{#N/A,#N/A,FALSE,"Coversheet";#N/A,#N/A,FALSE,"QA"}</definedName>
    <definedName name="Delete09" localSheetId="18" hidden="1">{#N/A,#N/A,FALSE,"Coversheet";#N/A,#N/A,FALSE,"QA"}</definedName>
    <definedName name="Delete09" localSheetId="4" hidden="1">{#N/A,#N/A,FALSE,"Coversheet";#N/A,#N/A,FALSE,"QA"}</definedName>
    <definedName name="Delete09" localSheetId="11" hidden="1">{#N/A,#N/A,FALSE,"Coversheet";#N/A,#N/A,FALSE,"QA"}</definedName>
    <definedName name="Delete09" localSheetId="7" hidden="1">{#N/A,#N/A,FALSE,"Coversheet";#N/A,#N/A,FALSE,"QA"}</definedName>
    <definedName name="Delete09" localSheetId="9" hidden="1">{#N/A,#N/A,FALSE,"Coversheet";#N/A,#N/A,FALSE,"QA"}</definedName>
    <definedName name="Delete09" localSheetId="15" hidden="1">{#N/A,#N/A,FALSE,"Coversheet";#N/A,#N/A,FALSE,"QA"}</definedName>
    <definedName name="Delete09" localSheetId="16" hidden="1">{#N/A,#N/A,FALSE,"Coversheet";#N/A,#N/A,FALSE,"QA"}</definedName>
    <definedName name="Delete09" hidden="1">{#N/A,#N/A,FALSE,"Coversheet";#N/A,#N/A,FALSE,"QA"}</definedName>
    <definedName name="Delete1" localSheetId="18" hidden="1">{#N/A,#N/A,FALSE,"Coversheet";#N/A,#N/A,FALSE,"QA"}</definedName>
    <definedName name="Delete1" localSheetId="4" hidden="1">{#N/A,#N/A,FALSE,"Coversheet";#N/A,#N/A,FALSE,"QA"}</definedName>
    <definedName name="Delete1" localSheetId="11" hidden="1">{#N/A,#N/A,FALSE,"Coversheet";#N/A,#N/A,FALSE,"QA"}</definedName>
    <definedName name="Delete1" localSheetId="7" hidden="1">{#N/A,#N/A,FALSE,"Coversheet";#N/A,#N/A,FALSE,"QA"}</definedName>
    <definedName name="Delete1" localSheetId="5" hidden="1">{#N/A,#N/A,FALSE,"Coversheet";#N/A,#N/A,FALSE,"QA"}</definedName>
    <definedName name="Delete1" localSheetId="9" hidden="1">{#N/A,#N/A,FALSE,"Coversheet";#N/A,#N/A,FALSE,"QA"}</definedName>
    <definedName name="Delete1" localSheetId="15" hidden="1">{#N/A,#N/A,FALSE,"Coversheet";#N/A,#N/A,FALSE,"QA"}</definedName>
    <definedName name="Delete1" localSheetId="16" hidden="1">{#N/A,#N/A,FALSE,"Coversheet";#N/A,#N/A,FALSE,"QA"}</definedName>
    <definedName name="Delete1" hidden="1">{#N/A,#N/A,FALSE,"Coversheet";#N/A,#N/A,FALSE,"QA"}</definedName>
    <definedName name="Delete10" localSheetId="18" hidden="1">{#N/A,#N/A,FALSE,"Schedule F";#N/A,#N/A,FALSE,"Schedule G"}</definedName>
    <definedName name="Delete10" localSheetId="4" hidden="1">{#N/A,#N/A,FALSE,"Schedule F";#N/A,#N/A,FALSE,"Schedule G"}</definedName>
    <definedName name="Delete10" localSheetId="11" hidden="1">{#N/A,#N/A,FALSE,"Schedule F";#N/A,#N/A,FALSE,"Schedule G"}</definedName>
    <definedName name="Delete10" localSheetId="7" hidden="1">{#N/A,#N/A,FALSE,"Schedule F";#N/A,#N/A,FALSE,"Schedule G"}</definedName>
    <definedName name="Delete10" localSheetId="9" hidden="1">{#N/A,#N/A,FALSE,"Schedule F";#N/A,#N/A,FALSE,"Schedule G"}</definedName>
    <definedName name="Delete10" localSheetId="15" hidden="1">{#N/A,#N/A,FALSE,"Schedule F";#N/A,#N/A,FALSE,"Schedule G"}</definedName>
    <definedName name="Delete10" localSheetId="16" hidden="1">{#N/A,#N/A,FALSE,"Schedule F";#N/A,#N/A,FALSE,"Schedule G"}</definedName>
    <definedName name="Delete10" hidden="1">{#N/A,#N/A,FALSE,"Schedule F";#N/A,#N/A,FALSE,"Schedule G"}</definedName>
    <definedName name="Delete21" localSheetId="18" hidden="1">{#N/A,#N/A,FALSE,"Coversheet";#N/A,#N/A,FALSE,"QA"}</definedName>
    <definedName name="Delete21" localSheetId="4" hidden="1">{#N/A,#N/A,FALSE,"Coversheet";#N/A,#N/A,FALSE,"QA"}</definedName>
    <definedName name="Delete21" localSheetId="11" hidden="1">{#N/A,#N/A,FALSE,"Coversheet";#N/A,#N/A,FALSE,"QA"}</definedName>
    <definedName name="Delete21" localSheetId="7" hidden="1">{#N/A,#N/A,FALSE,"Coversheet";#N/A,#N/A,FALSE,"QA"}</definedName>
    <definedName name="Delete21" localSheetId="9" hidden="1">{#N/A,#N/A,FALSE,"Coversheet";#N/A,#N/A,FALSE,"QA"}</definedName>
    <definedName name="Delete21" localSheetId="15" hidden="1">{#N/A,#N/A,FALSE,"Coversheet";#N/A,#N/A,FALSE,"QA"}</definedName>
    <definedName name="Delete21" localSheetId="16" hidden="1">{#N/A,#N/A,FALSE,"Coversheet";#N/A,#N/A,FALSE,"QA"}</definedName>
    <definedName name="Delete21" hidden="1">{#N/A,#N/A,FALSE,"Coversheet";#N/A,#N/A,FALSE,"QA"}</definedName>
    <definedName name="delivery">#REF!</definedName>
    <definedName name="denom">#REF!</definedName>
    <definedName name="DEPRECIATION">#REF!</definedName>
    <definedName name="devfee">#REF!</definedName>
    <definedName name="DevStDate">[17]Assumptions!$C$7</definedName>
    <definedName name="df" hidden="1">{#N/A,#N/A,FALSE,"CESTSUM";#N/A,#N/A,FALSE,"est sum A";#N/A,#N/A,FALSE,"est detail A"}</definedName>
    <definedName name="DF_HeatRate">[15]Assumptions!$L$23</definedName>
    <definedName name="DFIT" localSheetId="18" hidden="1">{#N/A,#N/A,FALSE,"Coversheet";#N/A,#N/A,FALSE,"QA"}</definedName>
    <definedName name="DFIT" localSheetId="4" hidden="1">{#N/A,#N/A,FALSE,"Coversheet";#N/A,#N/A,FALSE,"QA"}</definedName>
    <definedName name="DFIT" localSheetId="11" hidden="1">{#N/A,#N/A,FALSE,"Coversheet";#N/A,#N/A,FALSE,"QA"}</definedName>
    <definedName name="DFIT" localSheetId="7" hidden="1">{#N/A,#N/A,FALSE,"Coversheet";#N/A,#N/A,FALSE,"QA"}</definedName>
    <definedName name="DFIT" localSheetId="9" hidden="1">{#N/A,#N/A,FALSE,"Coversheet";#N/A,#N/A,FALSE,"QA"}</definedName>
    <definedName name="DFIT" localSheetId="15" hidden="1">{#N/A,#N/A,FALSE,"Coversheet";#N/A,#N/A,FALSE,"QA"}</definedName>
    <definedName name="DFIT" localSheetId="16" hidden="1">{#N/A,#N/A,FALSE,"Coversheet";#N/A,#N/A,FALSE,"QA"}</definedName>
    <definedName name="DFIT" hidden="1">{#N/A,#N/A,FALSE,"Coversheet";#N/A,#N/A,FALSE,"QA"}</definedName>
    <definedName name="Disc">'[34]Debt Amortization'!#REF!</definedName>
    <definedName name="Discount_for_Revenue_Reqmt">'[40]Assumptions of Purchase'!$B$45</definedName>
    <definedName name="DISTRIBUTORS">#REF!</definedName>
    <definedName name="DOCKET">#REF!</definedName>
    <definedName name="dollars">#REF!</definedName>
    <definedName name="duration">'[6]Customer Data'!$F$12</definedName>
    <definedName name="DurPTC">#REF!</definedName>
    <definedName name="ee" localSheetId="18" hidden="1">{#N/A,#N/A,FALSE,"Month ";#N/A,#N/A,FALSE,"YTD";#N/A,#N/A,FALSE,"12 mo ended"}</definedName>
    <definedName name="ee" localSheetId="11" hidden="1">{#N/A,#N/A,FALSE,"Month ";#N/A,#N/A,FALSE,"YTD";#N/A,#N/A,FALSE,"12 mo ended"}</definedName>
    <definedName name="ee" localSheetId="7" hidden="1">{#N/A,#N/A,FALSE,"Month ";#N/A,#N/A,FALSE,"YTD";#N/A,#N/A,FALSE,"12 mo ended"}</definedName>
    <definedName name="ee" localSheetId="9" hidden="1">{#N/A,#N/A,FALSE,"Month ";#N/A,#N/A,FALSE,"YTD";#N/A,#N/A,FALSE,"12 mo ended"}</definedName>
    <definedName name="ee" localSheetId="16" hidden="1">{#N/A,#N/A,FALSE,"Month ";#N/A,#N/A,FALSE,"YTD";#N/A,#N/A,FALSE,"12 mo ended"}</definedName>
    <definedName name="ee" hidden="1">{#N/A,#N/A,FALSE,"Month ";#N/A,#N/A,FALSE,"YTD";#N/A,#N/A,FALSE,"12 mo ended"}</definedName>
    <definedName name="eighteenth">#REF!</definedName>
    <definedName name="eighth">#REF!</definedName>
    <definedName name="ELBR">'[1]Estimate Detail'!#REF!</definedName>
    <definedName name="Electp1">#REF!</definedName>
    <definedName name="Electp2">#REF!</definedName>
    <definedName name="Electp3">#REF!</definedName>
    <definedName name="Electric_Prices">'[41]Monthly Price Summary'!$B$4:$E$27</definedName>
    <definedName name="ElecWC_LineItems">#REF!</definedName>
    <definedName name="eleventh">#REF!</definedName>
    <definedName name="ELEVETH">#REF!</definedName>
    <definedName name="ElRBLine">[3]BS!$AQ$7:$AQ$3303</definedName>
    <definedName name="EMAT">'[1]Estimate Detail'!#REF!</definedName>
    <definedName name="EMH">'[1]Estimate Detail'!#REF!</definedName>
    <definedName name="EMPLBENE">#REF!</definedName>
    <definedName name="EndDate">[15]Assumptions!$C$11</definedName>
    <definedName name="endptcyr">#REF!</definedName>
    <definedName name="EnforceLeadTime">'[6]Customer Data'!$I$127</definedName>
    <definedName name="enxco2005">#REF!</definedName>
    <definedName name="enxcoescal">#REF!</definedName>
    <definedName name="enxcoownperc">#REF!</definedName>
    <definedName name="epcfee">#REF!</definedName>
    <definedName name="Equipment.delta">[42]GraphDollars!#REF!</definedName>
    <definedName name="equitperc">#REF!</definedName>
    <definedName name="EquityPerc">'[26]Revenue Calculation'!$I$3</definedName>
    <definedName name="est_sum">#REF!</definedName>
    <definedName name="Estimate" localSheetId="18" hidden="1">{#N/A,#N/A,FALSE,"Summ";#N/A,#N/A,FALSE,"General"}</definedName>
    <definedName name="Estimate" localSheetId="4" hidden="1">{#N/A,#N/A,FALSE,"Summ";#N/A,#N/A,FALSE,"General"}</definedName>
    <definedName name="Estimate" localSheetId="11" hidden="1">{#N/A,#N/A,FALSE,"Summ";#N/A,#N/A,FALSE,"General"}</definedName>
    <definedName name="Estimate" localSheetId="7" hidden="1">{#N/A,#N/A,FALSE,"Summ";#N/A,#N/A,FALSE,"General"}</definedName>
    <definedName name="Estimate" localSheetId="9" hidden="1">{#N/A,#N/A,FALSE,"Summ";#N/A,#N/A,FALSE,"General"}</definedName>
    <definedName name="Estimate" localSheetId="16" hidden="1">{#N/A,#N/A,FALSE,"Summ";#N/A,#N/A,FALSE,"General"}</definedName>
    <definedName name="Estimate" hidden="1">{#N/A,#N/A,FALSE,"Summ";#N/A,#N/A,FALSE,"General"}</definedName>
    <definedName name="ESTOT">'[1]Estimate Detail'!#REF!</definedName>
    <definedName name="estrateRES">#REF!</definedName>
    <definedName name="ex" localSheetId="18" hidden="1">{#N/A,#N/A,FALSE,"Summ";#N/A,#N/A,FALSE,"General"}</definedName>
    <definedName name="ex" localSheetId="4" hidden="1">{#N/A,#N/A,FALSE,"Summ";#N/A,#N/A,FALSE,"General"}</definedName>
    <definedName name="ex" localSheetId="11" hidden="1">{#N/A,#N/A,FALSE,"Summ";#N/A,#N/A,FALSE,"General"}</definedName>
    <definedName name="ex" localSheetId="7" hidden="1">{#N/A,#N/A,FALSE,"Summ";#N/A,#N/A,FALSE,"General"}</definedName>
    <definedName name="ex" localSheetId="9" hidden="1">{#N/A,#N/A,FALSE,"Summ";#N/A,#N/A,FALSE,"General"}</definedName>
    <definedName name="ex" localSheetId="16" hidden="1">{#N/A,#N/A,FALSE,"Summ";#N/A,#N/A,FALSE,"General"}</definedName>
    <definedName name="ex" hidden="1">{#N/A,#N/A,FALSE,"Summ";#N/A,#N/A,FALSE,"General"}</definedName>
    <definedName name="Expected_Loss_Table">#REF!</definedName>
    <definedName name="ExpirationDate">[6]PartsDataTable!$E$14</definedName>
    <definedName name="_xlnm.Extract">#REF!</definedName>
    <definedName name="FACTORS">#REF!</definedName>
    <definedName name="fdasfdas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18" hidden="1">{#N/A,#N/A,FALSE,"Month ";#N/A,#N/A,FALSE,"YTD";#N/A,#N/A,FALSE,"12 mo ended"}</definedName>
    <definedName name="fdsafdasfdsa" localSheetId="11" hidden="1">{#N/A,#N/A,FALSE,"Month ";#N/A,#N/A,FALSE,"YTD";#N/A,#N/A,FALSE,"12 mo ended"}</definedName>
    <definedName name="fdsafdasfdsa" localSheetId="7" hidden="1">{#N/A,#N/A,FALSE,"Month ";#N/A,#N/A,FALSE,"YTD";#N/A,#N/A,FALSE,"12 mo ended"}</definedName>
    <definedName name="fdsafdasfdsa" localSheetId="9" hidden="1">{#N/A,#N/A,FALSE,"Month ";#N/A,#N/A,FALSE,"YTD";#N/A,#N/A,FALSE,"12 mo ended"}</definedName>
    <definedName name="fdsafdasfdsa" localSheetId="16" hidden="1">{#N/A,#N/A,FALSE,"Month ";#N/A,#N/A,FALSE,"YTD";#N/A,#N/A,FALSE,"12 mo ended"}</definedName>
    <definedName name="fdsafdasfdsa" hidden="1">{#N/A,#N/A,FALSE,"Month ";#N/A,#N/A,FALSE,"YTD";#N/A,#N/A,FALSE,"12 mo ended"}</definedName>
    <definedName name="Feb03AMA">'[20]BS C&amp;L'!#REF!</definedName>
    <definedName name="Feb04AMA">[3]BS!$AE$7:$AE$3582</definedName>
    <definedName name="Feb05AMA">#REF!</definedName>
    <definedName name="Feb11AMA">#REF!</definedName>
    <definedName name="Feb12AMA">#REF!</definedName>
    <definedName name="FEBDATA?">#REF!</definedName>
    <definedName name="FebNCF">[22]Assumptions!$C$36</definedName>
    <definedName name="Fed_Cap_Tax">[43]Inputs!$E$112</definedName>
    <definedName name="FedTaxRate">[15]Assumptions!$C$33</definedName>
    <definedName name="FEE">[44]Cash_Flow!$F$50:$V$51</definedName>
    <definedName name="FERC_Lookup">'[45]Map Table'!$E$4:$F$61</definedName>
    <definedName name="FERCRATE">#REF!</definedName>
    <definedName name="FF">#REF!</definedName>
    <definedName name="FFE">[44]Cash_Flow!$F$50:$V$51</definedName>
    <definedName name="ffff" localSheetId="18" hidden="1">{#N/A,#N/A,FALSE,"Coversheet";#N/A,#N/A,FALSE,"QA"}</definedName>
    <definedName name="ffff" hidden="1">{#N/A,#N/A,FALSE,"Coversheet";#N/A,#N/A,FALSE,"QA"}</definedName>
    <definedName name="fffgf" localSheetId="18" hidden="1">{#N/A,#N/A,FALSE,"Coversheet";#N/A,#N/A,FALSE,"QA"}</definedName>
    <definedName name="fffgf" hidden="1">{#N/A,#N/A,FALSE,"Coversheet";#N/A,#N/A,FALSE,"QA"}</definedName>
    <definedName name="FFHAtClosing">'[26]General Inputs'!$E$14</definedName>
    <definedName name="fid">#REF!</definedName>
    <definedName name="FIELDCHRG">#REF!</definedName>
    <definedName name="fifteenth">#REF!</definedName>
    <definedName name="fifth">#REF!</definedName>
    <definedName name="Final">#REF!</definedName>
    <definedName name="first">#REF!</definedName>
    <definedName name="First_Page">#REF!</definedName>
    <definedName name="firstptcyr">#REF!</definedName>
    <definedName name="FirstTurbine">[6]PartsFlow!$B$9</definedName>
    <definedName name="FirstYearAssessment">'[26]General Inputs'!$E$26</definedName>
    <definedName name="firstyearmonths">#REF!</definedName>
    <definedName name="FirstYearofStratPlan">[18]Resources!$E$69</definedName>
    <definedName name="FIT">#REF!</definedName>
    <definedName name="FITRate">'[30]General Inputs'!$E$19</definedName>
    <definedName name="FixedPTPRate">[17]Assumptions!$C$163</definedName>
    <definedName name="FixedTranEsc">[17]Assumptions!$C$164</definedName>
    <definedName name="FixedTranRate">[17]Assumptions!$C$162</definedName>
    <definedName name="fixedtrans">#REF!</definedName>
    <definedName name="FlexPlanCapacity">[46]Menu!$B$13</definedName>
    <definedName name="Footer">#REF!</definedName>
    <definedName name="forth">#REF!</definedName>
    <definedName name="fotter">#REF!</definedName>
    <definedName name="fourteenth">#REF!</definedName>
    <definedName name="fpldebt">#REF!</definedName>
    <definedName name="FPLequit">#REF!</definedName>
    <definedName name="Fuel">#REF!</definedName>
    <definedName name="g">#REF!</definedName>
    <definedName name="GasRBLine">[3]BS!$AS$7:$AS$3631</definedName>
    <definedName name="GasTransCost">[18]Resources!$D$77</definedName>
    <definedName name="GasWC_LineItem">[3]BS!$AR$7:$AR$3631</definedName>
    <definedName name="GDPIP">#REF!</definedName>
    <definedName name="GDPIPArray">'[26]General Inputs'!$E$39:$AF$39</definedName>
    <definedName name="GEData">'[6]GE Data'!$A$1</definedName>
    <definedName name="GeoDate">'[34]Dispatch Cases'!#REF!</definedName>
    <definedName name="GEOpSpare">'[6]GE Data'!$F$67</definedName>
    <definedName name="gpdip">#REF!</definedName>
    <definedName name="GrantDeductability">[17]Assumptions!$C$205</definedName>
    <definedName name="graph">#REF!</definedName>
    <definedName name="GRCUpdate">'[26]General Inputs'!$I$6</definedName>
    <definedName name="gtformat1">'[6]Customer Data'!$B$57</definedName>
    <definedName name="gtformat2">'[6]Customer Data'!$B$153</definedName>
    <definedName name="gtformat3">'[6]Customer Data'!$B$175</definedName>
    <definedName name="gtinv1">'[6]Customer Data'!$B$161</definedName>
    <definedName name="gtinv2">'[6]Customer Data'!$B$183</definedName>
    <definedName name="gtnumber">'[6]Customer Data'!$F$13</definedName>
    <definedName name="guess">#REF!</definedName>
    <definedName name="HEADER2">#REF!</definedName>
    <definedName name="Heatrate_DF">'[26]General Inputs'!$E$12</definedName>
    <definedName name="Heatrate_Primary">'[26]General Inputs'!$E$11</definedName>
    <definedName name="helllo" localSheetId="18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18" hidden="1">{#N/A,#N/A,FALSE,"Coversheet";#N/A,#N/A,FALSE,"QA"}</definedName>
    <definedName name="HELP" localSheetId="11" hidden="1">{#N/A,#N/A,FALSE,"Coversheet";#N/A,#N/A,FALSE,"QA"}</definedName>
    <definedName name="HELP" localSheetId="16" hidden="1">{#N/A,#N/A,FALSE,"Coversheet";#N/A,#N/A,FALSE,"QA"}</definedName>
    <definedName name="HELP" hidden="1">{#N/A,#N/A,FALSE,"Coversheet";#N/A,#N/A,FALSE,"QA"}</definedName>
    <definedName name="hey">#REF!</definedName>
    <definedName name="hours">#REF!</definedName>
    <definedName name="HoursInServiceAtClosing">'[26]General Inputs'!$E$15</definedName>
    <definedName name="HRAccumDep">'[47]JHS-4 Adjstmts'!#REF!</definedName>
    <definedName name="HRDepExp">'[47]JHS-4 Adjstmts'!#REF!</definedName>
    <definedName name="HRDFIT">'[47]JHS-4 Adjstmts'!#REF!</definedName>
    <definedName name="HRGrossPlant">'[47]JHS-4 Adjstmts'!#REF!</definedName>
    <definedName name="HRPrdctnOM">'[47]JHS-4 Adjstmts'!#REF!</definedName>
    <definedName name="HRPropIns">'[47]JHS-4 Adjstmts'!#REF!</definedName>
    <definedName name="HRPropTax">'[47]JHS-4 Adjstmts'!#REF!</definedName>
    <definedName name="HRPwrCsts">'[47]JHS-4 Adjstmts'!#REF!</definedName>
    <definedName name="HrsPerDay">[22]Assumptions!$C$13</definedName>
    <definedName name="HTML_CodePage" hidden="1">1252</definedName>
    <definedName name="HTML_Control" localSheetId="18" hidden="1">{"'Sheet1'!$A$1:$J$121"}</definedName>
    <definedName name="HTML_Control" localSheetId="11" hidden="1">{"'Sheet1'!$A$1:$J$121"}</definedName>
    <definedName name="HTML_Control" localSheetId="9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[34]Dispatch!#REF!</definedName>
    <definedName name="IDCRATE">#REF!</definedName>
    <definedName name="if">'[48]General Inputs'!$E$9</definedName>
    <definedName name="ILBR">'[1]Estimate Detail'!#REF!</definedName>
    <definedName name="IMAT">'[1]Estimate Detail'!#REF!</definedName>
    <definedName name="IMH">'[1]Estimate Detail'!#REF!</definedName>
    <definedName name="inact">#REF!</definedName>
    <definedName name="income_satement_ytd" localSheetId="1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D">#REF!</definedName>
    <definedName name="inflat">#REF!</definedName>
    <definedName name="inflatCERA">#REF!</definedName>
    <definedName name="Inflation">[18]Resources!$E$68</definedName>
    <definedName name="Inflation_rate">#REF!</definedName>
    <definedName name="InfraCost">[17]Assumptions!$C$77</definedName>
    <definedName name="INGRID">'[49]RI1 55 - 97B'!#REF!</definedName>
    <definedName name="Initial_Spare_Parts">[50]CapEx!$B$6</definedName>
    <definedName name="initialcol">[6]PartsFlow!$D$7</definedName>
    <definedName name="InsBasis">[17]Assumptions!$C$167</definedName>
    <definedName name="InsEsc">[17]Assumptions!$C$169</definedName>
    <definedName name="InsRate">[17]Assumptions!$C$168</definedName>
    <definedName name="INT">#REF!</definedName>
    <definedName name="InterconnectCost">[17]Assumptions!$C$72</definedName>
    <definedName name="IntervalCI">'[6]Customer Data'!$F$48</definedName>
    <definedName name="intervaldatastart">[6]PartsDataTable!$I$266</definedName>
    <definedName name="IntervalHGP">'[6]Customer Data'!$F$49</definedName>
    <definedName name="IntervalMI">'[6]Customer Data'!$F$50</definedName>
    <definedName name="INTRATES">#REF!</definedName>
    <definedName name="INTRESEXCH">#REF!</definedName>
    <definedName name="InvAnchor1">'[6]Customer Data'!$B$162</definedName>
    <definedName name="InvAnchor2">'[6]Customer Data'!$B$184</definedName>
    <definedName name="invpedigree1">'[6]Customer Data'!$C$162:$I$169</definedName>
    <definedName name="invpedigree2">'[6]Customer Data'!$C$184:$H$191</definedName>
    <definedName name="INVPLAN">#REF!</definedName>
    <definedName name="ir">#REF!</definedName>
    <definedName name="ISTOT">'[1]Estimate Detail'!#REF!</definedName>
    <definedName name="ISytd" localSheetId="1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ITC_norm">#REF!</definedName>
    <definedName name="ITC_PPE_Basis">'[30]General Inputs'!$E$32</definedName>
    <definedName name="ITC_PPE_Basis_Reduct">'[30]General Inputs'!$E$33</definedName>
    <definedName name="ITC_rate">'[30]General Inputs'!$E$30</definedName>
    <definedName name="ITC_Switch">#REF!</definedName>
    <definedName name="ITCAmortTerm">[17]Assumptions!$C$201</definedName>
    <definedName name="ITCBasis">[17]Assumptions!$C$198</definedName>
    <definedName name="ITCBasisFact">[17]Assumptions!$C$199</definedName>
    <definedName name="ITCDeductability">[17]Assumptions!$C$202</definedName>
    <definedName name="ITCGrantAmortTerm">[17]Assumptions!$C$204</definedName>
    <definedName name="ITCGrantRate">[17]Assumptions!$C$203</definedName>
    <definedName name="ITCRate">[17]Assumptions!$C$200</definedName>
    <definedName name="Jan03AMA">'[20]BS C&amp;L'!#REF!</definedName>
    <definedName name="Jan04AMA">[3]BS!$AD$7:$AD$3582</definedName>
    <definedName name="Jan05AMA">#REF!</definedName>
    <definedName name="Jan06AMA">[7]BS!#REF!</definedName>
    <definedName name="Jan11AMA">#REF!</definedName>
    <definedName name="Jan12AMA">#REF!</definedName>
    <definedName name="JANDATA?">#REF!</definedName>
    <definedName name="Jane" localSheetId="1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NCF">[22]Assumptions!$C$35</definedName>
    <definedName name="jfkljsdkljiejgr" localSheetId="11" hidden="1">{#N/A,#N/A,FALSE,"Summ";#N/A,#N/A,FALSE,"General"}</definedName>
    <definedName name="jfkljsdkljiejgr" hidden="1">{#N/A,#N/A,FALSE,"Summ";#N/A,#N/A,FALSE,"General"}</definedName>
    <definedName name="Jul03AMA">'[20]BS C&amp;L'!#REF!</definedName>
    <definedName name="Jul04AMA">[3]BS!$AJ$7:$AJ$3582</definedName>
    <definedName name="Jul05AMA">#REF!</definedName>
    <definedName name="Jul11AMA">#REF!</definedName>
    <definedName name="Jul12AMA">#REF!</definedName>
    <definedName name="julcf">#REF!</definedName>
    <definedName name="julcost">#REF!</definedName>
    <definedName name="JULDATA?">#REF!</definedName>
    <definedName name="JulNCF">[17]Assumptions!$C$41</definedName>
    <definedName name="Jun03AMA">'[20]BS C&amp;L'!#REF!</definedName>
    <definedName name="Jun04AMA">[3]BS!$AI$7:$AI$3582</definedName>
    <definedName name="Jun05AMA">#REF!</definedName>
    <definedName name="Jun11AMA">#REF!</definedName>
    <definedName name="Jun12AMA">#REF!</definedName>
    <definedName name="JUNDATA?">#REF!</definedName>
    <definedName name="JunNCF">[17]Assumptions!$C$40</definedName>
    <definedName name="k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ickOffDate">'[26]General Inputs'!$E$3</definedName>
    <definedName name="l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elRange">#REF!</definedName>
    <definedName name="Land">'[28]Assumptions Project XYZ'!$C$3</definedName>
    <definedName name="LandEsc">[17]Assumptions!$C$171</definedName>
    <definedName name="LandPurch">[17]Assumptions!$C$70</definedName>
    <definedName name="LandRate">[17]Assumptions!$C$170</definedName>
    <definedName name="Last_Row">IF([12]!Values_Entered,Header_Row+[12]!Number_of_Payments,Header_Row)</definedName>
    <definedName name="LATEPAY">#REF!</definedName>
    <definedName name="Lease_total">#REF!</definedName>
    <definedName name="Legal">[6]Legal!$A$1</definedName>
    <definedName name="LevelizedCost">'[26]Revenue Calculation'!$I$8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md">#REF!</definedName>
    <definedName name="LoadArray">'[51]Load Source Data'!$C$78:$X$89</definedName>
    <definedName name="LoadGrowthAdder">#REF!</definedName>
    <definedName name="Locked">#REF!</definedName>
    <definedName name="lookup" localSheetId="18" hidden="1">{#N/A,#N/A,FALSE,"Coversheet";#N/A,#N/A,FALSE,"QA"}</definedName>
    <definedName name="lookup" localSheetId="11" hidden="1">{#N/A,#N/A,FALSE,"Coversheet";#N/A,#N/A,FALSE,"QA"}</definedName>
    <definedName name="lookup" localSheetId="7" hidden="1">{#N/A,#N/A,FALSE,"Coversheet";#N/A,#N/A,FALSE,"QA"}</definedName>
    <definedName name="lookup" localSheetId="9" hidden="1">{#N/A,#N/A,FALSE,"Coversheet";#N/A,#N/A,FALSE,"QA"}</definedName>
    <definedName name="lookup" localSheetId="16" hidden="1">{#N/A,#N/A,FALSE,"Coversheet";#N/A,#N/A,FALSE,"QA"}</definedName>
    <definedName name="lookup" hidden="1">{#N/A,#N/A,FALSE,"Coversheet";#N/A,#N/A,FALSE,"QA"}</definedName>
    <definedName name="LTSACoverage">'[26]General Inputs'!$I$7</definedName>
    <definedName name="M">#REF!</definedName>
    <definedName name="MACRS10Yr">[17]Assumptions!$C$184</definedName>
    <definedName name="MACRS15Yr">[17]Assumptions!$C$185</definedName>
    <definedName name="MACRS20Yr">[17]Assumptions!$C$186</definedName>
    <definedName name="MACRS3Yr">[17]Assumptions!$C$181</definedName>
    <definedName name="MACRS5Yr">[17]Assumptions!$C$182</definedName>
    <definedName name="MACRS7Yr">[17]Assumptions!$C$183</definedName>
    <definedName name="MACRSConv">[17]Assumptions!$C$180</definedName>
    <definedName name="MaintBasis">'[6]Customer Data'!$F$20</definedName>
    <definedName name="MaintenanceBasis">'[6]Customer Data'!$F$20</definedName>
    <definedName name="manutaxfit">#REF!</definedName>
    <definedName name="Mar03AMA">'[20]BS C&amp;L'!#REF!</definedName>
    <definedName name="Mar04AMA">[3]BS!$AF$7:$AF$3582</definedName>
    <definedName name="Mar05AMA">#REF!</definedName>
    <definedName name="Mar11AMA">#REF!</definedName>
    <definedName name="Mar12AMA">#REF!</definedName>
    <definedName name="MARDATA?">#REF!</definedName>
    <definedName name="MarNCF">[22]Assumptions!$C$37</definedName>
    <definedName name="MatDate2">#REF!</definedName>
    <definedName name="MaxBid">[26]CapEx!$B$32</definedName>
    <definedName name="May03AMA">'[20]BS C&amp;L'!#REF!</definedName>
    <definedName name="May04AMA">[3]BS!$AH$7:$AH$3582</definedName>
    <definedName name="May05AMA">#REF!</definedName>
    <definedName name="May11AMA">#REF!</definedName>
    <definedName name="May12AMA">#REF!</definedName>
    <definedName name="MAYDATA?">#REF!</definedName>
    <definedName name="MayNCF">[17]Assumptions!$C$39</definedName>
    <definedName name="mcnarycost">#REF!</definedName>
    <definedName name="mcnarytoggle">#REF!</definedName>
    <definedName name="median_energy">#REF!</definedName>
    <definedName name="MERGER_COST">[52]Sheet1!$AF$3:$AJ$28</definedName>
    <definedName name="MERGERCOSTS">[53]model!#REF!</definedName>
    <definedName name="MGT">[44]Cash_Flow!$F$52:$V$53</definedName>
    <definedName name="midc">#REF!,#REF!</definedName>
    <definedName name="Miller" localSheetId="18" hidden="1">{#N/A,#N/A,FALSE,"Expenditures";#N/A,#N/A,FALSE,"Property Placed In-Service";#N/A,#N/A,FALSE,"CWIP Balances"}</definedName>
    <definedName name="Miller" localSheetId="4" hidden="1">{#N/A,#N/A,FALSE,"Expenditures";#N/A,#N/A,FALSE,"Property Placed In-Service";#N/A,#N/A,FALSE,"CWIP Balances"}</definedName>
    <definedName name="Miller" localSheetId="11" hidden="1">{#N/A,#N/A,FALSE,"Expenditures";#N/A,#N/A,FALSE,"Property Placed In-Service";#N/A,#N/A,FALSE,"CWIP Balances"}</definedName>
    <definedName name="Miller" localSheetId="7" hidden="1">{#N/A,#N/A,FALSE,"Expenditures";#N/A,#N/A,FALSE,"Property Placed In-Service";#N/A,#N/A,FALSE,"CWIP Balances"}</definedName>
    <definedName name="Miller" localSheetId="9" hidden="1">{#N/A,#N/A,FALSE,"Expenditures";#N/A,#N/A,FALSE,"Property Placed In-Service";#N/A,#N/A,FALSE,"CWIP Balances"}</definedName>
    <definedName name="Miller" localSheetId="16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norPrice">'[6]Customer Data'!$G$247</definedName>
    <definedName name="MISCELLANEOUS">#REF!</definedName>
    <definedName name="MMLB_SO_DECEMBE">[11]Distributors!$C$35</definedName>
    <definedName name="MMLB_SO_FEBRUAR">[11]Distributors!$C$25</definedName>
    <definedName name="MMLB_SO_JANUARY">[11]Distributors!$C$24</definedName>
    <definedName name="MMLB_SO_NOVEMBE">[11]Distributors!$C$34</definedName>
    <definedName name="MMLB_SO_OCTOBER">[11]Distributors!$C$33</definedName>
    <definedName name="MMLB_SO_SEPTEMB">[11]Distributors!$C$32</definedName>
    <definedName name="MMLB_SOLD_ANNUA">[11]Distributors!$C$36</definedName>
    <definedName name="MMLB_SOLD_APRIL">[11]Distributors!$C$27</definedName>
    <definedName name="MMLB_SOLD_AUGUS">[11]Distributors!$C$31</definedName>
    <definedName name="MMLB_SOLD_JULY">[11]Distributors!$C$30</definedName>
    <definedName name="MMLB_SOLD_JUNE">[11]Distributors!$C$29</definedName>
    <definedName name="MMLB_SOLD_MARCH">[11]Distributors!$C$26</definedName>
    <definedName name="MMLB_SOLD_MAY">[11]Distributors!$C$28</definedName>
    <definedName name="MMRecovery">'[26]General Inputs'!$I$9</definedName>
    <definedName name="mohrs">#REF!</definedName>
    <definedName name="monacst">#REF!</definedName>
    <definedName name="monact">#REF!</definedName>
    <definedName name="monash">#REF!</definedName>
    <definedName name="moncum">#REF!</definedName>
    <definedName name="monmo">#REF!</definedName>
    <definedName name="monmw">#REF!</definedName>
    <definedName name="monrev">#REF!</definedName>
    <definedName name="monsust">#REF!</definedName>
    <definedName name="MONTH">#REF!</definedName>
    <definedName name="MonthsInFirstYear">'[30]General Inputs'!$E$5</definedName>
    <definedName name="MonthsOfTransaction">'[26]General Inputs'!$E$6</definedName>
    <definedName name="MonTotalDispatch">[34]Dispatch!#REF!</definedName>
    <definedName name="monytd">#REF!</definedName>
    <definedName name="MosPerQtr">[17]Assumptions!$C$16</definedName>
    <definedName name="MosPerYr">[17]Assumptions!$C$17</definedName>
    <definedName name="MSC">[54]MSC!$C$50:$I$305</definedName>
    <definedName name="MT">#REF!</definedName>
    <definedName name="MTD_Format">[55]Mthly!$B$11:$D$11,[55]Mthly!$B$35:$D$35</definedName>
    <definedName name="MustRunGen">[34]Dispatch!#REF!</definedName>
    <definedName name="Mwh">#REF!</definedName>
    <definedName name="mwhoutlookdata">'[56]pivoted data'!$D$3:$R$42</definedName>
    <definedName name="nameplate">#REF!</definedName>
    <definedName name="Nameplate_DF">'[26]General Inputs'!$E$10</definedName>
    <definedName name="Nameplate_net">#REF!</definedName>
    <definedName name="Nameplate_plant">'[30]General Inputs'!$E$9</definedName>
    <definedName name="Nameplate_Primary">'[26]General Inputs'!$E$9</definedName>
    <definedName name="Nameplate_turbine">#REF!</definedName>
    <definedName name="netgen">#REF!</definedName>
    <definedName name="new" localSheetId="18" hidden="1">{#N/A,#N/A,FALSE,"Summ";#N/A,#N/A,FALSE,"General"}</definedName>
    <definedName name="new" localSheetId="4" hidden="1">{#N/A,#N/A,FALSE,"Summ";#N/A,#N/A,FALSE,"General"}</definedName>
    <definedName name="new" localSheetId="11" hidden="1">{#N/A,#N/A,FALSE,"Summ";#N/A,#N/A,FALSE,"General"}</definedName>
    <definedName name="new" localSheetId="7" hidden="1">{#N/A,#N/A,FALSE,"Summ";#N/A,#N/A,FALSE,"General"}</definedName>
    <definedName name="new" localSheetId="9" hidden="1">{#N/A,#N/A,FALSE,"Summ";#N/A,#N/A,FALSE,"General"}</definedName>
    <definedName name="new" localSheetId="16" hidden="1">{#N/A,#N/A,FALSE,"Summ";#N/A,#N/A,FALSE,"General"}</definedName>
    <definedName name="new" hidden="1">{#N/A,#N/A,FALSE,"Summ";#N/A,#N/A,FALSE,"General"}</definedName>
    <definedName name="new_debt">[57]Sheet1!#REF!</definedName>
    <definedName name="new_debt_total">[57]Sheet1!#REF!</definedName>
    <definedName name="new_equity">[57]Sheet1!#REF!</definedName>
    <definedName name="new_pref">[57]Sheet1!#REF!</definedName>
    <definedName name="nic">#REF!</definedName>
    <definedName name="nine">#REF!</definedName>
    <definedName name="nineteenth">#REF!</definedName>
    <definedName name="nineth">#REF!</definedName>
    <definedName name="NMWH_ANNUAL">[11]Distributors!$B$36</definedName>
    <definedName name="NMWH_APRIL">[11]Distributors!$B$27</definedName>
    <definedName name="NMWH_AUGUST">[11]Distributors!$B$31</definedName>
    <definedName name="NMWH_DECEMBER">[11]Distributors!$B$35</definedName>
    <definedName name="NMWH_FEBRUARY">[11]Distributors!$B$25</definedName>
    <definedName name="NMWH_JANUARY">[11]Distributors!$B$24</definedName>
    <definedName name="NMWH_JULY">[11]Distributors!$B$30</definedName>
    <definedName name="NMWH_JUNE">[11]Distributors!$B$29</definedName>
    <definedName name="NMWH_MARCH">[11]Distributors!$B$26</definedName>
    <definedName name="NMWH_MAY">[11]Distributors!$B$28</definedName>
    <definedName name="NMWH_NOVEMBER">[11]Distributors!$B$34</definedName>
    <definedName name="NMWH_OCTOBER">[11]Distributors!$B$33</definedName>
    <definedName name="NMWH_SEPTEMBER">[11]Distributors!$B$32</definedName>
    <definedName name="No_Turbines">#REF!</definedName>
    <definedName name="noapr05">[21]BS!#REF!</definedName>
    <definedName name="non_AURORA_lookup">#REF!</definedName>
    <definedName name="non_core_lookup">#REF!</definedName>
    <definedName name="Non_Disp">#REF!</definedName>
    <definedName name="None">[21]BS!#REF!</definedName>
    <definedName name="nonrefundtrans">#REF!</definedName>
    <definedName name="notfFEB05">[21]BS!#REF!</definedName>
    <definedName name="Nov03AMA">[4]BS!$AI$7:$AI$3582</definedName>
    <definedName name="Nov04AMA">[3]BS!$AN$7:$AN$3582</definedName>
    <definedName name="Nov05AMA">#REF!</definedName>
    <definedName name="Nov11AMA">#REF!</definedName>
    <definedName name="novcf">#REF!</definedName>
    <definedName name="novcost">#REF!</definedName>
    <definedName name="NOVDATA?">#REF!</definedName>
    <definedName name="NovNCF">[17]Assumptions!$C$45</definedName>
    <definedName name="np">#REF!</definedName>
    <definedName name="NPV">'[6]Accumulated Offer'!$A$1</definedName>
    <definedName name="NPVrate">#REF!</definedName>
    <definedName name="nuc_emp_red">[57]Sheet1!#REF!</definedName>
    <definedName name="nuc_sf_depr_a">[57]Sheet1!#REF!</definedName>
    <definedName name="nuc_sf_depr_b">[57]Sheet1!#REF!</definedName>
    <definedName name="nuc_sf_depr_c">[57]Sheet1!#REF!</definedName>
    <definedName name="nuc_sf_depr_d">[57]Sheet1!#REF!</definedName>
    <definedName name="nuc_wage_0">[57]Sheet1!#REF!</definedName>
    <definedName name="nuc797act">[12]!nuc797act</definedName>
    <definedName name="NUC797sum">[12]!NUC797sum</definedName>
    <definedName name="nuc97budget">[12]!nuc97budget</definedName>
    <definedName name="NUCEVA2ndqtr">[12]!NUCEVA2ndqtr</definedName>
    <definedName name="Nuclear_Prices">[58]Summary!$A$189</definedName>
    <definedName name="nugd_lp4">[57]Sheet1!#REF!</definedName>
    <definedName name="nugd_lp5">[57]Sheet1!#REF!</definedName>
    <definedName name="nugd_oth">[57]Sheet1!#REF!</definedName>
    <definedName name="nugd_res">[57]Sheet1!#REF!</definedName>
    <definedName name="Number_of_Payments">MATCH(0.01,End_Bal,-1)+1</definedName>
    <definedName name="numturbines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>[10]DT_A_AMW93!#REF!</definedName>
    <definedName name="O_M_Input">'[59]MiscItems(Input)'!$B$5:$AO$8,'[59]MiscItems(Input)'!$B$13:$AO$13,'[59]MiscItems(Input)'!$B$15:$B$17,'[59]MiscItems(Input)'!$B$17:$AO$17,'[59]MiscItems(Input)'!$B$15:$AO$15</definedName>
    <definedName name="OBCLEASE">#REF!</definedName>
    <definedName name="occhartinitial">#REF!</definedName>
    <definedName name="Oct03AMA">[4]BS!$AH$7:$AH$3582</definedName>
    <definedName name="Oct04AMA">[3]BS!$AM$7:$AM$3582</definedName>
    <definedName name="Oct05AMA">#REF!</definedName>
    <definedName name="Oct11AMA">#REF!</definedName>
    <definedName name="octcf">#REF!</definedName>
    <definedName name="octcost">#REF!</definedName>
    <definedName name="OCTDATA?">#REF!</definedName>
    <definedName name="OctNCF">[17]Assumptions!$C$44</definedName>
    <definedName name="OfferComp">'[6]Offer Comp.'!$A$1</definedName>
    <definedName name="offpeak_hours">#REF!</definedName>
    <definedName name="oid">#REF!</definedName>
    <definedName name="Oil_Prices">[58]Summary!$A$96</definedName>
    <definedName name="OMEsc">[17]Assumptions!$C$148</definedName>
    <definedName name="OMRate">[17]Assumptions!$C$147</definedName>
    <definedName name="OMtoggle">#REF!</definedName>
    <definedName name="OP_Mo_Year1">#REF!</definedName>
    <definedName name="OPCONT">#REF!</definedName>
    <definedName name="OPEXPPF">#REF!</definedName>
    <definedName name="OPEXPRS">#REF!</definedName>
    <definedName name="OPR">#REF!</definedName>
    <definedName name="OpSpAnchor">'[6]Customer Data'!$F$198</definedName>
    <definedName name="OpSpares">'[6]Customer Data'!$A$194:$IV$218</definedName>
    <definedName name="oth_wage_0">[57]Sheet1!#REF!</definedName>
    <definedName name="OutageAdder">'[6]Customer Data'!$F$231</definedName>
    <definedName name="Outlook_Recon_Summary">#REF!</definedName>
    <definedName name="outlookdata">'[60]pivoted data'!$D$3:$Q$90</definedName>
    <definedName name="Overview">#REF!</definedName>
    <definedName name="OWN">#REF!</definedName>
    <definedName name="OwnerExpSched">'[26]General Inputs'!#REF!</definedName>
    <definedName name="p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">#REF!</definedName>
    <definedName name="Page_Count">#REF!</definedName>
    <definedName name="Page1">#REF!</definedName>
    <definedName name="Page2">#REF!</definedName>
    <definedName name="par">#REF!</definedName>
    <definedName name="parasitic">#REF!</definedName>
    <definedName name="parasiticprice">#REF!</definedName>
    <definedName name="Part10Anchor">[6]PartsFlow!$B$205</definedName>
    <definedName name="Part10Int">'[6]Customer Data'!$E$119</definedName>
    <definedName name="Part10RS">'[6]Customer Data'!$B$142</definedName>
    <definedName name="Part10Spare">'[6]Customer Data'!$C$119</definedName>
    <definedName name="Part11Anchor">[6]PartsFlow!$B$224</definedName>
    <definedName name="Part11Int">'[6]Customer Data'!$E$120</definedName>
    <definedName name="Part11RS">'[6]Customer Data'!$B$143</definedName>
    <definedName name="Part11Spare">'[6]Customer Data'!$C$120</definedName>
    <definedName name="Part12Anchor">[6]PartsFlow!$B$243</definedName>
    <definedName name="Part12Int">'[6]Customer Data'!$E$121</definedName>
    <definedName name="Part12RS">'[6]Customer Data'!$B$144</definedName>
    <definedName name="Part12Spare">'[6]Customer Data'!$C$121</definedName>
    <definedName name="Part13Anchor">[6]PartsFlow!$B$262</definedName>
    <definedName name="Part13Int">'[6]Customer Data'!$E$122</definedName>
    <definedName name="Part13RS">'[6]Customer Data'!$B$145</definedName>
    <definedName name="Part13Spare">'[6]Customer Data'!$C$122</definedName>
    <definedName name="Part14Anchor">[6]PartsFlow!$B$281</definedName>
    <definedName name="Part15Anchor">[6]PartsFlow!$B$300</definedName>
    <definedName name="Part1Anchor">[6]PartsFlow!$B$34</definedName>
    <definedName name="Part1Int">'[6]Customer Data'!$E$109</definedName>
    <definedName name="Part1RS">'[6]Customer Data'!$B$132</definedName>
    <definedName name="Part1Spare">'[6]Customer Data'!$C$109</definedName>
    <definedName name="Part2Anchor">[6]PartsFlow!$B$53</definedName>
    <definedName name="Part2Int">'[6]Customer Data'!$E$110</definedName>
    <definedName name="Part2RS">'[6]Customer Data'!$B$133</definedName>
    <definedName name="Part2Spare">'[6]Customer Data'!$C$110</definedName>
    <definedName name="Part3Anchor">[6]PartsFlow!$B$72</definedName>
    <definedName name="Part3Int">'[6]Customer Data'!$E$111</definedName>
    <definedName name="Part3RS">'[6]Customer Data'!$B$134</definedName>
    <definedName name="Part3Spare">'[6]Customer Data'!$C$111</definedName>
    <definedName name="Part4Anchor">[6]PartsFlow!$B$91</definedName>
    <definedName name="Part4Int">'[6]Customer Data'!$E$112</definedName>
    <definedName name="Part4RS">'[6]Customer Data'!$B$135</definedName>
    <definedName name="Part4Spare">'[6]Customer Data'!$C$112</definedName>
    <definedName name="Part5Anchor">[6]PartsFlow!$B$110</definedName>
    <definedName name="Part5Int">'[6]Customer Data'!$E$114</definedName>
    <definedName name="Part5RS">'[6]Customer Data'!$B$137</definedName>
    <definedName name="Part5Spare">'[6]Customer Data'!$C$114</definedName>
    <definedName name="Part6Anchor">[6]PartsFlow!$B$129</definedName>
    <definedName name="Part6Int">'[6]Customer Data'!$E$115</definedName>
    <definedName name="Part6RS">'[6]Customer Data'!$B$138</definedName>
    <definedName name="Part6Spare">'[6]Customer Data'!$C$115</definedName>
    <definedName name="Part7Anchor">[6]PartsFlow!$B$148</definedName>
    <definedName name="Part7Int">'[6]Customer Data'!$E$116</definedName>
    <definedName name="Part7RS">'[6]Customer Data'!$B$139</definedName>
    <definedName name="Part7Spare">'[6]Customer Data'!$C$116</definedName>
    <definedName name="Part8Anchor">[6]PartsFlow!$B$167</definedName>
    <definedName name="Part8Int">'[6]Customer Data'!$E$117</definedName>
    <definedName name="Part8RS">'[6]Customer Data'!$B$140</definedName>
    <definedName name="Part8Spare">'[6]Customer Data'!$C$117</definedName>
    <definedName name="Part9Anchor">[6]PartsFlow!$B$186</definedName>
    <definedName name="Part9Int">'[6]Customer Data'!$E$118</definedName>
    <definedName name="Part9RS">'[6]Customer Data'!$B$141</definedName>
    <definedName name="Part9Spare">'[6]Customer Data'!$C$118</definedName>
    <definedName name="PartInfo">[6]PartsDataTable!$F$21:$K$38</definedName>
    <definedName name="PartInfo2">[6]PartsDataTable!$G$44:$I$59</definedName>
    <definedName name="parts1">[6]PartsFlow!$D$34:$R$41</definedName>
    <definedName name="parts10">[6]PartsFlow!$D$205:$R$212</definedName>
    <definedName name="parts11">[6]PartsFlow!$D$224:$R$231</definedName>
    <definedName name="parts12">[6]PartsFlow!$D$243:$R$250</definedName>
    <definedName name="parts13">[6]PartsFlow!$D$262:$R$269</definedName>
    <definedName name="parts14">[6]PartsFlow!$D$281:$R$288</definedName>
    <definedName name="parts15">[6]PartsFlow!#REF!</definedName>
    <definedName name="parts16">[6]PartsFlow!#REF!</definedName>
    <definedName name="parts17">[6]PartsFlow!#REF!</definedName>
    <definedName name="parts18">[6]PartsFlow!#REF!</definedName>
    <definedName name="parts2">[6]PartsFlow!$D$53:$R$60</definedName>
    <definedName name="parts3">[6]PartsFlow!$D$72:$R$79</definedName>
    <definedName name="parts4">[6]PartsFlow!$D$91:$R$98</definedName>
    <definedName name="parts5">[6]PartsFlow!$D$110:$R$117</definedName>
    <definedName name="parts6">[6]PartsFlow!$D$129:$R$136</definedName>
    <definedName name="parts7">[6]PartsFlow!$D$148:$R$155</definedName>
    <definedName name="parts8">[6]PartsFlow!$D$167:$R$174</definedName>
    <definedName name="parts9">[6]PartsFlow!$D$186:$R$193</definedName>
    <definedName name="PartsFlow">[6]PartsFlow!$A$1</definedName>
    <definedName name="PAY">#REF!</definedName>
    <definedName name="pcorc">'[61]Exhibit A-1 Original'!$A$77</definedName>
    <definedName name="pct_apply_ehh">[57]Sheet1!#REF!</definedName>
    <definedName name="pct_apply_gh">[57]Sheet1!#REF!</definedName>
    <definedName name="pct_apply_gh1">[57]Sheet1!#REF!</definedName>
    <definedName name="pct_apply_grs">[57]Sheet1!#REF!</definedName>
    <definedName name="pct_apply_gs1">[57]Sheet1!#REF!</definedName>
    <definedName name="pct_apply_gs3">[57]Sheet1!#REF!</definedName>
    <definedName name="pct_apply_lp4">[57]Sheet1!#REF!</definedName>
    <definedName name="pct_apply_lp5">[57]Sheet1!#REF!</definedName>
    <definedName name="pct_apply_sl">[57]Sheet1!#REF!</definedName>
    <definedName name="pdf">#REF!</definedName>
    <definedName name="PDF_Printer">#REF!</definedName>
    <definedName name="peak_hours">#REF!</definedName>
    <definedName name="peak_new_table">'[62]2008 Extreme Peaks - 080403'!$E$5:$AD$8</definedName>
    <definedName name="peak_table">'[62]Peaks-F01'!$C$5:$E$243</definedName>
    <definedName name="PEBBLE">#REF!</definedName>
    <definedName name="PED">#REF!</definedName>
    <definedName name="percdebtcov">#REF!</definedName>
    <definedName name="Percent_debt">[43]Inputs!$E$129</definedName>
    <definedName name="PercentAdder">'[6]Customer Data'!$F$224</definedName>
    <definedName name="PERCENTAGES_CALCULATED">#REF!</definedName>
    <definedName name="PercPerProp">'[26]General Inputs'!#REF!</definedName>
    <definedName name="percpersonal">#REF!</definedName>
    <definedName name="percreal">#REF!</definedName>
    <definedName name="PercRealProp">'[26]General Inputs'!#REF!</definedName>
    <definedName name="PerPropAdjust">'[30]General Inputs'!#REF!</definedName>
    <definedName name="PerPropTaxBasis">[17]Assumptions!$C$175</definedName>
    <definedName name="PerPropTaxDiscRate">[17]Assumptions!$C$172</definedName>
    <definedName name="PerPropTaxLevyRate">[17]Assumptions!$C$173</definedName>
    <definedName name="PerPropTaxRatio">[17]Assumptions!$C$174</definedName>
    <definedName name="personalproptaxadjust">#REF!</definedName>
    <definedName name="PG2G">#REF!</definedName>
    <definedName name="PGA">#REF!</definedName>
    <definedName name="PGB">#REF!</definedName>
    <definedName name="PGD">#REF!</definedName>
    <definedName name="PGF">#REF!</definedName>
    <definedName name="PGG">#REF!</definedName>
    <definedName name="PGGINV">#REF!</definedName>
    <definedName name="PGH">#REF!</definedName>
    <definedName name="PGI">#REF!</definedName>
    <definedName name="PlanCurve">#REF!</definedName>
    <definedName name="Plant_Input">'[59]Plant(Input)'!$B$7:$AP$9,'[59]Plant(Input)'!$B$11,'[59]Plant(Input)'!$B$15:$AP$15,'[59]Plant(Input)'!$B$18,'[59]Plant(Input)'!$B$20:$AP$20</definedName>
    <definedName name="Plant_List">#REF!</definedName>
    <definedName name="PlantReplacementCost">'[26]General Inputs'!$E$30</definedName>
    <definedName name="PortfolioHour1">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PE797act">[12]!PPE797act</definedName>
    <definedName name="ppe797sum">[12]!ppe797sum</definedName>
    <definedName name="PPL_dividends">[57]Sheet1!#REF!</definedName>
    <definedName name="ppl_wkly_vect_input">#REF!</definedName>
    <definedName name="Pref">[63]Sheet3!$B$3</definedName>
    <definedName name="Prefcost">[63]Sheet2!$B$11</definedName>
    <definedName name="Prefcost1">[63]Sheet2!$C$11</definedName>
    <definedName name="preferredreturn">#REF!</definedName>
    <definedName name="PrepaidTran">[17]Assumptions!$C$73</definedName>
    <definedName name="presentvaluedate">#REF!</definedName>
    <definedName name="pretaxdebt">#REF!</definedName>
    <definedName name="PreTaxDebtCost">[15]Assumptions!$I$56</definedName>
    <definedName name="pretaxequit">#REF!</definedName>
    <definedName name="PreTaxWACC">[15]Assumptions!$I$62</definedName>
    <definedName name="price_input_range">#REF!</definedName>
    <definedName name="PriceCaseTable">#REF!</definedName>
    <definedName name="Prices_Aurora">'[41]Monthly Price Summary'!$C$4:$H$63</definedName>
    <definedName name="PRINC">#REF!</definedName>
    <definedName name="Print">#REF!</definedName>
    <definedName name="print_">#REF!</definedName>
    <definedName name="PRINT_3">#REF!</definedName>
    <definedName name="PRINT_4">#REF!</definedName>
    <definedName name="print_all">[42]Civil!$A$1:$Q$95</definedName>
    <definedName name="_xlnm.Print_Area" localSheetId="0">'CTM-2 Summary'!$A$2:$AD$41</definedName>
    <definedName name="_xlnm.Print_Area" localSheetId="7">'DEM PC'!$B$4:$V$23</definedName>
    <definedName name="_xlnm.Print_Area" localSheetId="5">'Ex A-1 Compare'!$A$1:$J$62</definedName>
    <definedName name="_xlnm.Print_Area" localSheetId="9">'LEO Exh1'!$A$1:$N$41</definedName>
    <definedName name="_xlnm.Print_Area">#REF!</definedName>
    <definedName name="Print_Area_MI">#REF!</definedName>
    <definedName name="Print_Area_Reset" localSheetId="11">OFFSET(Full_Print,0,0,Last_Row)</definedName>
    <definedName name="Print_Area_Reset" localSheetId="9">OFFSET(Full_Print,0,0,Last_Row)</definedName>
    <definedName name="Print_Area_Reset">OFFSET(Full_Print,0,0,Last_Row)</definedName>
    <definedName name="Print_Area1">#REF!</definedName>
    <definedName name="pRINT_AREA2">#REF!</definedName>
    <definedName name="PRINT_CATEGS">'[2]2:3'!$A$1:$I$56</definedName>
    <definedName name="Print_List">#REF!</definedName>
    <definedName name="print_op">#REF!</definedName>
    <definedName name="PRINT_OPTIONS">#REF!</definedName>
    <definedName name="Print_Preview">#REF!</definedName>
    <definedName name="_xlnm.Print_Titles" localSheetId="1">'CTM-2 Adjustments'!$1:$16</definedName>
    <definedName name="_xlnm.Print_Titles" localSheetId="0">'CTM-2 Summary'!$A:$B,'CTM-2 Summary'!$2:$9</definedName>
    <definedName name="_xlnm.Print_Titles">#REF!</definedName>
    <definedName name="Print_Titles_MI">#REF!</definedName>
    <definedName name="Prior_Outlook_Forecast">#REF!</definedName>
    <definedName name="prn_RI_1_schedules_1st">#REF!</definedName>
    <definedName name="prn_RI_1_schedules_2nd">#REF!</definedName>
    <definedName name="prn_RI_2_schedules_1st">#REF!</definedName>
    <definedName name="prn_RI_2_schedules_2nd">#REF!</definedName>
    <definedName name="PRO_FORMA">#REF!</definedName>
    <definedName name="PRODADJ">#REF!</definedName>
    <definedName name="Prodprop">#REF!</definedName>
    <definedName name="Production_Factor">#REF!</definedName>
    <definedName name="Project">'[28]Assumptions Project XYZ'!$A$1</definedName>
    <definedName name="PROJECT_NAME">[11]Distributors!$A$1</definedName>
    <definedName name="ProjectCost">[17]Assumptions!$C$82</definedName>
    <definedName name="Projects">[64]Sheet1!$A$1147:$B$1887</definedName>
    <definedName name="ProjOpYrs">[17]Assumptions!$C$10</definedName>
    <definedName name="PROPSALES">#REF!</definedName>
    <definedName name="proptaxdiscfactor">#REF!</definedName>
    <definedName name="PropTaxDiscountRate">'[26]General Inputs'!$E$24</definedName>
    <definedName name="PropTaxEsc">[17]Assumptions!$C$177</definedName>
    <definedName name="proptaxrate">#REF!</definedName>
    <definedName name="PropTaxREET">'[30]General Inputs'!#REF!</definedName>
    <definedName name="Protege_Data_Range">#REF!</definedName>
    <definedName name="Protege_Heading_Range">#REF!</definedName>
    <definedName name="Protege_Title_Range">#REF!</definedName>
    <definedName name="Prov_Cap_Tax">[43]Inputs!$E$111</definedName>
    <definedName name="PSE">'[65]4.04'!$A$6</definedName>
    <definedName name="PSE_DR">#REF!</definedName>
    <definedName name="PSE_Pre_Tax_Equity_Rate">'[40]Assumptions of Purchase'!$B$42</definedName>
    <definedName name="PSEAdminEsc">[17]Assumptions!$C$156</definedName>
    <definedName name="PSEAdminRate">[17]Assumptions!$C$155</definedName>
    <definedName name="PSEBPAshare">#REF!</definedName>
    <definedName name="PSEEnviroEsc">[17]Assumptions!$C$158</definedName>
    <definedName name="PSEEnviroRate">[17]Assumptions!$C$157</definedName>
    <definedName name="PSEMaintEsc">[17]Assumptions!$C$152</definedName>
    <definedName name="PSEMaintRate">[17]Assumptions!$C$151</definedName>
    <definedName name="PSEOpEsc">[17]Assumptions!$C$150</definedName>
    <definedName name="PSEOpRate">[17]Assumptions!$C$149</definedName>
    <definedName name="pseownperc">#REF!</definedName>
    <definedName name="PSEPaysREET">'[26]General Inputs'!$I$4</definedName>
    <definedName name="PSETranEsc">[17]Assumptions!$C$154</definedName>
    <definedName name="PSETranRate">[17]Assumptions!$C$153</definedName>
    <definedName name="PSEWACC">#REF!</definedName>
    <definedName name="PSPL">#REF!</definedName>
    <definedName name="Ptas">[11]Distributors!$I$3</definedName>
    <definedName name="PTC">#REF!</definedName>
    <definedName name="PTCduration">#REF!</definedName>
    <definedName name="ptceffective">#REF!</definedName>
    <definedName name="PTCescal">#REF!</definedName>
    <definedName name="ptcescalstart">#REF!</definedName>
    <definedName name="PTClength">#REF!</definedName>
    <definedName name="PTCloss">#REF!</definedName>
    <definedName name="PTCRate">[17]Assumptions!$C$196</definedName>
    <definedName name="PTCTerm">[17]Assumptions!$C$197</definedName>
    <definedName name="PurchasedFuel">[26]Expenses!#REF!</definedName>
    <definedName name="PWRCSTPF">#REF!</definedName>
    <definedName name="PWRCSTRS">#REF!</definedName>
    <definedName name="PWRCSTWP">#REF!</definedName>
    <definedName name="PWRCSTWR">#REF!</definedName>
    <definedName name="PXPACC1_ALL_MERGE">#REF!</definedName>
    <definedName name="q" localSheetId="18" hidden="1">{#N/A,#N/A,FALSE,"Coversheet";#N/A,#N/A,FALSE,"QA"}</definedName>
    <definedName name="q" hidden="1">{#N/A,#N/A,FALSE,"Coversheet";#N/A,#N/A,FALSE,"QA"}</definedName>
    <definedName name="Q_Sum_Monthly_Hourly_MF_Dispatch_100308">#REF!</definedName>
    <definedName name="QA">[66]IPOA2002!#REF!</definedName>
    <definedName name="qqq" localSheetId="18" hidden="1">{#N/A,#N/A,FALSE,"schA"}</definedName>
    <definedName name="qqq" localSheetId="4" hidden="1">{#N/A,#N/A,FALSE,"schA"}</definedName>
    <definedName name="qqq" localSheetId="11" hidden="1">{#N/A,#N/A,FALSE,"schA"}</definedName>
    <definedName name="qqq" localSheetId="7" hidden="1">{#N/A,#N/A,FALSE,"schA"}</definedName>
    <definedName name="qqq" localSheetId="9" hidden="1">{#N/A,#N/A,FALSE,"schA"}</definedName>
    <definedName name="qqq" localSheetId="16" hidden="1">{#N/A,#N/A,FALSE,"schA"}</definedName>
    <definedName name="qqq" hidden="1">{#N/A,#N/A,FALSE,"schA"}</definedName>
    <definedName name="QTD_Format">[55]QTD!$B$11:$D$11,[55]QTD!$B$35:$D$35</definedName>
    <definedName name="QtrsPerYr">[17]Assumptions!$C$18</definedName>
    <definedName name="R_needs">[57]Sheet1!#REF!</definedName>
    <definedName name="R_new_interest">[57]Sheet1!#REF!</definedName>
    <definedName name="R_old_interest">[57]Sheet1!#REF!</definedName>
    <definedName name="R_tot_equity">[57]Sheet1!#REF!</definedName>
    <definedName name="RATE">#REF!</definedName>
    <definedName name="RATE2">'[29]Transp Data'!$A$8:$I$112</definedName>
    <definedName name="RATEBASE">#REF!</definedName>
    <definedName name="RATEBASE_U95">#REF!</definedName>
    <definedName name="RATECASE">#REF!</definedName>
    <definedName name="rating_spread_bp">#REF!</definedName>
    <definedName name="RBN">#REF!</definedName>
    <definedName name="RBU">#REF!</definedName>
    <definedName name="RBV">#REF!</definedName>
    <definedName name="rc_reg_other_a">[57]Sheet1!#REF!</definedName>
    <definedName name="RdSch_CY">'[67]INPUT TAB'!#REF!</definedName>
    <definedName name="RdSch_PY">'[67]INPUT TAB'!#REF!</definedName>
    <definedName name="RdSch_PY2">'[67]INPUT TAB'!#REF!</definedName>
    <definedName name="reaccrual">[14]Sheet2!#REF!</definedName>
    <definedName name="RealPropAdjust">'[30]General Inputs'!#REF!</definedName>
    <definedName name="realproptaxadjust">#REF!</definedName>
    <definedName name="REC">#REF!</definedName>
    <definedName name="Recalculation_Flag">'[68]Print Macro'!#REF!</definedName>
    <definedName name="RecEsc">[17]Assumptions!$C$143</definedName>
    <definedName name="RECMult">[17]Assumptions!$C$141</definedName>
    <definedName name="RecRate">[17]Assumptions!$C$142</definedName>
    <definedName name="RECswitch">#REF!</definedName>
    <definedName name="RECTerminateYr">[17]Assumptions!$C$144</definedName>
    <definedName name="REETRate">'[26]General Inputs'!$E$20</definedName>
    <definedName name="reg_ror_1">[57]Sheet1!#REF!</definedName>
    <definedName name="regasset">#REF!</definedName>
    <definedName name="Report_ID__BMI_RID">#REF!</definedName>
    <definedName name="res797act">[12]!res797act</definedName>
    <definedName name="res797sum">[12]!res797sum</definedName>
    <definedName name="RES97budget">[12]!RES97budget</definedName>
    <definedName name="resale_jcpl_yes">[57]Sheet1!#REF!</definedName>
    <definedName name="resdebt">#REF!</definedName>
    <definedName name="resepcdevcost">#REF!</definedName>
    <definedName name="RESequit">#REF!</definedName>
    <definedName name="resEVA2ndqtr">[12]!resEVA2ndqtr</definedName>
    <definedName name="resource_lookup">'[69]#REF'!$B$3:$C$112</definedName>
    <definedName name="resource_name_lookup">'[45]Map Table'!$B$4:$C$100</definedName>
    <definedName name="RESTATING">#REF!</definedName>
    <definedName name="Results">#REF!</definedName>
    <definedName name="retain">#REF!</definedName>
    <definedName name="retain_earn">[57]Sheet1!#REF!</definedName>
    <definedName name="RETIREPLAN">#REF!</definedName>
    <definedName name="RETRUN_TO_SUMARY_2">[12]!RETRUN_TO_SUMARY_2</definedName>
    <definedName name="REV">#REF!</definedName>
    <definedName name="rev_reduct_a">[57]Sheet1!#REF!</definedName>
    <definedName name="rev_reduct_b">[57]Sheet1!#REF!</definedName>
    <definedName name="REVADJ">#REF!</definedName>
    <definedName name="Revenue">#REF!</definedName>
    <definedName name="Revenue_Deficiency">#REF!</definedName>
    <definedName name="REVREQ">#REF!</definedName>
    <definedName name="RID">'[70]#REF'!$AB$4</definedName>
    <definedName name="ROE">#REF!</definedName>
    <definedName name="ROR">#REF!</definedName>
    <definedName name="RowAvgCF">[18]Resources!$J$76</definedName>
    <definedName name="RowB2CF">[18]Resources!$J$75</definedName>
    <definedName name="RowCapCost">[18]Resources!$J$68</definedName>
    <definedName name="RowFOM">[18]Resources!$J$70</definedName>
    <definedName name="RowNIMF">[18]Resources!$J$72</definedName>
    <definedName name="RowNIMV">[18]Resources!$J$73</definedName>
    <definedName name="RowPPAPrice">[18]Resources!$J$74</definedName>
    <definedName name="RowVOM">[18]Resources!$J$71</definedName>
    <definedName name="RowY0">[18]Resources!$J$69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RR1ST6">#REF!</definedName>
    <definedName name="RR2ND6">#REF!</definedName>
    <definedName name="rrsum1">[6]PartsFlow!$D$50:$R$51</definedName>
    <definedName name="rrsum10">[6]PartsFlow!$D$221:$R$222</definedName>
    <definedName name="rrsum11">[6]PartsFlow!$D$240:$R$241</definedName>
    <definedName name="rrsum12">[6]PartsFlow!$D$259:$R$260</definedName>
    <definedName name="rrsum13">[6]PartsFlow!$D$278:$R$279</definedName>
    <definedName name="rrsum14">[6]PartsFlow!$D$297:$R$298</definedName>
    <definedName name="rrsum15">[6]PartsFlow!#REF!</definedName>
    <definedName name="rrsum16">[6]PartsFlow!#REF!</definedName>
    <definedName name="rrsum17">[6]PartsFlow!#REF!</definedName>
    <definedName name="rrsum18">[6]PartsFlow!#REF!</definedName>
    <definedName name="rrsum2">[6]PartsFlow!$D$69:$R$70</definedName>
    <definedName name="rrsum3">[6]PartsFlow!$D$88:$R$89</definedName>
    <definedName name="rrsum4">[6]PartsFlow!$D$107:$R$108</definedName>
    <definedName name="rrsum5">[6]PartsFlow!$D$126:$R$127</definedName>
    <definedName name="rrsum6">[6]PartsFlow!$D$145:$R$146</definedName>
    <definedName name="rrsum7">[6]PartsFlow!$D$164:$R$165</definedName>
    <definedName name="rrsum8">[6]PartsFlow!$D$183:$R$184</definedName>
    <definedName name="rrsum9">[6]PartsFlow!$D$202:$R$203</definedName>
    <definedName name="SALESRESALEP">#REF!</definedName>
    <definedName name="SALESRESALER">#REF!</definedName>
    <definedName name="salestax">#REF!</definedName>
    <definedName name="SalesTaxDate1">[17]Assumptions!$C$62</definedName>
    <definedName name="SalesTaxDate2">[17]Assumptions!$C$64</definedName>
    <definedName name="SalesTaxDate3">[17]Assumptions!$C$66</definedName>
    <definedName name="SalesTaxKittitas">#REF!</definedName>
    <definedName name="SalesTaxRate">'[26]General Inputs'!$E$21</definedName>
    <definedName name="SalesTaxRate1">[17]Assumptions!$C$61</definedName>
    <definedName name="SalesTaxRate2">[17]Assumptions!$C$63</definedName>
    <definedName name="SalesTaxRate3">[17]Assumptions!$C$65</definedName>
    <definedName name="SalesTaxWA">#REF!</definedName>
    <definedName name="SAPBEXhrIndnt" hidden="1">"Wide"</definedName>
    <definedName name="SAPsysID" hidden="1">"708C5W7SBKP804JT78WJ0JNKI"</definedName>
    <definedName name="SAPwbID" hidden="1">"ARS"</definedName>
    <definedName name="Sch194Rlfwd">'[67]Sch94 Rlfwd'!$B$11</definedName>
    <definedName name="schedtoggle">#REF!</definedName>
    <definedName name="ScheduleStart">[6]PartsFlow!$E$9</definedName>
    <definedName name="ScheduleValues">[6]PartsFlow!$E$9:$BX$24</definedName>
    <definedName name="sdlfhsdlhfkl" localSheetId="11" hidden="1">{#N/A,#N/A,FALSE,"Summ";#N/A,#N/A,FALSE,"General"}</definedName>
    <definedName name="sdlfhsdlhfkl" hidden="1">{#N/A,#N/A,FALSE,"Summ";#N/A,#N/A,FALSE,"General"}</definedName>
    <definedName name="se">#REF!</definedName>
    <definedName name="second">#REF!</definedName>
    <definedName name="Second_page">#REF!</definedName>
    <definedName name="SecSSW_MWH">[10]DT_A_AMW93!#REF!</definedName>
    <definedName name="select_flat_01">#REF!</definedName>
    <definedName name="select_flat_02">#REF!</definedName>
    <definedName name="select_flat_03">#REF!</definedName>
    <definedName name="select_flat_04">#REF!</definedName>
    <definedName name="select_off_01">#REF!</definedName>
    <definedName name="select_off_02">#REF!</definedName>
    <definedName name="select_off_03">#REF!</definedName>
    <definedName name="select_off_04">#REF!</definedName>
    <definedName name="select_on_01">#REF!</definedName>
    <definedName name="select_on_02">#REF!</definedName>
    <definedName name="select_on_03">#REF!</definedName>
    <definedName name="select_on_04">#REF!</definedName>
    <definedName name="select_SUMAS_01">#REF!</definedName>
    <definedName name="select_sumas_02">#REF!</definedName>
    <definedName name="select_sumas_03">#REF!</definedName>
    <definedName name="selected_flat">#REF!</definedName>
    <definedName name="selected_off">#REF!</definedName>
    <definedName name="selected_on">#REF!</definedName>
    <definedName name="selected_SUMAS">#REF!</definedName>
    <definedName name="Sep03AMA">[4]BS!$AG$7:$AG$3582</definedName>
    <definedName name="Sep04AMA">[3]BS!$AL$7:$AL$3582</definedName>
    <definedName name="Sep05AMA">#REF!</definedName>
    <definedName name="Sep11AMA">#REF!</definedName>
    <definedName name="Sep12AMA">#REF!</definedName>
    <definedName name="sepcf">#REF!</definedName>
    <definedName name="sepcost">#REF!</definedName>
    <definedName name="SEPDATA?">#REF!</definedName>
    <definedName name="SepNCF">[17]Assumptions!$C$43</definedName>
    <definedName name="SeriesLabel1">#REF!</definedName>
    <definedName name="SeriesLabel2">#REF!</definedName>
    <definedName name="SeriesLabel3">#REF!</definedName>
    <definedName name="SeriesLabel4">#REF!</definedName>
    <definedName name="SeriesLabel5">#REF!</definedName>
    <definedName name="SeriesLabel6">#REF!</definedName>
    <definedName name="SeriesLabel7">#REF!</definedName>
    <definedName name="SeriesLabel8">#REF!</definedName>
    <definedName name="setdate">#REF!</definedName>
    <definedName name="SetDate2">#REF!</definedName>
    <definedName name="setdateB">[71]assumptions!$F$16</definedName>
    <definedName name="SETUP_PRINT">#REF!</definedName>
    <definedName name="seven" localSheetId="11" hidden="1">{#N/A,#N/A,FALSE,"CRPT";#N/A,#N/A,FALSE,"TREND";#N/A,#N/A,FALSE,"%Curve"}</definedName>
    <definedName name="seven" hidden="1">{#N/A,#N/A,FALSE,"CRPT";#N/A,#N/A,FALSE,"TREND";#N/A,#N/A,FALSE,"%Curve"}</definedName>
    <definedName name="seventeenth">#REF!</definedName>
    <definedName name="seventh">#REF!</definedName>
    <definedName name="six" localSheetId="18" hidden="1">{#N/A,#N/A,FALSE,"Drill Sites";"WP 212",#N/A,FALSE,"MWAG EOR";"WP 213",#N/A,FALSE,"MWAG EOR";#N/A,#N/A,FALSE,"Misc. Facility";#N/A,#N/A,FALSE,"WWTP"}</definedName>
    <definedName name="six" localSheetId="4" hidden="1">{#N/A,#N/A,FALSE,"Drill Sites";"WP 212",#N/A,FALSE,"MWAG EOR";"WP 213",#N/A,FALSE,"MWAG EOR";#N/A,#N/A,FALSE,"Misc. Facility";#N/A,#N/A,FALSE,"WWTP"}</definedName>
    <definedName name="six" localSheetId="11" hidden="1">{#N/A,#N/A,FALSE,"Drill Sites";"WP 212",#N/A,FALSE,"MWAG EOR";"WP 213",#N/A,FALSE,"MWAG EOR";#N/A,#N/A,FALSE,"Misc. Facility";#N/A,#N/A,FALSE,"WWTP"}</definedName>
    <definedName name="six" localSheetId="7" hidden="1">{#N/A,#N/A,FALSE,"Drill Sites";"WP 212",#N/A,FALSE,"MWAG EOR";"WP 213",#N/A,FALSE,"MWAG EOR";#N/A,#N/A,FALSE,"Misc. Facility";#N/A,#N/A,FALSE,"WWTP"}</definedName>
    <definedName name="six" localSheetId="9" hidden="1">{#N/A,#N/A,FALSE,"Drill Sites";"WP 212",#N/A,FALSE,"MWAG EOR";"WP 213",#N/A,FALSE,"MWAG EOR";#N/A,#N/A,FALSE,"Misc. Facility";#N/A,#N/A,FALSE,"WWTP"}</definedName>
    <definedName name="six" localSheetId="16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ixteenth">#REF!</definedName>
    <definedName name="sixth">#REF!</definedName>
    <definedName name="SKAGIT">#REF!</definedName>
    <definedName name="SLFINSURANCE">#REF!</definedName>
    <definedName name="SolarDate">'[34]Dispatch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ORT">#REF!</definedName>
    <definedName name="Spare1">[6]PartsFlow!$D$34:$R$43</definedName>
    <definedName name="SPChart">'[6]Self Perf. Chart'!$A$1</definedName>
    <definedName name="SpendPlan">#REF!</definedName>
    <definedName name="SPItem">'[6]Self-Perf Itemization'!$A$1</definedName>
    <definedName name="SponsorPretxWtgdWACC">[17]Assumptions!$C$215</definedName>
    <definedName name="SponsorWACC">[17]Assumptions!$C$213</definedName>
    <definedName name="STAFFEQUIV">#REF!</definedName>
    <definedName name="STAFFGRAPH">#REF!</definedName>
    <definedName name="STAFFHOUR">#REF!</definedName>
    <definedName name="STAFFPLAN">#REF!</definedName>
    <definedName name="STAFFREDUC">#REF!</definedName>
    <definedName name="StalkingHorseBid">[26]CapEx!$B$33</definedName>
    <definedName name="StartDate">[15]Assumptions!$C$9</definedName>
    <definedName name="StartQuarter">'[6]Customer Data'!$F$11</definedName>
    <definedName name="StartupEsc">[17]Assumptions!$C$160</definedName>
    <definedName name="StartupPowerValue">[26]CapEx!#REF!</definedName>
    <definedName name="StartupRate">[17]Assumptions!$C$159</definedName>
    <definedName name="StartupTerm">[17]Assumptions!$C$161</definedName>
    <definedName name="StartYear">'[6]Customer Data'!$F$10</definedName>
    <definedName name="stationserv">#REF!</definedName>
    <definedName name="STATUS">#REF!</definedName>
    <definedName name="stconfig">'[6]Customer Data'!$E$73:$E$80</definedName>
    <definedName name="STDataStart">[6]PartsDataTable!$C$61</definedName>
    <definedName name="stformat">'[6]Customer Data'!$D$72</definedName>
    <definedName name="stg3_0green1">'[6]Customer Data'!$I$154:$I$161</definedName>
    <definedName name="stg3_0green10">'[6]Customer Data'!$I$116</definedName>
    <definedName name="stg3_0green11">'[6]Customer Data'!$I$119</definedName>
    <definedName name="stg3_0green12">'[6]Customer Data'!$I$122</definedName>
    <definedName name="stg3_0green2">'[6]Customer Data'!$E$176:$E$183</definedName>
    <definedName name="stg3_0green3">'[6]Customer Data'!$H$176:$H$183</definedName>
    <definedName name="stg3_0green4">'[6]Customer Data'!$C$116</definedName>
    <definedName name="stg3_0green5">'[6]Customer Data'!$C$119</definedName>
    <definedName name="stg3_0green6">'[6]Customer Data'!$C$122</definedName>
    <definedName name="stg3_0green7">'[6]Customer Data'!$G$116</definedName>
    <definedName name="stg3_0green8">'[6]Customer Data'!$G$119</definedName>
    <definedName name="stg3_0green9">'[6]Customer Data'!$G$122</definedName>
    <definedName name="stg3_1green1">'[6]Customer Data'!$E$116</definedName>
    <definedName name="stg3_1green2">'[6]Customer Data'!$E$119</definedName>
    <definedName name="stg3_1green3">'[6]Customer Data'!$E$122</definedName>
    <definedName name="stg3_graytext1">'[6]Customer Data'!$I$152:$I$153</definedName>
    <definedName name="stg3_graytext2">'[6]Customer Data'!$E$174:$E$175</definedName>
    <definedName name="stg3_graytext3">'[6]Customer Data'!$H$174:$H$175</definedName>
    <definedName name="stg3_hiderow1">'[6]Customer Data'!$A$139:$IV$139</definedName>
    <definedName name="stg3_hiderow2">'[6]Customer Data'!$A$142:$IV$142</definedName>
    <definedName name="stg3_hiderow3">'[6]Customer Data'!$A$145:$IV$145</definedName>
    <definedName name="stg3_hiderow4">'[6]Customer Data'!$A$116:$IV$116</definedName>
    <definedName name="stg3_hiderow5">'[6]Customer Data'!$A$119:$IV$119</definedName>
    <definedName name="stg3_hiderow6">'[6]Customer Data'!$A$122:$IV$122</definedName>
    <definedName name="stg3_NoPartgreen1">'[6]Customer Data'!$I$162:$I$169</definedName>
    <definedName name="stg3_NoPartgreen2">'[6]Customer Data'!$E$184:$E$191</definedName>
    <definedName name="stg3_NoPartgreen3">'[6]Customer Data'!$H$184:$H$191</definedName>
    <definedName name="sthistory">'[6]Customer Data'!$A$68:$IV$82</definedName>
    <definedName name="STMajCustInt">'[6]Customer Data'!$E$105</definedName>
    <definedName name="STMajorSpares">'[6]Customer Data'!$C$105</definedName>
    <definedName name="STMinCustInt">'[6]Customer Data'!$E$104</definedName>
    <definedName name="STMinorSpares">'[6]Customer Data'!$C$104</definedName>
    <definedName name="stnumber">'[6]Customer Data'!$F$14</definedName>
    <definedName name="STORM">#REF!</definedName>
    <definedName name="stselect">[6]PartsDataTable!$F$41</definedName>
    <definedName name="SubCat">#REF!</definedName>
    <definedName name="SubCategory">#REF!</definedName>
    <definedName name="SUMMARY">#REF!</definedName>
    <definedName name="supentit_in_wkly_vect_input">#REF!</definedName>
    <definedName name="supentit_out_wkly_vect_input">#REF!</definedName>
    <definedName name="SWSales_MWH">[10]DT_A_AMW93!#REF!</definedName>
    <definedName name="t" localSheetId="18" hidden="1">{#N/A,#N/A,FALSE,"CESTSUM";#N/A,#N/A,FALSE,"est sum A";#N/A,#N/A,FALSE,"est detail A"}</definedName>
    <definedName name="t" localSheetId="4" hidden="1">{#N/A,#N/A,FALSE,"CESTSUM";#N/A,#N/A,FALSE,"est sum A";#N/A,#N/A,FALSE,"est detail A"}</definedName>
    <definedName name="t" localSheetId="11" hidden="1">{#N/A,#N/A,FALSE,"CESTSUM";#N/A,#N/A,FALSE,"est sum A";#N/A,#N/A,FALSE,"est detail A"}</definedName>
    <definedName name="t" localSheetId="16" hidden="1">{#N/A,#N/A,FALSE,"CESTSUM";#N/A,#N/A,FALSE,"est sum A";#N/A,#N/A,FALSE,"est detail A"}</definedName>
    <definedName name="t" hidden="1">{#N/A,#N/A,FALSE,"CESTSUM";#N/A,#N/A,FALSE,"est sum A";#N/A,#N/A,FALSE,"est detail A"}</definedName>
    <definedName name="T1AtCI">'[6]Customer Data'!$F$58</definedName>
    <definedName name="T1AtHGP">'[6]Customer Data'!$G$58</definedName>
    <definedName name="T1AtMI">'[6]Customer Data'!$H$58</definedName>
    <definedName name="T1LeadTime">'[6]Customer Data'!$I$58</definedName>
    <definedName name="T1OPYEAR">'[6]Customer Data'!$C$58</definedName>
    <definedName name="T1QTR1">[6]PartsFlow!$E$10</definedName>
    <definedName name="t1sched">[6]PartsFlow!$E$10:$R$10</definedName>
    <definedName name="T1TotalExp">'[6]Customer Data'!$E$58</definedName>
    <definedName name="T2AtCI">'[6]Customer Data'!$F$59</definedName>
    <definedName name="T2AtHGP">'[6]Customer Data'!$G$59</definedName>
    <definedName name="T2AtMI">'[6]Customer Data'!$H$59</definedName>
    <definedName name="T2LeadTime">'[6]Customer Data'!$I$59</definedName>
    <definedName name="T2OPYEAR">'[6]Customer Data'!$C$59</definedName>
    <definedName name="T2QTR1">[6]PartsFlow!$E$12</definedName>
    <definedName name="t2sched">[6]PartsFlow!$E$12:$R$12</definedName>
    <definedName name="T2TotalExp">'[6]Customer Data'!$E$59</definedName>
    <definedName name="T3AtCI">'[6]Customer Data'!$F$60</definedName>
    <definedName name="T3AtHGP">'[6]Customer Data'!$G$60</definedName>
    <definedName name="T3AtMI">'[6]Customer Data'!$H$60</definedName>
    <definedName name="T3LeadTime">'[6]Customer Data'!$I$60</definedName>
    <definedName name="T3OPYEAR">'[6]Customer Data'!$C$60</definedName>
    <definedName name="T3QTR1">[6]PartsFlow!$E$14</definedName>
    <definedName name="t3sched">[6]PartsFlow!$E$24:$R$24</definedName>
    <definedName name="T3TotalExp">'[6]Customer Data'!$E$60</definedName>
    <definedName name="T4AtCI">'[6]Customer Data'!$F$61</definedName>
    <definedName name="T4AtHGP">'[6]Customer Data'!$G$61</definedName>
    <definedName name="T4AtMI">'[6]Customer Data'!$H$61</definedName>
    <definedName name="T4LeadTime">'[6]Customer Data'!$I$61</definedName>
    <definedName name="T4OPYEAR">'[6]Customer Data'!$C$61</definedName>
    <definedName name="T4QTR1">[6]PartsFlow!$E$16</definedName>
    <definedName name="T4TotalExp">'[6]Customer Data'!$E$61</definedName>
    <definedName name="T5AtCI">'[6]Customer Data'!$F$62</definedName>
    <definedName name="T5AtHGP">'[6]Customer Data'!$G$62</definedName>
    <definedName name="T5AtMI">'[6]Customer Data'!$H$62</definedName>
    <definedName name="T5LeadTime">'[6]Customer Data'!$I$62</definedName>
    <definedName name="T5OPYEAR">'[6]Customer Data'!$C$62</definedName>
    <definedName name="T5QTR1">[6]PartsFlow!$E$18</definedName>
    <definedName name="T5TotalExp">'[6]Customer Data'!$E$62</definedName>
    <definedName name="T6AtCI">'[6]Customer Data'!$F$63</definedName>
    <definedName name="T6AtHGP">'[6]Customer Data'!$G$63</definedName>
    <definedName name="T6AtMI">'[6]Customer Data'!$H$63</definedName>
    <definedName name="T6LeadTime">'[6]Customer Data'!$I$63</definedName>
    <definedName name="T6OPYEAR">'[6]Customer Data'!$C$63</definedName>
    <definedName name="T6QTR1">[6]PartsFlow!$E$20</definedName>
    <definedName name="T6TotalExp">'[6]Customer Data'!$E$63</definedName>
    <definedName name="T7AtCI">'[6]Customer Data'!$F$64</definedName>
    <definedName name="T7AtHGP">'[6]Customer Data'!$G$64</definedName>
    <definedName name="T7AtMI">'[6]Customer Data'!$H$64</definedName>
    <definedName name="T7LeadTime">'[6]Customer Data'!$I$64</definedName>
    <definedName name="T7OPYEAR">'[6]Customer Data'!$C$64</definedName>
    <definedName name="T7QTR1">[6]PartsFlow!$E$22</definedName>
    <definedName name="T7TotalExp">'[6]Customer Data'!$E$64</definedName>
    <definedName name="T8AtCI">'[6]Customer Data'!$F$65</definedName>
    <definedName name="T8AtHGP">'[6]Customer Data'!$G$65</definedName>
    <definedName name="T8AtMI">'[6]Customer Data'!$H$65</definedName>
    <definedName name="T8LeadTime">'[6]Customer Data'!$I$65</definedName>
    <definedName name="T8OPYEAR">'[6]Customer Data'!$C$65</definedName>
    <definedName name="T8QTR1">[6]PartsFlow!$E$24</definedName>
    <definedName name="T8TotalExp">'[6]Customer Data'!$E$65</definedName>
    <definedName name="table">#REF!</definedName>
    <definedName name="TableName">"Dummy"</definedName>
    <definedName name="TAX">#REF!</definedName>
    <definedName name="tax_exempt_spread">#REF!</definedName>
    <definedName name="TAXCORPLIC">#REF!</definedName>
    <definedName name="TaxDepBasis">[17]Assumptions!$C$187</definedName>
    <definedName name="TAXENERGYP">#REF!</definedName>
    <definedName name="TAXENERGYR">#REF!</definedName>
    <definedName name="TAXEXCISE">#REF!</definedName>
    <definedName name="TAXFICA">#REF!</definedName>
    <definedName name="TAXFUT">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#REF!</definedName>
    <definedName name="tbl_Master">#REF!</definedName>
    <definedName name="tc">'[72]Assumptions Project XYZ'!$C$4</definedName>
    <definedName name="te">#REF!</definedName>
    <definedName name="technology">[6]PartsDataTable!$A$2:$A$13</definedName>
    <definedName name="techselect">[6]PartsDataTable!$B$1</definedName>
    <definedName name="techstart">[6]PartsDataTable!$A$1</definedName>
    <definedName name="tem" localSheetId="11" hidden="1">{#N/A,#N/A,FALSE,"Summ";#N/A,#N/A,FALSE,"General"}</definedName>
    <definedName name="tem" hidden="1">{#N/A,#N/A,FALSE,"Summ";#N/A,#N/A,FALSE,"General"}</definedName>
    <definedName name="TEMP" localSheetId="18" hidden="1">{#N/A,#N/A,FALSE,"Summ";#N/A,#N/A,FALSE,"General"}</definedName>
    <definedName name="TEMP" localSheetId="4" hidden="1">{#N/A,#N/A,FALSE,"Summ";#N/A,#N/A,FALSE,"General"}</definedName>
    <definedName name="TEMP" localSheetId="11" hidden="1">{#N/A,#N/A,FALSE,"Summ";#N/A,#N/A,FALSE,"General"}</definedName>
    <definedName name="TEMP" localSheetId="7" hidden="1">{#N/A,#N/A,FALSE,"Summ";#N/A,#N/A,FALSE,"General"}</definedName>
    <definedName name="TEMP" localSheetId="9" hidden="1">{#N/A,#N/A,FALSE,"Summ";#N/A,#N/A,FALSE,"General"}</definedName>
    <definedName name="TEMP" localSheetId="16" hidden="1">{#N/A,#N/A,FALSE,"Summ";#N/A,#N/A,FALSE,"General"}</definedName>
    <definedName name="TEMP" hidden="1">{#N/A,#N/A,FALSE,"Summ";#N/A,#N/A,FALSE,"General"}</definedName>
    <definedName name="Temp1" localSheetId="18" hidden="1">{#N/A,#N/A,FALSE,"CESTSUM";#N/A,#N/A,FALSE,"est sum A";#N/A,#N/A,FALSE,"est detail A"}</definedName>
    <definedName name="Temp1" localSheetId="4" hidden="1">{#N/A,#N/A,FALSE,"CESTSUM";#N/A,#N/A,FALSE,"est sum A";#N/A,#N/A,FALSE,"est detail A"}</definedName>
    <definedName name="Temp1" localSheetId="11" hidden="1">{#N/A,#N/A,FALSE,"CESTSUM";#N/A,#N/A,FALSE,"est sum A";#N/A,#N/A,FALSE,"est detail A"}</definedName>
    <definedName name="Temp1" localSheetId="7" hidden="1">{#N/A,#N/A,FALSE,"CESTSUM";#N/A,#N/A,FALSE,"est sum A";#N/A,#N/A,FALSE,"est detail A"}</definedName>
    <definedName name="Temp1" localSheetId="9" hidden="1">{#N/A,#N/A,FALSE,"CESTSUM";#N/A,#N/A,FALSE,"est sum A";#N/A,#N/A,FALSE,"est detail A"}</definedName>
    <definedName name="Temp1" localSheetId="16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1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#REF!</definedName>
    <definedName name="TenaskaShare">[34]Dispatch!#REF!</definedName>
    <definedName name="tenth">#REF!</definedName>
    <definedName name="Test">#REF!</definedName>
    <definedName name="TEST0">#REF!</definedName>
    <definedName name="TEST1">#REF!</definedName>
    <definedName name="TESTHKEY">#REF!</definedName>
    <definedName name="TESTKEYS">#REF!</definedName>
    <definedName name="TESTVKEY">#REF!</definedName>
    <definedName name="TESTYEAR">#REF!</definedName>
    <definedName name="Therm_upload">#REF!</definedName>
    <definedName name="ThermalBookLife">[15]Assumptions!$C$25</definedName>
    <definedName name="therms">#REF!</definedName>
    <definedName name="third">#REF!</definedName>
    <definedName name="thirdpartyIRR">#REF!</definedName>
    <definedName name="thirteenth">#REF!</definedName>
    <definedName name="thirtieth">#REF!</definedName>
    <definedName name="thirtyfirst">#REF!</definedName>
    <definedName name="three">#REF!</definedName>
    <definedName name="tic">#REF!</definedName>
    <definedName name="tital1">#REF!</definedName>
    <definedName name="tital2">#REF!</definedName>
    <definedName name="tital3">#REF!</definedName>
    <definedName name="Title">[15]Assumptions!$A$1</definedName>
    <definedName name="Title1">#REF!</definedName>
    <definedName name="Title2">#REF!</definedName>
    <definedName name="Title3">#REF!</definedName>
    <definedName name="Title4">#REF!</definedName>
    <definedName name="Title5">#REF!</definedName>
    <definedName name="Title6">#REF!</definedName>
    <definedName name="today">#REF!</definedName>
    <definedName name="TopLeft">#REF!</definedName>
    <definedName name="Total_Payment">Scheduled_Payment+Extra_Payment</definedName>
    <definedName name="totaldebt">#REF!</definedName>
    <definedName name="totalequit">#REF!</definedName>
    <definedName name="TotalEquity">'[26]Revenue Calculation'!$I$6</definedName>
    <definedName name="TOTINSURANCE">'[32]15'!$G$30</definedName>
    <definedName name="tr" localSheetId="11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>[10]DT_A_DOL93!#REF!</definedName>
    <definedName name="tran_revenue">#REF!</definedName>
    <definedName name="TRANS">#N/A</definedName>
    <definedName name="trans_constraint_y_n">#REF!</definedName>
    <definedName name="TRANS2007">SUM('[5]Run-Cost Data'!$T$5:$X$5)</definedName>
    <definedName name="TRANS2008">SUM('[5]Run-Cost Data'!$T$6:$X$17)</definedName>
    <definedName name="TRANS2009">SUM('[5]Run-Cost Data'!$T$18:$X$29)</definedName>
    <definedName name="TRANS2010">SUM('[5]Run-Cost Data'!$T$30:$X$41)</definedName>
    <definedName name="TRANS2011">SUM('[5]Run-Cost Data'!$T$42:$X$53)</definedName>
    <definedName name="TRANS2012">SUM('[5]Run-Cost Data'!$T$54:$X$65)</definedName>
    <definedName name="TRANS2013">SUM('[5]Run-Cost Data'!$T$66:$X$77)</definedName>
    <definedName name="TRANS2014">SUM('[5]Run-Cost Data'!$T$78:$X$89)</definedName>
    <definedName name="TRANS2015">SUM('[5]Run-Cost Data'!$T$90:$X$101)</definedName>
    <definedName name="TRANS2016">SUM('[5]Run-Cost Data'!$T$102:$X$113)</definedName>
    <definedName name="TRANS2017">SUM('[5]Run-Cost Data'!$T$114:$X$125)</definedName>
    <definedName name="TRANS2018">SUM('[5]Run-Cost Data'!$T$126:$X$137)</definedName>
    <definedName name="TRANS2019">SUM('[5]Run-Cost Data'!$T$138:$X$149)</definedName>
    <definedName name="TRANS2020">SUM('[5]Run-Cost Data'!$T$150:$X$161)</definedName>
    <definedName name="TRANS2021">SUM('[5]Run-Cost Data'!$T$162:$X$173)</definedName>
    <definedName name="TRANS2022">SUM('[5]Run-Cost Data'!$T$174:$X$185)</definedName>
    <definedName name="TRANS2023">SUM('[5]Run-Cost Data'!$T$186:$X$197)</definedName>
    <definedName name="TRANS2024">SUM('[5]Run-Cost Data'!$T$198:$X$209)</definedName>
    <definedName name="TRANS2025">SUM('[5]Run-Cost Data'!$T$210:$X$221)</definedName>
    <definedName name="TRANS2026">SUM('[5]Run-Cost Data'!$T$222:$X$233)</definedName>
    <definedName name="TransCap">'[25]General Inputs'!$E$17</definedName>
    <definedName name="transdb">#REF!</definedName>
    <definedName name="Transfer" localSheetId="11" hidden="1">#REF!</definedName>
    <definedName name="Transfer" localSheetId="16" hidden="1">#REF!</definedName>
    <definedName name="Transfer" hidden="1">#REF!</definedName>
    <definedName name="Transfers" localSheetId="16" hidden="1">#REF!</definedName>
    <definedName name="Transfers" hidden="1">#REF!</definedName>
    <definedName name="TransFixed">[26]Expenses!#REF!</definedName>
    <definedName name="TransVar">[26]Expenses!#REF!</definedName>
    <definedName name="tt">#REF!</definedName>
    <definedName name="ttt">#REF!</definedName>
    <definedName name="tttt">#REF!</definedName>
    <definedName name="ttttt">#REF!</definedName>
    <definedName name="tttttt">#REF!</definedName>
    <definedName name="Turbine_unit_cost">#REF!</definedName>
    <definedName name="TurbineCosts">'[28]Assumptions Project XYZ'!$C$4</definedName>
    <definedName name="turbinesize">#REF!</definedName>
    <definedName name="TurbNameplate">[22]Assumptions!$C$51</definedName>
    <definedName name="TurbQuant">[17]Assumptions!$C$50</definedName>
    <definedName name="twelfth">#REF!</definedName>
    <definedName name="twentieth">#REF!</definedName>
    <definedName name="twentyeighth">#REF!</definedName>
    <definedName name="twentyfifth">#REF!</definedName>
    <definedName name="twentyfirst">#REF!</definedName>
    <definedName name="twentyforth">#REF!</definedName>
    <definedName name="twentyninth">#REF!</definedName>
    <definedName name="twentysecond">#REF!</definedName>
    <definedName name="twentyseventh">#REF!</definedName>
    <definedName name="twentysixth">#REF!</definedName>
    <definedName name="twentythird">#REF!</definedName>
    <definedName name="twoyrswarranty">#REF!</definedName>
    <definedName name="Type">#REF!</definedName>
    <definedName name="u" localSheetId="18" hidden="1">{#N/A,#N/A,FALSE,"Summ";#N/A,#N/A,FALSE,"General"}</definedName>
    <definedName name="u" localSheetId="4" hidden="1">{#N/A,#N/A,FALSE,"Summ";#N/A,#N/A,FALSE,"General"}</definedName>
    <definedName name="u" localSheetId="11" hidden="1">{#N/A,#N/A,FALSE,"Summ";#N/A,#N/A,FALSE,"General"}</definedName>
    <definedName name="u" localSheetId="7" hidden="1">{#N/A,#N/A,FALSE,"Coversheet";#N/A,#N/A,FALSE,"QA"}</definedName>
    <definedName name="u" localSheetId="9" hidden="1">{#N/A,#N/A,FALSE,"Coversheet";#N/A,#N/A,FALSE,"QA"}</definedName>
    <definedName name="u" localSheetId="16" hidden="1">{#N/A,#N/A,FALSE,"Summ";#N/A,#N/A,FALSE,"General"}</definedName>
    <definedName name="u" hidden="1">{#N/A,#N/A,FALSE,"Summ";#N/A,#N/A,FALSE,"General"}</definedName>
    <definedName name="UBakerAvail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SD_Rates_zero">[73]USD_LIBOR!$D$32:$E$71</definedName>
    <definedName name="UTG">#REF!</definedName>
    <definedName name="UTN">#REF!</definedName>
    <definedName name="v" localSheetId="18" hidden="1">{#N/A,#N/A,FALSE,"Coversheet";#N/A,#N/A,FALSE,"QA"}</definedName>
    <definedName name="v" localSheetId="11" hidden="1">{#N/A,#N/A,FALSE,"Coversheet";#N/A,#N/A,FALSE,"QA"}</definedName>
    <definedName name="v" localSheetId="9" hidden="1">{#N/A,#N/A,FALSE,"Coversheet";#N/A,#N/A,FALSE,"QA"}</definedName>
    <definedName name="v" localSheetId="16" hidden="1">{#N/A,#N/A,FALSE,"Coversheet";#N/A,#N/A,FALSE,"QA"}</definedName>
    <definedName name="v" hidden="1">{#N/A,#N/A,FALSE,"Coversheet";#N/A,#N/A,FALSE,"QA"}</definedName>
    <definedName name="Value" localSheetId="11" hidden="1">{#N/A,#N/A,FALSE,"Summ";#N/A,#N/A,FALSE,"General"}</definedName>
    <definedName name="Value" hidden="1">{#N/A,#N/A,FALSE,"Summ";#N/A,#N/A,FALSE,"General"}</definedName>
    <definedName name="Values_Entered">IF(Loan_Amount*Interest_Rate*Loan_Years*Loan_Start&gt;0,1,0)</definedName>
    <definedName name="VarTranEsc">[17]Assumptions!$C$166</definedName>
    <definedName name="VarTranRate">[17]Assumptions!$C$165</definedName>
    <definedName name="vartrans">#REF!</definedName>
    <definedName name="version">[6]PartsDataTable!$A$14</definedName>
    <definedName name="VOMEsc">[15]Assumptions!$C$21</definedName>
    <definedName name="w" localSheetId="18" hidden="1">{#N/A,#N/A,FALSE,"Schedule F";#N/A,#N/A,FALSE,"Schedule G"}</definedName>
    <definedName name="w" localSheetId="11" hidden="1">{#N/A,#N/A,FALSE,"Schedule F";#N/A,#N/A,FALSE,"Schedule G"}</definedName>
    <definedName name="w" localSheetId="9" hidden="1">{#N/A,#N/A,FALSE,"Schedule F";#N/A,#N/A,FALSE,"Schedule G"}</definedName>
    <definedName name="w" localSheetId="16" hidden="1">{#N/A,#N/A,FALSE,"Schedule F";#N/A,#N/A,FALSE,"Schedule G"}</definedName>
    <definedName name="w" hidden="1">{#N/A,#N/A,FALSE,"Schedule F";#N/A,#N/A,FALSE,"Schedule G"}</definedName>
    <definedName name="WACC">'[30]Revenue Calculation'!$D$8</definedName>
    <definedName name="WAGES">#REF!</definedName>
    <definedName name="warrantyOM">#REF!</definedName>
    <definedName name="we" localSheetId="18" hidden="1">{#N/A,#N/A,FALSE,"Pg 6b CustCount_Gas";#N/A,#N/A,FALSE,"QA";#N/A,#N/A,FALSE,"Report";#N/A,#N/A,FALSE,"forecast"}</definedName>
    <definedName name="we" localSheetId="11" hidden="1">{#N/A,#N/A,FALSE,"Pg 6b CustCount_Gas";#N/A,#N/A,FALSE,"QA";#N/A,#N/A,FALSE,"Report";#N/A,#N/A,FALSE,"forecast"}</definedName>
    <definedName name="we" localSheetId="7" hidden="1">{#N/A,#N/A,FALSE,"Pg 6b CustCount_Gas";#N/A,#N/A,FALSE,"QA";#N/A,#N/A,FALSE,"Report";#N/A,#N/A,FALSE,"forecast"}</definedName>
    <definedName name="we" localSheetId="9" hidden="1">{#N/A,#N/A,FALSE,"Pg 6b CustCount_Gas";#N/A,#N/A,FALSE,"QA";#N/A,#N/A,FALSE,"Report";#N/A,#N/A,FALSE,"forecast"}</definedName>
    <definedName name="we" localSheetId="16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dr">#REF!</definedName>
    <definedName name="WellsPlantMax">#REF!</definedName>
    <definedName name="WH" localSheetId="18" hidden="1">{#N/A,#N/A,FALSE,"Coversheet";#N/A,#N/A,FALSE,"QA"}</definedName>
    <definedName name="WH" localSheetId="11" hidden="1">{#N/A,#N/A,FALSE,"Coversheet";#N/A,#N/A,FALSE,"QA"}</definedName>
    <definedName name="WH" localSheetId="7" hidden="1">{#N/A,#N/A,FALSE,"Coversheet";#N/A,#N/A,FALSE,"QA"}</definedName>
    <definedName name="WH" localSheetId="9" hidden="1">{#N/A,#N/A,FALSE,"Coversheet";#N/A,#N/A,FALSE,"QA"}</definedName>
    <definedName name="WH" localSheetId="16" hidden="1">{#N/A,#N/A,FALSE,"Coversheet";#N/A,#N/A,FALSE,"QA"}</definedName>
    <definedName name="WH" hidden="1">{#N/A,#N/A,FALSE,"Coversheet";#N/A,#N/A,FALSE,"QA"}</definedName>
    <definedName name="what">'[74]General Inputs'!$E$4</definedName>
    <definedName name="whorn_db">#REF!</definedName>
    <definedName name="WHS">[54]Warehouse!$C$50:$I$300</definedName>
    <definedName name="Wind_NamePlate">'[18]Wind Own'!$B$7</definedName>
    <definedName name="WindDate">'[34]Dispatch Cases'!#REF!</definedName>
    <definedName name="WindTransCost">[18]Resources!$D$78</definedName>
    <definedName name="WRKCAP">#REF!</definedName>
    <definedName name="wrn.1._.Bi._.Monthly._.CR." localSheetId="18" hidden="1">{#N/A,#N/A,FALSE,"Drill Sites";"WP 212",#N/A,FALSE,"MWAG EOR";"WP 213",#N/A,FALSE,"MWAG EOR";#N/A,#N/A,FALSE,"Misc. Facility";#N/A,#N/A,FALSE,"WWTP"}</definedName>
    <definedName name="wrn.1._.Bi._.Monthly._.CR." localSheetId="4" hidden="1">{#N/A,#N/A,FALSE,"Drill Sites";"WP 212",#N/A,FALSE,"MWAG EOR";"WP 213",#N/A,FALSE,"MWAG EOR";#N/A,#N/A,FALSE,"Misc. Facility";#N/A,#N/A,FALSE,"WWTP"}</definedName>
    <definedName name="wrn.1._.Bi._.Monthly._.CR." localSheetId="11" hidden="1">{#N/A,#N/A,FALSE,"Drill Sites";"WP 212",#N/A,FALSE,"MWAG EOR";"WP 213",#N/A,FALSE,"MWAG EOR";#N/A,#N/A,FALSE,"Misc. Facility";#N/A,#N/A,FALSE,"WWTP"}</definedName>
    <definedName name="wrn.1._.Bi._.Monthly._.CR." localSheetId="7" hidden="1">{#N/A,#N/A,FALSE,"Drill Sites";"WP 212",#N/A,FALSE,"MWAG EOR";"WP 213",#N/A,FALSE,"MWAG EOR";#N/A,#N/A,FALSE,"Misc. Facility";#N/A,#N/A,FALSE,"WWTP"}</definedName>
    <definedName name="wrn.1._.Bi._.Monthly._.CR." localSheetId="9" hidden="1">{#N/A,#N/A,FALSE,"Drill Sites";"WP 212",#N/A,FALSE,"MWAG EOR";"WP 213",#N/A,FALSE,"MWAG EOR";#N/A,#N/A,FALSE,"Misc. Facility";#N/A,#N/A,FALSE,"WWTP"}</definedName>
    <definedName name="wrn.1._.Bi._.Monthly._.CR." localSheetId="16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11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18" hidden="1">{#N/A,#N/A,FALSE,"CRPT";#N/A,#N/A,FALSE,"TREND";#N/A,#N/A,FALSE,"%Curve"}</definedName>
    <definedName name="wrn.AAI." localSheetId="4" hidden="1">{#N/A,#N/A,FALSE,"CRPT";#N/A,#N/A,FALSE,"TREND";#N/A,#N/A,FALSE,"%Curve"}</definedName>
    <definedName name="wrn.AAI." localSheetId="11" hidden="1">{#N/A,#N/A,FALSE,"CRPT";#N/A,#N/A,FALSE,"TREND";#N/A,#N/A,FALSE,"%Curve"}</definedName>
    <definedName name="wrn.AAI." localSheetId="7" hidden="1">{#N/A,#N/A,FALSE,"CRPT";#N/A,#N/A,FALSE,"TREND";#N/A,#N/A,FALSE,"%Curve"}</definedName>
    <definedName name="wrn.AAI." localSheetId="9" hidden="1">{#N/A,#N/A,FALSE,"CRPT";#N/A,#N/A,FALSE,"TREND";#N/A,#N/A,FALSE,"%Curve"}</definedName>
    <definedName name="wrn.AAI." localSheetId="16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18" hidden="1">{#N/A,#N/A,FALSE,"CRPT";#N/A,#N/A,FALSE,"TREND";#N/A,#N/A,FALSE,"% CURVE"}</definedName>
    <definedName name="wrn.AAI._.Report." localSheetId="4" hidden="1">{#N/A,#N/A,FALSE,"CRPT";#N/A,#N/A,FALSE,"TREND";#N/A,#N/A,FALSE,"% CURVE"}</definedName>
    <definedName name="wrn.AAI._.Report." localSheetId="11" hidden="1">{#N/A,#N/A,FALSE,"CRPT";#N/A,#N/A,FALSE,"TREND";#N/A,#N/A,FALSE,"% CURVE"}</definedName>
    <definedName name="wrn.AAI._.Report." localSheetId="7" hidden="1">{#N/A,#N/A,FALSE,"CRPT";#N/A,#N/A,FALSE,"TREND";#N/A,#N/A,FALSE,"% CURVE"}</definedName>
    <definedName name="wrn.AAI._.Report." localSheetId="9" hidden="1">{#N/A,#N/A,FALSE,"CRPT";#N/A,#N/A,FALSE,"TREND";#N/A,#N/A,FALSE,"% CURVE"}</definedName>
    <definedName name="wrn.AAI._.Report." localSheetId="16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18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9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6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8" hidden="1">{#N/A,#N/A,FALSE,"Pg 6b CustCount_Gas";#N/A,#N/A,FALSE,"QA";#N/A,#N/A,FALSE,"Report";#N/A,#N/A,FALSE,"forecast"}</definedName>
    <definedName name="wrn.Customer._.Counts._.Gas." localSheetId="4" hidden="1">{#N/A,#N/A,FALSE,"Pg 6b CustCount_Gas";#N/A,#N/A,FALSE,"QA";#N/A,#N/A,FALSE,"Report";#N/A,#N/A,FALSE,"forecast"}</definedName>
    <definedName name="wrn.Customer._.Counts._.Gas." localSheetId="11" hidden="1">{#N/A,#N/A,FALSE,"Pg 6b CustCount_Gas";#N/A,#N/A,FALSE,"QA";#N/A,#N/A,FALSE,"Report";#N/A,#N/A,FALSE,"forecast"}</definedName>
    <definedName name="wrn.Customer._.Counts._.Gas." localSheetId="7" hidden="1">{#N/A,#N/A,FALSE,"Pg 6b CustCount_Gas";#N/A,#N/A,FALSE,"QA";#N/A,#N/A,FALSE,"Report";#N/A,#N/A,FALSE,"forecast"}</definedName>
    <definedName name="wrn.Customer._.Counts._.Gas." localSheetId="9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localSheetId="16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18" hidden="1">{#N/A,#N/A,FALSE,"schA"}</definedName>
    <definedName name="wrn.ECR." localSheetId="4" hidden="1">{#N/A,#N/A,FALSE,"schA"}</definedName>
    <definedName name="wrn.ECR." localSheetId="11" hidden="1">{#N/A,#N/A,FALSE,"schA"}</definedName>
    <definedName name="wrn.ECR." localSheetId="7" hidden="1">{#N/A,#N/A,FALSE,"schA"}</definedName>
    <definedName name="wrn.ECR." localSheetId="9" hidden="1">{#N/A,#N/A,FALSE,"schA"}</definedName>
    <definedName name="wrn.ECR." localSheetId="16" hidden="1">{#N/A,#N/A,FALSE,"schA"}</definedName>
    <definedName name="wrn.ECR." hidden="1">{#N/A,#N/A,FALSE,"schA"}</definedName>
    <definedName name="wrn.ESTIMATE." localSheetId="18" hidden="1">{#N/A,#N/A,FALSE,"CESTSUM";#N/A,#N/A,FALSE,"est sum A";#N/A,#N/A,FALSE,"est detail A"}</definedName>
    <definedName name="wrn.ESTIMATE." localSheetId="4" hidden="1">{#N/A,#N/A,FALSE,"CESTSUM";#N/A,#N/A,FALSE,"est sum A";#N/A,#N/A,FALSE,"est detail A"}</definedName>
    <definedName name="wrn.ESTIMATE." localSheetId="11" hidden="1">{#N/A,#N/A,FALSE,"CESTSUM";#N/A,#N/A,FALSE,"est sum A";#N/A,#N/A,FALSE,"est detail A"}</definedName>
    <definedName name="wrn.ESTIMATE." localSheetId="7" hidden="1">{#N/A,#N/A,FALSE,"CESTSUM";#N/A,#N/A,FALSE,"est sum A";#N/A,#N/A,FALSE,"est detail A"}</definedName>
    <definedName name="wrn.ESTIMATE." localSheetId="9" hidden="1">{#N/A,#N/A,FALSE,"CESTSUM";#N/A,#N/A,FALSE,"est sum A";#N/A,#N/A,FALSE,"est detail A"}</definedName>
    <definedName name="wrn.ESTIMATE." localSheetId="16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18" hidden="1">{#N/A,#N/A,TRUE,"CoverPage";#N/A,#N/A,TRUE,"Gas";#N/A,#N/A,TRUE,"Power";#N/A,#N/A,TRUE,"Historical DJ Mthly Prices"}</definedName>
    <definedName name="wrn.Fundamental." localSheetId="4" hidden="1">{#N/A,#N/A,TRUE,"CoverPage";#N/A,#N/A,TRUE,"Gas";#N/A,#N/A,TRUE,"Power";#N/A,#N/A,TRUE,"Historical DJ Mthly Prices"}</definedName>
    <definedName name="wrn.Fundamental." localSheetId="11" hidden="1">{#N/A,#N/A,TRUE,"CoverPage";#N/A,#N/A,TRUE,"Gas";#N/A,#N/A,TRUE,"Power";#N/A,#N/A,TRUE,"Historical DJ Mthly Prices"}</definedName>
    <definedName name="wrn.Fundamental." localSheetId="7" hidden="1">{#N/A,#N/A,TRUE,"CoverPage";#N/A,#N/A,TRUE,"Gas";#N/A,#N/A,TRUE,"Power";#N/A,#N/A,TRUE,"Historical DJ Mthly Prices"}</definedName>
    <definedName name="wrn.Fundamental." localSheetId="9" hidden="1">{#N/A,#N/A,TRUE,"CoverPage";#N/A,#N/A,TRUE,"Gas";#N/A,#N/A,TRUE,"Power";#N/A,#N/A,TRUE,"Historical DJ Mthly Prices"}</definedName>
    <definedName name="wrn.Fundamental." localSheetId="15" hidden="1">{#N/A,#N/A,TRUE,"CoverPage";#N/A,#N/A,TRUE,"Gas";#N/A,#N/A,TRUE,"Power";#N/A,#N/A,TRUE,"Historical DJ Mthly Prices"}</definedName>
    <definedName name="wrn.Fundamental." localSheetId="16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18" hidden="1">{#N/A,#N/A,TRUE,"CoverPage";#N/A,#N/A,TRUE,"Gas";#N/A,#N/A,TRUE,"Power";#N/A,#N/A,TRUE,"Historical DJ Mthly Prices"}</definedName>
    <definedName name="wrn.Fundamental2" localSheetId="16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18" hidden="1">{#N/A,#N/A,FALSE,"SUMMARY";#N/A,#N/A,FALSE,"AE7616";#N/A,#N/A,FALSE,"AE7617";#N/A,#N/A,FALSE,"AE7618";#N/A,#N/A,FALSE,"AE7619"}</definedName>
    <definedName name="wrn.IEO." localSheetId="4" hidden="1">{#N/A,#N/A,FALSE,"SUMMARY";#N/A,#N/A,FALSE,"AE7616";#N/A,#N/A,FALSE,"AE7617";#N/A,#N/A,FALSE,"AE7618";#N/A,#N/A,FALSE,"AE7619"}</definedName>
    <definedName name="wrn.IEO." localSheetId="11" hidden="1">{#N/A,#N/A,FALSE,"SUMMARY";#N/A,#N/A,FALSE,"AE7616";#N/A,#N/A,FALSE,"AE7617";#N/A,#N/A,FALSE,"AE7618";#N/A,#N/A,FALSE,"AE7619"}</definedName>
    <definedName name="wrn.IEO." localSheetId="7" hidden="1">{#N/A,#N/A,FALSE,"SUMMARY";#N/A,#N/A,FALSE,"AE7616";#N/A,#N/A,FALSE,"AE7617";#N/A,#N/A,FALSE,"AE7618";#N/A,#N/A,FALSE,"AE7619"}</definedName>
    <definedName name="wrn.IEO." localSheetId="9" hidden="1">{#N/A,#N/A,FALSE,"SUMMARY";#N/A,#N/A,FALSE,"AE7616";#N/A,#N/A,FALSE,"AE7617";#N/A,#N/A,FALSE,"AE7618";#N/A,#N/A,FALSE,"AE7619"}</definedName>
    <definedName name="wrn.IEO." localSheetId="16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18" hidden="1">{#N/A,#N/A,FALSE,"Coversheet";#N/A,#N/A,FALSE,"QA"}</definedName>
    <definedName name="wrn.Incentive._.Overhead." localSheetId="4" hidden="1">{#N/A,#N/A,FALSE,"Coversheet";#N/A,#N/A,FALSE,"QA"}</definedName>
    <definedName name="wrn.Incentive._.Overhead." localSheetId="11" hidden="1">{#N/A,#N/A,FALSE,"Coversheet";#N/A,#N/A,FALSE,"QA"}</definedName>
    <definedName name="wrn.Incentive._.Overhead." localSheetId="7" hidden="1">{#N/A,#N/A,FALSE,"Coversheet";#N/A,#N/A,FALSE,"QA"}</definedName>
    <definedName name="wrn.Incentive._.Overhead." localSheetId="5" hidden="1">{#N/A,#N/A,FALSE,"Coversheet";#N/A,#N/A,FALSE,"QA"}</definedName>
    <definedName name="wrn.Incentive._.Overhead." localSheetId="9" hidden="1">{#N/A,#N/A,FALSE,"Coversheet";#N/A,#N/A,FALSE,"QA"}</definedName>
    <definedName name="wrn.Incentive._.Overhead." localSheetId="15" hidden="1">{#N/A,#N/A,FALSE,"Coversheet";#N/A,#N/A,FALSE,"QA"}</definedName>
    <definedName name="wrn.Incentive._.Overhead." localSheetId="16" hidden="1">{#N/A,#N/A,FALSE,"Coversheet";#N/A,#N/A,FALSE,"QA"}</definedName>
    <definedName name="wrn.Incentive._.Overhead." hidden="1">{#N/A,#N/A,FALSE,"Coversheet";#N/A,#N/A,FALSE,"QA"}</definedName>
    <definedName name="wrn.limit_reports." localSheetId="18" hidden="1">{#N/A,#N/A,FALSE,"Schedule F";#N/A,#N/A,FALSE,"Schedule G"}</definedName>
    <definedName name="wrn.limit_reports." localSheetId="4" hidden="1">{#N/A,#N/A,FALSE,"Schedule F";#N/A,#N/A,FALSE,"Schedule G"}</definedName>
    <definedName name="wrn.limit_reports." localSheetId="11" hidden="1">{#N/A,#N/A,FALSE,"Schedule F";#N/A,#N/A,FALSE,"Schedule G"}</definedName>
    <definedName name="wrn.limit_reports." localSheetId="7" hidden="1">{#N/A,#N/A,FALSE,"Schedule F";#N/A,#N/A,FALSE,"Schedule G"}</definedName>
    <definedName name="wrn.limit_reports." localSheetId="5" hidden="1">{#N/A,#N/A,FALSE,"Schedule F";#N/A,#N/A,FALSE,"Schedule G"}</definedName>
    <definedName name="wrn.limit_reports." localSheetId="9" hidden="1">{#N/A,#N/A,FALSE,"Schedule F";#N/A,#N/A,FALSE,"Schedule G"}</definedName>
    <definedName name="wrn.limit_reports." localSheetId="15" hidden="1">{#N/A,#N/A,FALSE,"Schedule F";#N/A,#N/A,FALSE,"Schedule G"}</definedName>
    <definedName name="wrn.limit_reports." localSheetId="16" hidden="1">{#N/A,#N/A,FALSE,"Schedule F";#N/A,#N/A,FALSE,"Schedule G"}</definedName>
    <definedName name="wrn.limit_reports." hidden="1">{#N/A,#N/A,FALSE,"Schedule F";#N/A,#N/A,FALSE,"Schedule G"}</definedName>
    <definedName name="wrn.MARGIN_WO_QTR." localSheetId="18" hidden="1">{#N/A,#N/A,FALSE,"Month ";#N/A,#N/A,FALSE,"YTD";#N/A,#N/A,FALSE,"12 mo ended"}</definedName>
    <definedName name="wrn.MARGIN_WO_QTR." localSheetId="4" hidden="1">{#N/A,#N/A,FALSE,"Month ";#N/A,#N/A,FALSE,"YTD";#N/A,#N/A,FALSE,"12 mo ended"}</definedName>
    <definedName name="wrn.MARGIN_WO_QTR." localSheetId="11" hidden="1">{#N/A,#N/A,FALSE,"Month ";#N/A,#N/A,FALSE,"YTD";#N/A,#N/A,FALSE,"12 mo ended"}</definedName>
    <definedName name="wrn.MARGIN_WO_QTR." localSheetId="7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localSheetId="9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localSheetId="16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18" hidden="1">{#N/A,#N/A,FALSE,"BASE";#N/A,#N/A,FALSE,"LOOPS";#N/A,#N/A,FALSE,"PLC"}</definedName>
    <definedName name="wrn.Project._.Services." localSheetId="4" hidden="1">{#N/A,#N/A,FALSE,"BASE";#N/A,#N/A,FALSE,"LOOPS";#N/A,#N/A,FALSE,"PLC"}</definedName>
    <definedName name="wrn.Project._.Services." localSheetId="11" hidden="1">{#N/A,#N/A,FALSE,"BASE";#N/A,#N/A,FALSE,"LOOPS";#N/A,#N/A,FALSE,"PLC"}</definedName>
    <definedName name="wrn.Project._.Services." localSheetId="7" hidden="1">{#N/A,#N/A,FALSE,"BASE";#N/A,#N/A,FALSE,"LOOPS";#N/A,#N/A,FALSE,"PLC"}</definedName>
    <definedName name="wrn.Project._.Services." localSheetId="9" hidden="1">{#N/A,#N/A,FALSE,"BASE";#N/A,#N/A,FALSE,"LOOPS";#N/A,#N/A,FALSE,"PLC"}</definedName>
    <definedName name="wrn.Project._.Services." localSheetId="16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18" hidden="1">{#N/A,#N/A,FALSE,"7617 Fab";#N/A,#N/A,FALSE,"7617 NSK"}</definedName>
    <definedName name="wrn.SCHEDULE." localSheetId="4" hidden="1">{#N/A,#N/A,FALSE,"7617 Fab";#N/A,#N/A,FALSE,"7617 NSK"}</definedName>
    <definedName name="wrn.SCHEDULE." localSheetId="11" hidden="1">{#N/A,#N/A,FALSE,"7617 Fab";#N/A,#N/A,FALSE,"7617 NSK"}</definedName>
    <definedName name="wrn.SCHEDULE." localSheetId="7" hidden="1">{#N/A,#N/A,FALSE,"7617 Fab";#N/A,#N/A,FALSE,"7617 NSK"}</definedName>
    <definedName name="wrn.SCHEDULE." localSheetId="9" hidden="1">{#N/A,#N/A,FALSE,"7617 Fab";#N/A,#N/A,FALSE,"7617 NSK"}</definedName>
    <definedName name="wrn.SCHEDULE." localSheetId="16" hidden="1">{#N/A,#N/A,FALSE,"7617 Fab";#N/A,#N/A,FALSE,"7617 NSK"}</definedName>
    <definedName name="wrn.SCHEDULE." hidden="1">{#N/A,#N/A,FALSE,"7617 Fab";#N/A,#N/A,FALSE,"7617 NSK"}</definedName>
    <definedName name="wrn.SLB." localSheetId="18" hidden="1">{#N/A,#N/A,FALSE,"SUMMARY";#N/A,#N/A,FALSE,"AE7616";#N/A,#N/A,FALSE,"AE7617";#N/A,#N/A,FALSE,"AE7618";#N/A,#N/A,FALSE,"AE7619";#N/A,#N/A,FALSE,"Target Materials"}</definedName>
    <definedName name="wrn.SLB." localSheetId="4" hidden="1">{#N/A,#N/A,FALSE,"SUMMARY";#N/A,#N/A,FALSE,"AE7616";#N/A,#N/A,FALSE,"AE7617";#N/A,#N/A,FALSE,"AE7618";#N/A,#N/A,FALSE,"AE7619";#N/A,#N/A,FALSE,"Target Materials"}</definedName>
    <definedName name="wrn.SLB." localSheetId="11" hidden="1">{#N/A,#N/A,FALSE,"SUMMARY";#N/A,#N/A,FALSE,"AE7616";#N/A,#N/A,FALSE,"AE7617";#N/A,#N/A,FALSE,"AE7618";#N/A,#N/A,FALSE,"AE7619";#N/A,#N/A,FALSE,"Target Materials"}</definedName>
    <definedName name="wrn.SLB." localSheetId="7" hidden="1">{#N/A,#N/A,FALSE,"SUMMARY";#N/A,#N/A,FALSE,"AE7616";#N/A,#N/A,FALSE,"AE7617";#N/A,#N/A,FALSE,"AE7618";#N/A,#N/A,FALSE,"AE7619";#N/A,#N/A,FALSE,"Target Materials"}</definedName>
    <definedName name="wrn.SLB." localSheetId="9" hidden="1">{#N/A,#N/A,FALSE,"SUMMARY";#N/A,#N/A,FALSE,"AE7616";#N/A,#N/A,FALSE,"AE7617";#N/A,#N/A,FALSE,"AE7618";#N/A,#N/A,FALSE,"AE7619";#N/A,#N/A,FALSE,"Target Materials"}</definedName>
    <definedName name="wrn.SLB." localSheetId="16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18" hidden="1">{#N/A,#N/A,FALSE,"2002 Small Tool OH";#N/A,#N/A,FALSE,"QA"}</definedName>
    <definedName name="wrn.Small._.Tools._.Overhead." localSheetId="4" hidden="1">{#N/A,#N/A,FALSE,"2002 Small Tool OH";#N/A,#N/A,FALSE,"QA"}</definedName>
    <definedName name="wrn.Small._.Tools._.Overhead." localSheetId="11" hidden="1">{#N/A,#N/A,FALSE,"2002 Small Tool OH";#N/A,#N/A,FALSE,"QA"}</definedName>
    <definedName name="wrn.Small._.Tools._.Overhead." localSheetId="7" hidden="1">{#N/A,#N/A,FALSE,"2002 Small Tool OH";#N/A,#N/A,FALSE,"QA"}</definedName>
    <definedName name="wrn.Small._.Tools._.Overhead." localSheetId="9" hidden="1">{#N/A,#N/A,FALSE,"2002 Small Tool OH";#N/A,#N/A,FALSE,"QA"}</definedName>
    <definedName name="wrn.Small._.Tools._.Overhead." localSheetId="15" hidden="1">{#N/A,#N/A,FALSE,"2002 Small Tool OH";#N/A,#N/A,FALSE,"QA"}</definedName>
    <definedName name="wrn.Small._.Tools._.Overhead." localSheetId="16" hidden="1">{#N/A,#N/A,FALSE,"2002 Small Tool OH";#N/A,#N/A,FALSE,"QA"}</definedName>
    <definedName name="wrn.Small._.Tools._.Overhead." hidden="1">{#N/A,#N/A,FALSE,"2002 Small Tool OH";#N/A,#N/A,FALSE,"QA"}</definedName>
    <definedName name="wrn.Summary." localSheetId="18" hidden="1">{#N/A,#N/A,FALSE,"Summ";#N/A,#N/A,FALSE,"General"}</definedName>
    <definedName name="wrn.Summary." localSheetId="4" hidden="1">{#N/A,#N/A,FALSE,"Summ";#N/A,#N/A,FALSE,"General"}</definedName>
    <definedName name="wrn.Summary." localSheetId="11" hidden="1">{#N/A,#N/A,FALSE,"Summ";#N/A,#N/A,FALSE,"General"}</definedName>
    <definedName name="wrn.Summary." localSheetId="7" hidden="1">{#N/A,#N/A,FALSE,"Summ";#N/A,#N/A,FALSE,"General"}</definedName>
    <definedName name="wrn.Summary." localSheetId="9" hidden="1">{#N/A,#N/A,FALSE,"Summ";#N/A,#N/A,FALSE,"General"}</definedName>
    <definedName name="wrn.Summary." localSheetId="16" hidden="1">{#N/A,#N/A,FALSE,"Summ";#N/A,#N/A,FALSE,"General"}</definedName>
    <definedName name="wrn.Summary." hidden="1">{#N/A,#N/A,FALSE,"Summ";#N/A,#N/A,FALSE,"General"}</definedName>
    <definedName name="wrn.USIM_Data." localSheetId="1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9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1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18" hidden="1">{#N/A,#N/A,FALSE,"Expenditures";#N/A,#N/A,FALSE,"Property Placed In-Service";#N/A,#N/A,FALSE,"CWIP Balances"}</definedName>
    <definedName name="wrn.USIM_Data_Abbrev3." localSheetId="4" hidden="1">{#N/A,#N/A,FALSE,"Expenditures";#N/A,#N/A,FALSE,"Property Placed In-Service";#N/A,#N/A,FALSE,"CWIP Balances"}</definedName>
    <definedName name="wrn.USIM_Data_Abbrev3." localSheetId="11" hidden="1">{#N/A,#N/A,FALSE,"Expenditures";#N/A,#N/A,FALSE,"Property Placed In-Service";#N/A,#N/A,FALSE,"CWIP Balances"}</definedName>
    <definedName name="wrn.USIM_Data_Abbrev3." localSheetId="7" hidden="1">{#N/A,#N/A,FALSE,"Expenditures";#N/A,#N/A,FALSE,"Property Placed In-Service";#N/A,#N/A,FALSE,"CWIP Balances"}</definedName>
    <definedName name="wrn.USIM_Data_Abbrev3." localSheetId="9" hidden="1">{#N/A,#N/A,FALSE,"Expenditures";#N/A,#N/A,FALSE,"Property Placed In-Service";#N/A,#N/A,FALSE,"CWIP Balances"}</definedName>
    <definedName name="wrn.USIM_Data_Abbrev3." localSheetId="16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1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>#REF!</definedName>
    <definedName name="www" localSheetId="18" hidden="1">{#N/A,#N/A,FALSE,"schA"}</definedName>
    <definedName name="www" localSheetId="4" hidden="1">{#N/A,#N/A,FALSE,"schA"}</definedName>
    <definedName name="www" localSheetId="11" hidden="1">{#N/A,#N/A,FALSE,"schA"}</definedName>
    <definedName name="www" localSheetId="7" hidden="1">{#N/A,#N/A,FALSE,"schA"}</definedName>
    <definedName name="www" localSheetId="9" hidden="1">{#N/A,#N/A,FALSE,"schA"}</definedName>
    <definedName name="www" localSheetId="16" hidden="1">{#N/A,#N/A,FALSE,"schA"}</definedName>
    <definedName name="www" hidden="1">{#N/A,#N/A,FALSE,"schA"}</definedName>
    <definedName name="x" localSheetId="18" hidden="1">{#N/A,#N/A,FALSE,"Coversheet";#N/A,#N/A,FALSE,"QA"}</definedName>
    <definedName name="x" localSheetId="11" hidden="1">{#N/A,#N/A,FALSE,"Coversheet";#N/A,#N/A,FALSE,"QA"}</definedName>
    <definedName name="x" localSheetId="9" hidden="1">{#N/A,#N/A,FALSE,"Coversheet";#N/A,#N/A,FALSE,"QA"}</definedName>
    <definedName name="x" localSheetId="16" hidden="1">{#N/A,#N/A,FALSE,"Coversheet";#N/A,#N/A,FALSE,"QA"}</definedName>
    <definedName name="x" hidden="1">{#N/A,#N/A,FALSE,"Coversheet";#N/A,#N/A,FALSE,"QA"}</definedName>
    <definedName name="x1start">'[6]Customer Data'!$B$92</definedName>
    <definedName name="x2start">'[6]Customer Data'!$B$96</definedName>
    <definedName name="x3start">'[6]Customer Data'!$B$100</definedName>
    <definedName name="x4start">'[6]Customer Data'!$B$104</definedName>
    <definedName name="xseries">'[6]Accumulated Offer'!$D$41</definedName>
    <definedName name="xx" localSheetId="11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YZ">[6]PartsFlow!$E$23</definedName>
    <definedName name="y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2_Query_Edit__Customize">#REF!</definedName>
    <definedName name="YEAR">#REF!</definedName>
    <definedName name="YearByYear">[6]YearByYear!$A$1</definedName>
    <definedName name="YearOfCostData">[18]Resources!$E$70</definedName>
    <definedName name="Years_evaluated">'[75]Revison Inputs'!$B$6</definedName>
    <definedName name="yrformat1">'[6]Customer Data'!$E$197</definedName>
    <definedName name="yseries1">'[6]Accumulated Offer'!$D$45</definedName>
    <definedName name="yseries2">'[6]Accumulated Offer'!$D$52</definedName>
    <definedName name="yseries3">'[6]Accumulated Offer'!$D$59</definedName>
    <definedName name="YTD_Format">[55]YTD!$B$13:$D$13,[55]YTD!$B$36:$D$36</definedName>
    <definedName name="yuf" localSheetId="11" hidden="1">{#N/A,#N/A,FALSE,"Summ";#N/A,#N/A,FALSE,"General"}</definedName>
    <definedName name="yuf" hidden="1">{#N/A,#N/A,FALSE,"Summ";#N/A,#N/A,FALSE,"General"}</definedName>
    <definedName name="z" localSheetId="18" hidden="1">{#N/A,#N/A,FALSE,"Coversheet";#N/A,#N/A,FALSE,"QA"}</definedName>
    <definedName name="z" localSheetId="11" hidden="1">{#N/A,#N/A,FALSE,"Coversheet";#N/A,#N/A,FALSE,"QA"}</definedName>
    <definedName name="z" localSheetId="9" hidden="1">{#N/A,#N/A,FALSE,"Coversheet";#N/A,#N/A,FALSE,"QA"}</definedName>
    <definedName name="z" localSheetId="16" hidden="1">{#N/A,#N/A,FALSE,"Coversheet";#N/A,#N/A,FALSE,"QA"}</definedName>
    <definedName name="z" hidden="1">{#N/A,#N/A,FALSE,"Coversheet";#N/A,#N/A,FALSE,"QA"}</definedName>
    <definedName name="Z_067119CC_1C61_43DB_B4BB_54397DC63A91_.wvu.PrintArea" localSheetId="4" hidden="1">'A-1 2011 GRC Compl Less Prop Tx'!$A$5:$H$56</definedName>
    <definedName name="Z_08940AE3_2B39_4679_8F23_53091628DE22_.wvu.Cols" localSheetId="11" hidden="1">'CTM-5 Ex A-3'!$E:$O</definedName>
    <definedName name="Z_08940AE3_2B39_4679_8F23_53091628DE22_.wvu.PrintArea" localSheetId="11" hidden="1">'CTM-5 Ex A-3'!$A$11:$S$78</definedName>
    <definedName name="Z_0F2CC7FB_658B_4076_B2F4_70F2E8A73C62_.wvu.Cols" localSheetId="11" hidden="1">'CTM-5 Ex A-3'!$E:$O</definedName>
    <definedName name="Z_0F2CC7FB_658B_4076_B2F4_70F2E8A73C62_.wvu.PrintArea" localSheetId="11" hidden="1">'CTM-5 Ex A-3'!$A$11:$S$78</definedName>
    <definedName name="Z_124C812C_4A2C_4F7A_9C51_0C1396FF6214_.wvu.Cols" localSheetId="11" hidden="1">'CTM-5 Ex A-3'!$E:$O</definedName>
    <definedName name="Z_124C812C_4A2C_4F7A_9C51_0C1396FF6214_.wvu.PrintArea" localSheetId="11" hidden="1">'CTM-5 Ex A-3'!$A$11:$S$78</definedName>
    <definedName name="Z_14262664_129C_4E9B_8245_4B43AF19E33A_.wvu.PrintArea" localSheetId="4" hidden="1">'A-1 2011 GRC Compl Less Prop Tx'!$A$5:$H$56</definedName>
    <definedName name="Z_17768135_68BF_4539_94C0_50ED7816A698_.wvu.PrintArea" localSheetId="4" hidden="1">'A-1 2011 GRC Compl Less Prop Tx'!$A$5:$H$56</definedName>
    <definedName name="Z_1E64D771_8C52_4EFE_8F0D_67326F432767_.wvu.PrintArea" localSheetId="4" hidden="1">'A-1 2011 GRC Compl Less Prop Tx'!$A$5:$H$56</definedName>
    <definedName name="Z_28C5A156_92F3_4234_9C7A_A32D75F798CC_.wvu.PrintArea" localSheetId="4" hidden="1">'A-1 2011 GRC Compl Less Prop Tx'!$A$5:$H$56</definedName>
    <definedName name="Z_2DBDF3D7_BA4D_404D_AE4B_DFD7008C0411_.wvu.PrintArea" localSheetId="4" hidden="1">'A-1 2011 GRC Compl Less Prop Tx'!$A$5:$H$56</definedName>
    <definedName name="Z_33B41F79_FD24_4F36_8296_4697334AAAA8_.wvu.Cols" localSheetId="11" hidden="1">'CTM-5 Ex A-3'!$E:$O</definedName>
    <definedName name="Z_360E262E_5544_471B_8912_5783F5DDE4E1_.wvu.Cols" localSheetId="11" hidden="1">'CTM-5 Ex A-3'!$E:$O</definedName>
    <definedName name="Z_360E262E_5544_471B_8912_5783F5DDE4E1_.wvu.PrintArea" localSheetId="11" hidden="1">'CTM-5 Ex A-3'!$A$11:$S$78</definedName>
    <definedName name="Z_3797879C_3298_4122_A12D_3DFD0284FBDD_.wvu.PrintArea" localSheetId="4" hidden="1">'A-1 2011 GRC Compl Less Prop Tx'!$A$5:$H$56</definedName>
    <definedName name="Z_3834E606_B28A_4696_9192_7BDA898195A1_.wvu.PrintArea" localSheetId="4" hidden="1">'A-1 2011 GRC Compl Less Prop Tx'!$A$5:$H$56</definedName>
    <definedName name="Z_3DB8EC99_BD55_4ABF_B71E_F70797B0173C_.wvu.PrintArea" localSheetId="4" hidden="1">'A-1 2011 GRC Compl Less Prop Tx'!$A$5:$H$56</definedName>
    <definedName name="Z_40B7FB48_DAE3_4682_852F_AC0650D2BE14_.wvu.PrintArea" localSheetId="4" hidden="1">'A-1 2011 GRC Compl Less Prop Tx'!$A$5:$H$56</definedName>
    <definedName name="Z_41713566_6DDC_4C14_8259_D9C15B9E45DD_.wvu.PrintArea" localSheetId="4" hidden="1">'A-1 2011 GRC Compl Less Prop Tx'!$A$5:$H$56</definedName>
    <definedName name="Z_423F2953_9177_4482_AE78_C7C47BA8995B_.wvu.PrintArea" localSheetId="4" hidden="1">'A-1 2011 GRC Compl Less Prop Tx'!$A$5:$H$56</definedName>
    <definedName name="Z_46E5C546_9AEA_4E06_B017_805B7E255C92_.wvu.PrintArea" localSheetId="4" hidden="1">'A-1 2011 GRC Compl Less Prop Tx'!$A$5:$H$56</definedName>
    <definedName name="Z_4840C72E_33E7_45CF_A897_030BC56F6B90_.wvu.PrintArea" localSheetId="4" hidden="1">'A-1 2011 GRC Compl Less Prop Tx'!$A$5:$H$56</definedName>
    <definedName name="Z_4E622CCD_D944_4FAF_AA88_B1B0E08B47FA_.wvu.Cols" localSheetId="11" hidden="1">'CTM-5 Ex A-3'!$E:$O</definedName>
    <definedName name="Z_4E622CCD_D944_4FAF_AA88_B1B0E08B47FA_.wvu.PrintArea" localSheetId="11" hidden="1">'CTM-5 Ex A-3'!$A$11:$S$78</definedName>
    <definedName name="Z_5E49DE5F_0FCC_425D_A4A9_9AE99BAB6770_.wvu.Cols" localSheetId="11" hidden="1">'CTM-5 Ex A-3'!$E:$O</definedName>
    <definedName name="Z_605C023E_A5C7_400F_9AAA_827B8FDB13A8_.wvu.PrintArea" localSheetId="4" hidden="1">'A-1 2011 GRC Compl Less Prop Tx'!$A$5:$H$56</definedName>
    <definedName name="Z_62EE4FB2_B9F8_4C5D_BC5C_181361F6DD86_.wvu.PrintArea" localSheetId="4" hidden="1">'A-1 2011 GRC Compl Less Prop Tx'!$A$5:$H$56</definedName>
    <definedName name="Z_71BE80D5_D2E9_4DE2_BCB0_6CDBFC730EEB_.wvu.Cols" localSheetId="11" hidden="1">'CTM-5 Ex A-3'!$E:$O</definedName>
    <definedName name="Z_72FEDAE6_5818_4398_BD73_F68F64A87D77_.wvu.Cols" localSheetId="11" hidden="1">'CTM-5 Ex A-3'!$E:$O</definedName>
    <definedName name="Z_73DC5D62_B5F7_4FF1_B828_872B4B4D393C_.wvu.Cols" localSheetId="11" hidden="1">'CTM-5 Ex A-3'!$E:$O</definedName>
    <definedName name="Z_79762E65_90C4_47A1_86F2_E82D4A20979F_.wvu.Cols" localSheetId="11" hidden="1">'CTM-5 Ex A-3'!$E:$O</definedName>
    <definedName name="Z_7BA69DB9_9629_48D1_B18D_D9C903A40CAC_.wvu.Cols" localSheetId="11" hidden="1">'CTM-5 Ex A-3'!$E:$O</definedName>
    <definedName name="Z_7BB893A1_9453_4866_8DE0_1A73FD3D4375_.wvu.Cols" localSheetId="11" hidden="1">'CTM-5 Ex A-3'!$E:$O</definedName>
    <definedName name="Z_813D7A4F_EDF6_49ED_B8FD_B74D0B9276AB_.wvu.PrintArea" localSheetId="4" hidden="1">'A-1 2011 GRC Compl Less Prop Tx'!$A$5:$H$56</definedName>
    <definedName name="Z_83C2B01C_2BB7_44E8_9FCB_52B0216AB579_.wvu.Cols" localSheetId="11" hidden="1">'CTM-5 Ex A-3'!$E:$O</definedName>
    <definedName name="Z_88A240CE_F5A6_4995_A526_0E22BADCFF6D_.wvu.PrintArea" localSheetId="4" hidden="1">'A-1 2011 GRC Compl Less Prop Tx'!$A$5:$H$56</definedName>
    <definedName name="Z_8920654A_B782_40BF_9A51_A43F20A27C02_.wvu.PrintArea" localSheetId="4" hidden="1">'A-1 2011 GRC Compl Less Prop Tx'!$A$5:$H$56</definedName>
    <definedName name="Z_8E7EA697_A1C1_4FA5_9CC7_93304413A154_.wvu.PrintArea" localSheetId="4" hidden="1">'A-1 2011 GRC Compl Less Prop Tx'!$A$5:$H$56</definedName>
    <definedName name="Z_9425E5FD_17DF_4683_9D8C_95E099A01E16_.wvu.Cols" localSheetId="11" hidden="1">'CTM-5 Ex A-3'!$E:$O</definedName>
    <definedName name="Z_9425E5FD_17DF_4683_9D8C_95E099A01E16_.wvu.PrintArea" localSheetId="11" hidden="1">'CTM-5 Ex A-3'!$A$11:$S$78</definedName>
    <definedName name="Z_990691EF_FF43_4000_BCD8_6862D2BAD44A_.wvu.PrintArea" localSheetId="4" hidden="1">'A-1 2011 GRC Compl Less Prop Tx'!$A$5:$H$56</definedName>
    <definedName name="Z_9DB1448B_0B06_4897_A7CD_BCAC8E925C6E_.wvu.Cols" localSheetId="11" hidden="1">'CTM-5 Ex A-3'!$E:$O</definedName>
    <definedName name="Z_9EDECD17_2FEA_43EF_915A_B991229DF9B6_.wvu.Cols" localSheetId="11" hidden="1">'CTM-5 Ex A-3'!$E:$O</definedName>
    <definedName name="Z_9EDECD17_2FEA_43EF_915A_B991229DF9B6_.wvu.PrintArea" localSheetId="11" hidden="1">'CTM-5 Ex A-3'!$A$11:$S$78</definedName>
    <definedName name="Z_A1FA6151_E2D3_4099_BB8D_6C3F74D8C23B_.wvu.Cols" localSheetId="11" hidden="1">'CTM-5 Ex A-3'!$E:$O</definedName>
    <definedName name="Z_A3FBC4C2_6ECB_480C_89DD_35506B048870_.wvu.PrintArea" localSheetId="4" hidden="1">'A-1 2011 GRC Compl Less Prop Tx'!$A$5:$H$56</definedName>
    <definedName name="Z_ACABE5FC_E604_45C9_ACB7_53C863CA19F6_.wvu.PrintArea" localSheetId="4" hidden="1">'A-1 2011 GRC Compl Less Prop Tx'!$A$5:$H$56</definedName>
    <definedName name="Z_AD88DA1E_4535_4A0F_86F8_39D7812ED88C_.wvu.PrintArea" localSheetId="1" hidden="1">'CTM-2 Adjustments'!$ER$2:$EV$25</definedName>
    <definedName name="Z_AD88DA1E_4535_4A0F_86F8_39D7812ED88C_.wvu.PrintArea" localSheetId="0" hidden="1">'CTM-2 Summary'!$A$1:$AE$41</definedName>
    <definedName name="Z_AD88DA1E_4535_4A0F_86F8_39D7812ED88C_.wvu.PrintArea" localSheetId="12" hidden="1">'CTM-5 Ex A-4'!$A$1:$E$90</definedName>
    <definedName name="Z_AD88DA1E_4535_4A0F_86F8_39D7812ED88C_.wvu.PrintArea" localSheetId="13" hidden="1">'CTM-5 Ex A-5'!$A$1:$E$29</definedName>
    <definedName name="Z_AD88DA1E_4535_4A0F_86F8_39D7812ED88C_.wvu.PrintArea" localSheetId="5" hidden="1">'Ex A-1 Compare'!$A$6:$F$7</definedName>
    <definedName name="Z_AD88DA1E_4535_4A0F_86F8_39D7812ED88C_.wvu.PrintArea" localSheetId="2" hidden="1">'Pwr Csts'!$A$1:$O$39</definedName>
    <definedName name="Z_BA39091D_C7FC_45D0_82A3_5E4EAAFABA5A_.wvu.PrintArea" localSheetId="4" hidden="1">'A-1 2011 GRC Compl Less Prop Tx'!$A$5:$H$56</definedName>
    <definedName name="Z_BBEC464C_25F9_4835_BB05_13062D5DEAC1_.wvu.PrintArea" localSheetId="4" hidden="1">'A-1 2011 GRC Compl Less Prop Tx'!$A$5:$H$56</definedName>
    <definedName name="Z_C3CE34FF_D7D7_4ECF_B6E1_4700E3130E94_.wvu.PrintArea" localSheetId="4" hidden="1">'A-1 2011 GRC Compl Less Prop Tx'!$A$5:$H$56</definedName>
    <definedName name="Z_C63704F0_44AC_4DFF_9CE1_040677F2E727_.wvu.Cols" localSheetId="11" hidden="1">'CTM-5 Ex A-3'!$E:$O</definedName>
    <definedName name="Z_C63704F0_44AC_4DFF_9CE1_040677F2E727_.wvu.PrintArea" localSheetId="11" hidden="1">'CTM-5 Ex A-3'!$A$11:$S$78</definedName>
    <definedName name="Z_CD5012F4_E6A6_495E_BF90_5F6D9EE7AF29_.wvu.PrintArea" localSheetId="4" hidden="1">'A-1 2011 GRC Compl Less Prop Tx'!$A$5:$H$56</definedName>
    <definedName name="Z_D034A8AA_A968_4D12_B6AF_09F53E5CD513_.wvu.PrintArea" localSheetId="4" hidden="1">'A-1 2011 GRC Compl Less Prop Tx'!$A$5:$H$56</definedName>
    <definedName name="Z_D358E58B_5EA6_4EB2_8562_4D9FEBA8EA54_.wvu.PrintArea" localSheetId="4" hidden="1">'A-1 2011 GRC Compl Less Prop Tx'!$A$5:$H$56</definedName>
    <definedName name="Z_D564613F_7CF3_40DE_8CDA_0C25C1F35855_.wvu.PrintArea" localSheetId="4" hidden="1">'A-1 2011 GRC Compl Less Prop Tx'!$A$5:$H$56</definedName>
    <definedName name="Z_D86EDF48_CDEA_4A90_8E1A_7F0B5E967DBE_.wvu.Cols" localSheetId="11" hidden="1">'CTM-5 Ex A-3'!$E:$O</definedName>
    <definedName name="Z_DD70B4E1_CC64_4568_BFD6_83390A7B0268_.wvu.PrintArea" localSheetId="4" hidden="1">'A-1 2011 GRC Compl Less Prop Tx'!$A$5:$H$56</definedName>
    <definedName name="Z_DF4E3B04_E442_43A1_A47D_E26F6CE7F11C_.wvu.PrintArea" localSheetId="4" hidden="1">'A-1 2011 GRC Compl Less Prop Tx'!$A$5:$H$56</definedName>
    <definedName name="Z_E2C26153_D457_4603_B564_60CFADB5026B_.wvu.PrintArea" localSheetId="4" hidden="1">'A-1 2011 GRC Compl Less Prop Tx'!$A$5:$H$56</definedName>
    <definedName name="Z_E4F9A0CE_47D0_4F72_86F1_E5F20B9A3104_.wvu.Cols" localSheetId="11" hidden="1">'CTM-5 Ex A-3'!$E:$O</definedName>
    <definedName name="Z_E98B4028_3602_46AA_8C00_41FD8ABF8836_.wvu.PrintArea" localSheetId="4" hidden="1">'A-1 2011 GRC Compl Less Prop Tx'!$A$5:$H$56</definedName>
    <definedName name="Z_EDF3DC03_FBB9_4397_9335_6FA548B9B5CD_.wvu.PrintArea" localSheetId="4" hidden="1">'A-1 2011 GRC Compl Less Prop Tx'!$A$5:$H$56</definedName>
    <definedName name="Z_F2FA841B_253A_4182_A288_13748E201B99_.wvu.Cols" localSheetId="11" hidden="1">'CTM-5 Ex A-3'!$E:$O</definedName>
    <definedName name="Z_F2FA841B_253A_4182_A288_13748E201B99_.wvu.PrintArea" localSheetId="11" hidden="1">'CTM-5 Ex A-3'!$A$88:$S$125</definedName>
    <definedName name="Z_F531E925_9E0B_409C_9EAA_ADCDD51D6BA7_.wvu.PrintArea" localSheetId="4" hidden="1">'A-1 2011 GRC Compl Less Prop Tx'!$A$5:$H$56</definedName>
    <definedName name="Z_F985D028_064A_46CA_9D34_E4E9B88A9B3C_.wvu.PrintArea" localSheetId="4" hidden="1">'A-1 2011 GRC Compl Less Prop Tx'!$A$5:$H$56</definedName>
    <definedName name="Z_FA8E6920_4213_45BA_ADAB_F0B62DF69468_.wvu.Cols" localSheetId="11" hidden="1">'CTM-5 Ex A-3'!$E:$O</definedName>
    <definedName name="Z_FEFCE477_944B_4DAC_AD75_686CC83D0F0B_.wvu.PrintArea" localSheetId="4" hidden="1">'A-1 2011 GRC Compl Less Prop Tx'!$A$5:$H$56</definedName>
    <definedName name="zilfpldebtperc">#REF!</definedName>
    <definedName name="zilkhaepcdevcost">#REF!</definedName>
    <definedName name="zilkhaownperc">#REF!</definedName>
    <definedName name="ZoneHour1">#REF!</definedName>
    <definedName name="ZoneMonth1">#REF!</definedName>
  </definedNames>
  <calcPr calcId="145621"/>
  <customWorkbookViews>
    <customWorkbookView name="JHS 14" guid="{AD88DA1E-4535-4A0F-86F8-39D7812ED88C}" maximized="1" windowWidth="1276" windowHeight="719" tabRatio="807" activeSheetId="55"/>
  </customWorkbookViews>
</workbook>
</file>

<file path=xl/calcChain.xml><?xml version="1.0" encoding="utf-8"?>
<calcChain xmlns="http://schemas.openxmlformats.org/spreadsheetml/2006/main">
  <c r="F15" i="14" l="1"/>
  <c r="BR23" i="17" l="1"/>
  <c r="BR24" i="17"/>
  <c r="BR25" i="17"/>
  <c r="BR18" i="17"/>
  <c r="BQ18" i="17"/>
  <c r="H8" i="152" l="1"/>
  <c r="H12" i="152"/>
  <c r="I11" i="152" l="1"/>
  <c r="M11" i="152" s="1"/>
  <c r="P17" i="149" l="1"/>
  <c r="F17" i="44" l="1"/>
  <c r="B25" i="44" l="1"/>
  <c r="A17" i="44"/>
  <c r="A18" i="44"/>
  <c r="P13" i="149" l="1"/>
  <c r="H11" i="152" l="1"/>
  <c r="M4" i="152"/>
  <c r="M9" i="152"/>
  <c r="F14" i="44" l="1"/>
  <c r="F18" i="44" l="1"/>
  <c r="Q15" i="148" l="1"/>
  <c r="S15" i="148"/>
  <c r="A121" i="154" l="1"/>
  <c r="A120" i="154"/>
  <c r="A119" i="154"/>
  <c r="A118" i="154"/>
  <c r="A117" i="154"/>
  <c r="A116" i="154"/>
  <c r="O115" i="154"/>
  <c r="N115" i="154"/>
  <c r="M115" i="154"/>
  <c r="L115" i="154"/>
  <c r="K115" i="154"/>
  <c r="J115" i="154"/>
  <c r="I115" i="154"/>
  <c r="H115" i="154"/>
  <c r="G115" i="154"/>
  <c r="F115" i="154"/>
  <c r="E115" i="154"/>
  <c r="D115" i="154"/>
  <c r="D117" i="154" s="1"/>
  <c r="A115" i="154"/>
  <c r="A114" i="154"/>
  <c r="A113" i="154"/>
  <c r="A112" i="154"/>
  <c r="A111" i="154"/>
  <c r="A110" i="154"/>
  <c r="A109" i="154"/>
  <c r="A108" i="154"/>
  <c r="A107" i="154"/>
  <c r="A106" i="154"/>
  <c r="A105" i="154"/>
  <c r="A104" i="154"/>
  <c r="A103" i="154"/>
  <c r="A102" i="154"/>
  <c r="A101" i="154"/>
  <c r="A100" i="154"/>
  <c r="A99" i="154"/>
  <c r="A98" i="154"/>
  <c r="A97" i="154"/>
  <c r="A96" i="154"/>
  <c r="A95" i="154"/>
  <c r="A94" i="154"/>
  <c r="A93" i="154"/>
  <c r="A92" i="154"/>
  <c r="A91" i="154"/>
  <c r="A90" i="154"/>
  <c r="A89" i="154"/>
  <c r="A88" i="154"/>
  <c r="A87" i="154"/>
  <c r="A86" i="154"/>
  <c r="A85" i="154"/>
  <c r="A84" i="154"/>
  <c r="A83" i="154"/>
  <c r="A82" i="154"/>
  <c r="A81" i="154"/>
  <c r="A80" i="154"/>
  <c r="A79" i="154"/>
  <c r="A78" i="154"/>
  <c r="A77" i="154"/>
  <c r="A76" i="154"/>
  <c r="A75" i="154"/>
  <c r="A74" i="154"/>
  <c r="A73" i="154"/>
  <c r="A72" i="154"/>
  <c r="T71" i="154"/>
  <c r="S71" i="154"/>
  <c r="R71" i="154"/>
  <c r="Q71" i="154"/>
  <c r="P71" i="154"/>
  <c r="O71" i="154"/>
  <c r="N71" i="154"/>
  <c r="M71" i="154"/>
  <c r="L71" i="154"/>
  <c r="K71" i="154"/>
  <c r="J71" i="154"/>
  <c r="I71" i="154"/>
  <c r="H71" i="154"/>
  <c r="G71" i="154"/>
  <c r="F71" i="154"/>
  <c r="E71" i="154"/>
  <c r="D71" i="154"/>
  <c r="A71" i="154"/>
  <c r="R70" i="154"/>
  <c r="A70" i="154"/>
  <c r="A69" i="154"/>
  <c r="T68" i="154"/>
  <c r="S68" i="154"/>
  <c r="R68" i="154" s="1"/>
  <c r="Q68" i="154"/>
  <c r="P68" i="154"/>
  <c r="O68" i="154"/>
  <c r="N68" i="154"/>
  <c r="M68" i="154"/>
  <c r="L68" i="154"/>
  <c r="K68" i="154"/>
  <c r="J68" i="154"/>
  <c r="I68" i="154"/>
  <c r="H68" i="154"/>
  <c r="G68" i="154"/>
  <c r="F68" i="154"/>
  <c r="E68" i="154"/>
  <c r="D68" i="154"/>
  <c r="A68" i="154"/>
  <c r="A67" i="154"/>
  <c r="R66" i="154"/>
  <c r="A66" i="154"/>
  <c r="R65" i="154"/>
  <c r="A65" i="154"/>
  <c r="R64" i="154"/>
  <c r="A64" i="154"/>
  <c r="R63" i="154"/>
  <c r="A63" i="154"/>
  <c r="R62" i="154"/>
  <c r="A62" i="154"/>
  <c r="A61" i="154"/>
  <c r="T60" i="154"/>
  <c r="S60" i="154"/>
  <c r="R60" i="154" s="1"/>
  <c r="Q60" i="154"/>
  <c r="P60" i="154"/>
  <c r="O60" i="154"/>
  <c r="N60" i="154"/>
  <c r="M60" i="154"/>
  <c r="L60" i="154"/>
  <c r="K60" i="154"/>
  <c r="J60" i="154"/>
  <c r="I60" i="154"/>
  <c r="H60" i="154"/>
  <c r="G60" i="154"/>
  <c r="F60" i="154"/>
  <c r="E60" i="154"/>
  <c r="D60" i="154"/>
  <c r="A60" i="154"/>
  <c r="R59" i="154"/>
  <c r="A59" i="154"/>
  <c r="R58" i="154"/>
  <c r="A58" i="154"/>
  <c r="R57" i="154"/>
  <c r="A57" i="154"/>
  <c r="R56" i="154"/>
  <c r="A56" i="154"/>
  <c r="R55" i="154"/>
  <c r="A55" i="154"/>
  <c r="A54" i="154"/>
  <c r="T53" i="154"/>
  <c r="S53" i="154"/>
  <c r="R53" i="154"/>
  <c r="Q53" i="154"/>
  <c r="P53" i="154"/>
  <c r="O53" i="154"/>
  <c r="N53" i="154"/>
  <c r="M53" i="154"/>
  <c r="L53" i="154"/>
  <c r="K53" i="154"/>
  <c r="J53" i="154"/>
  <c r="I53" i="154"/>
  <c r="H53" i="154"/>
  <c r="G53" i="154"/>
  <c r="F53" i="154"/>
  <c r="E53" i="154"/>
  <c r="D53" i="154"/>
  <c r="A53" i="154"/>
  <c r="R52" i="154"/>
  <c r="A52" i="154"/>
  <c r="R51" i="154"/>
  <c r="A51" i="154"/>
  <c r="R50" i="154"/>
  <c r="A50" i="154"/>
  <c r="R49" i="154"/>
  <c r="A49" i="154"/>
  <c r="R48" i="154"/>
  <c r="A48" i="154"/>
  <c r="A47" i="154"/>
  <c r="T46" i="154"/>
  <c r="S46" i="154"/>
  <c r="R46" i="154" s="1"/>
  <c r="Q46" i="154"/>
  <c r="P46" i="154"/>
  <c r="O46" i="154"/>
  <c r="N46" i="154"/>
  <c r="M46" i="154"/>
  <c r="L46" i="154"/>
  <c r="K46" i="154"/>
  <c r="J46" i="154"/>
  <c r="I46" i="154"/>
  <c r="H46" i="154"/>
  <c r="G46" i="154"/>
  <c r="F46" i="154"/>
  <c r="E46" i="154"/>
  <c r="D46" i="154"/>
  <c r="A46" i="154"/>
  <c r="A45" i="154"/>
  <c r="R44" i="154"/>
  <c r="A44" i="154"/>
  <c r="R43" i="154"/>
  <c r="A43" i="154"/>
  <c r="R42" i="154"/>
  <c r="A42" i="154"/>
  <c r="R41" i="154"/>
  <c r="A41" i="154"/>
  <c r="R40" i="154"/>
  <c r="A40" i="154"/>
  <c r="A39" i="154"/>
  <c r="T38" i="154"/>
  <c r="S38" i="154"/>
  <c r="R38" i="154" s="1"/>
  <c r="Q38" i="154"/>
  <c r="Q73" i="154" s="1"/>
  <c r="Q77" i="154" s="1"/>
  <c r="D13" i="154" s="1"/>
  <c r="P38" i="154"/>
  <c r="O38" i="154"/>
  <c r="O73" i="154" s="1"/>
  <c r="N38" i="154"/>
  <c r="M38" i="154"/>
  <c r="M73" i="154" s="1"/>
  <c r="L38" i="154"/>
  <c r="K38" i="154"/>
  <c r="K73" i="154" s="1"/>
  <c r="J38" i="154"/>
  <c r="I38" i="154"/>
  <c r="I73" i="154" s="1"/>
  <c r="H38" i="154"/>
  <c r="G38" i="154"/>
  <c r="G73" i="154" s="1"/>
  <c r="F38" i="154"/>
  <c r="E38" i="154"/>
  <c r="E73" i="154" s="1"/>
  <c r="D38" i="154"/>
  <c r="A38" i="154"/>
  <c r="R37" i="154"/>
  <c r="A37" i="154"/>
  <c r="R36" i="154"/>
  <c r="A36" i="154"/>
  <c r="R35" i="154"/>
  <c r="A35" i="154"/>
  <c r="R34" i="154"/>
  <c r="A34" i="154"/>
  <c r="R33" i="154"/>
  <c r="A33" i="154"/>
  <c r="A32" i="154"/>
  <c r="T31" i="154"/>
  <c r="T73" i="154" s="1"/>
  <c r="T77" i="154" s="1"/>
  <c r="D14" i="154" s="1"/>
  <c r="S31" i="154"/>
  <c r="S73" i="154" s="1"/>
  <c r="S77" i="154" s="1"/>
  <c r="R31" i="154"/>
  <c r="Q31" i="154"/>
  <c r="P31" i="154"/>
  <c r="P73" i="154" s="1"/>
  <c r="O31" i="154"/>
  <c r="N31" i="154"/>
  <c r="N73" i="154" s="1"/>
  <c r="M31" i="154"/>
  <c r="L31" i="154"/>
  <c r="L73" i="154" s="1"/>
  <c r="K31" i="154"/>
  <c r="J31" i="154"/>
  <c r="J73" i="154" s="1"/>
  <c r="I31" i="154"/>
  <c r="H31" i="154"/>
  <c r="H73" i="154" s="1"/>
  <c r="G31" i="154"/>
  <c r="F31" i="154"/>
  <c r="F73" i="154" s="1"/>
  <c r="E31" i="154"/>
  <c r="D31" i="154"/>
  <c r="D73" i="154" s="1"/>
  <c r="A31" i="154"/>
  <c r="R30" i="154"/>
  <c r="A30" i="154"/>
  <c r="R29" i="154"/>
  <c r="A29" i="154"/>
  <c r="R28" i="154"/>
  <c r="A28" i="154"/>
  <c r="R27" i="154"/>
  <c r="A27" i="154"/>
  <c r="R26" i="154"/>
  <c r="A26" i="154"/>
  <c r="A25" i="154"/>
  <c r="A24" i="154"/>
  <c r="A23" i="154"/>
  <c r="A22" i="154"/>
  <c r="A21" i="154"/>
  <c r="A20" i="154"/>
  <c r="A19" i="154"/>
  <c r="A18" i="154"/>
  <c r="A17" i="154"/>
  <c r="A16" i="154"/>
  <c r="A15" i="154"/>
  <c r="A14" i="154"/>
  <c r="A13" i="154"/>
  <c r="D16" i="154" l="1"/>
  <c r="D18" i="154" s="1"/>
  <c r="D19" i="154" s="1"/>
  <c r="D120" i="154"/>
  <c r="R77" i="154"/>
  <c r="D121" i="154"/>
  <c r="D20" i="154" s="1"/>
  <c r="R73" i="154"/>
  <c r="D21" i="154" l="1"/>
  <c r="EV2" i="17"/>
  <c r="EP2" i="17"/>
  <c r="EG2" i="17"/>
  <c r="EA2" i="17"/>
  <c r="DU2" i="17"/>
  <c r="DO2" i="17"/>
  <c r="DI2" i="17"/>
  <c r="DC2" i="17"/>
  <c r="CW2" i="17"/>
  <c r="CQ2" i="17"/>
  <c r="CK2" i="17"/>
  <c r="CE2" i="17"/>
  <c r="BY2" i="17"/>
  <c r="BS2" i="17"/>
  <c r="BM2" i="17"/>
  <c r="BG2" i="17"/>
  <c r="BA2" i="17"/>
  <c r="AU2" i="17"/>
  <c r="AO2" i="17"/>
  <c r="AI2" i="17"/>
  <c r="AC2" i="17"/>
  <c r="W2" i="17"/>
  <c r="Q2" i="17"/>
  <c r="K2" i="17"/>
  <c r="DT24" i="17" l="1"/>
  <c r="DT23" i="17"/>
  <c r="DT19" i="17"/>
  <c r="DT18" i="17"/>
  <c r="DS24" i="17"/>
  <c r="DS23" i="17"/>
  <c r="DS19" i="17"/>
  <c r="DS18" i="17"/>
  <c r="Z20" i="14" l="1"/>
  <c r="Y20" i="14"/>
  <c r="X20" i="14"/>
  <c r="W20" i="14"/>
  <c r="V20" i="14"/>
  <c r="U20" i="14"/>
  <c r="T20" i="14"/>
  <c r="S20" i="14"/>
  <c r="R20" i="14"/>
  <c r="Q20" i="14"/>
  <c r="O20" i="14"/>
  <c r="M20" i="14"/>
  <c r="K20" i="14"/>
  <c r="I20" i="14"/>
  <c r="F20" i="14"/>
  <c r="E20" i="14"/>
  <c r="U22" i="149" l="1"/>
  <c r="R22" i="149"/>
  <c r="Q18" i="149"/>
  <c r="Q23" i="149" s="1"/>
  <c r="D27" i="148" a="1"/>
  <c r="D27" i="148" s="1"/>
  <c r="Q26" i="148"/>
  <c r="R26" i="148"/>
  <c r="P19" i="148"/>
  <c r="P26" i="148" s="1"/>
  <c r="O27" i="148" l="1"/>
  <c r="M27" i="148"/>
  <c r="K27" i="148"/>
  <c r="I27" i="148"/>
  <c r="G27" i="148"/>
  <c r="E27" i="148"/>
  <c r="N27" i="148"/>
  <c r="L27" i="148"/>
  <c r="J27" i="148"/>
  <c r="H27" i="148"/>
  <c r="F27" i="148"/>
  <c r="P27" i="148" l="1"/>
  <c r="P13" i="148"/>
  <c r="T13" i="148" s="1"/>
  <c r="P12" i="148"/>
  <c r="R12" i="148" s="1"/>
  <c r="P11" i="148"/>
  <c r="T11" i="148" s="1"/>
  <c r="P10" i="148"/>
  <c r="R10" i="148" s="1"/>
  <c r="P9" i="148"/>
  <c r="T9" i="148" s="1"/>
  <c r="R13" i="148" l="1"/>
  <c r="R9" i="148"/>
  <c r="R11" i="148"/>
  <c r="R27" i="148"/>
  <c r="K34" i="23"/>
  <c r="T10" i="148"/>
  <c r="T12" i="148"/>
  <c r="BQ30" i="17" l="1"/>
  <c r="BR30" i="17"/>
  <c r="BQ31" i="17"/>
  <c r="BR31" i="17"/>
  <c r="BR29" i="17"/>
  <c r="BQ29" i="17"/>
  <c r="BQ24" i="17"/>
  <c r="BQ25" i="17"/>
  <c r="BQ23" i="17"/>
  <c r="EV3" i="17" l="1"/>
  <c r="EP3" i="17"/>
  <c r="EG3" i="17"/>
  <c r="EA3" i="17"/>
  <c r="DU3" i="17"/>
  <c r="DO3" i="17"/>
  <c r="DI3" i="17"/>
  <c r="DC3" i="17"/>
  <c r="CW3" i="17"/>
  <c r="CQ3" i="17"/>
  <c r="CK3" i="17"/>
  <c r="CE3" i="17"/>
  <c r="BY3" i="17"/>
  <c r="BS3" i="17"/>
  <c r="BM3" i="17"/>
  <c r="BG3" i="17"/>
  <c r="BA3" i="17"/>
  <c r="AU3" i="17"/>
  <c r="AO3" i="17"/>
  <c r="AI3" i="17"/>
  <c r="AC3" i="17"/>
  <c r="W3" i="17"/>
  <c r="Q3" i="17"/>
  <c r="K3" i="17"/>
  <c r="P21" i="148" l="1"/>
  <c r="P20" i="148"/>
  <c r="D22" i="148"/>
  <c r="D14" i="148" s="1"/>
  <c r="R21" i="148" l="1"/>
  <c r="T21" i="148"/>
  <c r="R20" i="148"/>
  <c r="R22" i="148" s="1"/>
  <c r="T20" i="148"/>
  <c r="T22" i="148" s="1"/>
  <c r="C30" i="153"/>
  <c r="C29" i="153"/>
  <c r="C28" i="153"/>
  <c r="C19" i="153"/>
  <c r="C18" i="153"/>
  <c r="C17" i="153"/>
  <c r="C8" i="153"/>
  <c r="C7" i="153"/>
  <c r="C6" i="153"/>
  <c r="C20" i="153" l="1"/>
  <c r="C31" i="153"/>
  <c r="C9" i="153"/>
  <c r="C36" i="153" l="1"/>
  <c r="J36" i="23" s="1"/>
  <c r="P22" i="148"/>
  <c r="EC18" i="17"/>
  <c r="EC19" i="17" s="1"/>
  <c r="EC20" i="17" s="1"/>
  <c r="EC21" i="17" s="1"/>
  <c r="EC22" i="17" s="1"/>
  <c r="EC23" i="17" s="1"/>
  <c r="EC24" i="17" s="1"/>
  <c r="EC25" i="17" s="1"/>
  <c r="EC26" i="17" s="1"/>
  <c r="EC27" i="17" s="1"/>
  <c r="EC28" i="17" s="1"/>
  <c r="EC29" i="17" s="1"/>
  <c r="EC30" i="17" s="1"/>
  <c r="EC31" i="17" s="1"/>
  <c r="EC32" i="17" s="1"/>
  <c r="EC33" i="17" s="1"/>
  <c r="EC34" i="17" s="1"/>
  <c r="EC35" i="17" s="1"/>
  <c r="EC36" i="17" s="1"/>
  <c r="EC37" i="17" s="1"/>
  <c r="EC38" i="17" s="1"/>
  <c r="EC39" i="17" s="1"/>
  <c r="EC40" i="17" s="1"/>
  <c r="EC41" i="17" s="1"/>
  <c r="EC42" i="17" s="1"/>
  <c r="EC43" i="17" s="1"/>
  <c r="EC44" i="17" s="1"/>
  <c r="EC45" i="17" s="1"/>
  <c r="EC46" i="17" s="1"/>
  <c r="EC47" i="17" s="1"/>
  <c r="EC48" i="17" s="1"/>
  <c r="EC49" i="17" s="1"/>
  <c r="EC50" i="17" s="1"/>
  <c r="EC51" i="17" s="1"/>
  <c r="EC52" i="17" s="1"/>
  <c r="EC53" i="17" s="1"/>
  <c r="EC54" i="17" s="1"/>
  <c r="EC55" i="17" s="1"/>
  <c r="EC56" i="17" s="1"/>
  <c r="EC57" i="17" s="1"/>
  <c r="EC58" i="17" s="1"/>
  <c r="EC59" i="17" s="1"/>
  <c r="EC60" i="17" s="1"/>
  <c r="EC61" i="17" s="1"/>
  <c r="EC62" i="17" s="1"/>
  <c r="EC63" i="17" s="1"/>
  <c r="EC64" i="17" s="1"/>
  <c r="EC65" i="17" s="1"/>
  <c r="EC66" i="17" s="1"/>
  <c r="EC67" i="17" s="1"/>
  <c r="EC68" i="17" s="1"/>
  <c r="EC69" i="17" s="1"/>
  <c r="EC70" i="17" s="1"/>
  <c r="EC71" i="17" s="1"/>
  <c r="EC72" i="17" s="1"/>
  <c r="EC73" i="17" s="1"/>
  <c r="EC74" i="17" s="1"/>
  <c r="EC75" i="17" s="1"/>
  <c r="EC76" i="17" s="1"/>
  <c r="EC77" i="17" s="1"/>
  <c r="EC78" i="17" s="1"/>
  <c r="EC79" i="17" s="1"/>
  <c r="EC80" i="17" s="1"/>
  <c r="EC81" i="17" s="1"/>
  <c r="EC82" i="17" s="1"/>
  <c r="EC83" i="17" s="1"/>
  <c r="EC84" i="17" s="1"/>
  <c r="EC85" i="17" s="1"/>
  <c r="EC86" i="17" s="1"/>
  <c r="EC87" i="17" s="1"/>
  <c r="EC88" i="17" s="1"/>
  <c r="EC89" i="17" s="1"/>
  <c r="EC90" i="17" s="1"/>
  <c r="EC91" i="17" s="1"/>
  <c r="EC92" i="17" s="1"/>
  <c r="EC93" i="17" s="1"/>
  <c r="EC94" i="17" s="1"/>
  <c r="EC95" i="17" s="1"/>
  <c r="EC96" i="17" s="1"/>
  <c r="EC97" i="17" s="1"/>
  <c r="EC98" i="17" s="1"/>
  <c r="EC99" i="17" s="1"/>
  <c r="EC100" i="17" s="1"/>
  <c r="EC101" i="17" s="1"/>
  <c r="EC102" i="17" s="1"/>
  <c r="EC103" i="17" s="1"/>
  <c r="EC104" i="17" s="1"/>
  <c r="EC105" i="17" s="1"/>
  <c r="EC106" i="17" s="1"/>
  <c r="EC107" i="17" s="1"/>
  <c r="EC108" i="17" s="1"/>
  <c r="EC109" i="17" s="1"/>
  <c r="EC110" i="17" s="1"/>
  <c r="EE30" i="17"/>
  <c r="A45" i="88" l="1"/>
  <c r="A46" i="88"/>
  <c r="A47" i="88"/>
  <c r="A35" i="88"/>
  <c r="A36" i="88"/>
  <c r="A37" i="88"/>
  <c r="A38" i="88"/>
  <c r="A39" i="88"/>
  <c r="A40" i="88"/>
  <c r="A41" i="88"/>
  <c r="A42" i="88"/>
  <c r="A43" i="88"/>
  <c r="A44" i="88"/>
  <c r="A34" i="88"/>
  <c r="A15" i="88"/>
  <c r="A16" i="88"/>
  <c r="A17" i="88"/>
  <c r="A18" i="88"/>
  <c r="A19" i="88"/>
  <c r="A20" i="88"/>
  <c r="A21" i="88"/>
  <c r="A22" i="88"/>
  <c r="A23" i="88"/>
  <c r="A24" i="88"/>
  <c r="A25" i="88"/>
  <c r="A26" i="88"/>
  <c r="A27" i="88"/>
  <c r="A28" i="88"/>
  <c r="A29" i="88"/>
  <c r="A30" i="88"/>
  <c r="A31" i="88"/>
  <c r="A32" i="88"/>
  <c r="A33" i="88"/>
  <c r="A14" i="88"/>
  <c r="A11" i="88"/>
  <c r="A12" i="88"/>
  <c r="A13" i="88"/>
  <c r="B107" i="30" l="1"/>
  <c r="B105" i="30"/>
  <c r="B104" i="30"/>
  <c r="B103" i="30"/>
  <c r="B102" i="30"/>
  <c r="B101" i="30"/>
  <c r="B100" i="30"/>
  <c r="B99" i="30"/>
  <c r="B98" i="30"/>
  <c r="B97" i="30"/>
  <c r="B96" i="30"/>
  <c r="B95" i="30"/>
  <c r="B94" i="30"/>
  <c r="B93" i="30"/>
  <c r="B92" i="30"/>
  <c r="E91" i="30"/>
  <c r="D91" i="30"/>
  <c r="C91" i="30"/>
  <c r="B91" i="30"/>
  <c r="B90" i="30"/>
  <c r="B89" i="30"/>
  <c r="B88" i="30"/>
  <c r="B87" i="30"/>
  <c r="B86" i="30"/>
  <c r="B85" i="30"/>
  <c r="B84" i="30"/>
  <c r="B83" i="30"/>
  <c r="B82" i="30"/>
  <c r="B81" i="30"/>
  <c r="B80" i="30"/>
  <c r="B79" i="30"/>
  <c r="B78" i="30"/>
  <c r="B77" i="30"/>
  <c r="B76" i="30"/>
  <c r="B75" i="30"/>
  <c r="B73" i="30"/>
  <c r="B71" i="30"/>
  <c r="B70" i="30"/>
  <c r="B69" i="30"/>
  <c r="E68" i="30"/>
  <c r="D68" i="30"/>
  <c r="C68" i="30"/>
  <c r="B68" i="30"/>
  <c r="B66" i="30"/>
  <c r="B65" i="30"/>
  <c r="B64" i="30"/>
  <c r="B63" i="30"/>
  <c r="B62" i="30"/>
  <c r="B61" i="30"/>
  <c r="B60" i="30"/>
  <c r="B59" i="30"/>
  <c r="B58" i="30"/>
  <c r="B57" i="30"/>
  <c r="B55" i="30"/>
  <c r="B53" i="30"/>
  <c r="B51" i="30"/>
  <c r="B50" i="30"/>
  <c r="B49" i="30"/>
  <c r="B48" i="30"/>
  <c r="B47" i="30"/>
  <c r="B46" i="30"/>
  <c r="B45" i="30"/>
  <c r="B44" i="30"/>
  <c r="B43" i="30"/>
  <c r="B42" i="30"/>
  <c r="B41" i="30"/>
  <c r="B40" i="30"/>
  <c r="B39" i="30"/>
  <c r="E38" i="30"/>
  <c r="D38" i="30"/>
  <c r="C38" i="30"/>
  <c r="B38" i="30"/>
  <c r="B37" i="30"/>
  <c r="B33" i="30"/>
  <c r="B31" i="30"/>
  <c r="B29" i="30"/>
  <c r="B28" i="30"/>
  <c r="C27" i="30"/>
  <c r="B27" i="30"/>
  <c r="B26" i="30"/>
  <c r="B24" i="30"/>
  <c r="B23" i="30"/>
  <c r="B22" i="30"/>
  <c r="B20" i="30"/>
  <c r="B18" i="30"/>
  <c r="B16" i="30"/>
  <c r="G23" i="23" l="1"/>
  <c r="G34" i="23" l="1"/>
  <c r="F9" i="142" l="1"/>
  <c r="BY17" i="17" l="1"/>
  <c r="BW18" i="17"/>
  <c r="BX18" i="17"/>
  <c r="BY18" i="17" l="1"/>
  <c r="H76" i="146" l="1"/>
  <c r="H75" i="146" l="1"/>
  <c r="F64" i="116" s="1"/>
  <c r="EG49" i="17" l="1"/>
  <c r="DZ17" i="17" l="1"/>
  <c r="DY17" i="17"/>
  <c r="BE28" i="17" l="1"/>
  <c r="BE21" i="17"/>
  <c r="BE20" i="17"/>
  <c r="BE19" i="17"/>
  <c r="B37" i="108" l="1"/>
  <c r="B36" i="108"/>
  <c r="B35" i="108"/>
  <c r="B34" i="108"/>
  <c r="B32" i="108"/>
  <c r="B25" i="108"/>
  <c r="B15" i="108"/>
  <c r="B11" i="108"/>
  <c r="B10" i="108"/>
  <c r="B9" i="108"/>
  <c r="B7" i="108"/>
  <c r="B6" i="108"/>
  <c r="B5" i="108"/>
  <c r="B4" i="108"/>
  <c r="U30" i="17" l="1"/>
  <c r="BR26" i="17"/>
  <c r="BO18" i="17"/>
  <c r="BO19" i="17" s="1"/>
  <c r="BO20" i="17" s="1"/>
  <c r="BO21" i="17" s="1"/>
  <c r="BO22" i="17" s="1"/>
  <c r="BO23" i="17" s="1"/>
  <c r="BO24" i="17" s="1"/>
  <c r="BO25" i="17" s="1"/>
  <c r="BO26" i="17" s="1"/>
  <c r="BO27" i="17" s="1"/>
  <c r="BO28" i="17" s="1"/>
  <c r="BO29" i="17" s="1"/>
  <c r="BO30" i="17" s="1"/>
  <c r="BO31" i="17" s="1"/>
  <c r="BO32" i="17" s="1"/>
  <c r="BQ32" i="17" l="1"/>
  <c r="CP25" i="17" l="1"/>
  <c r="CO25" i="17"/>
  <c r="CP21" i="17"/>
  <c r="CP20" i="17"/>
  <c r="CP19" i="17"/>
  <c r="CP18" i="17"/>
  <c r="CO21" i="17"/>
  <c r="CO20" i="17"/>
  <c r="CO19" i="17"/>
  <c r="CO18" i="17"/>
  <c r="J15" i="142" l="1"/>
  <c r="E15" i="142"/>
  <c r="DM38" i="17"/>
  <c r="DN37" i="17" l="1"/>
  <c r="DN36" i="17"/>
  <c r="DN35" i="17"/>
  <c r="DN34" i="17"/>
  <c r="DN33" i="17"/>
  <c r="DN32" i="17"/>
  <c r="DM32" i="17"/>
  <c r="DN25" i="17"/>
  <c r="DN24" i="17"/>
  <c r="DN23" i="17"/>
  <c r="DN22" i="17"/>
  <c r="DN21" i="17"/>
  <c r="DN20" i="17"/>
  <c r="DM20" i="17"/>
  <c r="DM26" i="17" l="1"/>
  <c r="J12" i="125" l="1"/>
  <c r="AB25" i="17" l="1"/>
  <c r="AB20" i="17"/>
  <c r="DH19" i="17" l="1"/>
  <c r="DH24" i="17"/>
  <c r="DH18" i="17"/>
  <c r="D15" i="148" l="1"/>
  <c r="O22" i="148" l="1"/>
  <c r="N22" i="148"/>
  <c r="M22" i="148"/>
  <c r="L22" i="148"/>
  <c r="K22" i="148"/>
  <c r="J22" i="148"/>
  <c r="I22" i="148"/>
  <c r="H22" i="148"/>
  <c r="G22" i="148"/>
  <c r="F22" i="148"/>
  <c r="E22" i="148"/>
  <c r="E14" i="148" l="1"/>
  <c r="G14" i="148"/>
  <c r="I14" i="148"/>
  <c r="K14" i="148"/>
  <c r="M14" i="148"/>
  <c r="O14" i="148"/>
  <c r="O15" i="148" s="1"/>
  <c r="F14" i="148"/>
  <c r="F15" i="148" s="1"/>
  <c r="H14" i="148"/>
  <c r="J14" i="148"/>
  <c r="J15" i="148" s="1"/>
  <c r="L14" i="148"/>
  <c r="N14" i="148"/>
  <c r="N15" i="148" s="1"/>
  <c r="M15" i="148"/>
  <c r="L15" i="148"/>
  <c r="K15" i="148"/>
  <c r="I15" i="148"/>
  <c r="H15" i="148"/>
  <c r="G15" i="148"/>
  <c r="E15" i="148"/>
  <c r="P14" i="148" l="1"/>
  <c r="T14" i="148" l="1"/>
  <c r="T15" i="148" s="1"/>
  <c r="R14" i="148"/>
  <c r="R15" i="148" s="1"/>
  <c r="P15" i="148"/>
  <c r="F44" i="152"/>
  <c r="J39" i="152"/>
  <c r="H39" i="152"/>
  <c r="G39" i="152"/>
  <c r="F39" i="152"/>
  <c r="E39" i="152"/>
  <c r="D39" i="152"/>
  <c r="C39" i="152"/>
  <c r="J38" i="152"/>
  <c r="H38" i="152"/>
  <c r="G38" i="152"/>
  <c r="F38" i="152"/>
  <c r="D38" i="152"/>
  <c r="C38" i="152"/>
  <c r="B38" i="152"/>
  <c r="J37" i="152"/>
  <c r="H37" i="152"/>
  <c r="G37" i="152"/>
  <c r="F37" i="152"/>
  <c r="J36" i="152"/>
  <c r="H36" i="152"/>
  <c r="G36" i="152"/>
  <c r="F36" i="152"/>
  <c r="E36" i="152"/>
  <c r="D36" i="152"/>
  <c r="C36" i="152"/>
  <c r="B36" i="152"/>
  <c r="J35" i="152"/>
  <c r="H35" i="152"/>
  <c r="G35" i="152"/>
  <c r="F35" i="152"/>
  <c r="E35" i="152"/>
  <c r="D35" i="152"/>
  <c r="C35" i="152"/>
  <c r="B35" i="152"/>
  <c r="J32" i="152"/>
  <c r="H32" i="152"/>
  <c r="G32" i="152"/>
  <c r="F32" i="152"/>
  <c r="I31" i="152"/>
  <c r="M31" i="152" s="1"/>
  <c r="M50" i="152" s="1"/>
  <c r="I30" i="152"/>
  <c r="M30" i="152" s="1"/>
  <c r="I29" i="152"/>
  <c r="M29" i="152" s="1"/>
  <c r="I28" i="152"/>
  <c r="M28" i="152" s="1"/>
  <c r="I27" i="152"/>
  <c r="M27" i="152" s="1"/>
  <c r="I26" i="152"/>
  <c r="M26" i="152" s="1"/>
  <c r="E26" i="152"/>
  <c r="E38" i="152" s="1"/>
  <c r="I25" i="152"/>
  <c r="I24" i="152"/>
  <c r="B24" i="152"/>
  <c r="B39" i="152" s="1"/>
  <c r="I23" i="152"/>
  <c r="M23" i="152" s="1"/>
  <c r="I22" i="152"/>
  <c r="M22" i="152" s="1"/>
  <c r="I21" i="152"/>
  <c r="M21" i="152" s="1"/>
  <c r="I20" i="152"/>
  <c r="M20" i="152" s="1"/>
  <c r="I19" i="152"/>
  <c r="M19" i="152" s="1"/>
  <c r="I18" i="152"/>
  <c r="M18" i="152" s="1"/>
  <c r="I17" i="152"/>
  <c r="M17" i="152" s="1"/>
  <c r="I16" i="152"/>
  <c r="M16" i="152" s="1"/>
  <c r="I15" i="152"/>
  <c r="M15" i="152" s="1"/>
  <c r="I14" i="152"/>
  <c r="M14" i="152" s="1"/>
  <c r="I13" i="152"/>
  <c r="M13" i="152" s="1"/>
  <c r="I12" i="152"/>
  <c r="M12" i="152" s="1"/>
  <c r="E12" i="152"/>
  <c r="D12" i="152"/>
  <c r="C12" i="152"/>
  <c r="B12" i="152"/>
  <c r="M47" i="152"/>
  <c r="I10" i="152"/>
  <c r="M10" i="152" s="1"/>
  <c r="I9" i="152"/>
  <c r="E9" i="152"/>
  <c r="D9" i="152"/>
  <c r="C9" i="152"/>
  <c r="B9" i="152"/>
  <c r="I8" i="152"/>
  <c r="I7" i="152"/>
  <c r="M6" i="152"/>
  <c r="I5" i="152"/>
  <c r="M5" i="152" s="1"/>
  <c r="I4" i="152"/>
  <c r="J3" i="152"/>
  <c r="J2" i="152"/>
  <c r="I35" i="152" l="1"/>
  <c r="C37" i="152"/>
  <c r="F40" i="152"/>
  <c r="F41" i="152" s="1"/>
  <c r="H40" i="152"/>
  <c r="H41" i="152" s="1"/>
  <c r="I36" i="152"/>
  <c r="G40" i="152"/>
  <c r="G41" i="152" s="1"/>
  <c r="B37" i="152"/>
  <c r="D37" i="152"/>
  <c r="D40" i="152" s="1"/>
  <c r="K14" i="152"/>
  <c r="K17" i="152"/>
  <c r="I39" i="152"/>
  <c r="K4" i="152"/>
  <c r="I37" i="152"/>
  <c r="E37" i="152"/>
  <c r="E40" i="152" s="1"/>
  <c r="K24" i="152"/>
  <c r="K10" i="152"/>
  <c r="K21" i="152"/>
  <c r="K29" i="152"/>
  <c r="J40" i="152"/>
  <c r="J41" i="152" s="1"/>
  <c r="K8" i="152"/>
  <c r="M48" i="152"/>
  <c r="K12" i="152"/>
  <c r="K19" i="152"/>
  <c r="K23" i="152"/>
  <c r="I38" i="152"/>
  <c r="I40" i="152" s="1"/>
  <c r="K27" i="152"/>
  <c r="K31" i="152"/>
  <c r="C40" i="152"/>
  <c r="B40" i="152"/>
  <c r="K5" i="152"/>
  <c r="K7" i="152"/>
  <c r="M8" i="152"/>
  <c r="M37" i="152" s="1"/>
  <c r="M49" i="152" s="1"/>
  <c r="K9" i="152"/>
  <c r="K11" i="152"/>
  <c r="K13" i="152"/>
  <c r="K16" i="152"/>
  <c r="K18" i="152"/>
  <c r="K20" i="152"/>
  <c r="K22" i="152"/>
  <c r="M24" i="152"/>
  <c r="M39" i="152" s="1"/>
  <c r="K25" i="152"/>
  <c r="K26" i="152"/>
  <c r="K28" i="152"/>
  <c r="K30" i="152"/>
  <c r="C32" i="152"/>
  <c r="E32" i="152"/>
  <c r="I32" i="152"/>
  <c r="F33" i="152"/>
  <c r="M7" i="152"/>
  <c r="M36" i="152" s="1"/>
  <c r="M46" i="152" s="1"/>
  <c r="M25" i="152"/>
  <c r="M38" i="152" s="1"/>
  <c r="M51" i="152" s="1"/>
  <c r="B32" i="152"/>
  <c r="D32" i="152"/>
  <c r="K32" i="152" l="1"/>
  <c r="K38" i="152"/>
  <c r="I41" i="152"/>
  <c r="J34" i="23"/>
  <c r="P21" i="149"/>
  <c r="K36" i="152"/>
  <c r="K35" i="152"/>
  <c r="B41" i="152"/>
  <c r="B33" i="152"/>
  <c r="E33" i="152"/>
  <c r="E41" i="152"/>
  <c r="D41" i="152"/>
  <c r="D33" i="152"/>
  <c r="C33" i="152"/>
  <c r="C41" i="152"/>
  <c r="K39" i="152"/>
  <c r="K37" i="152"/>
  <c r="M35" i="152"/>
  <c r="M40" i="152" s="1"/>
  <c r="M32" i="152"/>
  <c r="M43" i="152"/>
  <c r="R21" i="149" l="1"/>
  <c r="U21" i="149"/>
  <c r="K40" i="152"/>
  <c r="K41" i="152" s="1"/>
  <c r="M41" i="152"/>
  <c r="M52" i="152"/>
  <c r="M53" i="152" s="1"/>
  <c r="EE54" i="17" l="1"/>
  <c r="EE47" i="17"/>
  <c r="C44" i="30" l="1"/>
  <c r="C51" i="30"/>
  <c r="DU4" i="17"/>
  <c r="DO4" i="17"/>
  <c r="DI4" i="17"/>
  <c r="DC4" i="17"/>
  <c r="CW4" i="17"/>
  <c r="CQ4" i="17"/>
  <c r="CK4" i="17"/>
  <c r="AH28" i="17" l="1"/>
  <c r="AH29" i="17"/>
  <c r="AH27" i="17"/>
  <c r="AH20" i="17"/>
  <c r="AH19" i="17"/>
  <c r="AH18" i="17"/>
  <c r="J35" i="23" l="1"/>
  <c r="M35" i="23" s="1"/>
  <c r="EV18" i="17" l="1"/>
  <c r="EV17" i="17"/>
  <c r="EN17" i="17" l="1"/>
  <c r="EN18" i="17"/>
  <c r="EN19" i="17"/>
  <c r="EN20" i="17"/>
  <c r="EN21" i="17"/>
  <c r="EN22" i="17"/>
  <c r="EN23" i="17"/>
  <c r="EN24" i="17"/>
  <c r="EN25" i="17"/>
  <c r="EN26" i="17"/>
  <c r="EN27" i="17"/>
  <c r="EN28" i="17"/>
  <c r="EM18" i="17"/>
  <c r="EM19" i="17"/>
  <c r="EM20" i="17"/>
  <c r="EM21" i="17"/>
  <c r="EM22" i="17"/>
  <c r="EM23" i="17"/>
  <c r="EM24" i="17"/>
  <c r="EM25" i="17"/>
  <c r="EM26" i="17"/>
  <c r="EM27" i="17"/>
  <c r="EM28" i="17"/>
  <c r="EM17" i="17"/>
  <c r="C40" i="14" l="1"/>
  <c r="C34" i="14" l="1"/>
  <c r="D35" i="23" s="1"/>
  <c r="H35" i="23" s="1"/>
  <c r="C26" i="17" s="1"/>
  <c r="D30" i="23"/>
  <c r="C33" i="14"/>
  <c r="D29" i="23"/>
  <c r="C32" i="14"/>
  <c r="C30" i="14"/>
  <c r="D26" i="23"/>
  <c r="C29" i="14"/>
  <c r="D18" i="23"/>
  <c r="C28" i="14"/>
  <c r="D34" i="23"/>
  <c r="C31" i="14"/>
  <c r="D23" i="23"/>
  <c r="C23" i="17"/>
  <c r="C27" i="14"/>
  <c r="C26" i="14"/>
  <c r="C24" i="14"/>
  <c r="C23" i="14"/>
  <c r="F21" i="23"/>
  <c r="D21" i="23"/>
  <c r="C22" i="17"/>
  <c r="C22" i="14"/>
  <c r="D17" i="23"/>
  <c r="C21" i="14"/>
  <c r="EE18" i="17" l="1"/>
  <c r="DG24" i="17"/>
  <c r="O18" i="149" l="1"/>
  <c r="N18" i="149"/>
  <c r="M18" i="149"/>
  <c r="L18" i="149"/>
  <c r="K18" i="149"/>
  <c r="J18" i="149"/>
  <c r="I18" i="149"/>
  <c r="H18" i="149"/>
  <c r="G18" i="149"/>
  <c r="F18" i="149"/>
  <c r="E18" i="149"/>
  <c r="D18" i="149"/>
  <c r="P16" i="149"/>
  <c r="P15" i="149"/>
  <c r="P14" i="149"/>
  <c r="P12" i="149"/>
  <c r="P11" i="149"/>
  <c r="R12" i="149" l="1"/>
  <c r="U12" i="149"/>
  <c r="R16" i="149"/>
  <c r="U16" i="149"/>
  <c r="R14" i="149"/>
  <c r="U14" i="149"/>
  <c r="R11" i="149"/>
  <c r="U11" i="149"/>
  <c r="U13" i="149"/>
  <c r="R13" i="149"/>
  <c r="U15" i="149"/>
  <c r="R15" i="149"/>
  <c r="U17" i="149"/>
  <c r="R17" i="149"/>
  <c r="P18" i="149"/>
  <c r="J18" i="23"/>
  <c r="J23" i="23"/>
  <c r="J29" i="23"/>
  <c r="J17" i="23"/>
  <c r="J21" i="23"/>
  <c r="J26" i="23"/>
  <c r="J30" i="23"/>
  <c r="R18" i="149" l="1"/>
  <c r="R23" i="149" s="1"/>
  <c r="P23" i="149"/>
  <c r="U18" i="149"/>
  <c r="U23" i="149" s="1"/>
  <c r="C17" i="142" l="1"/>
  <c r="C11" i="142" l="1"/>
  <c r="DB25" i="17" l="1"/>
  <c r="DB24" i="17"/>
  <c r="DB19" i="17"/>
  <c r="DB18" i="17"/>
  <c r="CV27" i="17"/>
  <c r="CV26" i="17"/>
  <c r="CV25" i="17"/>
  <c r="CV20" i="17"/>
  <c r="CV19" i="17"/>
  <c r="CV18" i="17"/>
  <c r="EE51" i="17" l="1"/>
  <c r="C48" i="30" s="1"/>
  <c r="EE43" i="17"/>
  <c r="C40" i="30" s="1"/>
  <c r="EE44" i="17"/>
  <c r="C41" i="30" s="1"/>
  <c r="AG30" i="17" l="1"/>
  <c r="AI29" i="17"/>
  <c r="AH30" i="17" l="1"/>
  <c r="DG19" i="17" l="1"/>
  <c r="DG18" i="17"/>
  <c r="K26" i="23" l="1"/>
  <c r="K21" i="23"/>
  <c r="K18" i="23"/>
  <c r="K17" i="23"/>
  <c r="AS34" i="17" l="1"/>
  <c r="AS33" i="17"/>
  <c r="AS32" i="17"/>
  <c r="AS31" i="17"/>
  <c r="AS24" i="17"/>
  <c r="AS23" i="17"/>
  <c r="AS22" i="17"/>
  <c r="AS21" i="17"/>
  <c r="AS20" i="17"/>
  <c r="AS19" i="17"/>
  <c r="AS18" i="17"/>
  <c r="F41" i="116" l="1"/>
  <c r="F39" i="116"/>
  <c r="F38" i="116"/>
  <c r="F37" i="116"/>
  <c r="F35" i="116"/>
  <c r="F34" i="116"/>
  <c r="F33" i="116"/>
  <c r="F32" i="116"/>
  <c r="F31" i="116"/>
  <c r="F30" i="116"/>
  <c r="F29" i="116"/>
  <c r="F28" i="116"/>
  <c r="F27" i="116"/>
  <c r="F26" i="116"/>
  <c r="F25" i="116"/>
  <c r="F24" i="116"/>
  <c r="F23" i="116"/>
  <c r="F22" i="116"/>
  <c r="F21" i="116"/>
  <c r="F20" i="116"/>
  <c r="F13" i="116"/>
  <c r="F11" i="116"/>
  <c r="F10" i="116"/>
  <c r="F9" i="116"/>
  <c r="F43" i="116"/>
  <c r="R7" i="146" l="1"/>
  <c r="R14" i="146" s="1"/>
  <c r="S14" i="146" s="1"/>
  <c r="R8" i="146"/>
  <c r="R15" i="146" s="1"/>
  <c r="S15" i="146" s="1"/>
  <c r="R9" i="146"/>
  <c r="R16" i="146" s="1"/>
  <c r="S16" i="146" s="1"/>
  <c r="D10" i="146"/>
  <c r="K10" i="146"/>
  <c r="D14" i="146"/>
  <c r="E14" i="146" s="1"/>
  <c r="K14" i="146"/>
  <c r="F17" i="116" s="1"/>
  <c r="D15" i="146"/>
  <c r="E15" i="146" s="1"/>
  <c r="K15" i="146"/>
  <c r="F18" i="116" s="1"/>
  <c r="D16" i="146"/>
  <c r="E16" i="146" s="1"/>
  <c r="K16" i="146"/>
  <c r="O16" i="146" s="1"/>
  <c r="P16" i="146" s="1"/>
  <c r="E17" i="146"/>
  <c r="L17" i="146"/>
  <c r="R17" i="146"/>
  <c r="S17" i="146" s="1"/>
  <c r="E18" i="146"/>
  <c r="L18" i="146"/>
  <c r="R18" i="146"/>
  <c r="S18" i="146" s="1"/>
  <c r="E19" i="146"/>
  <c r="H19" i="146"/>
  <c r="I19" i="146" s="1"/>
  <c r="L19" i="146"/>
  <c r="O19" i="146"/>
  <c r="P19" i="146" s="1"/>
  <c r="R19" i="146"/>
  <c r="S19" i="146" s="1"/>
  <c r="E20" i="146"/>
  <c r="H20" i="146"/>
  <c r="I20" i="146" s="1"/>
  <c r="L20" i="146"/>
  <c r="O20" i="146"/>
  <c r="P20" i="146" s="1"/>
  <c r="R20" i="146"/>
  <c r="S20" i="146" s="1"/>
  <c r="E21" i="146"/>
  <c r="H21" i="146"/>
  <c r="I21" i="146" s="1"/>
  <c r="L21" i="146"/>
  <c r="O21" i="146"/>
  <c r="P21" i="146" s="1"/>
  <c r="R21" i="146"/>
  <c r="S21" i="146" s="1"/>
  <c r="E22" i="146"/>
  <c r="H22" i="146"/>
  <c r="I22" i="146" s="1"/>
  <c r="L22" i="146"/>
  <c r="O22" i="146"/>
  <c r="P22" i="146" s="1"/>
  <c r="R22" i="146"/>
  <c r="S22" i="146" s="1"/>
  <c r="E23" i="146"/>
  <c r="H23" i="146"/>
  <c r="I23" i="146" s="1"/>
  <c r="L23" i="146"/>
  <c r="O23" i="146"/>
  <c r="P23" i="146" s="1"/>
  <c r="R23" i="146"/>
  <c r="S23" i="146" s="1"/>
  <c r="E24" i="146"/>
  <c r="L24" i="146"/>
  <c r="R24" i="146"/>
  <c r="S24" i="146" s="1"/>
  <c r="E25" i="146"/>
  <c r="L25" i="146"/>
  <c r="R25" i="146"/>
  <c r="S25" i="146" s="1"/>
  <c r="E26" i="146"/>
  <c r="L26" i="146"/>
  <c r="R26" i="146"/>
  <c r="S26" i="146" s="1"/>
  <c r="E27" i="146"/>
  <c r="H27" i="146"/>
  <c r="I27" i="146" s="1"/>
  <c r="L27" i="146"/>
  <c r="O27" i="146"/>
  <c r="P27" i="146" s="1"/>
  <c r="R27" i="146"/>
  <c r="S27" i="146" s="1"/>
  <c r="E28" i="146"/>
  <c r="L28" i="146"/>
  <c r="R28" i="146"/>
  <c r="S28" i="146" s="1"/>
  <c r="E29" i="146"/>
  <c r="L29" i="146"/>
  <c r="R29" i="146"/>
  <c r="S29" i="146" s="1"/>
  <c r="E30" i="146"/>
  <c r="H30" i="146"/>
  <c r="I30" i="146" s="1"/>
  <c r="L30" i="146"/>
  <c r="O30" i="146"/>
  <c r="P30" i="146" s="1"/>
  <c r="R30" i="146"/>
  <c r="S30" i="146" s="1"/>
  <c r="E31" i="146"/>
  <c r="H31" i="146"/>
  <c r="I31" i="146" s="1"/>
  <c r="L31" i="146"/>
  <c r="O31" i="146"/>
  <c r="P31" i="146" s="1"/>
  <c r="R31" i="146"/>
  <c r="S31" i="146" s="1"/>
  <c r="E32" i="146"/>
  <c r="H32" i="146"/>
  <c r="I32" i="146" s="1"/>
  <c r="L32" i="146"/>
  <c r="O32" i="146"/>
  <c r="P32" i="146" s="1"/>
  <c r="R32" i="146"/>
  <c r="S32" i="146" s="1"/>
  <c r="E34" i="146"/>
  <c r="H34" i="146"/>
  <c r="I34" i="146" s="1"/>
  <c r="L34" i="146"/>
  <c r="O34" i="146"/>
  <c r="P34" i="146" s="1"/>
  <c r="R34" i="146"/>
  <c r="S34" i="146" s="1"/>
  <c r="A35" i="146"/>
  <c r="E35" i="146"/>
  <c r="H35" i="146"/>
  <c r="I35" i="146" s="1"/>
  <c r="L35" i="146"/>
  <c r="O35" i="146"/>
  <c r="P35" i="146" s="1"/>
  <c r="R35" i="146"/>
  <c r="S35" i="146" s="1"/>
  <c r="A36" i="146"/>
  <c r="A37" i="146" s="1"/>
  <c r="A38" i="146" s="1"/>
  <c r="A39" i="146" s="1"/>
  <c r="A40" i="146" s="1"/>
  <c r="A41" i="146" s="1"/>
  <c r="A42" i="146" s="1"/>
  <c r="A43" i="146" s="1"/>
  <c r="A44" i="146" s="1"/>
  <c r="A45" i="146" s="1"/>
  <c r="A46" i="146" s="1"/>
  <c r="A47" i="146" s="1"/>
  <c r="A48" i="146" s="1"/>
  <c r="A49" i="146" s="1"/>
  <c r="A50" i="146" s="1"/>
  <c r="E36" i="146"/>
  <c r="L36" i="146"/>
  <c r="R36" i="146"/>
  <c r="S36" i="146" s="1"/>
  <c r="I56" i="146"/>
  <c r="P56" i="146"/>
  <c r="W56" i="146"/>
  <c r="I58" i="146"/>
  <c r="P58" i="146"/>
  <c r="W58" i="146"/>
  <c r="I59" i="146"/>
  <c r="P59" i="146"/>
  <c r="W59" i="146"/>
  <c r="I61" i="146"/>
  <c r="P61" i="146"/>
  <c r="W61" i="146"/>
  <c r="I62" i="146"/>
  <c r="P62" i="146"/>
  <c r="W62" i="146"/>
  <c r="I63" i="146"/>
  <c r="P63" i="146"/>
  <c r="W63" i="146"/>
  <c r="I66" i="146"/>
  <c r="P66" i="146"/>
  <c r="W66" i="146"/>
  <c r="I68" i="146"/>
  <c r="P68" i="146"/>
  <c r="W68" i="146"/>
  <c r="I70" i="146"/>
  <c r="P70" i="146"/>
  <c r="W70" i="146"/>
  <c r="I72" i="146"/>
  <c r="P72" i="146"/>
  <c r="W72" i="146"/>
  <c r="H73" i="146"/>
  <c r="D33" i="146" s="1"/>
  <c r="O73" i="146"/>
  <c r="K33" i="146" s="1"/>
  <c r="V73" i="146"/>
  <c r="O15" i="146" l="1"/>
  <c r="P15" i="146" s="1"/>
  <c r="Q16" i="146" s="1"/>
  <c r="H15" i="146"/>
  <c r="I15" i="146" s="1"/>
  <c r="P73" i="146"/>
  <c r="W73" i="146"/>
  <c r="I73" i="146"/>
  <c r="V15" i="146"/>
  <c r="W15" i="146" s="1"/>
  <c r="V16" i="146"/>
  <c r="W16" i="146" s="1"/>
  <c r="V35" i="146"/>
  <c r="W35" i="146" s="1"/>
  <c r="V34" i="146"/>
  <c r="W34" i="146" s="1"/>
  <c r="V31" i="146"/>
  <c r="W31" i="146" s="1"/>
  <c r="V30" i="146"/>
  <c r="W30" i="146" s="1"/>
  <c r="V27" i="146"/>
  <c r="W27" i="146" s="1"/>
  <c r="H16" i="146"/>
  <c r="R10" i="146"/>
  <c r="D48" i="146"/>
  <c r="E48" i="146" s="1"/>
  <c r="V32" i="146"/>
  <c r="W32" i="146" s="1"/>
  <c r="V22" i="146"/>
  <c r="W22" i="146" s="1"/>
  <c r="V20" i="146"/>
  <c r="W20" i="146" s="1"/>
  <c r="L15" i="146"/>
  <c r="L14" i="146"/>
  <c r="F36" i="116"/>
  <c r="F65" i="116"/>
  <c r="V23" i="146"/>
  <c r="W23" i="146" s="1"/>
  <c r="V21" i="146"/>
  <c r="W21" i="146" s="1"/>
  <c r="V19" i="146"/>
  <c r="L16" i="146"/>
  <c r="F19" i="116"/>
  <c r="L33" i="146"/>
  <c r="K50" i="146" s="1"/>
  <c r="L50" i="146" s="1"/>
  <c r="R33" i="146"/>
  <c r="K37" i="146"/>
  <c r="O74" i="146"/>
  <c r="E33" i="146"/>
  <c r="D37" i="146"/>
  <c r="D39" i="146" s="1"/>
  <c r="H74" i="146"/>
  <c r="H77" i="146" s="1"/>
  <c r="Q27" i="146"/>
  <c r="J27" i="146"/>
  <c r="R48" i="146"/>
  <c r="S48" i="146" s="1"/>
  <c r="K48" i="146" l="1"/>
  <c r="L48" i="146" s="1"/>
  <c r="P37" i="146"/>
  <c r="O37" i="146"/>
  <c r="X16" i="146"/>
  <c r="I16" i="146"/>
  <c r="H37" i="146"/>
  <c r="Q37" i="146"/>
  <c r="D53" i="146"/>
  <c r="K39" i="146"/>
  <c r="W19" i="146"/>
  <c r="V37" i="146"/>
  <c r="E37" i="146"/>
  <c r="D50" i="146"/>
  <c r="E50" i="146" s="1"/>
  <c r="S33" i="146"/>
  <c r="R37" i="146"/>
  <c r="R39" i="146" s="1"/>
  <c r="R53" i="146" s="1"/>
  <c r="V74" i="146"/>
  <c r="L37" i="146"/>
  <c r="I37" i="146" l="1"/>
  <c r="J16" i="146"/>
  <c r="J37" i="146" s="1"/>
  <c r="W37" i="146"/>
  <c r="X27" i="146"/>
  <c r="X37" i="146" s="1"/>
  <c r="K53" i="146"/>
  <c r="K47" i="146"/>
  <c r="K49" i="146"/>
  <c r="L49" i="146" s="1"/>
  <c r="L47" i="146"/>
  <c r="S37" i="146"/>
  <c r="R50" i="146"/>
  <c r="S50" i="146" s="1"/>
  <c r="D47" i="146"/>
  <c r="D49" i="146"/>
  <c r="E49" i="146" s="1"/>
  <c r="E47" i="146"/>
  <c r="R47" i="146" l="1"/>
  <c r="R49" i="146"/>
  <c r="S49" i="146" s="1"/>
  <c r="S47" i="146"/>
  <c r="C25" i="14" l="1"/>
  <c r="CD17" i="17"/>
  <c r="CC17" i="17"/>
  <c r="CJ22" i="17" l="1"/>
  <c r="CJ18" i="17"/>
  <c r="K21" i="17" l="1"/>
  <c r="J17" i="17"/>
  <c r="D36" i="23" l="1"/>
  <c r="DU18" i="17" l="1"/>
  <c r="AS35" i="17" l="1"/>
  <c r="AS25" i="17"/>
  <c r="C4" i="142" l="1"/>
  <c r="E28" i="142"/>
  <c r="J28" i="142"/>
  <c r="E30" i="142" l="1"/>
  <c r="J30" i="142"/>
  <c r="E19" i="14" l="1"/>
  <c r="AB15" i="14"/>
  <c r="C20" i="142" l="1"/>
  <c r="H20" i="142"/>
  <c r="H12" i="142"/>
  <c r="C12" i="142" l="1"/>
  <c r="H11" i="142"/>
  <c r="K7" i="150"/>
  <c r="J7" i="150"/>
  <c r="I7" i="150"/>
  <c r="I16" i="150" s="1"/>
  <c r="EE64" i="17" s="1"/>
  <c r="C61" i="30" s="1"/>
  <c r="H7" i="150"/>
  <c r="H16" i="150" s="1"/>
  <c r="EE63" i="17" s="1"/>
  <c r="C60" i="30" s="1"/>
  <c r="G7" i="150"/>
  <c r="F7" i="150"/>
  <c r="C5" i="142" l="1"/>
  <c r="H5" i="142"/>
  <c r="C10" i="14"/>
  <c r="C37" i="14" l="1"/>
  <c r="I60" i="88" l="1"/>
  <c r="I59" i="88"/>
  <c r="E60" i="88"/>
  <c r="E59" i="88"/>
  <c r="E57" i="88"/>
  <c r="F45" i="88"/>
  <c r="F46" i="88"/>
  <c r="F47" i="88"/>
  <c r="F48" i="88"/>
  <c r="F49" i="88"/>
  <c r="F50" i="88"/>
  <c r="F51" i="88"/>
  <c r="F44" i="88"/>
  <c r="F34" i="88"/>
  <c r="F35" i="88"/>
  <c r="F36" i="88"/>
  <c r="F37" i="88"/>
  <c r="F38" i="88"/>
  <c r="F39" i="88"/>
  <c r="F40" i="88"/>
  <c r="F33" i="88"/>
  <c r="F24" i="88"/>
  <c r="F25" i="88"/>
  <c r="F26" i="88"/>
  <c r="F27" i="88"/>
  <c r="F28" i="88"/>
  <c r="F29" i="88"/>
  <c r="F23" i="88"/>
  <c r="F14" i="88"/>
  <c r="F15" i="88"/>
  <c r="F16" i="88"/>
  <c r="F17" i="88"/>
  <c r="F18" i="88"/>
  <c r="F19" i="88"/>
  <c r="F13" i="88"/>
  <c r="I51" i="88" l="1"/>
  <c r="I50" i="88"/>
  <c r="I49" i="88"/>
  <c r="I48" i="88"/>
  <c r="I47" i="88"/>
  <c r="I46" i="88"/>
  <c r="I45" i="88"/>
  <c r="I44" i="88"/>
  <c r="I40" i="88"/>
  <c r="I39" i="88"/>
  <c r="I38" i="88"/>
  <c r="I37" i="88"/>
  <c r="I36" i="88"/>
  <c r="I35" i="88"/>
  <c r="I34" i="88"/>
  <c r="I33" i="88"/>
  <c r="I29" i="88"/>
  <c r="I28" i="88"/>
  <c r="I27" i="88"/>
  <c r="I26" i="88"/>
  <c r="I25" i="88"/>
  <c r="I24" i="88"/>
  <c r="I23" i="88"/>
  <c r="I19" i="88"/>
  <c r="I18" i="88"/>
  <c r="I17" i="88"/>
  <c r="I16" i="88"/>
  <c r="I15" i="88"/>
  <c r="I14" i="88"/>
  <c r="I13" i="88"/>
  <c r="I12" i="88"/>
  <c r="E51" i="88"/>
  <c r="E50" i="88"/>
  <c r="E49" i="88"/>
  <c r="E48" i="88"/>
  <c r="E47" i="88"/>
  <c r="E46" i="88"/>
  <c r="E45" i="88"/>
  <c r="E44" i="88"/>
  <c r="E34" i="88"/>
  <c r="E35" i="88"/>
  <c r="E36" i="88"/>
  <c r="E37" i="88"/>
  <c r="E38" i="88"/>
  <c r="E39" i="88"/>
  <c r="E40" i="88"/>
  <c r="E33" i="88"/>
  <c r="E29" i="88"/>
  <c r="E28" i="88"/>
  <c r="E27" i="88"/>
  <c r="E26" i="88"/>
  <c r="E25" i="88"/>
  <c r="E24" i="88"/>
  <c r="E23" i="88"/>
  <c r="E13" i="88"/>
  <c r="E14" i="88"/>
  <c r="E15" i="88"/>
  <c r="E16" i="88"/>
  <c r="E17" i="88"/>
  <c r="E18" i="88"/>
  <c r="E19" i="88"/>
  <c r="E12" i="88"/>
  <c r="U19" i="14"/>
  <c r="C7" i="142"/>
  <c r="C6" i="142"/>
  <c r="H7" i="142"/>
  <c r="H6" i="142"/>
  <c r="C18" i="142"/>
  <c r="H18" i="142"/>
  <c r="C15" i="30" l="1"/>
  <c r="EE99" i="17" l="1"/>
  <c r="C96" i="30" s="1"/>
  <c r="EE98" i="17"/>
  <c r="C95" i="30" s="1"/>
  <c r="EE97" i="17"/>
  <c r="C94" i="30" s="1"/>
  <c r="EE96" i="17"/>
  <c r="C93" i="30" s="1"/>
  <c r="EE95" i="17"/>
  <c r="C92" i="30" s="1"/>
  <c r="BL26" i="17" l="1"/>
  <c r="BL21" i="17"/>
  <c r="EE79" i="17" l="1"/>
  <c r="C76" i="30" s="1"/>
  <c r="H4" i="142"/>
  <c r="EE80" i="17"/>
  <c r="C77" i="30" l="1"/>
  <c r="DO32" i="17"/>
  <c r="DO20" i="17"/>
  <c r="DK18" i="17"/>
  <c r="DK19" i="17" s="1"/>
  <c r="DK20" i="17" s="1"/>
  <c r="DK21" i="17" s="1"/>
  <c r="DK22" i="17" s="1"/>
  <c r="DK23" i="17" s="1"/>
  <c r="DK24" i="17" s="1"/>
  <c r="DK25" i="17" s="1"/>
  <c r="DK26" i="17" l="1"/>
  <c r="DK27" i="17" s="1"/>
  <c r="DK28" i="17" s="1"/>
  <c r="DK29" i="17" s="1"/>
  <c r="DK30" i="17" s="1"/>
  <c r="DK31" i="17" s="1"/>
  <c r="DK32" i="17" s="1"/>
  <c r="DK33" i="17" s="1"/>
  <c r="DK34" i="17" s="1"/>
  <c r="DK35" i="17" s="1"/>
  <c r="DK36" i="17" s="1"/>
  <c r="DK37" i="17" s="1"/>
  <c r="DK38" i="17" s="1"/>
  <c r="DK39" i="17" s="1"/>
  <c r="AC36" i="14"/>
  <c r="AC27" i="14"/>
  <c r="AC11" i="14"/>
  <c r="S19" i="14"/>
  <c r="K19" i="14"/>
  <c r="J18" i="14"/>
  <c r="AM27" i="17"/>
  <c r="BA19" i="17"/>
  <c r="AO19" i="17"/>
  <c r="AY27" i="17"/>
  <c r="AM20" i="17"/>
  <c r="AK18" i="17"/>
  <c r="AK19" i="17" s="1"/>
  <c r="AK20" i="17" s="1"/>
  <c r="AK21" i="17" s="1"/>
  <c r="AK22" i="17" s="1"/>
  <c r="AK23" i="17" s="1"/>
  <c r="AK24" i="17" s="1"/>
  <c r="AK25" i="17" s="1"/>
  <c r="AK26" i="17" s="1"/>
  <c r="AK27" i="17" s="1"/>
  <c r="AO4" i="17"/>
  <c r="AM15" i="17"/>
  <c r="Q12" i="125"/>
  <c r="N12" i="125"/>
  <c r="M12" i="125"/>
  <c r="K12" i="125"/>
  <c r="I12" i="125"/>
  <c r="H12" i="125"/>
  <c r="G12" i="125"/>
  <c r="F12" i="125"/>
  <c r="E12" i="125"/>
  <c r="F21" i="44" l="1"/>
  <c r="Q38" i="14"/>
  <c r="O12" i="125"/>
  <c r="L12" i="125"/>
  <c r="K8" i="125" s="1"/>
  <c r="EP15" i="17" s="1"/>
  <c r="C18" i="14" l="1"/>
  <c r="CJ23" i="17" l="1"/>
  <c r="EE42" i="17" s="1"/>
  <c r="C39" i="30" s="1"/>
  <c r="CJ19" i="17"/>
  <c r="F15" i="44" l="1"/>
  <c r="A9" i="31" l="1"/>
  <c r="A8" i="31"/>
  <c r="A15" i="30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B15" i="30"/>
  <c r="B14" i="30"/>
  <c r="EE102" i="17" l="1"/>
  <c r="C99" i="30" s="1"/>
  <c r="EE101" i="17"/>
  <c r="C98" i="30" s="1"/>
  <c r="DT25" i="17"/>
  <c r="DS25" i="17"/>
  <c r="DU24" i="17"/>
  <c r="DU23" i="17"/>
  <c r="DT20" i="17"/>
  <c r="DS20" i="17"/>
  <c r="DU19" i="17"/>
  <c r="DQ18" i="17"/>
  <c r="DQ19" i="17" s="1"/>
  <c r="DQ20" i="17" s="1"/>
  <c r="DQ21" i="17" s="1"/>
  <c r="DQ22" i="17" s="1"/>
  <c r="DQ23" i="17" s="1"/>
  <c r="DQ24" i="17" s="1"/>
  <c r="DQ25" i="17" s="1"/>
  <c r="DA15" i="17"/>
  <c r="CP26" i="17"/>
  <c r="EE50" i="17" s="1"/>
  <c r="C47" i="30" s="1"/>
  <c r="CP22" i="17"/>
  <c r="H17" i="142" s="1"/>
  <c r="CO22" i="17"/>
  <c r="DG25" i="17"/>
  <c r="DG20" i="17"/>
  <c r="DB26" i="17"/>
  <c r="DB20" i="17"/>
  <c r="DU20" i="17" l="1"/>
  <c r="Y10" i="14" s="1"/>
  <c r="DU25" i="17"/>
  <c r="Y37" i="14" s="1"/>
  <c r="Y19" i="14" l="1"/>
  <c r="X19" i="14"/>
  <c r="W19" i="14"/>
  <c r="V19" i="14"/>
  <c r="T19" i="14"/>
  <c r="Y18" i="14"/>
  <c r="Y13" i="14"/>
  <c r="DE18" i="17"/>
  <c r="DE19" i="17" s="1"/>
  <c r="DE20" i="17" s="1"/>
  <c r="DE21" i="17" s="1"/>
  <c r="DE22" i="17" s="1"/>
  <c r="DE23" i="17" s="1"/>
  <c r="DE24" i="17" s="1"/>
  <c r="DE25" i="17" s="1"/>
  <c r="CY18" i="17"/>
  <c r="CY19" i="17" s="1"/>
  <c r="CY20" i="17" s="1"/>
  <c r="CY21" i="17" s="1"/>
  <c r="CY22" i="17" s="1"/>
  <c r="CY23" i="17" s="1"/>
  <c r="CY24" i="17" s="1"/>
  <c r="CY25" i="17" s="1"/>
  <c r="CY26" i="17" s="1"/>
  <c r="CS18" i="17"/>
  <c r="CS19" i="17" s="1"/>
  <c r="CS20" i="17" s="1"/>
  <c r="CS21" i="17" s="1"/>
  <c r="CS22" i="17" s="1"/>
  <c r="CS23" i="17" s="1"/>
  <c r="CS24" i="17" s="1"/>
  <c r="CS25" i="17" s="1"/>
  <c r="CS26" i="17" s="1"/>
  <c r="CS27" i="17" s="1"/>
  <c r="CS28" i="17" s="1"/>
  <c r="CS29" i="17" s="1"/>
  <c r="CM18" i="17"/>
  <c r="CM19" i="17" s="1"/>
  <c r="CM20" i="17" s="1"/>
  <c r="CM21" i="17" s="1"/>
  <c r="CM22" i="17" s="1"/>
  <c r="CM23" i="17" s="1"/>
  <c r="CM24" i="17" s="1"/>
  <c r="CM25" i="17" s="1"/>
  <c r="CM26" i="17" s="1"/>
  <c r="Y41" i="14" l="1"/>
  <c r="Y15" i="14"/>
  <c r="F66" i="116" l="1"/>
  <c r="DW8" i="17"/>
  <c r="DZ18" i="17"/>
  <c r="DY18" i="17"/>
  <c r="DW18" i="17"/>
  <c r="EA17" i="17"/>
  <c r="EA4" i="17"/>
  <c r="EE23" i="17" l="1"/>
  <c r="EA18" i="17"/>
  <c r="Z40" i="14"/>
  <c r="EV19" i="17"/>
  <c r="C20" i="30" l="1"/>
  <c r="F69" i="116"/>
  <c r="G64" i="116"/>
  <c r="G65" i="116"/>
  <c r="G66" i="116"/>
  <c r="F12" i="116"/>
  <c r="F40" i="116"/>
  <c r="F42" i="116" s="1"/>
  <c r="F48" i="116" s="1"/>
  <c r="G17" i="116"/>
  <c r="G38" i="116"/>
  <c r="G36" i="116"/>
  <c r="G34" i="116"/>
  <c r="G32" i="116"/>
  <c r="G30" i="116"/>
  <c r="G28" i="116"/>
  <c r="G26" i="116"/>
  <c r="G24" i="116"/>
  <c r="G22" i="116"/>
  <c r="G20" i="116"/>
  <c r="G18" i="116"/>
  <c r="G41" i="116"/>
  <c r="G39" i="116"/>
  <c r="G37" i="116"/>
  <c r="G35" i="116"/>
  <c r="G33" i="116"/>
  <c r="G31" i="116"/>
  <c r="G29" i="116"/>
  <c r="G27" i="116"/>
  <c r="G25" i="116"/>
  <c r="G23" i="116"/>
  <c r="G21" i="116"/>
  <c r="G19" i="116"/>
  <c r="G40" i="116" l="1"/>
  <c r="G42" i="116" s="1"/>
  <c r="F19" i="14"/>
  <c r="F18" i="14"/>
  <c r="F13" i="14"/>
  <c r="AA19" i="14"/>
  <c r="Z19" i="14"/>
  <c r="Z18" i="14"/>
  <c r="Z13" i="14"/>
  <c r="R19" i="14"/>
  <c r="R18" i="14"/>
  <c r="R13" i="14"/>
  <c r="Q19" i="14"/>
  <c r="Q18" i="14"/>
  <c r="Q13" i="14"/>
  <c r="P19" i="14"/>
  <c r="O19" i="14"/>
  <c r="N19" i="14"/>
  <c r="N18" i="14"/>
  <c r="M19" i="14"/>
  <c r="L19" i="14"/>
  <c r="L18" i="14"/>
  <c r="J19" i="14"/>
  <c r="I19" i="14"/>
  <c r="BS4" i="17"/>
  <c r="F2" i="14"/>
  <c r="G2" i="14" s="1"/>
  <c r="H2" i="14" s="1"/>
  <c r="I2" i="14" s="1"/>
  <c r="J2" i="14" s="1"/>
  <c r="F3" i="14"/>
  <c r="G3" i="14" s="1"/>
  <c r="H3" i="14" s="1"/>
  <c r="I3" i="14" s="1"/>
  <c r="J3" i="14" s="1"/>
  <c r="K7" i="17"/>
  <c r="Q7" i="17" s="1"/>
  <c r="W7" i="17" s="1"/>
  <c r="AC7" i="17" s="1"/>
  <c r="AD15" i="14"/>
  <c r="L34" i="23"/>
  <c r="Q15" i="14" l="1"/>
  <c r="R15" i="14"/>
  <c r="Z15" i="14"/>
  <c r="K3" i="14"/>
  <c r="L3" i="14" s="1"/>
  <c r="M3" i="14" s="1"/>
  <c r="N3" i="14" s="1"/>
  <c r="O3" i="14" s="1"/>
  <c r="P3" i="14" s="1"/>
  <c r="Q3" i="14" s="1"/>
  <c r="R3" i="14" s="1"/>
  <c r="K2" i="14"/>
  <c r="L2" i="14" s="1"/>
  <c r="M2" i="14" s="1"/>
  <c r="N2" i="14" s="1"/>
  <c r="O2" i="14" s="1"/>
  <c r="P2" i="14" s="1"/>
  <c r="Q2" i="14" s="1"/>
  <c r="R2" i="14" s="1"/>
  <c r="Z41" i="14"/>
  <c r="AI7" i="17"/>
  <c r="ED38" i="17"/>
  <c r="B35" i="30" s="1"/>
  <c r="G19" i="23"/>
  <c r="G31" i="23"/>
  <c r="AO7" i="17" l="1"/>
  <c r="S2" i="14"/>
  <c r="T2" i="14" s="1"/>
  <c r="U2" i="14" s="1"/>
  <c r="V2" i="14" s="1"/>
  <c r="W2" i="14" s="1"/>
  <c r="X2" i="14" s="1"/>
  <c r="Y2" i="14" s="1"/>
  <c r="S3" i="14"/>
  <c r="T3" i="14" s="1"/>
  <c r="U3" i="14" s="1"/>
  <c r="V3" i="14" s="1"/>
  <c r="W3" i="14" s="1"/>
  <c r="X3" i="14" s="1"/>
  <c r="Y3" i="14" s="1"/>
  <c r="Z3" i="14" s="1"/>
  <c r="G24" i="23"/>
  <c r="G33" i="23" s="1"/>
  <c r="L23" i="23"/>
  <c r="G38" i="23" l="1"/>
  <c r="ED39" i="17"/>
  <c r="B36" i="30" s="1"/>
  <c r="AU7" i="17"/>
  <c r="BA7" i="17" s="1"/>
  <c r="Z2" i="14"/>
  <c r="AA2" i="14" s="1"/>
  <c r="AB2" i="14" s="1"/>
  <c r="AA3" i="14"/>
  <c r="AB3" i="14" s="1"/>
  <c r="ED37" i="17" l="1"/>
  <c r="B34" i="30" s="1"/>
  <c r="BG7" i="17"/>
  <c r="BM7" i="17" s="1"/>
  <c r="BS7" i="17" s="1"/>
  <c r="BY7" i="17" s="1"/>
  <c r="CE7" i="17" s="1"/>
  <c r="CK7" i="17" s="1"/>
  <c r="CQ7" i="17" s="1"/>
  <c r="CW7" i="17" s="1"/>
  <c r="DC7" i="17" s="1"/>
  <c r="DI7" i="17" s="1"/>
  <c r="DO7" i="17" s="1"/>
  <c r="DU7" i="17" s="1"/>
  <c r="EA7" i="17" s="1"/>
  <c r="EG7" i="17" s="1"/>
  <c r="EP7" i="17" s="1"/>
  <c r="EV7" i="17" s="1"/>
  <c r="F29" i="23" l="1"/>
  <c r="AA26" i="17" l="1"/>
  <c r="AA21" i="17"/>
  <c r="AC25" i="17"/>
  <c r="AA28" i="17" l="1"/>
  <c r="AA39" i="17" s="1"/>
  <c r="AY20" i="17"/>
  <c r="AA41" i="17" l="1"/>
  <c r="K20" i="17" l="1"/>
  <c r="EE81" i="17"/>
  <c r="EE82" i="17"/>
  <c r="C79" i="30" s="1"/>
  <c r="EE83" i="17"/>
  <c r="C80" i="30" s="1"/>
  <c r="EE84" i="17"/>
  <c r="C81" i="30" s="1"/>
  <c r="EE85" i="17"/>
  <c r="C82" i="30" s="1"/>
  <c r="EE86" i="17"/>
  <c r="EE87" i="17"/>
  <c r="C84" i="30" s="1"/>
  <c r="EE88" i="17"/>
  <c r="C85" i="30" s="1"/>
  <c r="EE89" i="17"/>
  <c r="C86" i="30" s="1"/>
  <c r="CT27" i="17"/>
  <c r="CT26" i="17"/>
  <c r="CZ25" i="17"/>
  <c r="CZ24" i="17"/>
  <c r="CQ21" i="17"/>
  <c r="CQ20" i="17"/>
  <c r="CQ19" i="17"/>
  <c r="CQ18" i="17"/>
  <c r="AB41" i="14"/>
  <c r="AB13" i="14"/>
  <c r="G17" i="17"/>
  <c r="G18" i="17" s="1"/>
  <c r="G19" i="17" s="1"/>
  <c r="G20" i="17" s="1"/>
  <c r="G21" i="17" s="1"/>
  <c r="G22" i="17" s="1"/>
  <c r="G23" i="17" s="1"/>
  <c r="C83" i="30" l="1"/>
  <c r="C78" i="30"/>
  <c r="CQ22" i="17"/>
  <c r="T10" i="14" s="1"/>
  <c r="K22" i="17"/>
  <c r="F26" i="14" s="1"/>
  <c r="EE31" i="17"/>
  <c r="C28" i="30" s="1"/>
  <c r="AI18" i="17"/>
  <c r="F11" i="150" s="1"/>
  <c r="AI19" i="17"/>
  <c r="G11" i="150" s="1"/>
  <c r="AI20" i="17"/>
  <c r="L11" i="150" s="1"/>
  <c r="AG21" i="17"/>
  <c r="AH21" i="17"/>
  <c r="AI27" i="17"/>
  <c r="AI28" i="17"/>
  <c r="J38" i="14"/>
  <c r="AE18" i="17"/>
  <c r="AE19" i="17" s="1"/>
  <c r="AE20" i="17" s="1"/>
  <c r="AE21" i="17" s="1"/>
  <c r="AE22" i="17" s="1"/>
  <c r="AE23" i="17" s="1"/>
  <c r="AE24" i="17" s="1"/>
  <c r="AE25" i="17" s="1"/>
  <c r="AE26" i="17" s="1"/>
  <c r="AE27" i="17" s="1"/>
  <c r="AE28" i="17" s="1"/>
  <c r="AE29" i="17" s="1"/>
  <c r="AE30" i="17" s="1"/>
  <c r="L38" i="14"/>
  <c r="H38" i="14"/>
  <c r="U21" i="17"/>
  <c r="AI30" i="17" l="1"/>
  <c r="B11" i="150" s="1"/>
  <c r="D11" i="150" s="1"/>
  <c r="T18" i="14"/>
  <c r="T13" i="14"/>
  <c r="AI21" i="17"/>
  <c r="J12" i="14" s="1"/>
  <c r="J20" i="14" s="1"/>
  <c r="J35" i="14" l="1"/>
  <c r="J15" i="14"/>
  <c r="T15" i="14"/>
  <c r="J13" i="14"/>
  <c r="B28" i="108"/>
  <c r="B7" i="150" s="1"/>
  <c r="EE73" i="17"/>
  <c r="C70" i="30" s="1"/>
  <c r="EE66" i="17"/>
  <c r="C63" i="30" s="1"/>
  <c r="G25" i="14"/>
  <c r="J41" i="14" l="1"/>
  <c r="G38" i="14"/>
  <c r="M18" i="17"/>
  <c r="M19" i="17" s="1"/>
  <c r="M20" i="17" s="1"/>
  <c r="M21" i="17" s="1"/>
  <c r="M22" i="17" s="1"/>
  <c r="M23" i="17" s="1"/>
  <c r="M24" i="17" s="1"/>
  <c r="M25" i="17" s="1"/>
  <c r="M26" i="17" s="1"/>
  <c r="M27" i="17" s="1"/>
  <c r="M28" i="17" s="1"/>
  <c r="M29" i="17" s="1"/>
  <c r="EE32" i="17" l="1"/>
  <c r="C29" i="30" s="1"/>
  <c r="G39" i="88"/>
  <c r="AD6" i="14" l="1"/>
  <c r="M9" i="17"/>
  <c r="S9" i="17" s="1"/>
  <c r="Y9" i="17" s="1"/>
  <c r="AE9" i="17" s="1"/>
  <c r="M11" i="17"/>
  <c r="S11" i="17" s="1"/>
  <c r="Y11" i="17" s="1"/>
  <c r="AE11" i="17" s="1"/>
  <c r="M10" i="17"/>
  <c r="S10" i="17" s="1"/>
  <c r="Y10" i="17" s="1"/>
  <c r="AE10" i="17" s="1"/>
  <c r="CD18" i="17"/>
  <c r="EE19" i="17" s="1"/>
  <c r="EO17" i="17"/>
  <c r="EP17" i="17" s="1"/>
  <c r="EO18" i="17"/>
  <c r="EP18" i="17" s="1"/>
  <c r="EO19" i="17"/>
  <c r="EP19" i="17" s="1"/>
  <c r="EO20" i="17"/>
  <c r="EP20" i="17" s="1"/>
  <c r="EO21" i="17"/>
  <c r="EP21" i="17" s="1"/>
  <c r="EO22" i="17"/>
  <c r="EP22" i="17" s="1"/>
  <c r="EO23" i="17"/>
  <c r="EP23" i="17" s="1"/>
  <c r="EO24" i="17"/>
  <c r="EP24" i="17" s="1"/>
  <c r="EO25" i="17"/>
  <c r="EP25" i="17" s="1"/>
  <c r="EO26" i="17"/>
  <c r="EP26" i="17" s="1"/>
  <c r="EO27" i="17"/>
  <c r="EP27" i="17" s="1"/>
  <c r="EO28" i="17"/>
  <c r="EP28" i="17" s="1"/>
  <c r="EV21" i="17"/>
  <c r="EV23" i="17" s="1"/>
  <c r="D41" i="116" s="1"/>
  <c r="AC20" i="17"/>
  <c r="BG19" i="17"/>
  <c r="F12" i="150" s="1"/>
  <c r="BG20" i="17"/>
  <c r="G12" i="150" s="1"/>
  <c r="BG21" i="17"/>
  <c r="L12" i="150" s="1"/>
  <c r="K24" i="23"/>
  <c r="BG29" i="17"/>
  <c r="BG28" i="17"/>
  <c r="B12" i="150" s="1"/>
  <c r="D12" i="150" s="1"/>
  <c r="BG30" i="17"/>
  <c r="G19" i="14"/>
  <c r="H19" i="14"/>
  <c r="E18" i="14"/>
  <c r="G18" i="14"/>
  <c r="H18" i="14"/>
  <c r="CE17" i="17"/>
  <c r="CE18" i="17" s="1"/>
  <c r="R25" i="14" s="1"/>
  <c r="EV4" i="17"/>
  <c r="EP4" i="17"/>
  <c r="CE4" i="17"/>
  <c r="BY4" i="17"/>
  <c r="EG4" i="17"/>
  <c r="BM4" i="17"/>
  <c r="K4" i="17"/>
  <c r="BG4" i="17"/>
  <c r="BA4" i="17"/>
  <c r="AU4" i="17"/>
  <c r="AI4" i="17"/>
  <c r="AC4" i="17"/>
  <c r="W4" i="17"/>
  <c r="Q4" i="17"/>
  <c r="E13" i="14"/>
  <c r="E20" i="88"/>
  <c r="E30" i="88"/>
  <c r="E41" i="88"/>
  <c r="E52" i="88"/>
  <c r="F20" i="88"/>
  <c r="F30" i="88"/>
  <c r="F41" i="88"/>
  <c r="F52" i="88"/>
  <c r="M17" i="23"/>
  <c r="M21" i="23"/>
  <c r="M22" i="23"/>
  <c r="H22" i="23"/>
  <c r="L26" i="23"/>
  <c r="H36" i="23"/>
  <c r="L36" i="23"/>
  <c r="H29" i="23"/>
  <c r="C27" i="17" s="1"/>
  <c r="C25" i="31" s="1"/>
  <c r="L30" i="23"/>
  <c r="C24" i="31"/>
  <c r="L31" i="23"/>
  <c r="I20" i="88"/>
  <c r="I30" i="88"/>
  <c r="I41" i="88"/>
  <c r="I52" i="88"/>
  <c r="CC18" i="17"/>
  <c r="CA18" i="17"/>
  <c r="BW19" i="17"/>
  <c r="BU18" i="17"/>
  <c r="BU19" i="17" s="1"/>
  <c r="AS15" i="17"/>
  <c r="AY15" i="17"/>
  <c r="BK15" i="17" s="1"/>
  <c r="A15" i="44"/>
  <c r="A16" i="44" s="1"/>
  <c r="A19" i="44" s="1"/>
  <c r="A20" i="44" s="1"/>
  <c r="Y18" i="17"/>
  <c r="Y19" i="17" s="1"/>
  <c r="Y20" i="17" s="1"/>
  <c r="Y21" i="17" s="1"/>
  <c r="Y22" i="17" s="1"/>
  <c r="Y23" i="17" s="1"/>
  <c r="Y24" i="17" s="1"/>
  <c r="Y25" i="17" s="1"/>
  <c r="Y26" i="17" s="1"/>
  <c r="Y27" i="17" s="1"/>
  <c r="Y28" i="17" s="1"/>
  <c r="Y29" i="17" s="1"/>
  <c r="Y30" i="17" s="1"/>
  <c r="Y31" i="17" s="1"/>
  <c r="Y32" i="17" s="1"/>
  <c r="Y33" i="17" s="1"/>
  <c r="Y34" i="17" s="1"/>
  <c r="Y35" i="17" s="1"/>
  <c r="Y36" i="17" s="1"/>
  <c r="Y37" i="17" s="1"/>
  <c r="Y38" i="17" s="1"/>
  <c r="Y39" i="17" s="1"/>
  <c r="Y40" i="17" s="1"/>
  <c r="Y41" i="17" s="1"/>
  <c r="Y42" i="17" s="1"/>
  <c r="Y43" i="17" s="1"/>
  <c r="Y44" i="17" s="1"/>
  <c r="AA36" i="17"/>
  <c r="E31" i="23"/>
  <c r="F19" i="23"/>
  <c r="F31" i="23"/>
  <c r="A17" i="23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K19" i="23"/>
  <c r="L19" i="23"/>
  <c r="H27" i="23"/>
  <c r="L27" i="23"/>
  <c r="H28" i="23"/>
  <c r="K31" i="23"/>
  <c r="A9" i="88"/>
  <c r="A10" i="88"/>
  <c r="G12" i="88"/>
  <c r="G13" i="88"/>
  <c r="G15" i="88"/>
  <c r="G16" i="88"/>
  <c r="G17" i="88"/>
  <c r="G18" i="88"/>
  <c r="G19" i="88"/>
  <c r="G23" i="88"/>
  <c r="G24" i="88"/>
  <c r="G25" i="88"/>
  <c r="G26" i="88"/>
  <c r="G27" i="88"/>
  <c r="G28" i="88"/>
  <c r="G29" i="88"/>
  <c r="G33" i="88"/>
  <c r="G35" i="88"/>
  <c r="G36" i="88"/>
  <c r="G37" i="88"/>
  <c r="G38" i="88"/>
  <c r="G40" i="88"/>
  <c r="G44" i="88"/>
  <c r="G48" i="88"/>
  <c r="G49" i="88"/>
  <c r="G50" i="88"/>
  <c r="O15" i="17"/>
  <c r="BE15" i="17" s="1"/>
  <c r="CI15" i="17" s="1"/>
  <c r="U15" i="17"/>
  <c r="AG15" i="17"/>
  <c r="DG15" i="17" s="1"/>
  <c r="A18" i="17"/>
  <c r="S18" i="17"/>
  <c r="S19" i="17" s="1"/>
  <c r="S20" i="17" s="1"/>
  <c r="S21" i="17" s="1"/>
  <c r="S22" i="17" s="1"/>
  <c r="S23" i="17" s="1"/>
  <c r="S24" i="17" s="1"/>
  <c r="S25" i="17" s="1"/>
  <c r="S26" i="17" s="1"/>
  <c r="S27" i="17" s="1"/>
  <c r="S28" i="17" s="1"/>
  <c r="S29" i="17" s="1"/>
  <c r="S30" i="17" s="1"/>
  <c r="AQ18" i="17"/>
  <c r="AQ19" i="17" s="1"/>
  <c r="AQ20" i="17" s="1"/>
  <c r="AQ21" i="17" s="1"/>
  <c r="AQ22" i="17" s="1"/>
  <c r="AQ23" i="17" s="1"/>
  <c r="AQ24" i="17" s="1"/>
  <c r="AQ25" i="17" s="1"/>
  <c r="AQ26" i="17" s="1"/>
  <c r="AQ27" i="17" s="1"/>
  <c r="AQ28" i="17" s="1"/>
  <c r="AQ29" i="17" s="1"/>
  <c r="AQ30" i="17" s="1"/>
  <c r="AQ31" i="17" s="1"/>
  <c r="AQ32" i="17" s="1"/>
  <c r="AQ33" i="17" s="1"/>
  <c r="AQ34" i="17" s="1"/>
  <c r="AQ35" i="17" s="1"/>
  <c r="BC18" i="17"/>
  <c r="BC19" i="17" s="1"/>
  <c r="BC20" i="17" s="1"/>
  <c r="BC21" i="17" s="1"/>
  <c r="BC22" i="17" s="1"/>
  <c r="BC23" i="17" s="1"/>
  <c r="BC24" i="17" s="1"/>
  <c r="BC25" i="17" s="1"/>
  <c r="BC26" i="17" s="1"/>
  <c r="BC27" i="17" s="1"/>
  <c r="BC28" i="17" s="1"/>
  <c r="BC29" i="17" s="1"/>
  <c r="BC30" i="17" s="1"/>
  <c r="BC31" i="17" s="1"/>
  <c r="BC32" i="17" s="1"/>
  <c r="BC33" i="17" s="1"/>
  <c r="BI18" i="17"/>
  <c r="BI19" i="17" s="1"/>
  <c r="BI20" i="17" s="1"/>
  <c r="BI21" i="17" s="1"/>
  <c r="BI22" i="17" s="1"/>
  <c r="BI23" i="17" s="1"/>
  <c r="BI24" i="17" s="1"/>
  <c r="BI25" i="17" s="1"/>
  <c r="BI26" i="17" s="1"/>
  <c r="EK18" i="17"/>
  <c r="EK19" i="17" s="1"/>
  <c r="EK20" i="17" s="1"/>
  <c r="EK21" i="17" s="1"/>
  <c r="EK22" i="17" s="1"/>
  <c r="EK23" i="17" s="1"/>
  <c r="EK24" i="17" s="1"/>
  <c r="EK25" i="17" s="1"/>
  <c r="EK26" i="17" s="1"/>
  <c r="EK27" i="17" s="1"/>
  <c r="EK28" i="17" s="1"/>
  <c r="EK29" i="17" s="1"/>
  <c r="A19" i="17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ES19" i="17"/>
  <c r="BE22" i="17"/>
  <c r="BF22" i="17"/>
  <c r="ES23" i="17"/>
  <c r="EM29" i="17"/>
  <c r="EN29" i="17"/>
  <c r="BE31" i="17"/>
  <c r="BF31" i="17"/>
  <c r="AD27" i="14"/>
  <c r="A38" i="23" l="1"/>
  <c r="A28" i="23"/>
  <c r="A29" i="23" s="1"/>
  <c r="A30" i="23" s="1"/>
  <c r="A31" i="23" s="1"/>
  <c r="A32" i="23" s="1"/>
  <c r="A33" i="23" s="1"/>
  <c r="A34" i="23" s="1"/>
  <c r="A35" i="23" s="1"/>
  <c r="A36" i="23" s="1"/>
  <c r="A37" i="23" s="1"/>
  <c r="K33" i="23"/>
  <c r="K38" i="23" s="1"/>
  <c r="E15" i="14"/>
  <c r="BG31" i="17"/>
  <c r="N35" i="14" s="1"/>
  <c r="D26" i="116"/>
  <c r="EP29" i="17"/>
  <c r="F16" i="44" s="1"/>
  <c r="F20" i="44" s="1"/>
  <c r="G52" i="88"/>
  <c r="G30" i="88"/>
  <c r="AC19" i="14"/>
  <c r="R41" i="14"/>
  <c r="AQ11" i="17"/>
  <c r="AW11" i="17" s="1"/>
  <c r="BC11" i="17" s="1"/>
  <c r="BO11" i="17" s="1"/>
  <c r="AK11" i="17"/>
  <c r="BX19" i="17"/>
  <c r="C16" i="30"/>
  <c r="AQ10" i="17"/>
  <c r="AW10" i="17" s="1"/>
  <c r="BC10" i="17" s="1"/>
  <c r="BO10" i="17" s="1"/>
  <c r="AK10" i="17"/>
  <c r="AQ9" i="17"/>
  <c r="AW9" i="17" s="1"/>
  <c r="BC9" i="17" s="1"/>
  <c r="BO9" i="17" s="1"/>
  <c r="AK9" i="17"/>
  <c r="DS15" i="17"/>
  <c r="CC15" i="17"/>
  <c r="DY15" i="17"/>
  <c r="CO15" i="17"/>
  <c r="BQ15" i="17"/>
  <c r="CU15" i="17"/>
  <c r="BW15" i="17"/>
  <c r="DM15" i="17"/>
  <c r="D13" i="116"/>
  <c r="E41" i="116"/>
  <c r="C29" i="17"/>
  <c r="C27" i="31" s="1"/>
  <c r="BF33" i="17"/>
  <c r="EO29" i="17"/>
  <c r="AA40" i="17"/>
  <c r="BG22" i="17"/>
  <c r="H26" i="23"/>
  <c r="C24" i="17" s="1"/>
  <c r="G20" i="88"/>
  <c r="F55" i="88"/>
  <c r="A21" i="44"/>
  <c r="A22" i="44" s="1"/>
  <c r="A23" i="44" s="1"/>
  <c r="A24" i="44" s="1"/>
  <c r="A25" i="44" s="1"/>
  <c r="M34" i="23"/>
  <c r="F24" i="23"/>
  <c r="F33" i="23" s="1"/>
  <c r="L24" i="23"/>
  <c r="L33" i="23" s="1"/>
  <c r="H23" i="23"/>
  <c r="D24" i="23"/>
  <c r="J19" i="23"/>
  <c r="M18" i="23"/>
  <c r="M26" i="23"/>
  <c r="M29" i="23"/>
  <c r="J31" i="23"/>
  <c r="M30" i="23"/>
  <c r="I55" i="88"/>
  <c r="E55" i="88"/>
  <c r="J24" i="23"/>
  <c r="D19" i="23"/>
  <c r="H30" i="23"/>
  <c r="D31" i="23"/>
  <c r="G41" i="88"/>
  <c r="F41" i="14"/>
  <c r="M19" i="23" l="1"/>
  <c r="D33" i="23"/>
  <c r="J33" i="23"/>
  <c r="L38" i="23"/>
  <c r="F38" i="23"/>
  <c r="G11" i="17"/>
  <c r="BI11" i="17" s="1"/>
  <c r="EC11" i="17" s="1"/>
  <c r="BU11" i="17" s="1"/>
  <c r="CA11" i="17" s="1"/>
  <c r="CG11" i="17" s="1"/>
  <c r="CM11" i="17" s="1"/>
  <c r="CS11" i="17" s="1"/>
  <c r="CY11" i="17" s="1"/>
  <c r="DE11" i="17" s="1"/>
  <c r="DK11" i="17" s="1"/>
  <c r="DQ11" i="17" s="1"/>
  <c r="E56" i="88"/>
  <c r="E62" i="88" s="1"/>
  <c r="C11" i="14" s="1"/>
  <c r="C19" i="14" s="1"/>
  <c r="I62" i="88"/>
  <c r="G9" i="17"/>
  <c r="BI9" i="17" s="1"/>
  <c r="EC9" i="17" s="1"/>
  <c r="BU9" i="17" s="1"/>
  <c r="CA9" i="17" s="1"/>
  <c r="CG9" i="17" s="1"/>
  <c r="CM9" i="17" s="1"/>
  <c r="CS9" i="17" s="1"/>
  <c r="CY9" i="17" s="1"/>
  <c r="DE9" i="17" s="1"/>
  <c r="DK9" i="17" s="1"/>
  <c r="DQ9" i="17" s="1"/>
  <c r="G10" i="17"/>
  <c r="BI10" i="17" s="1"/>
  <c r="EC10" i="17" s="1"/>
  <c r="G55" i="88"/>
  <c r="B23" i="44"/>
  <c r="EE21" i="17"/>
  <c r="C18" i="30" s="1"/>
  <c r="Q39" i="14"/>
  <c r="BY19" i="17"/>
  <c r="M36" i="23"/>
  <c r="H26" i="116"/>
  <c r="H31" i="23"/>
  <c r="C28" i="17"/>
  <c r="C21" i="31"/>
  <c r="C22" i="31"/>
  <c r="AA42" i="17"/>
  <c r="AA44" i="17" s="1"/>
  <c r="N12" i="14"/>
  <c r="N20" i="14" s="1"/>
  <c r="M31" i="23"/>
  <c r="M23" i="23"/>
  <c r="M24" i="23" l="1"/>
  <c r="AD19" i="14"/>
  <c r="C36" i="14"/>
  <c r="AD11" i="14"/>
  <c r="AC39" i="14"/>
  <c r="AD39" i="14" s="1"/>
  <c r="Q41" i="14"/>
  <c r="BU10" i="17"/>
  <c r="CA10" i="17" s="1"/>
  <c r="CG10" i="17" s="1"/>
  <c r="CM10" i="17" s="1"/>
  <c r="CS10" i="17" s="1"/>
  <c r="CY10" i="17" s="1"/>
  <c r="DE10" i="17" s="1"/>
  <c r="DK10" i="17" s="1"/>
  <c r="DQ10" i="17" s="1"/>
  <c r="A8" i="30"/>
  <c r="J38" i="23"/>
  <c r="EK11" i="17"/>
  <c r="ER11" i="17" s="1"/>
  <c r="DW11" i="17"/>
  <c r="EK9" i="17"/>
  <c r="ER9" i="17" s="1"/>
  <c r="DW9" i="17"/>
  <c r="N13" i="14"/>
  <c r="N15" i="14"/>
  <c r="C26" i="31"/>
  <c r="C20" i="31"/>
  <c r="D38" i="23"/>
  <c r="EK10" i="17" l="1"/>
  <c r="ER10" i="17" s="1"/>
  <c r="BE33" i="17"/>
  <c r="M33" i="23"/>
  <c r="M38" i="23" s="1"/>
  <c r="D18" i="116"/>
  <c r="H18" i="116" s="1"/>
  <c r="AD36" i="14"/>
  <c r="D35" i="116" s="1"/>
  <c r="H35" i="116" s="1"/>
  <c r="DW10" i="17"/>
  <c r="D10" i="116" l="1"/>
  <c r="H10" i="116" s="1"/>
  <c r="D38" i="116"/>
  <c r="H38" i="116" s="1"/>
  <c r="N41" i="14"/>
  <c r="BG33" i="17"/>
  <c r="H9" i="142" l="1"/>
  <c r="EE91" i="17"/>
  <c r="C88" i="30" s="1"/>
  <c r="DI19" i="17"/>
  <c r="C8" i="142" l="1"/>
  <c r="DH25" i="17"/>
  <c r="EE45" i="17" s="1"/>
  <c r="C42" i="30" s="1"/>
  <c r="DI24" i="17"/>
  <c r="DI25" i="17" l="1"/>
  <c r="W37" i="14" s="1"/>
  <c r="DI18" i="17" l="1"/>
  <c r="DI20" i="17" s="1"/>
  <c r="W10" i="14" s="1"/>
  <c r="H8" i="142"/>
  <c r="DH20" i="17"/>
  <c r="EE90" i="17"/>
  <c r="C87" i="30" l="1"/>
  <c r="W13" i="14"/>
  <c r="W18" i="14"/>
  <c r="W15" i="14" s="1"/>
  <c r="W41" i="14" l="1"/>
  <c r="CO26" i="17" l="1"/>
  <c r="CQ25" i="17"/>
  <c r="CQ26" i="17" l="1"/>
  <c r="T37" i="14"/>
  <c r="T41" i="14" l="1"/>
  <c r="O18" i="17" l="1"/>
  <c r="O19" i="17" l="1"/>
  <c r="P19" i="17" l="1"/>
  <c r="Q19" i="17" l="1"/>
  <c r="G8" i="150" s="1"/>
  <c r="O27" i="17" l="1"/>
  <c r="O28" i="17" l="1"/>
  <c r="O29" i="17" s="1"/>
  <c r="P18" i="17" l="1"/>
  <c r="Q18" i="17" s="1"/>
  <c r="F8" i="150" s="1"/>
  <c r="O20" i="17" l="1"/>
  <c r="O21" i="17" s="1"/>
  <c r="P27" i="17" l="1"/>
  <c r="Q27" i="17" l="1"/>
  <c r="P28" i="17" l="1"/>
  <c r="Q28" i="17" l="1"/>
  <c r="Q29" i="17" s="1"/>
  <c r="B8" i="150" s="1"/>
  <c r="D8" i="150" s="1"/>
  <c r="P29" i="17"/>
  <c r="G35" i="14" l="1"/>
  <c r="P20" i="17" l="1"/>
  <c r="Q20" i="17" l="1"/>
  <c r="L8" i="150" s="1"/>
  <c r="P21" i="17"/>
  <c r="Q21" i="17" l="1"/>
  <c r="G12" i="14" s="1"/>
  <c r="G20" i="14" s="1"/>
  <c r="G13" i="14" l="1"/>
  <c r="G41" i="14"/>
  <c r="G15" i="14" l="1"/>
  <c r="BK25" i="17" l="1"/>
  <c r="BK19" i="17"/>
  <c r="BM19" i="17" s="1"/>
  <c r="BK18" i="17"/>
  <c r="BK21" i="17" l="1"/>
  <c r="BM18" i="17"/>
  <c r="BM21" i="17" s="1"/>
  <c r="O10" i="14" s="1"/>
  <c r="BK26" i="17"/>
  <c r="BM25" i="17"/>
  <c r="O37" i="14" l="1"/>
  <c r="BM26" i="17"/>
  <c r="O13" i="14"/>
  <c r="O18" i="14"/>
  <c r="O15" i="14" l="1"/>
  <c r="O41" i="14"/>
  <c r="CI22" i="17" l="1"/>
  <c r="CI23" i="17" l="1"/>
  <c r="CK23" i="17" s="1"/>
  <c r="S37" i="14" s="1"/>
  <c r="CK22" i="17"/>
  <c r="E21" i="23"/>
  <c r="CI18" i="17"/>
  <c r="CK18" i="17" l="1"/>
  <c r="CI19" i="17"/>
  <c r="CK19" i="17" s="1"/>
  <c r="S10" i="14" s="1"/>
  <c r="E24" i="23"/>
  <c r="H21" i="23"/>
  <c r="H24" i="23" s="1"/>
  <c r="S18" i="14" l="1"/>
  <c r="S13" i="14"/>
  <c r="S15" i="14" l="1"/>
  <c r="S41" i="14"/>
  <c r="V18" i="17" l="1"/>
  <c r="W18" i="17" l="1"/>
  <c r="F9" i="150" l="1"/>
  <c r="V27" i="17" l="1"/>
  <c r="W27" i="17" s="1"/>
  <c r="V28" i="17"/>
  <c r="W28" i="17" l="1"/>
  <c r="V29" i="17" l="1"/>
  <c r="V19" i="17" l="1"/>
  <c r="W29" i="17"/>
  <c r="W30" i="17" s="1"/>
  <c r="V30" i="17"/>
  <c r="W19" i="17" l="1"/>
  <c r="B9" i="150"/>
  <c r="H35" i="14"/>
  <c r="G9" i="150" l="1"/>
  <c r="D9" i="150"/>
  <c r="V20" i="17" l="1"/>
  <c r="W20" i="17" l="1"/>
  <c r="V21" i="17"/>
  <c r="L9" i="150" l="1"/>
  <c r="W21" i="17"/>
  <c r="H12" i="14" s="1"/>
  <c r="H20" i="14" s="1"/>
  <c r="H13" i="14" l="1"/>
  <c r="H15" i="14"/>
  <c r="H41" i="14" l="1"/>
  <c r="AB24" i="17" l="1"/>
  <c r="AC24" i="17" l="1"/>
  <c r="AC26" i="17" s="1"/>
  <c r="AB26" i="17"/>
  <c r="AB39" i="17"/>
  <c r="AB41" i="17"/>
  <c r="AC41" i="17" s="1"/>
  <c r="AC39" i="17" l="1"/>
  <c r="AB33" i="17"/>
  <c r="AC33" i="17" l="1"/>
  <c r="AB40" i="17"/>
  <c r="AB19" i="17"/>
  <c r="AC19" i="17" l="1"/>
  <c r="AC21" i="17" s="1"/>
  <c r="AC28" i="17" s="1"/>
  <c r="I37" i="14" s="1"/>
  <c r="AB21" i="17"/>
  <c r="AB28" i="17" s="1"/>
  <c r="AC40" i="17"/>
  <c r="AC42" i="17" s="1"/>
  <c r="AB42" i="17"/>
  <c r="AB35" i="17"/>
  <c r="AC35" i="17" s="1"/>
  <c r="C22" i="142" l="1"/>
  <c r="EE38" i="17"/>
  <c r="C35" i="30" s="1"/>
  <c r="AB34" i="17"/>
  <c r="AC34" i="17" l="1"/>
  <c r="AC36" i="17" s="1"/>
  <c r="AC44" i="17" s="1"/>
  <c r="I10" i="14" s="1"/>
  <c r="AB36" i="17"/>
  <c r="AB44" i="17" s="1"/>
  <c r="I18" i="14" l="1"/>
  <c r="I15" i="14" s="1"/>
  <c r="I13" i="14"/>
  <c r="H22" i="142"/>
  <c r="EE105" i="17"/>
  <c r="C102" i="30" s="1"/>
  <c r="I41" i="14" l="1"/>
  <c r="DN38" i="17" l="1"/>
  <c r="DN26" i="17"/>
  <c r="DN19" i="17"/>
  <c r="DN18" i="17"/>
  <c r="DN31" i="17"/>
  <c r="EE53" i="17" s="1"/>
  <c r="C50" i="30" s="1"/>
  <c r="DN30" i="17"/>
  <c r="EE46" i="17" s="1"/>
  <c r="C43" i="30" s="1"/>
  <c r="EE48" i="17" l="1"/>
  <c r="DN39" i="17"/>
  <c r="C10" i="142"/>
  <c r="DN27" i="17"/>
  <c r="H10" i="142"/>
  <c r="EE92" i="17"/>
  <c r="H13" i="142"/>
  <c r="EE100" i="17"/>
  <c r="DO26" i="17"/>
  <c r="C19" i="142"/>
  <c r="H19" i="142"/>
  <c r="EE93" i="17"/>
  <c r="C13" i="142"/>
  <c r="DO38" i="17"/>
  <c r="C45" i="30" l="1"/>
  <c r="C97" i="30"/>
  <c r="C90" i="30"/>
  <c r="C89" i="30"/>
  <c r="C15" i="142"/>
  <c r="H15" i="142"/>
  <c r="DA25" i="17" l="1"/>
  <c r="DA24" i="17"/>
  <c r="DA19" i="17"/>
  <c r="DC19" i="17" s="1"/>
  <c r="DA18" i="17"/>
  <c r="B8" i="108" l="1"/>
  <c r="B33" i="108"/>
  <c r="B38" i="108" s="1"/>
  <c r="DC25" i="17"/>
  <c r="DA20" i="17"/>
  <c r="DC18" i="17"/>
  <c r="DC20" i="17" s="1"/>
  <c r="V10" i="14" s="1"/>
  <c r="DA26" i="17"/>
  <c r="E18" i="23"/>
  <c r="DC24" i="17"/>
  <c r="C7" i="150" l="1"/>
  <c r="D7" i="150" s="1"/>
  <c r="B40" i="108"/>
  <c r="C35" i="14" s="1"/>
  <c r="B12" i="108"/>
  <c r="EE65" i="17"/>
  <c r="C62" i="30" s="1"/>
  <c r="H18" i="23"/>
  <c r="DC26" i="17"/>
  <c r="V13" i="14"/>
  <c r="V18" i="14"/>
  <c r="V21" i="14" l="1"/>
  <c r="V37" i="14"/>
  <c r="C20" i="17"/>
  <c r="V15" i="14"/>
  <c r="V41" i="14" l="1"/>
  <c r="C18" i="31"/>
  <c r="CV28" i="17" l="1"/>
  <c r="EE52" i="17" s="1"/>
  <c r="C49" i="30" s="1"/>
  <c r="C21" i="142" l="1"/>
  <c r="CV29" i="17"/>
  <c r="CU28" i="17" l="1"/>
  <c r="CW28" i="17" s="1"/>
  <c r="CU27" i="17"/>
  <c r="CW27" i="17" s="1"/>
  <c r="CU26" i="17"/>
  <c r="CW26" i="17" s="1"/>
  <c r="CU25" i="17"/>
  <c r="CW25" i="17" l="1"/>
  <c r="CW29" i="17" s="1"/>
  <c r="U37" i="14" s="1"/>
  <c r="CU29" i="17"/>
  <c r="CU21" i="17"/>
  <c r="CU20" i="17"/>
  <c r="CW20" i="17" s="1"/>
  <c r="CU19" i="17"/>
  <c r="CW19" i="17" s="1"/>
  <c r="CU18" i="17"/>
  <c r="CU22" i="17" l="1"/>
  <c r="CW18" i="17"/>
  <c r="CV21" i="17" l="1"/>
  <c r="H21" i="142" l="1"/>
  <c r="EE103" i="17"/>
  <c r="CV22" i="17"/>
  <c r="CW21" i="17"/>
  <c r="CW22" i="17" s="1"/>
  <c r="U10" i="14" s="1"/>
  <c r="C100" i="30" l="1"/>
  <c r="U13" i="14"/>
  <c r="U18" i="14"/>
  <c r="U41" i="14" l="1"/>
  <c r="U15" i="14"/>
  <c r="B14" i="108" l="1"/>
  <c r="L7" i="150" l="1"/>
  <c r="B16" i="108"/>
  <c r="B18" i="108" s="1"/>
  <c r="C12" i="14" s="1"/>
  <c r="C13" i="14" l="1"/>
  <c r="C20" i="14"/>
  <c r="C41" i="14" l="1"/>
  <c r="AZ18" i="17" l="1"/>
  <c r="AZ24" i="17"/>
  <c r="BA24" i="17" l="1"/>
  <c r="BA18" i="17"/>
  <c r="BA20" i="17" s="1"/>
  <c r="M37" i="14" s="1"/>
  <c r="C24" i="142"/>
  <c r="AZ20" i="17"/>
  <c r="EE37" i="17" l="1"/>
  <c r="AZ26" i="17"/>
  <c r="BA26" i="17" s="1"/>
  <c r="C34" i="30" l="1"/>
  <c r="AZ25" i="17"/>
  <c r="BA25" i="17" l="1"/>
  <c r="BA27" i="17" s="1"/>
  <c r="M10" i="14" s="1"/>
  <c r="AZ27" i="17"/>
  <c r="M13" i="14" l="1"/>
  <c r="M18" i="14"/>
  <c r="M15" i="14" s="1"/>
  <c r="H24" i="142"/>
  <c r="EE104" i="17"/>
  <c r="C101" i="30" l="1"/>
  <c r="M41" i="14"/>
  <c r="BS25" i="17" l="1"/>
  <c r="L14" i="150" s="1"/>
  <c r="BS24" i="17" l="1"/>
  <c r="G14" i="150" s="1"/>
  <c r="BS23" i="17" l="1"/>
  <c r="BQ26" i="17"/>
  <c r="BQ20" i="17"/>
  <c r="BS18" i="17"/>
  <c r="B14" i="150" l="1"/>
  <c r="P35" i="14"/>
  <c r="BS26" i="17"/>
  <c r="P12" i="14" s="1"/>
  <c r="P20" i="14" s="1"/>
  <c r="F14" i="150"/>
  <c r="D14" i="150" l="1"/>
  <c r="BS31" i="17" l="1"/>
  <c r="BS29" i="17" l="1"/>
  <c r="BS30" i="17"/>
  <c r="BR32" i="17" l="1"/>
  <c r="C25" i="142"/>
  <c r="BR20" i="17"/>
  <c r="EE40" i="17"/>
  <c r="BS19" i="17"/>
  <c r="BS32" i="17"/>
  <c r="P10" i="14" l="1"/>
  <c r="P18" i="14" s="1"/>
  <c r="P15" i="14" s="1"/>
  <c r="H25" i="142"/>
  <c r="EE107" i="17"/>
  <c r="P37" i="14"/>
  <c r="BS20" i="17"/>
  <c r="C37" i="30"/>
  <c r="P13" i="14" l="1"/>
  <c r="P41" i="14"/>
  <c r="C104" i="30"/>
  <c r="DM37" i="17" l="1"/>
  <c r="DM36" i="17"/>
  <c r="DM35" i="17"/>
  <c r="DM34" i="17"/>
  <c r="DM33" i="17"/>
  <c r="DM31" i="17"/>
  <c r="DO31" i="17" s="1"/>
  <c r="DM30" i="17"/>
  <c r="DM25" i="17"/>
  <c r="DO25" i="17" s="1"/>
  <c r="DM24" i="17"/>
  <c r="DO24" i="17" s="1"/>
  <c r="DM23" i="17"/>
  <c r="DO23" i="17" s="1"/>
  <c r="DM22" i="17"/>
  <c r="DO22" i="17" s="1"/>
  <c r="DM21" i="17"/>
  <c r="DO21" i="17" s="1"/>
  <c r="DM19" i="17"/>
  <c r="DO19" i="17" s="1"/>
  <c r="DM18" i="17"/>
  <c r="DM39" i="17" l="1"/>
  <c r="E17" i="23"/>
  <c r="DO30" i="17"/>
  <c r="DO33" i="17"/>
  <c r="E34" i="23"/>
  <c r="H34" i="23" s="1"/>
  <c r="C25" i="17" s="1"/>
  <c r="DO35" i="17"/>
  <c r="DO37" i="17"/>
  <c r="DM27" i="17"/>
  <c r="DO18" i="17"/>
  <c r="DO27" i="17" s="1"/>
  <c r="X10" i="14" s="1"/>
  <c r="DO34" i="17"/>
  <c r="DO36" i="17"/>
  <c r="DO39" i="17" l="1"/>
  <c r="X37" i="14" s="1"/>
  <c r="H17" i="23"/>
  <c r="E19" i="23"/>
  <c r="E33" i="23" s="1"/>
  <c r="E38" i="23" s="1"/>
  <c r="X18" i="14"/>
  <c r="X15" i="14" s="1"/>
  <c r="X13" i="14"/>
  <c r="C23" i="31"/>
  <c r="X41" i="14" l="1"/>
  <c r="C19" i="17"/>
  <c r="H19" i="23"/>
  <c r="H33" i="23" s="1"/>
  <c r="H38" i="23" s="1"/>
  <c r="C17" i="31" l="1"/>
  <c r="C28" i="31" s="1"/>
  <c r="C30" i="17"/>
  <c r="AO24" i="17" l="1"/>
  <c r="AO18" i="17" l="1"/>
  <c r="AO20" i="17" s="1"/>
  <c r="K37" i="14" s="1"/>
  <c r="AN20" i="17"/>
  <c r="AO26" i="17"/>
  <c r="EE39" i="17" l="1"/>
  <c r="C23" i="142"/>
  <c r="C36" i="30" l="1"/>
  <c r="EE56" i="17"/>
  <c r="C53" i="30" s="1"/>
  <c r="C28" i="142"/>
  <c r="C30" i="142" s="1"/>
  <c r="AO25" i="17"/>
  <c r="AO27" i="17" s="1"/>
  <c r="K10" i="14" s="1"/>
  <c r="AN27" i="17"/>
  <c r="C31" i="142" l="1"/>
  <c r="EE106" i="17"/>
  <c r="H23" i="142"/>
  <c r="K18" i="14"/>
  <c r="K15" i="14" s="1"/>
  <c r="K13" i="14"/>
  <c r="H28" i="142" l="1"/>
  <c r="H30" i="142" s="1"/>
  <c r="K41" i="14"/>
  <c r="C103" i="30"/>
  <c r="EE108" i="17"/>
  <c r="C105" i="30" s="1"/>
  <c r="H31" i="142" l="1"/>
  <c r="AT34" i="17" l="1"/>
  <c r="AU34" i="17" l="1"/>
  <c r="B15" i="150" l="1"/>
  <c r="AT24" i="17"/>
  <c r="AU24" i="17" s="1"/>
  <c r="F15" i="150" s="1"/>
  <c r="D15" i="150" l="1"/>
  <c r="AT18" i="17" l="1"/>
  <c r="AU18" i="17" s="1"/>
  <c r="F10" i="150" s="1"/>
  <c r="AT19" i="17" l="1"/>
  <c r="AT33" i="17"/>
  <c r="AU33" i="17" s="1"/>
  <c r="B13" i="150" s="1"/>
  <c r="D13" i="150" s="1"/>
  <c r="AU19" i="17" l="1"/>
  <c r="F13" i="150" l="1"/>
  <c r="F16" i="150" s="1"/>
  <c r="EE61" i="17" s="1"/>
  <c r="C58" i="30" l="1"/>
  <c r="AT21" i="17" l="1"/>
  <c r="AU21" i="17" s="1"/>
  <c r="J10" i="150" s="1"/>
  <c r="J16" i="150" s="1"/>
  <c r="EE67" i="17" s="1"/>
  <c r="AT31" i="17" l="1"/>
  <c r="AU31" i="17" s="1"/>
  <c r="B10" i="150" s="1"/>
  <c r="B16" i="150" s="1"/>
  <c r="EE26" i="17" s="1"/>
  <c r="C64" i="30"/>
  <c r="C23" i="30" l="1"/>
  <c r="AT32" i="17" l="1"/>
  <c r="AU32" i="17" l="1"/>
  <c r="AT35" i="17"/>
  <c r="AT22" i="17"/>
  <c r="AU22" i="17" s="1"/>
  <c r="K10" i="150" s="1"/>
  <c r="K16" i="150" s="1"/>
  <c r="EE68" i="17" s="1"/>
  <c r="AT20" i="17"/>
  <c r="AU20" i="17" s="1"/>
  <c r="G10" i="150" s="1"/>
  <c r="G16" i="150" s="1"/>
  <c r="EE62" i="17" s="1"/>
  <c r="C10" i="150" l="1"/>
  <c r="AU35" i="17"/>
  <c r="L35" i="14" s="1"/>
  <c r="C65" i="30"/>
  <c r="C59" i="30"/>
  <c r="EE69" i="17"/>
  <c r="C66" i="30" s="1"/>
  <c r="D10" i="150" l="1"/>
  <c r="D16" i="150" s="1"/>
  <c r="C16" i="150"/>
  <c r="EE27" i="17" s="1"/>
  <c r="C24" i="30" l="1"/>
  <c r="EE28" i="17"/>
  <c r="EE34" i="17" l="1"/>
  <c r="C31" i="30" s="1"/>
  <c r="C25" i="30"/>
  <c r="AT23" i="17" l="1"/>
  <c r="AU23" i="17" l="1"/>
  <c r="AT25" i="17"/>
  <c r="L10" i="150" l="1"/>
  <c r="L16" i="150" s="1"/>
  <c r="EE72" i="17" s="1"/>
  <c r="AU25" i="17"/>
  <c r="L12" i="14" s="1"/>
  <c r="L20" i="14" l="1"/>
  <c r="L15" i="14" s="1"/>
  <c r="L13" i="14"/>
  <c r="C69" i="30"/>
  <c r="EE74" i="17"/>
  <c r="C71" i="30" l="1"/>
  <c r="EE76" i="17"/>
  <c r="C73" i="30" s="1"/>
  <c r="L41" i="14"/>
  <c r="F23" i="44" l="1"/>
  <c r="D8" i="142" l="1"/>
  <c r="F8" i="142" s="1"/>
  <c r="D19" i="142"/>
  <c r="F19" i="142" s="1"/>
  <c r="D20" i="142"/>
  <c r="F20" i="142" s="1"/>
  <c r="I12" i="142"/>
  <c r="K12" i="142" s="1"/>
  <c r="I9" i="142"/>
  <c r="K9" i="142" s="1"/>
  <c r="D10" i="142"/>
  <c r="F10" i="142" s="1"/>
  <c r="D22" i="142"/>
  <c r="F22" i="142" s="1"/>
  <c r="I10" i="142"/>
  <c r="K10" i="142" s="1"/>
  <c r="D25" i="142"/>
  <c r="F25" i="142" s="1"/>
  <c r="D4" i="142"/>
  <c r="D18" i="142"/>
  <c r="F18" i="142" s="1"/>
  <c r="D21" i="142"/>
  <c r="F21" i="142" s="1"/>
  <c r="D6" i="142"/>
  <c r="F6" i="142" s="1"/>
  <c r="I19" i="142"/>
  <c r="K19" i="142" s="1"/>
  <c r="I8" i="142"/>
  <c r="K8" i="142" s="1"/>
  <c r="I23" i="142"/>
  <c r="K23" i="142" s="1"/>
  <c r="I4" i="142"/>
  <c r="D11" i="142"/>
  <c r="F11" i="142" s="1"/>
  <c r="I7" i="142"/>
  <c r="K7" i="142" s="1"/>
  <c r="I5" i="142"/>
  <c r="K5" i="142" s="1"/>
  <c r="F25" i="44"/>
  <c r="EF15" i="17" s="1"/>
  <c r="EF100" i="17" s="1"/>
  <c r="D13" i="142"/>
  <c r="F13" i="142" s="1"/>
  <c r="I20" i="142"/>
  <c r="K20" i="142" s="1"/>
  <c r="D7" i="142"/>
  <c r="F7" i="142" s="1"/>
  <c r="I6" i="142"/>
  <c r="K6" i="142" s="1"/>
  <c r="I24" i="142"/>
  <c r="K24" i="142" s="1"/>
  <c r="D12" i="142"/>
  <c r="F12" i="142" s="1"/>
  <c r="I18" i="142"/>
  <c r="K18" i="142" s="1"/>
  <c r="I17" i="142"/>
  <c r="D5" i="142"/>
  <c r="F5" i="142" s="1"/>
  <c r="I21" i="142"/>
  <c r="K21" i="142" s="1"/>
  <c r="I25" i="142"/>
  <c r="K25" i="142" s="1"/>
  <c r="I13" i="142"/>
  <c r="K13" i="142" s="1"/>
  <c r="I22" i="142"/>
  <c r="K22" i="142" s="1"/>
  <c r="D17" i="142"/>
  <c r="D24" i="142"/>
  <c r="F24" i="142" s="1"/>
  <c r="D23" i="142"/>
  <c r="F23" i="142" s="1"/>
  <c r="I11" i="142"/>
  <c r="K11" i="142" s="1"/>
  <c r="EF87" i="17" l="1"/>
  <c r="EG87" i="17" s="1"/>
  <c r="E84" i="30" s="1"/>
  <c r="EF67" i="17"/>
  <c r="EG67" i="17" s="1"/>
  <c r="E64" i="30" s="1"/>
  <c r="EF53" i="17"/>
  <c r="D50" i="30" s="1"/>
  <c r="EF40" i="17"/>
  <c r="D37" i="30" s="1"/>
  <c r="EF65" i="17"/>
  <c r="EG65" i="17" s="1"/>
  <c r="E62" i="30" s="1"/>
  <c r="EF27" i="17"/>
  <c r="EG27" i="17" s="1"/>
  <c r="E24" i="30" s="1"/>
  <c r="EF45" i="17"/>
  <c r="D42" i="30" s="1"/>
  <c r="EF68" i="17"/>
  <c r="D65" i="30" s="1"/>
  <c r="EF39" i="17"/>
  <c r="D36" i="30" s="1"/>
  <c r="EF46" i="17"/>
  <c r="D43" i="30" s="1"/>
  <c r="EF92" i="17"/>
  <c r="EG92" i="17" s="1"/>
  <c r="E89" i="30" s="1"/>
  <c r="EF62" i="17"/>
  <c r="D59" i="30" s="1"/>
  <c r="EF32" i="17"/>
  <c r="D29" i="30" s="1"/>
  <c r="EF51" i="17"/>
  <c r="D48" i="30" s="1"/>
  <c r="F15" i="142"/>
  <c r="EF93" i="17"/>
  <c r="D90" i="30" s="1"/>
  <c r="EF37" i="17"/>
  <c r="EG37" i="17" s="1"/>
  <c r="EF43" i="17"/>
  <c r="EG43" i="17" s="1"/>
  <c r="E40" i="30" s="1"/>
  <c r="EF85" i="17"/>
  <c r="EG85" i="17" s="1"/>
  <c r="E82" i="30" s="1"/>
  <c r="EF101" i="17"/>
  <c r="D98" i="30" s="1"/>
  <c r="EF18" i="17"/>
  <c r="EG18" i="17" s="1"/>
  <c r="EF72" i="17"/>
  <c r="D69" i="30" s="1"/>
  <c r="EF103" i="17"/>
  <c r="D100" i="30" s="1"/>
  <c r="EF88" i="17"/>
  <c r="EG88" i="17" s="1"/>
  <c r="E85" i="30" s="1"/>
  <c r="EF83" i="17"/>
  <c r="D80" i="30" s="1"/>
  <c r="EF82" i="17"/>
  <c r="D79" i="30" s="1"/>
  <c r="EF73" i="17"/>
  <c r="D70" i="30" s="1"/>
  <c r="I28" i="142"/>
  <c r="EF102" i="17"/>
  <c r="D99" i="30" s="1"/>
  <c r="I15" i="142"/>
  <c r="D28" i="142"/>
  <c r="K15" i="142"/>
  <c r="EF61" i="17"/>
  <c r="D58" i="30" s="1"/>
  <c r="O14" i="23"/>
  <c r="O22" i="23" s="1"/>
  <c r="EF26" i="17"/>
  <c r="EF96" i="17"/>
  <c r="D93" i="30" s="1"/>
  <c r="EF42" i="17"/>
  <c r="D39" i="30" s="1"/>
  <c r="EF19" i="17"/>
  <c r="EF90" i="17"/>
  <c r="D87" i="30" s="1"/>
  <c r="EF91" i="17"/>
  <c r="D88" i="30" s="1"/>
  <c r="EF98" i="17"/>
  <c r="D95" i="30" s="1"/>
  <c r="EF54" i="17"/>
  <c r="D51" i="30" s="1"/>
  <c r="EF97" i="17"/>
  <c r="EG97" i="17" s="1"/>
  <c r="E94" i="30" s="1"/>
  <c r="EF31" i="17"/>
  <c r="D28" i="30" s="1"/>
  <c r="EF63" i="17"/>
  <c r="EG63" i="17" s="1"/>
  <c r="E60" i="30" s="1"/>
  <c r="EF47" i="17"/>
  <c r="D44" i="30" s="1"/>
  <c r="EF48" i="17"/>
  <c r="EG48" i="17" s="1"/>
  <c r="E45" i="30" s="1"/>
  <c r="EF50" i="17"/>
  <c r="EG50" i="17" s="1"/>
  <c r="E47" i="30" s="1"/>
  <c r="EF107" i="17"/>
  <c r="EG107" i="17" s="1"/>
  <c r="E104" i="30" s="1"/>
  <c r="EF23" i="17"/>
  <c r="D20" i="30" s="1"/>
  <c r="EF95" i="17"/>
  <c r="EG95" i="17" s="1"/>
  <c r="E92" i="30" s="1"/>
  <c r="EF106" i="17"/>
  <c r="EG106" i="17" s="1"/>
  <c r="E103" i="30" s="1"/>
  <c r="EF79" i="17"/>
  <c r="D76" i="30" s="1"/>
  <c r="EF38" i="17"/>
  <c r="EG38" i="17" s="1"/>
  <c r="E35" i="30" s="1"/>
  <c r="EF30" i="17"/>
  <c r="EG30" i="17" s="1"/>
  <c r="E27" i="30" s="1"/>
  <c r="EF99" i="17"/>
  <c r="D96" i="30" s="1"/>
  <c r="EF52" i="17"/>
  <c r="EG52" i="17" s="1"/>
  <c r="E49" i="30" s="1"/>
  <c r="EF66" i="17"/>
  <c r="D63" i="30" s="1"/>
  <c r="EF44" i="17"/>
  <c r="EG44" i="17" s="1"/>
  <c r="E41" i="30" s="1"/>
  <c r="K17" i="142"/>
  <c r="K28" i="142" s="1"/>
  <c r="F17" i="142"/>
  <c r="F28" i="142" s="1"/>
  <c r="EF105" i="17"/>
  <c r="D102" i="30" s="1"/>
  <c r="EF104" i="17"/>
  <c r="EG104" i="17" s="1"/>
  <c r="E101" i="30" s="1"/>
  <c r="EF80" i="17"/>
  <c r="EF20" i="17"/>
  <c r="EG20" i="17" s="1"/>
  <c r="EF89" i="17"/>
  <c r="D86" i="30" s="1"/>
  <c r="EF86" i="17"/>
  <c r="D83" i="30" s="1"/>
  <c r="EF84" i="17"/>
  <c r="D81" i="30" s="1"/>
  <c r="EF81" i="17"/>
  <c r="EG81" i="17" s="1"/>
  <c r="E78" i="30" s="1"/>
  <c r="EF64" i="17"/>
  <c r="EG64" i="17" s="1"/>
  <c r="E61" i="30" s="1"/>
  <c r="D12" i="30"/>
  <c r="D15" i="142"/>
  <c r="D43" i="116"/>
  <c r="D97" i="30"/>
  <c r="EG100" i="17"/>
  <c r="E97" i="30" s="1"/>
  <c r="EG40" i="17" l="1"/>
  <c r="E37" i="30" s="1"/>
  <c r="EG53" i="17"/>
  <c r="E50" i="30" s="1"/>
  <c r="EG45" i="17"/>
  <c r="E42" i="30" s="1"/>
  <c r="D64" i="30"/>
  <c r="D101" i="30"/>
  <c r="D41" i="30"/>
  <c r="D84" i="30"/>
  <c r="EG62" i="17"/>
  <c r="E59" i="30" s="1"/>
  <c r="EG68" i="17"/>
  <c r="E65" i="30" s="1"/>
  <c r="EG51" i="17"/>
  <c r="E48" i="30" s="1"/>
  <c r="EG46" i="17"/>
  <c r="E43" i="30" s="1"/>
  <c r="D40" i="30"/>
  <c r="D24" i="30"/>
  <c r="EF28" i="17"/>
  <c r="D25" i="30" s="1"/>
  <c r="D15" i="30"/>
  <c r="EG93" i="17"/>
  <c r="E90" i="30" s="1"/>
  <c r="EG39" i="17"/>
  <c r="E36" i="30" s="1"/>
  <c r="AA26" i="14"/>
  <c r="AC26" i="14" s="1"/>
  <c r="AD26" i="14" s="1"/>
  <c r="D62" i="30"/>
  <c r="EG32" i="17"/>
  <c r="E29" i="30" s="1"/>
  <c r="D82" i="30"/>
  <c r="D89" i="30"/>
  <c r="F30" i="142"/>
  <c r="D34" i="30"/>
  <c r="EG101" i="17"/>
  <c r="E98" i="30" s="1"/>
  <c r="AA24" i="14"/>
  <c r="AC24" i="14" s="1"/>
  <c r="AD24" i="14" s="1"/>
  <c r="EG102" i="17"/>
  <c r="E99" i="30" s="1"/>
  <c r="D85" i="30"/>
  <c r="EG83" i="17"/>
  <c r="E80" i="30" s="1"/>
  <c r="D47" i="30"/>
  <c r="EF21" i="17"/>
  <c r="D18" i="30" s="1"/>
  <c r="I30" i="142"/>
  <c r="EF74" i="17"/>
  <c r="D71" i="30" s="1"/>
  <c r="EG82" i="17"/>
  <c r="E79" i="30" s="1"/>
  <c r="EG73" i="17"/>
  <c r="E70" i="30" s="1"/>
  <c r="D23" i="30"/>
  <c r="D92" i="30"/>
  <c r="EG103" i="17"/>
  <c r="E100" i="30" s="1"/>
  <c r="EG72" i="17"/>
  <c r="EG74" i="17" s="1"/>
  <c r="E71" i="30" s="1"/>
  <c r="O26" i="23"/>
  <c r="D24" i="17" s="1"/>
  <c r="E24" i="17" s="1"/>
  <c r="EG86" i="17"/>
  <c r="E83" i="30" s="1"/>
  <c r="EG19" i="17"/>
  <c r="E16" i="30" s="1"/>
  <c r="EG31" i="17"/>
  <c r="E28" i="30" s="1"/>
  <c r="D61" i="30"/>
  <c r="O23" i="23"/>
  <c r="D23" i="17" s="1"/>
  <c r="D21" i="31" s="1"/>
  <c r="EG47" i="17"/>
  <c r="E44" i="30" s="1"/>
  <c r="EG99" i="17"/>
  <c r="E96" i="30" s="1"/>
  <c r="AA40" i="14"/>
  <c r="AC40" i="14" s="1"/>
  <c r="AD40" i="14" s="1"/>
  <c r="D35" i="30"/>
  <c r="EG105" i="17"/>
  <c r="E102" i="30" s="1"/>
  <c r="EG66" i="17"/>
  <c r="E63" i="30" s="1"/>
  <c r="O29" i="23"/>
  <c r="D27" i="17" s="1"/>
  <c r="AA25" i="14"/>
  <c r="AC25" i="14" s="1"/>
  <c r="AD25" i="14" s="1"/>
  <c r="D24" i="116" s="1"/>
  <c r="O35" i="23"/>
  <c r="D26" i="17" s="1"/>
  <c r="D24" i="31" s="1"/>
  <c r="EG89" i="17"/>
  <c r="E86" i="30" s="1"/>
  <c r="O30" i="23"/>
  <c r="D28" i="17" s="1"/>
  <c r="D26" i="31" s="1"/>
  <c r="EG54" i="17"/>
  <c r="E51" i="30" s="1"/>
  <c r="D49" i="30"/>
  <c r="EG79" i="17"/>
  <c r="E76" i="30" s="1"/>
  <c r="EG42" i="17"/>
  <c r="O21" i="23"/>
  <c r="D22" i="17" s="1"/>
  <c r="EG90" i="17"/>
  <c r="E87" i="30" s="1"/>
  <c r="D27" i="30"/>
  <c r="EG23" i="17"/>
  <c r="E20" i="30" s="1"/>
  <c r="D45" i="30"/>
  <c r="EF69" i="17"/>
  <c r="D94" i="30"/>
  <c r="AA38" i="14"/>
  <c r="AC38" i="14" s="1"/>
  <c r="AD38" i="14" s="1"/>
  <c r="EG26" i="17"/>
  <c r="E23" i="30" s="1"/>
  <c r="O18" i="23"/>
  <c r="D20" i="17" s="1"/>
  <c r="E20" i="17" s="1"/>
  <c r="O36" i="23"/>
  <c r="D29" i="17" s="1"/>
  <c r="D27" i="31" s="1"/>
  <c r="O34" i="23"/>
  <c r="D25" i="17" s="1"/>
  <c r="E25" i="17" s="1"/>
  <c r="O17" i="23"/>
  <c r="D19" i="17" s="1"/>
  <c r="D16" i="30"/>
  <c r="D30" i="142"/>
  <c r="K30" i="142"/>
  <c r="D78" i="30"/>
  <c r="D60" i="30"/>
  <c r="EF56" i="17"/>
  <c r="AA37" i="14" s="1"/>
  <c r="AC37" i="14" s="1"/>
  <c r="AD37" i="14" s="1"/>
  <c r="EF108" i="17"/>
  <c r="D105" i="30" s="1"/>
  <c r="EG96" i="17"/>
  <c r="E93" i="30" s="1"/>
  <c r="EG61" i="17"/>
  <c r="E58" i="30" s="1"/>
  <c r="EG98" i="17"/>
  <c r="E95" i="30" s="1"/>
  <c r="D103" i="30"/>
  <c r="D104" i="30"/>
  <c r="EG91" i="17"/>
  <c r="E88" i="30" s="1"/>
  <c r="D77" i="30"/>
  <c r="EG80" i="17"/>
  <c r="E77" i="30" s="1"/>
  <c r="EG84" i="17"/>
  <c r="E81" i="30" s="1"/>
  <c r="E34" i="30"/>
  <c r="E15" i="30"/>
  <c r="E26" i="116"/>
  <c r="I26" i="116" s="1"/>
  <c r="J26" i="116" s="1"/>
  <c r="E38" i="116"/>
  <c r="I38" i="116" s="1"/>
  <c r="J38" i="116" s="1"/>
  <c r="E35" i="116"/>
  <c r="I35" i="116" s="1"/>
  <c r="J35" i="116" s="1"/>
  <c r="E18" i="116"/>
  <c r="I18" i="116" s="1"/>
  <c r="D23" i="116" l="1"/>
  <c r="H23" i="116" s="1"/>
  <c r="AA35" i="14"/>
  <c r="AC35" i="14" s="1"/>
  <c r="AD35" i="14" s="1"/>
  <c r="D25" i="116"/>
  <c r="E25" i="116" s="1"/>
  <c r="I25" i="116" s="1"/>
  <c r="J25" i="116" s="1"/>
  <c r="EF76" i="17"/>
  <c r="EF110" i="17" s="1"/>
  <c r="D107" i="30" s="1"/>
  <c r="EF34" i="17"/>
  <c r="D31" i="30" s="1"/>
  <c r="D22" i="31"/>
  <c r="E28" i="17"/>
  <c r="E33" i="14" s="1"/>
  <c r="AC33" i="14" s="1"/>
  <c r="AD33" i="14" s="1"/>
  <c r="E69" i="30"/>
  <c r="D53" i="30"/>
  <c r="D18" i="31"/>
  <c r="E26" i="17"/>
  <c r="E34" i="14" s="1"/>
  <c r="AC34" i="14" s="1"/>
  <c r="AD34" i="14" s="1"/>
  <c r="EG28" i="17"/>
  <c r="E25" i="30" s="1"/>
  <c r="D66" i="30"/>
  <c r="E23" i="17"/>
  <c r="E23" i="14" s="1"/>
  <c r="AC23" i="14" s="1"/>
  <c r="AD23" i="14" s="1"/>
  <c r="D64" i="116"/>
  <c r="H64" i="116" s="1"/>
  <c r="E39" i="30"/>
  <c r="D39" i="116"/>
  <c r="E39" i="116" s="1"/>
  <c r="I39" i="116" s="1"/>
  <c r="J39" i="116" s="1"/>
  <c r="EG21" i="17"/>
  <c r="E18" i="30" s="1"/>
  <c r="O31" i="23"/>
  <c r="O24" i="23"/>
  <c r="O19" i="23"/>
  <c r="EG69" i="17"/>
  <c r="EG76" i="17" s="1"/>
  <c r="E73" i="30" s="1"/>
  <c r="E29" i="17"/>
  <c r="E27" i="31" s="1"/>
  <c r="EG56" i="17"/>
  <c r="D31" i="142" s="1"/>
  <c r="D37" i="116"/>
  <c r="E37" i="116" s="1"/>
  <c r="I37" i="116" s="1"/>
  <c r="J37" i="116" s="1"/>
  <c r="D23" i="31"/>
  <c r="AA10" i="14"/>
  <c r="AA18" i="14" s="1"/>
  <c r="EG108" i="17"/>
  <c r="E105" i="30" s="1"/>
  <c r="E18" i="31"/>
  <c r="E28" i="14"/>
  <c r="AC28" i="14" s="1"/>
  <c r="AD28" i="14" s="1"/>
  <c r="D25" i="31"/>
  <c r="E27" i="17"/>
  <c r="J18" i="116"/>
  <c r="E24" i="116"/>
  <c r="I24" i="116" s="1"/>
  <c r="J24" i="116" s="1"/>
  <c r="H24" i="116"/>
  <c r="E22" i="17"/>
  <c r="D20" i="31"/>
  <c r="E22" i="31"/>
  <c r="E29" i="14"/>
  <c r="AC29" i="14" s="1"/>
  <c r="AD29" i="14" s="1"/>
  <c r="E23" i="31"/>
  <c r="E31" i="14"/>
  <c r="AC31" i="14" s="1"/>
  <c r="AD31" i="14" s="1"/>
  <c r="D36" i="116"/>
  <c r="D17" i="31"/>
  <c r="D30" i="17"/>
  <c r="E19" i="17"/>
  <c r="D34" i="116" l="1"/>
  <c r="H34" i="116" s="1"/>
  <c r="EF58" i="17"/>
  <c r="D55" i="30" s="1"/>
  <c r="E23" i="116"/>
  <c r="I23" i="116" s="1"/>
  <c r="J23" i="116" s="1"/>
  <c r="E24" i="31"/>
  <c r="H25" i="116"/>
  <c r="AA12" i="14"/>
  <c r="AA13" i="14" s="1"/>
  <c r="D73" i="30"/>
  <c r="E26" i="31"/>
  <c r="E64" i="116"/>
  <c r="I64" i="116" s="1"/>
  <c r="J64" i="116" s="1"/>
  <c r="E66" i="30"/>
  <c r="E30" i="14"/>
  <c r="AC30" i="14" s="1"/>
  <c r="AD30" i="14" s="1"/>
  <c r="E21" i="31"/>
  <c r="H39" i="116"/>
  <c r="EG34" i="17"/>
  <c r="E31" i="30" s="1"/>
  <c r="O33" i="23"/>
  <c r="O38" i="23" s="1"/>
  <c r="D65" i="116"/>
  <c r="H65" i="116" s="1"/>
  <c r="E53" i="30"/>
  <c r="AC10" i="14"/>
  <c r="AD10" i="14" s="1"/>
  <c r="H37" i="116"/>
  <c r="I31" i="142"/>
  <c r="D28" i="31"/>
  <c r="D22" i="116"/>
  <c r="E25" i="31"/>
  <c r="E32" i="14"/>
  <c r="AC32" i="14" s="1"/>
  <c r="AD32" i="14" s="1"/>
  <c r="E36" i="116"/>
  <c r="I36" i="116" s="1"/>
  <c r="J36" i="116" s="1"/>
  <c r="H36" i="116"/>
  <c r="D32" i="116"/>
  <c r="AC18" i="14"/>
  <c r="D33" i="116"/>
  <c r="D27" i="116"/>
  <c r="E30" i="17"/>
  <c r="E17" i="31"/>
  <c r="E21" i="14"/>
  <c r="D30" i="116"/>
  <c r="D28" i="116"/>
  <c r="E20" i="31"/>
  <c r="E22" i="14"/>
  <c r="AC22" i="14" s="1"/>
  <c r="AD22" i="14" s="1"/>
  <c r="E34" i="116" l="1"/>
  <c r="I34" i="116" s="1"/>
  <c r="J34" i="116" s="1"/>
  <c r="AC12" i="14"/>
  <c r="AD12" i="14" s="1"/>
  <c r="AA20" i="14"/>
  <c r="AC20" i="14" s="1"/>
  <c r="AD20" i="14" s="1"/>
  <c r="D29" i="116"/>
  <c r="E29" i="116" s="1"/>
  <c r="I29" i="116" s="1"/>
  <c r="J29" i="116" s="1"/>
  <c r="D66" i="116"/>
  <c r="H66" i="116" s="1"/>
  <c r="E65" i="116"/>
  <c r="I65" i="116" s="1"/>
  <c r="J65" i="116" s="1"/>
  <c r="D21" i="116"/>
  <c r="H28" i="116"/>
  <c r="E28" i="116"/>
  <c r="I28" i="116" s="1"/>
  <c r="J28" i="116" s="1"/>
  <c r="E41" i="14"/>
  <c r="AC21" i="14"/>
  <c r="AD21" i="14" s="1"/>
  <c r="H33" i="116"/>
  <c r="E33" i="116"/>
  <c r="I33" i="116" s="1"/>
  <c r="J33" i="116" s="1"/>
  <c r="D31" i="116"/>
  <c r="H30" i="116"/>
  <c r="H56" i="116" s="1"/>
  <c r="E30" i="116"/>
  <c r="I30" i="116" s="1"/>
  <c r="J30" i="116" s="1"/>
  <c r="I56" i="116" s="1"/>
  <c r="E28" i="31"/>
  <c r="E32" i="116"/>
  <c r="I32" i="116" s="1"/>
  <c r="J32" i="116" s="1"/>
  <c r="H32" i="116"/>
  <c r="H22" i="116"/>
  <c r="E22" i="116"/>
  <c r="I22" i="116" s="1"/>
  <c r="J22" i="116" s="1"/>
  <c r="H27" i="116"/>
  <c r="E27" i="116"/>
  <c r="I27" i="116" s="1"/>
  <c r="J27" i="116" s="1"/>
  <c r="AD18" i="14"/>
  <c r="H29" i="116" l="1"/>
  <c r="H57" i="116" s="1"/>
  <c r="I57" i="116"/>
  <c r="AD13" i="14"/>
  <c r="AC13" i="14"/>
  <c r="AC15" i="14"/>
  <c r="D11" i="116"/>
  <c r="H11" i="116" s="1"/>
  <c r="AA15" i="14"/>
  <c r="AA41" i="14"/>
  <c r="E66" i="116"/>
  <c r="I66" i="116" s="1"/>
  <c r="J66" i="116" s="1"/>
  <c r="AC41" i="14"/>
  <c r="AD41" i="14"/>
  <c r="D9" i="116"/>
  <c r="E21" i="116"/>
  <c r="I21" i="116" s="1"/>
  <c r="J21" i="116" s="1"/>
  <c r="H21" i="116"/>
  <c r="AE15" i="14"/>
  <c r="E31" i="116"/>
  <c r="I31" i="116" s="1"/>
  <c r="J31" i="116" s="1"/>
  <c r="H31" i="116"/>
  <c r="D19" i="116"/>
  <c r="D20" i="116"/>
  <c r="D17" i="116" l="1"/>
  <c r="H19" i="116"/>
  <c r="E19" i="116"/>
  <c r="I19" i="116" s="1"/>
  <c r="H9" i="116"/>
  <c r="H12" i="116" s="1"/>
  <c r="D12" i="116"/>
  <c r="D69" i="116"/>
  <c r="H20" i="116"/>
  <c r="E20" i="116"/>
  <c r="I20" i="116" s="1"/>
  <c r="J20" i="116" s="1"/>
  <c r="I55" i="116" s="1"/>
  <c r="H55" i="116" l="1"/>
  <c r="H69" i="116"/>
  <c r="H54" i="116"/>
  <c r="H60" i="116"/>
  <c r="J19" i="116"/>
  <c r="D40" i="116"/>
  <c r="D42" i="116" s="1"/>
  <c r="E17" i="116"/>
  <c r="H17" i="116"/>
  <c r="E40" i="116" l="1"/>
  <c r="E42" i="116" s="1"/>
  <c r="I42" i="116" s="1"/>
  <c r="I17" i="116"/>
  <c r="I54" i="116"/>
  <c r="I60" i="116"/>
  <c r="H40" i="116"/>
  <c r="H53" i="116"/>
  <c r="H58" i="116" s="1"/>
  <c r="H61" i="116"/>
  <c r="H62" i="116" s="1"/>
  <c r="D48" i="116"/>
  <c r="H42" i="116"/>
  <c r="H44" i="116" l="1"/>
  <c r="H63" i="116"/>
  <c r="J42" i="116"/>
  <c r="H45" i="116"/>
  <c r="H48" i="116"/>
  <c r="H59" i="116"/>
  <c r="I40" i="116"/>
  <c r="I44" i="116" s="1"/>
  <c r="J17" i="116"/>
  <c r="H46" i="116" l="1"/>
  <c r="I45" i="116"/>
  <c r="I46" i="116" s="1"/>
  <c r="J49" i="116"/>
  <c r="J40" i="116"/>
  <c r="J44" i="116" s="1"/>
  <c r="I53" i="116"/>
  <c r="I61" i="116"/>
  <c r="I48" i="116"/>
  <c r="J45" i="116" l="1"/>
  <c r="J46" i="116" s="1"/>
  <c r="I62" i="116"/>
  <c r="I63" i="116" s="1"/>
  <c r="I58" i="116"/>
  <c r="J48" i="116"/>
  <c r="J61" i="116" l="1"/>
  <c r="I59" i="116"/>
  <c r="J56" i="116"/>
  <c r="J57" i="116"/>
  <c r="J55" i="116"/>
  <c r="J54" i="116"/>
  <c r="J60" i="116"/>
  <c r="J53" i="116"/>
  <c r="J62" i="116" l="1"/>
  <c r="J58" i="116"/>
  <c r="J59" i="116" s="1"/>
</calcChain>
</file>

<file path=xl/comments1.xml><?xml version="1.0" encoding="utf-8"?>
<comments xmlns="http://schemas.openxmlformats.org/spreadsheetml/2006/main">
  <authors>
    <author>Chris Mickelson</author>
  </authors>
  <commentList>
    <comment ref="P34" authorId="0">
      <text>
        <r>
          <rPr>
            <b/>
            <sz val="9"/>
            <color indexed="81"/>
            <rFont val="Tahoma"/>
            <family val="2"/>
          </rPr>
          <t>Chris Mickelson:</t>
        </r>
        <r>
          <rPr>
            <sz val="9"/>
            <color indexed="81"/>
            <rFont val="Tahoma"/>
            <family val="2"/>
          </rPr>
          <t xml:space="preserve">
Apply direct plant reduction for Treasury Grants.</t>
        </r>
      </text>
    </comment>
  </commentList>
</comments>
</file>

<file path=xl/comments2.xml><?xml version="1.0" encoding="utf-8"?>
<comments xmlns="http://schemas.openxmlformats.org/spreadsheetml/2006/main">
  <authors>
    <author>nchar</author>
  </authors>
  <commentList>
    <comment ref="E14" authorId="0">
      <text>
        <r>
          <rPr>
            <sz val="9"/>
            <color indexed="81"/>
            <rFont val="Tahoma"/>
            <family val="2"/>
          </rPr>
          <t>Line:
2.   Colstrip weco
3.   Capacity Payments
6.   BEP, Tenaska, Chelan
19.  Major Maint</t>
        </r>
      </text>
    </comment>
  </commentList>
</comments>
</file>

<file path=xl/comments3.xml><?xml version="1.0" encoding="utf-8"?>
<comments xmlns="http://schemas.openxmlformats.org/spreadsheetml/2006/main">
  <authors>
    <author>Chris Mickelson</author>
  </authors>
  <commentList>
    <comment ref="P13" authorId="0">
      <text>
        <r>
          <rPr>
            <b/>
            <sz val="9"/>
            <color indexed="81"/>
            <rFont val="Tahoma"/>
            <family val="2"/>
          </rPr>
          <t>Chris Mickelson:</t>
        </r>
        <r>
          <rPr>
            <sz val="9"/>
            <color indexed="81"/>
            <rFont val="Tahoma"/>
            <family val="2"/>
          </rPr>
          <t xml:space="preserve">
Reflects David's Electron</t>
        </r>
      </text>
    </comment>
    <comment ref="P17" authorId="0">
      <text>
        <r>
          <rPr>
            <b/>
            <sz val="9"/>
            <color indexed="81"/>
            <rFont val="Tahoma"/>
            <family val="2"/>
          </rPr>
          <t>Chris Mickelson:</t>
        </r>
        <r>
          <rPr>
            <sz val="9"/>
            <color indexed="81"/>
            <rFont val="Tahoma"/>
            <family val="2"/>
          </rPr>
          <t xml:space="preserve">
Reflects EJ's Cedar Hills</t>
        </r>
      </text>
    </comment>
  </commentList>
</comments>
</file>

<file path=xl/comments4.xml><?xml version="1.0" encoding="utf-8"?>
<comments xmlns="http://schemas.openxmlformats.org/spreadsheetml/2006/main">
  <authors>
    <author>Chris Mickelson</author>
  </authors>
  <commentList>
    <comment ref="I11" authorId="0">
      <text>
        <r>
          <rPr>
            <b/>
            <sz val="9"/>
            <color indexed="81"/>
            <rFont val="Tahoma"/>
            <family val="2"/>
          </rPr>
          <t>Chris Mickelson:</t>
        </r>
        <r>
          <rPr>
            <sz val="9"/>
            <color indexed="81"/>
            <rFont val="Tahoma"/>
            <family val="2"/>
          </rPr>
          <t xml:space="preserve">
Equal half of test year amounts, using PKW-11C page 9 under 4.6 "cost outlook".</t>
        </r>
      </text>
    </comment>
  </commentList>
</comments>
</file>

<file path=xl/comments5.xml><?xml version="1.0" encoding="utf-8"?>
<comments xmlns="http://schemas.openxmlformats.org/spreadsheetml/2006/main">
  <authors>
    <author>rshast</author>
    <author>Jasper Paulsen</author>
  </authors>
  <commentList>
    <comment ref="H18" authorId="0">
      <text>
        <r>
          <rPr>
            <b/>
            <sz val="8"/>
            <color indexed="81"/>
            <rFont val="Tahoma"/>
            <family val="2"/>
          </rPr>
          <t>nodonn:</t>
        </r>
        <r>
          <rPr>
            <sz val="8"/>
            <color indexed="81"/>
            <rFont val="Tahoma"/>
            <family val="2"/>
          </rPr>
          <t xml:space="preserve">
all unbilled revenue % variances should be n/a</t>
        </r>
      </text>
    </comment>
    <comment ref="N18" authorId="0">
      <text>
        <r>
          <rPr>
            <b/>
            <sz val="8"/>
            <color indexed="81"/>
            <rFont val="Tahoma"/>
            <family val="2"/>
          </rPr>
          <t>nodonn:</t>
        </r>
        <r>
          <rPr>
            <sz val="8"/>
            <color indexed="81"/>
            <rFont val="Tahoma"/>
            <family val="2"/>
          </rPr>
          <t xml:space="preserve">
all unbilled revenue % variances should be n/a</t>
        </r>
      </text>
    </comment>
    <comment ref="P18" authorId="0">
      <text>
        <r>
          <rPr>
            <b/>
            <sz val="8"/>
            <color indexed="81"/>
            <rFont val="Tahoma"/>
            <family val="2"/>
          </rPr>
          <t>rshast:</t>
        </r>
        <r>
          <rPr>
            <sz val="8"/>
            <color indexed="81"/>
            <rFont val="Tahoma"/>
            <family val="2"/>
          </rPr>
          <t xml:space="preserve">
all unbilled revenue /kwh should be n/a
</t>
        </r>
      </text>
    </comment>
    <comment ref="Q18" authorId="0">
      <text>
        <r>
          <rPr>
            <b/>
            <sz val="8"/>
            <color indexed="81"/>
            <rFont val="Tahoma"/>
            <family val="2"/>
          </rPr>
          <t>rshast:</t>
        </r>
        <r>
          <rPr>
            <sz val="8"/>
            <color indexed="81"/>
            <rFont val="Tahoma"/>
            <family val="2"/>
          </rPr>
          <t xml:space="preserve">
all unbilled revenue /kwh should be n/a
</t>
        </r>
      </text>
    </comment>
    <comment ref="R18" authorId="0">
      <text>
        <r>
          <rPr>
            <b/>
            <sz val="8"/>
            <color indexed="81"/>
            <rFont val="Tahoma"/>
            <family val="2"/>
          </rPr>
          <t>rshast:</t>
        </r>
        <r>
          <rPr>
            <sz val="8"/>
            <color indexed="81"/>
            <rFont val="Tahoma"/>
            <family val="2"/>
          </rPr>
          <t xml:space="preserve">
all unbilled revenue /kwh should be n/a
</t>
        </r>
      </text>
    </comment>
    <comment ref="D22" authorId="1">
      <text>
        <r>
          <rPr>
            <b/>
            <sz val="8"/>
            <color indexed="81"/>
            <rFont val="Tahoma"/>
            <family val="2"/>
          </rPr>
          <t>Jasper Paulsen:</t>
        </r>
        <r>
          <rPr>
            <sz val="8"/>
            <color indexed="81"/>
            <rFont val="Tahoma"/>
            <family val="2"/>
          </rPr>
          <t xml:space="preserve">
Shows 0 instead of #REF!, for backwards compatibility with pre-2009 budgets (which did not budget for this line item)</t>
        </r>
      </text>
    </comment>
    <comment ref="B43" authorId="1">
      <text>
        <r>
          <rPr>
            <b/>
            <sz val="8"/>
            <color indexed="81"/>
            <rFont val="Tahoma"/>
            <family val="2"/>
          </rPr>
          <t>Jasper Paulsen:</t>
        </r>
        <r>
          <rPr>
            <sz val="8"/>
            <color indexed="81"/>
            <rFont val="Tahoma"/>
            <family val="2"/>
          </rPr>
          <t xml:space="preserve">
Shows 0 instead of #REF!,
for compatibility with years
that do not have this line item.</t>
        </r>
      </text>
    </comment>
    <comment ref="D43" authorId="1">
      <text>
        <r>
          <rPr>
            <b/>
            <sz val="8"/>
            <color indexed="81"/>
            <rFont val="Tahoma"/>
            <family val="2"/>
          </rPr>
          <t>Jasper Paulsen:</t>
        </r>
        <r>
          <rPr>
            <sz val="8"/>
            <color indexed="81"/>
            <rFont val="Tahoma"/>
            <family val="2"/>
          </rPr>
          <t xml:space="preserve">
Shows 0 instead of #REF!,
for compatibility with years
that do not have this line item.</t>
        </r>
      </text>
    </comment>
    <comment ref="J43" authorId="1">
      <text>
        <r>
          <rPr>
            <b/>
            <sz val="8"/>
            <color indexed="81"/>
            <rFont val="Tahoma"/>
            <family val="2"/>
          </rPr>
          <t>Jasper Paulsen:</t>
        </r>
        <r>
          <rPr>
            <sz val="8"/>
            <color indexed="81"/>
            <rFont val="Tahoma"/>
            <family val="2"/>
          </rPr>
          <t xml:space="preserve">
Shows 0 instead of #REF!,
for compatibility with years
that do not have this line item.</t>
        </r>
      </text>
    </comment>
    <comment ref="B44" authorId="1">
      <text>
        <r>
          <rPr>
            <b/>
            <sz val="8"/>
            <color indexed="81"/>
            <rFont val="Tahoma"/>
            <family val="2"/>
          </rPr>
          <t>Jasper Paulsen:</t>
        </r>
        <r>
          <rPr>
            <sz val="8"/>
            <color indexed="81"/>
            <rFont val="Tahoma"/>
            <family val="2"/>
          </rPr>
          <t xml:space="preserve">
Shows 0 instead of #REF!,
for compatibility with years
that do not have this line item.</t>
        </r>
      </text>
    </comment>
    <comment ref="D44" authorId="1">
      <text>
        <r>
          <rPr>
            <b/>
            <sz val="8"/>
            <color indexed="81"/>
            <rFont val="Tahoma"/>
            <family val="2"/>
          </rPr>
          <t>Jasper Paulsen:</t>
        </r>
        <r>
          <rPr>
            <sz val="8"/>
            <color indexed="81"/>
            <rFont val="Tahoma"/>
            <family val="2"/>
          </rPr>
          <t xml:space="preserve">
Shows 0 instead of #REF!,
for compatibility with years
that do not have this line item.</t>
        </r>
      </text>
    </comment>
    <comment ref="J44" authorId="1">
      <text>
        <r>
          <rPr>
            <b/>
            <sz val="8"/>
            <color indexed="81"/>
            <rFont val="Tahoma"/>
            <family val="2"/>
          </rPr>
          <t>Jasper Paulsen:</t>
        </r>
        <r>
          <rPr>
            <sz val="8"/>
            <color indexed="81"/>
            <rFont val="Tahoma"/>
            <family val="2"/>
          </rPr>
          <t xml:space="preserve">
Shows 0 instead of #REF!,
for compatibility with years
that do not have this line item.</t>
        </r>
      </text>
    </comment>
    <comment ref="B45" authorId="1">
      <text>
        <r>
          <rPr>
            <b/>
            <sz val="8"/>
            <color indexed="81"/>
            <rFont val="Tahoma"/>
            <family val="2"/>
          </rPr>
          <t>Jasper Paulsen:</t>
        </r>
        <r>
          <rPr>
            <sz val="8"/>
            <color indexed="81"/>
            <rFont val="Tahoma"/>
            <family val="2"/>
          </rPr>
          <t xml:space="preserve">
Shows 0 instead of #REF!,
for compatibility with years
that do not have this line item.</t>
        </r>
      </text>
    </comment>
    <comment ref="D45" authorId="1">
      <text>
        <r>
          <rPr>
            <b/>
            <sz val="8"/>
            <color indexed="81"/>
            <rFont val="Tahoma"/>
            <family val="2"/>
          </rPr>
          <t>Jasper Paulsen:</t>
        </r>
        <r>
          <rPr>
            <sz val="8"/>
            <color indexed="81"/>
            <rFont val="Tahoma"/>
            <family val="2"/>
          </rPr>
          <t xml:space="preserve">
Shows 0 instead of #REF!,
for compatibility with years
that do not have this line item.</t>
        </r>
      </text>
    </comment>
    <comment ref="J45" authorId="1">
      <text>
        <r>
          <rPr>
            <b/>
            <sz val="8"/>
            <color indexed="81"/>
            <rFont val="Tahoma"/>
            <family val="2"/>
          </rPr>
          <t>Jasper Paulsen:</t>
        </r>
        <r>
          <rPr>
            <sz val="8"/>
            <color indexed="81"/>
            <rFont val="Tahoma"/>
            <family val="2"/>
          </rPr>
          <t xml:space="preserve">
Shows 0 instead of #REF!,
for compatibility with years
that do not have this line item.</t>
        </r>
      </text>
    </comment>
    <comment ref="H58" authorId="0">
      <text>
        <r>
          <rPr>
            <b/>
            <sz val="8"/>
            <color indexed="81"/>
            <rFont val="Tahoma"/>
            <family val="2"/>
          </rPr>
          <t>nodonn:</t>
        </r>
        <r>
          <rPr>
            <sz val="8"/>
            <color indexed="81"/>
            <rFont val="Tahoma"/>
            <family val="2"/>
          </rPr>
          <t xml:space="preserve">
all unbilled revenue % variances should be n/a</t>
        </r>
      </text>
    </comment>
    <comment ref="N58" authorId="0">
      <text>
        <r>
          <rPr>
            <b/>
            <sz val="8"/>
            <color indexed="81"/>
            <rFont val="Tahoma"/>
            <family val="2"/>
          </rPr>
          <t>nodonn:</t>
        </r>
        <r>
          <rPr>
            <sz val="8"/>
            <color indexed="81"/>
            <rFont val="Tahoma"/>
            <family val="2"/>
          </rPr>
          <t xml:space="preserve">
all unbilled revenue % variances should be n/a</t>
        </r>
      </text>
    </comment>
    <comment ref="D62" authorId="1">
      <text>
        <r>
          <rPr>
            <b/>
            <sz val="8"/>
            <color indexed="81"/>
            <rFont val="Tahoma"/>
            <family val="2"/>
          </rPr>
          <t>Jasper Paulsen:</t>
        </r>
        <r>
          <rPr>
            <sz val="8"/>
            <color indexed="81"/>
            <rFont val="Tahoma"/>
            <family val="2"/>
          </rPr>
          <t xml:space="preserve">
Shows 0 instead of #REF!, for backwards compatibility with budgets that did not budget for this line item.</t>
        </r>
      </text>
    </comment>
  </commentList>
</comments>
</file>

<file path=xl/sharedStrings.xml><?xml version="1.0" encoding="utf-8"?>
<sst xmlns="http://schemas.openxmlformats.org/spreadsheetml/2006/main" count="1925" uniqueCount="1009">
  <si>
    <t>Transmission Exp - 500KV</t>
  </si>
  <si>
    <t xml:space="preserve"> </t>
  </si>
  <si>
    <t>Depreciation-Transmission</t>
  </si>
  <si>
    <t>Property Taxes-Production</t>
  </si>
  <si>
    <t>Property Taxes-Transmission</t>
  </si>
  <si>
    <t xml:space="preserve">  Subtotal &amp; Baseline Rate</t>
  </si>
  <si>
    <t>(b)</t>
  </si>
  <si>
    <t>Revenue Sensitive Items</t>
  </si>
  <si>
    <t xml:space="preserve"> &lt;-- includes Firm Wholesale</t>
  </si>
  <si>
    <t xml:space="preserve">sum of (a) = Fixed Rate Component </t>
  </si>
  <si>
    <t>(b) = Power Cost Rate</t>
  </si>
  <si>
    <t>sum of (c) = Variable Power Rate Component</t>
  </si>
  <si>
    <t>PRODUCTION ADJUSTMENT</t>
  </si>
  <si>
    <t>LINE</t>
  </si>
  <si>
    <t>PRODUCTION</t>
  </si>
  <si>
    <t>NO.</t>
  </si>
  <si>
    <t>DESCRIPTION</t>
  </si>
  <si>
    <t>AMOUNT</t>
  </si>
  <si>
    <t>PROPERTY INSURANCE</t>
  </si>
  <si>
    <t>RATE BASE:</t>
  </si>
  <si>
    <t>NET PRODUCTION PROPERTY</t>
  </si>
  <si>
    <t>DEDUCT:</t>
  </si>
  <si>
    <t>RATE</t>
  </si>
  <si>
    <t>WHEELING</t>
  </si>
  <si>
    <t>Puget Sound Energy</t>
  </si>
  <si>
    <t>Total</t>
  </si>
  <si>
    <t>Subtotal &amp; Baseline Rate</t>
  </si>
  <si>
    <t>Production Factor</t>
  </si>
  <si>
    <t>Accumulated Depreciation</t>
  </si>
  <si>
    <t>Plant</t>
  </si>
  <si>
    <t>TRANS - COLSTRIP 1 &amp; 2</t>
  </si>
  <si>
    <t>E351</t>
  </si>
  <si>
    <t>Easements</t>
  </si>
  <si>
    <t>E353</t>
  </si>
  <si>
    <t>Station Equipment</t>
  </si>
  <si>
    <t>E354</t>
  </si>
  <si>
    <t>Towers &amp; Fixtures</t>
  </si>
  <si>
    <t>E355</t>
  </si>
  <si>
    <t>Poles &amp; Fixtures</t>
  </si>
  <si>
    <t>E356</t>
  </si>
  <si>
    <t>E359</t>
  </si>
  <si>
    <t>Roads &amp; Trails</t>
  </si>
  <si>
    <t>TRANS - COLSTRIP 3 &amp; 4</t>
  </si>
  <si>
    <t>E352</t>
  </si>
  <si>
    <t>Structures &amp; Improvements</t>
  </si>
  <si>
    <t>OH Conductors &amp; Devices</t>
  </si>
  <si>
    <t>TRANS - 3RD NW-SW INTERTIE</t>
  </si>
  <si>
    <t>TOTAL 3RD NW-SW INTERTIE</t>
  </si>
  <si>
    <t>TRANS - NORTHERN INTERTIE</t>
  </si>
  <si>
    <t>Towers &amp; Fixtures-Whatcom</t>
  </si>
  <si>
    <t>Poles &amp; Fixtures-Skagit</t>
  </si>
  <si>
    <t>OH Conductors &amp; Devices-Skagit</t>
  </si>
  <si>
    <t>TOTAL NORTHERN INTERTIE</t>
  </si>
  <si>
    <t>POWER</t>
  </si>
  <si>
    <t>PROPERTY</t>
  </si>
  <si>
    <t>TAXES</t>
  </si>
  <si>
    <t>ENERGY TAX</t>
  </si>
  <si>
    <t>MONTANA</t>
  </si>
  <si>
    <t>INSURANCE</t>
  </si>
  <si>
    <t>ADJUSTMENT</t>
  </si>
  <si>
    <t xml:space="preserve">TOTAL </t>
  </si>
  <si>
    <t>PUGET SOUND ENERGY</t>
  </si>
  <si>
    <t>Revenue Requirement for Colstrip</t>
  </si>
  <si>
    <t xml:space="preserve">  Net Plant</t>
  </si>
  <si>
    <t>Rate of Return (net of Tax)</t>
  </si>
  <si>
    <t>Revenue Requirement after tax</t>
  </si>
  <si>
    <t>Plant Revenue Requirement</t>
  </si>
  <si>
    <t>Expenses</t>
  </si>
  <si>
    <t>Total Revenue Requirement</t>
  </si>
  <si>
    <t>(before revenue sensitive items)</t>
  </si>
  <si>
    <t>Support for Revenue Requirement - Ratebase</t>
  </si>
  <si>
    <t>FERC</t>
  </si>
  <si>
    <t>13 MONTH AMA</t>
  </si>
  <si>
    <t>ANNUITY RATE</t>
  </si>
  <si>
    <t>Property Insurance</t>
  </si>
  <si>
    <t>ANNUALIZED DEPRECIATION</t>
  </si>
  <si>
    <t>COLSTRIP #1</t>
  </si>
  <si>
    <t>E311</t>
  </si>
  <si>
    <t>E312</t>
  </si>
  <si>
    <t>Boiler Plant Equipment</t>
  </si>
  <si>
    <t>E314</t>
  </si>
  <si>
    <t>Turbo Generating Units</t>
  </si>
  <si>
    <t>E315</t>
  </si>
  <si>
    <t>E316</t>
  </si>
  <si>
    <t>Misc. Power Plant Equip.</t>
  </si>
  <si>
    <t xml:space="preserve">     TOTAL</t>
  </si>
  <si>
    <t>COLSTRIP #2</t>
  </si>
  <si>
    <t>COLSTRIP 1 &amp; 2 COMMON</t>
  </si>
  <si>
    <t>COLSTRIP 3</t>
  </si>
  <si>
    <t>COLSTRIP 4</t>
  </si>
  <si>
    <t>COLSTRIP 3 &amp; 4 COMMON</t>
  </si>
  <si>
    <t>COLSTRIP 1-4 COMMON</t>
  </si>
  <si>
    <t>Support for Revenue Requirement - Expenses</t>
  </si>
  <si>
    <t>Amount before</t>
  </si>
  <si>
    <t>Order</t>
  </si>
  <si>
    <t>Description</t>
  </si>
  <si>
    <t>Prod. Adj.</t>
  </si>
  <si>
    <t>Property Taxes-Montana</t>
  </si>
  <si>
    <t>Electric Energy Tax</t>
  </si>
  <si>
    <t>403xxxxx</t>
  </si>
  <si>
    <t>Depreciation</t>
  </si>
  <si>
    <t>Accessory Electric Equipment</t>
  </si>
  <si>
    <t>Misc. Power Plant Equipment</t>
  </si>
  <si>
    <t>POWER COST</t>
  </si>
  <si>
    <t>SALES FOR RESALE</t>
  </si>
  <si>
    <t>PROFORMA</t>
  </si>
  <si>
    <t>TEST YEAR</t>
  </si>
  <si>
    <t>PRODUCTION EXPENSES:</t>
  </si>
  <si>
    <t>INCREASE (DECREASE) EXPENSE</t>
  </si>
  <si>
    <t>ADJUSTED</t>
  </si>
  <si>
    <t xml:space="preserve">RATE YEAR </t>
  </si>
  <si>
    <t>INCREASE(DECREASE) EXPENSE</t>
  </si>
  <si>
    <t xml:space="preserve">TRANS. EXP. INCL. 500KV O&amp;M </t>
  </si>
  <si>
    <t>PURCHASES/SALES OF NON-CORE GAS</t>
  </si>
  <si>
    <t>WHEELING FOR OTHERS - COLSTRIP, 3RD AC &amp; NI</t>
  </si>
  <si>
    <t>PCORC</t>
  </si>
  <si>
    <t>Adjusted</t>
  </si>
  <si>
    <t>Purchased Power</t>
  </si>
  <si>
    <t>E350</t>
  </si>
  <si>
    <t>Land and Land Rights</t>
  </si>
  <si>
    <t>Test Year DELIVERED Load (MWH's)</t>
  </si>
  <si>
    <t>Fuel</t>
  </si>
  <si>
    <t>Wheeling</t>
  </si>
  <si>
    <t>Non-Core Gas</t>
  </si>
  <si>
    <t>FUEL:</t>
  </si>
  <si>
    <t>PURCHASED AND INTERCHANGED:</t>
  </si>
  <si>
    <t>557 - OTHER POWER EXPENSE</t>
  </si>
  <si>
    <t>555-PURCHASED POWER</t>
  </si>
  <si>
    <t>501-STEAM FUEL</t>
  </si>
  <si>
    <t>547-FUEL</t>
  </si>
  <si>
    <t>HYDRO AND OTHER POWER</t>
  </si>
  <si>
    <t>501-Steam Fuel</t>
  </si>
  <si>
    <t>555-Purchased power</t>
  </si>
  <si>
    <t>557-Other Power Exp</t>
  </si>
  <si>
    <t>547-Fuel</t>
  </si>
  <si>
    <t>Fixed Asset Recovery Other (on Row 4)</t>
  </si>
  <si>
    <t>Fixed Asset Recovery-Prod Factored (on Row 5)</t>
  </si>
  <si>
    <t>Depreciation-Production (FERC 403)</t>
  </si>
  <si>
    <t>Power Cost in Rates with Revenue Sensitive</t>
  </si>
  <si>
    <t>Items (the adjusted baseline)</t>
  </si>
  <si>
    <t>565-Wheeling</t>
  </si>
  <si>
    <t>447-Sales to Others</t>
  </si>
  <si>
    <t>REGULATORY</t>
  </si>
  <si>
    <t>BEP</t>
  </si>
  <si>
    <t>TENASKA</t>
  </si>
  <si>
    <t>NET</t>
  </si>
  <si>
    <t>TOTAL PRODUCTION ADJUSTMENT TO BASELINE RATE</t>
  </si>
  <si>
    <t>PRODUCTION RATE BASE:</t>
  </si>
  <si>
    <t>COLSTRIP COMMON FERC ADJUSTMENT</t>
  </si>
  <si>
    <t>COLSTRIP DEFERRED DEPRECIATION FERC ADJ.</t>
  </si>
  <si>
    <t>REGULATORY ASSETS RATE BASE:</t>
  </si>
  <si>
    <t>TOTAL ADJUSTMENT TO REGULATORY ASSETS RATE BASE</t>
  </si>
  <si>
    <t>ELECTRIC ENERGY TAX</t>
  </si>
  <si>
    <t>AND RESTATED</t>
  </si>
  <si>
    <t>PLANT BALANCE</t>
  </si>
  <si>
    <t>ACCUMULATED DEPRECIATION</t>
  </si>
  <si>
    <t>BAD DEBTS</t>
  </si>
  <si>
    <t>ANNUAL FILING FEE</t>
  </si>
  <si>
    <t>SUM OF TAXES OTHER</t>
  </si>
  <si>
    <t>12ME</t>
  </si>
  <si>
    <t>Net</t>
  </si>
  <si>
    <t>Other Power Expense</t>
  </si>
  <si>
    <t>Steam Fuel</t>
  </si>
  <si>
    <t>Line</t>
  </si>
  <si>
    <t>Reclass</t>
  </si>
  <si>
    <t>Prod O&amp;M</t>
  </si>
  <si>
    <t>Sales for Resale</t>
  </si>
  <si>
    <t>Ben&amp;Tax</t>
  </si>
  <si>
    <t>various</t>
  </si>
  <si>
    <t>Power Cost Rate</t>
  </si>
  <si>
    <t>Depreciation/Amortization -Production</t>
  </si>
  <si>
    <t>Secondary Sales</t>
  </si>
  <si>
    <t>Fuel:</t>
  </si>
  <si>
    <t>Purchased and Interchanged</t>
  </si>
  <si>
    <t xml:space="preserve">Trans. Exp. Incl. 500Kv O&amp;M </t>
  </si>
  <si>
    <t>Purchases/Sales Of Non-Core Gas</t>
  </si>
  <si>
    <t>RATE YEAR</t>
  </si>
  <si>
    <t xml:space="preserve"> POWER COST ONLY RATE CASE</t>
  </si>
  <si>
    <t>TOTAL ADJUSTMENT TO PRODUCTION RATE BASE</t>
  </si>
  <si>
    <t>TOTAL PRODUCTION O&amp;M</t>
  </si>
  <si>
    <t>CONVERSION FACTOR</t>
  </si>
  <si>
    <t>Net Before</t>
  </si>
  <si>
    <t>Prod Factor</t>
  </si>
  <si>
    <t>After Prod</t>
  </si>
  <si>
    <t>Factor of</t>
  </si>
  <si>
    <t>Exhibit A-2 Transmission Rate Base</t>
  </si>
  <si>
    <t>Exhibit A-4 Production Adjustment</t>
  </si>
  <si>
    <t>Exhibit A-5 Power Costs</t>
  </si>
  <si>
    <t>TEMPERATURE NORMALIZATION</t>
  </si>
  <si>
    <t>ACTUAL</t>
  </si>
  <si>
    <t>GPI MWH</t>
  </si>
  <si>
    <t>TEMP ADJ</t>
  </si>
  <si>
    <t>MWH</t>
  </si>
  <si>
    <t>ADJ FOR LOSSES</t>
  </si>
  <si>
    <t>CHANGE</t>
  </si>
  <si>
    <t>Power Cost Only Rate Case</t>
  </si>
  <si>
    <t>Amount</t>
  </si>
  <si>
    <t>Test Year Actual</t>
  </si>
  <si>
    <t>12 months ended</t>
  </si>
  <si>
    <t>WHITE RIVER PLANT COSTS</t>
  </si>
  <si>
    <t>WHITE RIVER RELICENSING &amp; CWIP</t>
  </si>
  <si>
    <t>Annualized</t>
  </si>
  <si>
    <t>Exhibit A-1 Power Cost Rate</t>
  </si>
  <si>
    <t>Power Cost Rate Exhibits</t>
  </si>
  <si>
    <t>PROFORMA DELIVERED LOAD</t>
  </si>
  <si>
    <t>Row</t>
  </si>
  <si>
    <t xml:space="preserve">Test Year </t>
  </si>
  <si>
    <t>Regulatory Assets (Variable)</t>
  </si>
  <si>
    <t>Transmission Rate Base (Fixed)</t>
  </si>
  <si>
    <t>Production Rate Base (Fixed)</t>
  </si>
  <si>
    <t>Net of tax rate of return</t>
  </si>
  <si>
    <t>Test Yr</t>
  </si>
  <si>
    <t>Production</t>
  </si>
  <si>
    <t>$/MWh</t>
  </si>
  <si>
    <t>Rate Year</t>
  </si>
  <si>
    <t>Regulatory Asset Recovery</t>
  </si>
  <si>
    <t>(c)</t>
  </si>
  <si>
    <t>Fixed Asset Recovery-Prod Factored</t>
  </si>
  <si>
    <t>(a)</t>
  </si>
  <si>
    <t xml:space="preserve">Fixed Asset Recovery Other </t>
  </si>
  <si>
    <t>Variable Transmission Income</t>
  </si>
  <si>
    <t>Factor</t>
  </si>
  <si>
    <t>PROPERTY TAXES</t>
  </si>
  <si>
    <t>ADJUSTMENT TO RATE BASE</t>
  </si>
  <si>
    <t>Montana Electric Energy Tax</t>
  </si>
  <si>
    <t>Payroll Overheads - Worker's Comp</t>
  </si>
  <si>
    <r>
      <t xml:space="preserve">RESTATED AND PROFORMA TEST YEAR </t>
    </r>
    <r>
      <rPr>
        <b/>
        <u/>
        <sz val="10"/>
        <rFont val="Arial"/>
        <family val="2"/>
      </rPr>
      <t>DELIVERED</t>
    </r>
    <r>
      <rPr>
        <sz val="10"/>
        <rFont val="Arial"/>
        <family val="2"/>
      </rPr>
      <t xml:space="preserve"> LOAD</t>
    </r>
  </si>
  <si>
    <t>Before Rev.</t>
  </si>
  <si>
    <t>After Rev.</t>
  </si>
  <si>
    <t>Sensitive Items</t>
  </si>
  <si>
    <t>Amortization  - Regulatory Assets</t>
  </si>
  <si>
    <t>AMORTIZATION OF REGULATORY ASSET/LIABILITY</t>
  </si>
  <si>
    <t>AMA OF REGULATORY ASSET/LIABILITY NET OF ACCUM AMORT AND DFIT</t>
  </si>
  <si>
    <t>TOTAL REGULATORY ASSET ADJUSTMENT TO BASELINE RATE</t>
  </si>
  <si>
    <t>of Reg Assets</t>
  </si>
  <si>
    <t>CHANGE IN UNBILLED KWHs</t>
  </si>
  <si>
    <t>UTILITY PLANT RATEBASE</t>
  </si>
  <si>
    <t>TOTAL UTILITY PLANT RATEBASE</t>
  </si>
  <si>
    <t>DEPRECIATION EXPENSE ON UTILITY PLANT</t>
  </si>
  <si>
    <t xml:space="preserve">ACCUM DEPRECIATION </t>
  </si>
  <si>
    <t>DEFERRED INCOME TAX</t>
  </si>
  <si>
    <t>To Power Cost Adjustment</t>
  </si>
  <si>
    <t>DETERMINATION OF NET POWER COSTS</t>
  </si>
  <si>
    <t>Residential</t>
  </si>
  <si>
    <t>GRAND TOTAL OF OPERATING EXPENSES</t>
  </si>
  <si>
    <t>FACTOR</t>
  </si>
  <si>
    <t>Page 5 of 10</t>
  </si>
  <si>
    <t xml:space="preserve"> Colstrip Common FERC Adj. (AMA is Net of Accum. Amort.)</t>
  </si>
  <si>
    <t xml:space="preserve"> Colstrip Def Depr FERC Adj. (AMA is Net of Accum. Amort.)</t>
  </si>
  <si>
    <t>Totals</t>
  </si>
  <si>
    <t>Subtotal on Orders</t>
  </si>
  <si>
    <t>AMA Accum</t>
  </si>
  <si>
    <t>Deprec/Amort</t>
  </si>
  <si>
    <t>TOTAL COLSTRIP 1&amp;2 TRANSMISSION</t>
  </si>
  <si>
    <t>TOTAL COLSTRIP 3&amp;4 TRANSMISSION</t>
  </si>
  <si>
    <t>15a</t>
  </si>
  <si>
    <t>15b</t>
  </si>
  <si>
    <t>15c</t>
  </si>
  <si>
    <t>15d</t>
  </si>
  <si>
    <t>Payroll Taxes on Production Wages</t>
  </si>
  <si>
    <t>WILD HORSE RATE BASE</t>
  </si>
  <si>
    <t xml:space="preserve">DEFERRED TAX </t>
  </si>
  <si>
    <t>WILD HORSE O&amp;M</t>
  </si>
  <si>
    <t xml:space="preserve">TOTAL O&amp;M </t>
  </si>
  <si>
    <t>LIBR. DEPREC. POST 1980 (AMA)</t>
  </si>
  <si>
    <t>E317</t>
  </si>
  <si>
    <t>Asset Retirement Obligation</t>
  </si>
  <si>
    <t>Subtotal before Colstrip FERC Adjustments (Line 63 + 65)</t>
  </si>
  <si>
    <t>456-Subaccounts 00016,18,80,81,130</t>
  </si>
  <si>
    <t>(Line 6 X Line 7)</t>
  </si>
  <si>
    <t>Other</t>
  </si>
  <si>
    <t>Colstrip 1&amp;2 - Supv &amp; Eng'g - Steam Ope</t>
  </si>
  <si>
    <t>Colstrip 3&amp;4 - Supv &amp; Eng'g - Steam Ope</t>
  </si>
  <si>
    <t>Colstrip 1&amp;2 - Steam Exp - Steam Gen Op</t>
  </si>
  <si>
    <t>Colstrip 3&amp;4 - Steam Exp - Steam Gen Op</t>
  </si>
  <si>
    <t>Colstrip 1&amp;2 - Electric Exp - Steam Gen</t>
  </si>
  <si>
    <t>Colstrip 3&amp;4 - Electric Exp - Steam Gen</t>
  </si>
  <si>
    <t>Colstrip 1&amp;2 - Misc Stm Pwr - Steam Gen</t>
  </si>
  <si>
    <t>Colstrip 3&amp;4 - Misc Stm Pwr - Steam Gen</t>
  </si>
  <si>
    <t>Colstrip 1&amp;2 - Rents - Steam Gen Oper</t>
  </si>
  <si>
    <t>Colstrip 3&amp;4 - Rents - Steam Gen Oper</t>
  </si>
  <si>
    <t>Colstrip 1&amp;2 - Supv &amp; Eng'g - Steam Gen</t>
  </si>
  <si>
    <t>Colstrip 3&amp;4 - Supv &amp; Eng'g - Steam Gen</t>
  </si>
  <si>
    <t>Colstrip 1&amp;2 - Structures - Steam Gen M</t>
  </si>
  <si>
    <t>Colstrip 3&amp;4 - Structures - Steam Gen M</t>
  </si>
  <si>
    <t>Colstrip 1&amp;2 - Boiler Plant - Steam Gen</t>
  </si>
  <si>
    <t>Colstrip 3&amp;4 - Boiler Plant - Steam Gen</t>
  </si>
  <si>
    <t>Colstrip 1&amp;2 - Electric Plant - Steam G</t>
  </si>
  <si>
    <t>Colstrip 3&amp;4 - Electric Plant - Steam G</t>
  </si>
  <si>
    <t>Colstrip 1&amp;2 -Misc Steam Plt -Steam Gen</t>
  </si>
  <si>
    <t>Colstrip 3&amp;4 -Misc Steam Plt -Steam Gen</t>
  </si>
  <si>
    <t>HEDGING LINE OF CREDIT</t>
  </si>
  <si>
    <t>Hedging Line of Credit</t>
  </si>
  <si>
    <t>Regulatory Asset Recovery (on Row 3)</t>
  </si>
  <si>
    <t>Page 2 of 10</t>
  </si>
  <si>
    <t>Amort of</t>
  </si>
  <si>
    <t>Reg Assets</t>
  </si>
  <si>
    <t>n/a</t>
  </si>
  <si>
    <t>HIDDEN ROW -- Other operating revenues checksum</t>
  </si>
  <si>
    <t>SUMMARY OF ELECTRIC OPERATING REVENUE &amp; KWH SALES</t>
  </si>
  <si>
    <t>INCREASE (DECREASE)</t>
  </si>
  <si>
    <t/>
  </si>
  <si>
    <t>VARIANCE FROM BUDGET</t>
  </si>
  <si>
    <t>VARIANCE FROM 2011</t>
  </si>
  <si>
    <t>SALE OF ELECTRICITY - REVENUE</t>
  </si>
  <si>
    <t>BUDGET</t>
  </si>
  <si>
    <t>%</t>
  </si>
  <si>
    <t>Commercial</t>
  </si>
  <si>
    <t>Industrial</t>
  </si>
  <si>
    <t>Public street &amp; hwy lighting</t>
  </si>
  <si>
    <t>Sales for resale firm</t>
  </si>
  <si>
    <t>Total billed to customers</t>
  </si>
  <si>
    <t>Unbilled revenue change</t>
  </si>
  <si>
    <t>Total retail sales</t>
  </si>
  <si>
    <t>Transportation (Billed plus Change in Unbilled)</t>
  </si>
  <si>
    <t>Sales to other utilities and marketers</t>
  </si>
  <si>
    <t>Total electric revenues</t>
  </si>
  <si>
    <t>HIDDEN ROW -- Conservation Trust</t>
  </si>
  <si>
    <t>HIDDEN ROW -- Encogen Other Revenue</t>
  </si>
  <si>
    <t>Transmission Revenue</t>
  </si>
  <si>
    <t>HIDDEN ROW -- Other Misc Operating Revenue per IS</t>
  </si>
  <si>
    <t>Other Misc Operating Revenue (Note 2)</t>
  </si>
  <si>
    <t xml:space="preserve">    Other operating revenues</t>
  </si>
  <si>
    <t>Total electric sales</t>
  </si>
  <si>
    <t>SCH. 81 (B &amp; O tax) in above-billed</t>
  </si>
  <si>
    <t>SCH. 94 (Res/farm credit) in above</t>
  </si>
  <si>
    <t>SCH. 120 (Cons. Rider rev) in above</t>
  </si>
  <si>
    <t>SCH. 95A (Federal Incentives) in above</t>
  </si>
  <si>
    <t>Low Income Surcharge included in above</t>
  </si>
  <si>
    <t>SCH. 132 (Merger Rate Credit) in above</t>
  </si>
  <si>
    <t xml:space="preserve">SCH. 133 (Tenaska Asst Rev) in above </t>
  </si>
  <si>
    <t xml:space="preserve">SCH. 137 (REC Proceeds Credit) in above </t>
  </si>
  <si>
    <t>SALE OF ELECTRICITY - KWH</t>
  </si>
  <si>
    <t>Total kwh</t>
  </si>
  <si>
    <t>Page 1 of 12</t>
  </si>
  <si>
    <t>TOTAL</t>
  </si>
  <si>
    <t>Per Month for Schedule B</t>
  </si>
  <si>
    <t>456-Subaccounts 00012, 18, 35, 36</t>
  </si>
  <si>
    <t>Depreciation &amp; Amort -Production (FERC 403)</t>
  </si>
  <si>
    <t>Amortization-Production Reg Assets</t>
  </si>
  <si>
    <t>Production O&amp;M</t>
  </si>
  <si>
    <t>Power Costs</t>
  </si>
  <si>
    <t>BEP (555)</t>
  </si>
  <si>
    <t>WHITE RIVER PLANT COSTS (407)</t>
  </si>
  <si>
    <t>WHITE RIVER RELICENSING &amp; CWIP (Not Yet Amortizing)</t>
  </si>
  <si>
    <t>HOPKINS RIDGE PREPAID TRANSMISSION (565)</t>
  </si>
  <si>
    <t>GOLDENDALE FIXED COSTS DEFERRAL (407.3)</t>
  </si>
  <si>
    <t>HOPKINS RIDGE MITIGATION CREDIT (555)</t>
  </si>
  <si>
    <t>WESTCOAST PIPELINE CAPACITY - UE-082013 (547)</t>
  </si>
  <si>
    <t>WESTCOAST PIPELINE CAPACITY - UE-100503 (547)</t>
  </si>
  <si>
    <t>MINT FARM DEFERRAL (407.3)</t>
  </si>
  <si>
    <t>WILD HORSE EXPANSION DEFERRAL (407.3)</t>
  </si>
  <si>
    <t>COLSTRIP 1&amp;2 (WECo) PREPAYMENT (501)</t>
  </si>
  <si>
    <t>FERC PART 12 STUDY UE-070074 (407.3)</t>
  </si>
  <si>
    <t>MAJOR MAINTENANCE</t>
  </si>
  <si>
    <t>CARRYING CHARGES ON LSR PREPAID TRANS DEPOSITS (407.3)</t>
  </si>
  <si>
    <t>LSR PREPAID TRANSM DEPOSIT PRINCIPAL AMORTIZATON (565)</t>
  </si>
  <si>
    <t>565</t>
  </si>
  <si>
    <t>LSR DEFERRAL AMORTIZATION (407.3)</t>
  </si>
  <si>
    <t>CHELAN PREPAYMENT (555)</t>
  </si>
  <si>
    <t>Docket Number UE-111048</t>
  </si>
  <si>
    <t>2011 GRC</t>
  </si>
  <si>
    <t>Rate Base</t>
  </si>
  <si>
    <t>SNOQUALMIE</t>
  </si>
  <si>
    <t>Ferndale</t>
  </si>
  <si>
    <t>LOWER SNAKE</t>
  </si>
  <si>
    <t>DEFERRAL</t>
  </si>
  <si>
    <t>FERNDALE</t>
  </si>
  <si>
    <t>PLANT</t>
  </si>
  <si>
    <t>REMOVE WILD</t>
  </si>
  <si>
    <t>HORSE SOLAR</t>
  </si>
  <si>
    <t>F</t>
  </si>
  <si>
    <t>$ PER KWH</t>
  </si>
  <si>
    <t>Non-Core Gas Sales (Notes 1 &amp; 3)</t>
  </si>
  <si>
    <t>BEP Amortization</t>
  </si>
  <si>
    <t>Transmission</t>
  </si>
  <si>
    <t>Docket Number UE-02____</t>
  </si>
  <si>
    <t>Payroll Overheads</t>
  </si>
  <si>
    <t>Payroll Taxes</t>
  </si>
  <si>
    <t>REMOVE</t>
  </si>
  <si>
    <t>LOWER SNAKE RIVER PROJECT</t>
  </si>
  <si>
    <t>RIVER PROJECT</t>
  </si>
  <si>
    <t>LOWER SNAKE RIVER OPERATING EXPENSE</t>
  </si>
  <si>
    <t>TAXABLE DEPRECIATION EXPENSE</t>
  </si>
  <si>
    <t>NON-TAXABLE DEPRECIATION EXPENSE</t>
  </si>
  <si>
    <t>SNOQUALMIE DEFERRAL</t>
  </si>
  <si>
    <t>FERNDALE DEFERRAL</t>
  </si>
  <si>
    <t>REMOVE WILD HORSE SOLAR</t>
  </si>
  <si>
    <t>MONTANA ENERGY TAX</t>
  </si>
  <si>
    <t xml:space="preserve">ADJUSTMENT </t>
  </si>
  <si>
    <t xml:space="preserve">DEPRECIABLE PRODUCTION PROPERTY </t>
  </si>
  <si>
    <t xml:space="preserve">PRODUCTION PROPERTY ACCUM DEPR. </t>
  </si>
  <si>
    <t>NON-DEPRECIABLE PRODUCTION PROPERTY</t>
  </si>
  <si>
    <t>PRODUCTION PROPERTY ACCUM AMORT.</t>
  </si>
  <si>
    <t>ACQUISITION ADJUSTMENTS</t>
  </si>
  <si>
    <t>ACCUMULATED AMORTIZATION ON ACQUISTION ADJ</t>
  </si>
  <si>
    <t xml:space="preserve">LIBR. DEPREC. POST 1980 (AMA) </t>
  </si>
  <si>
    <t>NOL DEFERRED TAX ASSET ATTRIBUTABLE TO PRODUCTION</t>
  </si>
  <si>
    <t>SUBTOTAL</t>
  </si>
  <si>
    <t>TOTAL PRODUCTION PROPERTY RATE BASE</t>
  </si>
  <si>
    <t>DEPRECIATION &amp; AMORT - PRODUCTION (FERC 403)</t>
  </si>
  <si>
    <t>Production Property Depreciation (FERC 403)</t>
  </si>
  <si>
    <t>Test Year Depreciable Production Property</t>
  </si>
  <si>
    <t xml:space="preserve">LSR - Taxable </t>
  </si>
  <si>
    <t xml:space="preserve">LSR - Non-Taxable </t>
  </si>
  <si>
    <t>Subtotal Depreciation</t>
  </si>
  <si>
    <t>Production Property Amortization (FERC 406)</t>
  </si>
  <si>
    <t>Non Depreciable Production Property</t>
  </si>
  <si>
    <t>Colstrip FERC Depreciable Production Property</t>
  </si>
  <si>
    <t>Colstrip Amortization Production Property</t>
  </si>
  <si>
    <t>Encogen Acq. Adjustment</t>
  </si>
  <si>
    <t>Whitehorn Acq. Adjustment</t>
  </si>
  <si>
    <t>Mint Farm Acq. Adjustment</t>
  </si>
  <si>
    <t>Subtotal Property Amortization</t>
  </si>
  <si>
    <t>Total Production Property Depreciation &amp; Amortization</t>
  </si>
  <si>
    <t>DEPRECIABLE PRODUCTION PROPERTY</t>
  </si>
  <si>
    <t xml:space="preserve">    PRODUCTION PROPERTY ACCUM DEPR. </t>
  </si>
  <si>
    <t xml:space="preserve">    NON-DEPRECIABLE PRODUCTION PROPERTY</t>
  </si>
  <si>
    <t xml:space="preserve">    PRODUCTION PROPERTY ACCUM AMORT.</t>
  </si>
  <si>
    <t>ACQUISITION ADJUSTMENT</t>
  </si>
  <si>
    <t xml:space="preserve">    ACCUMULATED AMORTIZATION ON ACQUISTION ADJ</t>
  </si>
  <si>
    <t xml:space="preserve">    NOL DEFERRED TAX ASSET ATTRIBUTABLE TO PRODUCTION</t>
  </si>
  <si>
    <t>DEPRECIATION / AMORTIZATION:</t>
  </si>
  <si>
    <t>DEPRECIATION</t>
  </si>
  <si>
    <t>AMORTIZATION (OTHER THAN REGULATORY ASSETS/LIAB)</t>
  </si>
  <si>
    <t>TAXES OTHER-PRODUCTION PROPERTY:</t>
  </si>
  <si>
    <t>TOTAL TAXES OTHER</t>
  </si>
  <si>
    <t>Calculation of property taxes on production and transmission:</t>
  </si>
  <si>
    <t>The amounts determined below are used in the production adjustment as well as the development of the power cost rate for</t>
  </si>
  <si>
    <t>the PCA mechanism.  The amounts below are considered to be a component of the restated amount of property taxes shown in the Property</t>
  </si>
  <si>
    <t>Tax Adjustment GRC Page 15.15</t>
  </si>
  <si>
    <t>Memo</t>
  </si>
  <si>
    <t>Oregon property taxes (2011 - Payable 2012; All taxes-Third Intertie)</t>
  </si>
  <si>
    <t>Washington property taxes (2011 - Payable 2012)</t>
  </si>
  <si>
    <t xml:space="preserve">Allocation of WA property taxes to production based on production%: </t>
  </si>
  <si>
    <t>Transmission-Northern Intertie based on Northern Intertie %:</t>
  </si>
  <si>
    <t>Subtotal Washington</t>
  </si>
  <si>
    <t>Montana (All taxes are treated as either production or transmission)</t>
  </si>
  <si>
    <t xml:space="preserve">               Total Montana taxes</t>
  </si>
  <si>
    <t>Less:       Non-oper property</t>
  </si>
  <si>
    <t xml:space="preserve">               Beneficial use (For BPA use)</t>
  </si>
  <si>
    <t>Property taxes on PSE property (=Total Montana taxes - Non-Oper Property - Beneficial use)</t>
  </si>
  <si>
    <t xml:space="preserve">               Property taxes on PSE property distribution: </t>
  </si>
  <si>
    <t>Non-oper property</t>
  </si>
  <si>
    <t>Production based on 2010 production %:</t>
  </si>
  <si>
    <t>Subtotal Montana</t>
  </si>
  <si>
    <t>Total restated RY production &amp; transmission property taxes</t>
  </si>
  <si>
    <t>As Filed in Compliance Filing</t>
  </si>
  <si>
    <t>PROPERTY TAXES - PRODUCTION</t>
  </si>
  <si>
    <t>NET LOWER SNAKE RIVER PLANT RATEBASE</t>
  </si>
  <si>
    <t>NET SNOQUALMIE PLANT RATEBASE</t>
  </si>
  <si>
    <t>DEPRECIATION EXPENSE</t>
  </si>
  <si>
    <t>AMORTIZATION EXPENSE</t>
  </si>
  <si>
    <t>NET BAKER PLANT RATEBASE</t>
  </si>
  <si>
    <t>BAKER OPERATING EXPENSE</t>
  </si>
  <si>
    <t>PROFORMA KWH (COLSTRIP)</t>
  </si>
  <si>
    <t>TAX RATE</t>
  </si>
  <si>
    <t>PROFORMA ENERGY TAX</t>
  </si>
  <si>
    <t>CHARGED TO EXPENSE</t>
  </si>
  <si>
    <t>DFIT - WHITE RIVER REG ASSET</t>
  </si>
  <si>
    <t>GOLDENDALE FIXED COSTS DEFERRAL</t>
  </si>
  <si>
    <t>WESTCOAST PIPELINE CAPACITY - UE-082013 (FB ENERGY)</t>
  </si>
  <si>
    <t>WESTCOAST PIPELINE CAPACITY - UE-100503 (BNP PARIBUS)</t>
  </si>
  <si>
    <t>FERC PART 12 STUDY NON-CONSTRUCTION COSTS UE-070074</t>
  </si>
  <si>
    <t>CONTRACT MAJOR MAINTENANCE:</t>
  </si>
  <si>
    <t xml:space="preserve">    SUMAS NOVEMBER 2010 HOT GAS PATH INSPECTION</t>
  </si>
  <si>
    <t xml:space="preserve">    FREDDY 1 JULY 2009 HOT GAS PATH INSPECTION</t>
  </si>
  <si>
    <t xml:space="preserve">    GOLENDALE MAY 2009 COMBUSTION INSPECTION</t>
  </si>
  <si>
    <t xml:space="preserve">    MINT FARM JUNE 2010 COMBUSTION INSPECTION</t>
  </si>
  <si>
    <t>TEMPERATURE</t>
  </si>
  <si>
    <t>NORMALIZATION</t>
  </si>
  <si>
    <t>RATEBASE</t>
  </si>
  <si>
    <t>REGULATORY ASSET</t>
  </si>
  <si>
    <t>DEFERRED FIT</t>
  </si>
  <si>
    <t>NET RATEBASE</t>
  </si>
  <si>
    <t xml:space="preserve">  </t>
  </si>
  <si>
    <t>PROCEED FROM THE SALE OF WHITE RIVER</t>
  </si>
  <si>
    <t>MINT FARM DEFFRED - UE-090704</t>
  </si>
  <si>
    <t>WILD HORSE EXPANSION DEFFRED - UE-090704</t>
  </si>
  <si>
    <t>CHELAN PUD CONTRACT INITITATION</t>
  </si>
  <si>
    <t xml:space="preserve">CHELAN - ROCK ISLAND SECURITY DEPOSIT </t>
  </si>
  <si>
    <t>COLSTRIP 1&amp;2 (WECo) PREPAYMENT</t>
  </si>
  <si>
    <t xml:space="preserve">    GOLDENDALE HOT GAS PATH</t>
  </si>
  <si>
    <t>TOTAL REGULATORY ASSETS</t>
  </si>
  <si>
    <t>TOTAL AMORTIZATION OF REG ASSETS/LIABS</t>
  </si>
  <si>
    <t>REMOVE TENASKA</t>
  </si>
  <si>
    <t>OPERATING EXPENSES</t>
  </si>
  <si>
    <t>AMORTIZATION OF FERNALE COST DEFERRAL</t>
  </si>
  <si>
    <t>TOTAL AMORTIZATION FERNDALE PROJECT</t>
  </si>
  <si>
    <t>INCREASE (DECREASE) OPERATING EXPENSES</t>
  </si>
  <si>
    <t>RATE BASE</t>
  </si>
  <si>
    <t xml:space="preserve">FERNDALE PROJECT AMA GROSS - DEF </t>
  </si>
  <si>
    <t>FERNDALE PROJECT AMA ACCUMULATED DEPRECIATION</t>
  </si>
  <si>
    <t>FERNDALE PROJECT AMA ACCUMULATED DEFERRED FIT</t>
  </si>
  <si>
    <t>TOTAL FERNDALE PROJECT RATE BASE</t>
  </si>
  <si>
    <t>LOWER SNAKE RIVER PREPAID TRANSM PRINCIPAL</t>
  </si>
  <si>
    <t>CARRYING CHARGES ON LSR PREPAID TRANSM</t>
  </si>
  <si>
    <t>LOWER SNAKE RIVER PLANT DEFERRAL</t>
  </si>
  <si>
    <t>TOTAL SNOQUALMIE PROJECT RATE BASE</t>
  </si>
  <si>
    <t>FERNDALE OPERATING EXPENSE</t>
  </si>
  <si>
    <t>Total Power Costs</t>
  </si>
  <si>
    <t>Total Load</t>
  </si>
  <si>
    <t>Remove</t>
  </si>
  <si>
    <t>EITF</t>
  </si>
  <si>
    <t>ELECTRON</t>
  </si>
  <si>
    <t>PROJECT</t>
  </si>
  <si>
    <t>Per MWh</t>
  </si>
  <si>
    <t>Unit Cost</t>
  </si>
  <si>
    <t>C</t>
  </si>
  <si>
    <t>A</t>
  </si>
  <si>
    <t>24a</t>
  </si>
  <si>
    <t>Revenue Sensitive</t>
  </si>
  <si>
    <t>B4 Rev Sens</t>
  </si>
  <si>
    <t>After Rev Sens</t>
  </si>
  <si>
    <t>Whole $</t>
  </si>
  <si>
    <t>Deficiency / (Surplus)</t>
  </si>
  <si>
    <t>2011 GRC Compliance Filing
TYE 12/31/2010</t>
  </si>
  <si>
    <t>B = (A / H)</t>
  </si>
  <si>
    <t>D = (C / I)</t>
  </si>
  <si>
    <t>E = (A - C)</t>
  </si>
  <si>
    <t>F = (B - D)</t>
  </si>
  <si>
    <t>G = (F * H)</t>
  </si>
  <si>
    <t>POWER COST BASELINE RATE COMPARISON</t>
  </si>
  <si>
    <t>456-Subaccounts 00012 &amp; 18 and 35 &amp; 36</t>
  </si>
  <si>
    <t>Grossed Up</t>
  </si>
  <si>
    <t>Test Year DELIVERED Load (MWh's)</t>
  </si>
  <si>
    <t>Incr in Prod O&amp;M</t>
  </si>
  <si>
    <t>HEDGING</t>
  </si>
  <si>
    <t>CREDIT</t>
  </si>
  <si>
    <t>Power Cost Related</t>
  </si>
  <si>
    <t>Non-Power Cost Related</t>
  </si>
  <si>
    <t>Decrease in Power Costs (Incl Power Cost Related Reg A/L Amorts)</t>
  </si>
  <si>
    <t>Fixed</t>
  </si>
  <si>
    <t>Variable</t>
  </si>
  <si>
    <t>V</t>
  </si>
  <si>
    <t>Fixed Asset Recovery Transmission (on Row 4)</t>
  </si>
  <si>
    <t>Baker</t>
  </si>
  <si>
    <t>Snoqualmie</t>
  </si>
  <si>
    <t>TOTAL RATE BASE</t>
  </si>
  <si>
    <t xml:space="preserve">  OTHER</t>
  </si>
  <si>
    <t xml:space="preserve">  ALLOWANCE FOR WORKING CAPITAL</t>
  </si>
  <si>
    <t xml:space="preserve">  DEFERRED TAXES</t>
  </si>
  <si>
    <t xml:space="preserve">  DEFERRED DEBITS AND CREDITS</t>
  </si>
  <si>
    <t>ACCUM DEPR AND AMORT</t>
  </si>
  <si>
    <t>GROSS UTILITY PLANT IN SERVICE</t>
  </si>
  <si>
    <t>RATE OF RETURN</t>
  </si>
  <si>
    <t xml:space="preserve">RATE BASE </t>
  </si>
  <si>
    <t>NET OPERATING INCOME</t>
  </si>
  <si>
    <t>TOTAL OPERATING REV. DEDUCT.</t>
  </si>
  <si>
    <t>DEFERRED INCOME TAXES</t>
  </si>
  <si>
    <t>INCOME TAXES</t>
  </si>
  <si>
    <t>TAXES OTHER THAN INCOME TAXES</t>
  </si>
  <si>
    <t>ASC 815</t>
  </si>
  <si>
    <t>OTHER OPERATING EXPENSES</t>
  </si>
  <si>
    <t>AMORTIZ OF PROPERTY GAIN/LOSS</t>
  </si>
  <si>
    <t>AMORTIZATION</t>
  </si>
  <si>
    <t>ADMIN &amp; GENERAL EXPENSE</t>
  </si>
  <si>
    <t>CONSERVATION AMORTIZATION</t>
  </si>
  <si>
    <t>CUSTOMER SERVICE EXPENSES</t>
  </si>
  <si>
    <t>CUSTOMER ACCTS EXPENSES</t>
  </si>
  <si>
    <t>DISTRIBUTION EXPENSE</t>
  </si>
  <si>
    <t>TRANSMISSION EXPENSE</t>
  </si>
  <si>
    <t>OTHER POWER SUPPLY EXPENSES</t>
  </si>
  <si>
    <t>TOTAL PRODUCTION EXPENSES</t>
  </si>
  <si>
    <t xml:space="preserve"> RESIDENTIAL EXCHANGE</t>
  </si>
  <si>
    <t xml:space="preserve"> WHEELING</t>
  </si>
  <si>
    <t xml:space="preserve"> PURCHASED AND INTERCHANGED</t>
  </si>
  <si>
    <t xml:space="preserve"> FUEL</t>
  </si>
  <si>
    <t>POWER COSTS:</t>
  </si>
  <si>
    <t>OPERATING REVENUE DEDUCTIONS:</t>
  </si>
  <si>
    <t>TOTAL OPERATING REVENUES</t>
  </si>
  <si>
    <t>OTHER OPERATING REVENUES</t>
  </si>
  <si>
    <t>SALES TO OTHER UTILITIES</t>
  </si>
  <si>
    <t>SALES FROM RESALE-FIRM/SPECIAL CONTRACT</t>
  </si>
  <si>
    <t>SALES TO CUSTOMERS</t>
  </si>
  <si>
    <t>OPERATING REVENUES</t>
  </si>
  <si>
    <t>-</t>
  </si>
  <si>
    <t>INCREASE</t>
  </si>
  <si>
    <t>DEFICIENCY</t>
  </si>
  <si>
    <t>OPERATIONS</t>
  </si>
  <si>
    <t>ADJUSTMENTS</t>
  </si>
  <si>
    <t>OF OPERATIONS</t>
  </si>
  <si>
    <t>REQUIREMENT</t>
  </si>
  <si>
    <t>RESULTS OF</t>
  </si>
  <si>
    <t xml:space="preserve">ACTUAL RESUTLS </t>
  </si>
  <si>
    <t>AFTER</t>
  </si>
  <si>
    <t>REVENUE</t>
  </si>
  <si>
    <t>REVISED</t>
  </si>
  <si>
    <t>FOR THE TWELVE MONTHS ENDED DECEMBER 31, 2010</t>
  </si>
  <si>
    <t>RESULTS OF OPERATIONS</t>
  </si>
  <si>
    <t>PUGET SOUND ENERGY-ELECTRIC</t>
  </si>
  <si>
    <t>Summary</t>
  </si>
  <si>
    <t>Compliance Filing</t>
  </si>
  <si>
    <t>Amortization Expense</t>
  </si>
  <si>
    <t>CHANGE IN REGULATORY AMORTIZATIONS</t>
  </si>
  <si>
    <t>Change</t>
  </si>
  <si>
    <t>CONTRACT MAJOR MAINTENANCE</t>
  </si>
  <si>
    <t>POWER COST RELATED</t>
  </si>
  <si>
    <t>NON-POWER COST RELATED</t>
  </si>
  <si>
    <t xml:space="preserve"> EXCHANGE </t>
  </si>
  <si>
    <t>BONNEVILLE</t>
  </si>
  <si>
    <t xml:space="preserve">TOTAL REGULATORY AMORT </t>
  </si>
  <si>
    <t>AMA OF REG ASSET/LIAB NET OF ACCUM AMORT AND DFIT</t>
  </si>
  <si>
    <t>PROPERTY INSURANCE EXPENSE</t>
  </si>
  <si>
    <t>County</t>
  </si>
  <si>
    <t xml:space="preserve">JEFFERSON                </t>
  </si>
  <si>
    <t>Sum of Qty</t>
  </si>
  <si>
    <t>Class</t>
  </si>
  <si>
    <t>UOM</t>
  </si>
  <si>
    <t>Date</t>
  </si>
  <si>
    <t xml:space="preserve">RES </t>
  </si>
  <si>
    <t>COMM</t>
  </si>
  <si>
    <t xml:space="preserve">IND </t>
  </si>
  <si>
    <t>ARLT</t>
  </si>
  <si>
    <t>Grand Total</t>
  </si>
  <si>
    <t xml:space="preserve">KWH </t>
  </si>
  <si>
    <t>KWH  Total</t>
  </si>
  <si>
    <t>F2012 Load Forecast</t>
  </si>
  <si>
    <t>Net of Conservation</t>
  </si>
  <si>
    <t>Year</t>
  </si>
  <si>
    <t>Month</t>
  </si>
  <si>
    <t>Streetlight</t>
  </si>
  <si>
    <t>Resale</t>
  </si>
  <si>
    <t>Total Delivered</t>
  </si>
  <si>
    <t>Losses</t>
  </si>
  <si>
    <t>Station Service</t>
  </si>
  <si>
    <t>Station Service Losses</t>
  </si>
  <si>
    <t>Generated Load</t>
  </si>
  <si>
    <t>23 F Peak (MW)</t>
  </si>
  <si>
    <t>SNOQUALMIE OPERATING EXPENSE</t>
  </si>
  <si>
    <t>TWELVE MONTHS ENDED SEPTEMBER 30, 2012</t>
  </si>
  <si>
    <t>TEST YEAR ENDED SEPTEMBER 30, 2012</t>
  </si>
  <si>
    <t>2013 PCORC</t>
  </si>
  <si>
    <t>AMA 09/30/2012</t>
  </si>
  <si>
    <t>Deferred Taxes - AMA 9/30/2012</t>
  </si>
  <si>
    <t>BAKER DEFERRAL</t>
  </si>
  <si>
    <t>NET FERNDALE PLANT RATEBASE</t>
  </si>
  <si>
    <t>Docket Number UE-13____</t>
  </si>
  <si>
    <t>AMORTIZATION OF BAKER COST DEFERRAL</t>
  </si>
  <si>
    <t>DEFERRAL OF BAKER COSTS</t>
  </si>
  <si>
    <t>TOTAL AMORTIZATION BAKER PROJECT</t>
  </si>
  <si>
    <t xml:space="preserve">BAKER PROJECT AMA GROSS - DEF </t>
  </si>
  <si>
    <t>BAKER PROJECT AMA ACCUMULATED DEPRECIATION</t>
  </si>
  <si>
    <t>BAKER PROJECT AMA ACCUMULATED DEFERRED FIT</t>
  </si>
  <si>
    <t>TOTAL BAKER PROJECT RATE BASE</t>
  </si>
  <si>
    <t>RESTATED PROPERTY TAXES-PRODUCTION</t>
  </si>
  <si>
    <t>RESTATED PROPERTY TAXES-TRANSMISSION</t>
  </si>
  <si>
    <t>INCREASE (DECREASE) EXPENSES</t>
  </si>
  <si>
    <t>Test Year:  Twelve Months Ended 9/30/2012</t>
  </si>
  <si>
    <t>PRODUCTION RATEBASE 12ME SEPTEMBER 30, 2012</t>
  </si>
  <si>
    <t>12ME 9/2012</t>
  </si>
  <si>
    <t>13PCORC</t>
  </si>
  <si>
    <t>TOTAL AMORTIZATION</t>
  </si>
  <si>
    <t>456-17</t>
  </si>
  <si>
    <t>CAPACITY PMTS</t>
  </si>
  <si>
    <t>Official F2012 Load Forecast</t>
  </si>
  <si>
    <t>CHELAN PUD SECURITY DEPOSIT</t>
  </si>
  <si>
    <r>
      <t xml:space="preserve">FORECASTED RATE YEAR </t>
    </r>
    <r>
      <rPr>
        <b/>
        <u/>
        <sz val="10"/>
        <rFont val="Arial"/>
        <family val="2"/>
      </rPr>
      <t>DELIVERED</t>
    </r>
    <r>
      <rPr>
        <sz val="10"/>
        <rFont val="Arial"/>
        <family val="2"/>
      </rPr>
      <t xml:space="preserve"> LOAD IN KWHs</t>
    </r>
  </si>
  <si>
    <t>Colstrip</t>
  </si>
  <si>
    <t>ARC DEPRECIATION EXPENSE 403.1</t>
  </si>
  <si>
    <t>ARO ACCRETION EXPENSE 411.1</t>
  </si>
  <si>
    <t>Northern Intertie Sales</t>
  </si>
  <si>
    <t>12 month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</si>
  <si>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</si>
  <si>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</si>
  <si>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</si>
  <si>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</si>
  <si>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</si>
  <si>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</si>
  <si>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</si>
  <si>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</si>
  <si>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</si>
  <si>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</si>
  <si>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</si>
  <si>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Sept</t>
  </si>
  <si>
    <t>Sum of Sales$ Formula Rate</t>
  </si>
  <si>
    <t>09 to 10</t>
  </si>
  <si>
    <t>Intertie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</si>
  <si>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</si>
  <si>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</si>
  <si>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</si>
  <si>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</si>
  <si>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</si>
  <si>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</si>
  <si>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</si>
  <si>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</si>
  <si>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</si>
  <si>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</si>
  <si>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</si>
  <si>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10 to 11</t>
  </si>
  <si>
    <t>11 to 12</t>
  </si>
  <si>
    <t>Northern</t>
  </si>
  <si>
    <t>Average</t>
  </si>
  <si>
    <t>Southern</t>
  </si>
  <si>
    <t>Southern Intertie Sales</t>
  </si>
  <si>
    <t>Colstrip Sales</t>
  </si>
  <si>
    <t>IMPACT ON BASE LINE RATE AND FIXED COSTS</t>
  </si>
  <si>
    <t>WITH PROPERTY TAXES REMOVED</t>
  </si>
  <si>
    <t>AS FILED IN MAY 2012 COMPLIANCE FILING</t>
  </si>
  <si>
    <t>UTILITY PLANT BALANCE</t>
  </si>
  <si>
    <t>TOTAL OPERATING EXPENSE</t>
  </si>
  <si>
    <t>ASSET RETIREMENT COST ("ARC")</t>
  </si>
  <si>
    <t>ASSET RETIREMENT OBLIGATION ("ARO")</t>
  </si>
  <si>
    <t>ACCUM DEPRECIATION ON UTILITY PLANT AND ARC</t>
  </si>
  <si>
    <t>ACCUM AMORIZATION ACQUISITION ADJUSTMENT</t>
  </si>
  <si>
    <t>Puget Sound Energy, Inc.</t>
  </si>
  <si>
    <t>Regulatory Asset Amortization in Power Costs</t>
  </si>
  <si>
    <t>As Filed</t>
  </si>
  <si>
    <t>($$ in thousands)</t>
  </si>
  <si>
    <t>Location</t>
  </si>
  <si>
    <t>NIM line item</t>
  </si>
  <si>
    <t>NIM Gas Transport</t>
  </si>
  <si>
    <t xml:space="preserve">FB Energy </t>
  </si>
  <si>
    <t>BNP Paribus</t>
  </si>
  <si>
    <t xml:space="preserve">Chelan Prepaid $89M </t>
  </si>
  <si>
    <t>Colstrip Prepaid $5M</t>
  </si>
  <si>
    <t>NIM Transmission</t>
  </si>
  <si>
    <t>LSR Prepaid Transm.</t>
  </si>
  <si>
    <t>Total Amortization</t>
  </si>
  <si>
    <t>Above provided to Revenue Requirements to verify Regulatory Asset Amortization.</t>
  </si>
  <si>
    <t>Below provided to Revenue Requirements to verify LSR LGIA.</t>
  </si>
  <si>
    <t>LSR LT/ST PTP Transm Expense</t>
  </si>
  <si>
    <t>LSR Prepaid Transm Credit</t>
  </si>
  <si>
    <t>Net = Reduction to Prepaid LGIA</t>
  </si>
  <si>
    <t>Plant 2 and Diversion Dam</t>
  </si>
  <si>
    <t>Plant 1</t>
  </si>
  <si>
    <t>TOTAL DEPRECIATION EXPENSE</t>
  </si>
  <si>
    <t>DEFERRAL OF PLANT 1 SNOQUALMIE</t>
  </si>
  <si>
    <t>TOTAL AMORT. PLANT 1 SNOQUALMIE PROJECT</t>
  </si>
  <si>
    <t>DEFERRAL OF PLANT 2 AND DIVERSION DAM</t>
  </si>
  <si>
    <t>TOTAL AMORT. PLANT 2 AND DIVERSION DAM PROJECT</t>
  </si>
  <si>
    <t xml:space="preserve">AMORT. OF DEFERRAL PLANT 2 AND DIVERSION DAM </t>
  </si>
  <si>
    <t xml:space="preserve">AMORT. OF DEFERRAL PLANT 1 SNOQUALMIE </t>
  </si>
  <si>
    <t xml:space="preserve">PLANT 2 AND DIVERSION DAM AMA GROSS - DEF </t>
  </si>
  <si>
    <t>PLANT 2 AND DIVERSION DAM AMA ACCUM. AMORT.</t>
  </si>
  <si>
    <t>PLANT 2 AND DIVERSION DAM AMA ACCUM. DEFERRED FIT</t>
  </si>
  <si>
    <t>TOTAL PLANT 2 AND DIVERSION DAM PROJECT RATE BASE</t>
  </si>
  <si>
    <t xml:space="preserve">SNOQUALMIE PLANT 1 AMA GROSS - DEF </t>
  </si>
  <si>
    <t>SNOQUALMIE PLANT 1 AMA ACCUM AMORTIZATION</t>
  </si>
  <si>
    <t>SNOQUALMIE PLANT 1 AMA ACCUM. DEFERRED FIT</t>
  </si>
  <si>
    <t>TOTAL SNOQUALMIE PLANT 1 RATE BASE</t>
  </si>
  <si>
    <t>PROFORMA ADJUSTMENT (JEFFERSON COUNTY KWH)</t>
  </si>
  <si>
    <t>PUGET SOUND ENERGY, INC.</t>
  </si>
  <si>
    <t>2013 PCORC Power Costs Projections - AURORA + Not in Models</t>
  </si>
  <si>
    <t>(dollars are in thousands)</t>
  </si>
  <si>
    <t>Coal Fuel</t>
  </si>
  <si>
    <t>Natural Gas Fuel</t>
  </si>
  <si>
    <t>Purchase &amp; Interchange</t>
  </si>
  <si>
    <t>Other Power Supply</t>
  </si>
  <si>
    <t>Colstrip 500 KV Expense</t>
  </si>
  <si>
    <t>Costs for Revenue Requirement</t>
  </si>
  <si>
    <t>INCREASE OPERATING EXPENSES</t>
  </si>
  <si>
    <t>LSR</t>
  </si>
  <si>
    <t>Snoq</t>
  </si>
  <si>
    <t>Frendale</t>
  </si>
  <si>
    <t>WH Solar</t>
  </si>
  <si>
    <t>Ferndale ARC</t>
  </si>
  <si>
    <t>Ferndale ARO</t>
  </si>
  <si>
    <t>Depr</t>
  </si>
  <si>
    <t>ACQUISITION ADJUSTMENT AMORTIZATION EXPENSE</t>
  </si>
  <si>
    <t>Amort</t>
  </si>
  <si>
    <t>Test Year - Dep</t>
  </si>
  <si>
    <t>Line 23</t>
  </si>
  <si>
    <t>Gross Plant - Depr</t>
  </si>
  <si>
    <t>A/D - Depr</t>
  </si>
  <si>
    <t>Non Depr</t>
  </si>
  <si>
    <t xml:space="preserve">Gross Plant - </t>
  </si>
  <si>
    <t xml:space="preserve">A/D Plant - </t>
  </si>
  <si>
    <t>Acquisition</t>
  </si>
  <si>
    <t>Adjustment</t>
  </si>
  <si>
    <t>Accum</t>
  </si>
  <si>
    <t>Deferred</t>
  </si>
  <si>
    <t>Taxes</t>
  </si>
  <si>
    <t>Depreciation / Accretion</t>
  </si>
  <si>
    <t>Adjustment to the rate year</t>
  </si>
  <si>
    <t>Subtotal for the test year</t>
  </si>
  <si>
    <t>Colstrip 3&amp;4 Ash Pond Settlement</t>
  </si>
  <si>
    <t>Colstrip 3&amp;4 Global Settemt</t>
  </si>
  <si>
    <t>Colstrip 1&amp;2 Ash Pond Settlement</t>
  </si>
  <si>
    <t>Colstrip 1&amp;2 Global Settlement</t>
  </si>
  <si>
    <t>Colstrip 1&amp;2 Belmontez Settlement</t>
  </si>
  <si>
    <t>Colstrip 3&amp;4 - Steam Gen-Thermal Jnt O&amp;PC</t>
  </si>
  <si>
    <t>Colstrip 1&amp;2 - Steam Gen-Thermal Jnt O&amp;PC</t>
  </si>
  <si>
    <t>12ME September 2012</t>
  </si>
  <si>
    <t xml:space="preserve"> ARO - Electric Colstrip 1-4 (Acct: 23001021 and 23001031)</t>
  </si>
  <si>
    <t>AMA ACUMM. DEPR.</t>
  </si>
  <si>
    <t>2012 September
In Thousands</t>
  </si>
  <si>
    <t>2012 Aug</t>
  </si>
  <si>
    <t>2012 Jul</t>
  </si>
  <si>
    <t>2012 Jun</t>
  </si>
  <si>
    <t>2012 May</t>
  </si>
  <si>
    <t>2012 Apr</t>
  </si>
  <si>
    <t>2012 Mar</t>
  </si>
  <si>
    <t>2012 Feb</t>
  </si>
  <si>
    <t>2012 Jan</t>
  </si>
  <si>
    <t>2011 Dec</t>
  </si>
  <si>
    <t>2011 Nov</t>
  </si>
  <si>
    <t>2011 Oct</t>
  </si>
  <si>
    <t>2011 September
In Thousands</t>
  </si>
  <si>
    <t>(Adjusted for Federal Tax) (Line 8 / (1 - 35%))</t>
  </si>
  <si>
    <t>Incr from Variable &amp; Reg Assets (Return and Dep/Amort)</t>
  </si>
  <si>
    <t>Incr from Prod'n &amp; Transmission Ratebase (Return and Dep/Amort)</t>
  </si>
  <si>
    <t>Electron</t>
  </si>
  <si>
    <t>RATE YEAR ENDED OCTOBER 31, 2014</t>
  </si>
  <si>
    <t>Rate Year November 2013 through October 2014</t>
  </si>
  <si>
    <t>2013 PCORC  --  Production O&amp;M Summary</t>
  </si>
  <si>
    <t xml:space="preserve">Change </t>
  </si>
  <si>
    <t>Resources</t>
  </si>
  <si>
    <t>2006 GRC</t>
  </si>
  <si>
    <t>2007 PCORC Stlmt</t>
  </si>
  <si>
    <t>2007 GRC 11/08-10/09</t>
  </si>
  <si>
    <t>2009 GRC     4/10-3/11</t>
  </si>
  <si>
    <t>2011GRC     Jan10-Dec10</t>
  </si>
  <si>
    <t>Test Year         10/1/11-9/30/12</t>
  </si>
  <si>
    <t>Adjustments</t>
  </si>
  <si>
    <t>13PCORC   Sep13-Aug14</t>
  </si>
  <si>
    <t>13PCORC vs 11GRC</t>
  </si>
  <si>
    <t>Adjustment Description</t>
  </si>
  <si>
    <t>Colstrip 1/2</t>
  </si>
  <si>
    <t>Replace test year with WECo's and PPL's rate year budget</t>
  </si>
  <si>
    <t>Colstrip 3/4</t>
  </si>
  <si>
    <t>Colstrip Settlement</t>
  </si>
  <si>
    <t>N/A - Test year has no settlements for Colstrip lawsuits.</t>
  </si>
  <si>
    <t>Encogen</t>
  </si>
  <si>
    <t>N/A - Rate Year = Test Year .  Note TY includes $0.7M non-contract major maintenance expense.</t>
  </si>
  <si>
    <t>Lower Baker</t>
  </si>
  <si>
    <t xml:space="preserve">Adjust labor to reflect additional staffing required by the addition of the Lower Baker Unit #4 generator (new resource). </t>
  </si>
  <si>
    <t>Upper Baker</t>
  </si>
  <si>
    <t xml:space="preserve">N/A - Rate Year = Test Year </t>
  </si>
  <si>
    <t>Baker Licensing</t>
  </si>
  <si>
    <t>Proform in Rate Year Licensing Costs</t>
  </si>
  <si>
    <t>Remove - expect plant to be sold or decommissioned.</t>
  </si>
  <si>
    <t>Adjust test year labor to reflect normal operations</t>
  </si>
  <si>
    <t>Snoqualmie Licensing</t>
  </si>
  <si>
    <t>White River</t>
  </si>
  <si>
    <t>N/A - Plant no longer in service</t>
  </si>
  <si>
    <t xml:space="preserve">Proform rate year production O&amp;M for new resource acquired November 2012. </t>
  </si>
  <si>
    <t>Freddie 1</t>
  </si>
  <si>
    <t xml:space="preserve">Proform rate year to Atlantic Power's (formerly Capital Power, formerly EPCOR) budget.  </t>
  </si>
  <si>
    <t>Crystal</t>
  </si>
  <si>
    <t>Goldendale</t>
  </si>
  <si>
    <t>Remove Test Year Major Maintenance Amortization as none in RY.</t>
  </si>
  <si>
    <t>Mint Farm</t>
  </si>
  <si>
    <t>Proform in Rate Year major maintenance amortization expense.</t>
  </si>
  <si>
    <t>Whitehorn</t>
  </si>
  <si>
    <t>Frederickson</t>
  </si>
  <si>
    <t>N/A - Rate Year = Test Year. Note TY includes $4.2M non-contract major maintenance expense.</t>
  </si>
  <si>
    <t>Fredonia 1-4</t>
  </si>
  <si>
    <t>N/A - Rate Year = Test Year Note: TY includes $0.3M non-contract major maintenance expense.</t>
  </si>
  <si>
    <t>Sumas</t>
  </si>
  <si>
    <t>Adjust for Jackson Prairie Storage and Remove LSR Phase 2-5 costs.</t>
  </si>
  <si>
    <t>Hopkins Ridge + Expansion</t>
  </si>
  <si>
    <t>Proform rate year Vestas contract + Royalties based on RY MWhs</t>
  </si>
  <si>
    <t>Wild Horse</t>
  </si>
  <si>
    <t>Wild Horse Expansion</t>
  </si>
  <si>
    <t>Lower Snake River</t>
  </si>
  <si>
    <t>Proform in rate year for new resource.</t>
  </si>
  <si>
    <t>Whitehorn Lease</t>
  </si>
  <si>
    <t>N/A</t>
  </si>
  <si>
    <t>Fredonia Lease</t>
  </si>
  <si>
    <t>Sys Control &amp; Dispatch</t>
  </si>
  <si>
    <t>Prod. O&amp;M incl. Benefits/Taxes</t>
  </si>
  <si>
    <t>check</t>
  </si>
  <si>
    <t>Coal</t>
  </si>
  <si>
    <t>Gas Fired Turbines</t>
  </si>
  <si>
    <t>Hydro</t>
  </si>
  <si>
    <t>Wind</t>
  </si>
  <si>
    <t>Gas Fired Lower Non-Contract Major Maint.</t>
  </si>
  <si>
    <t>Gas Fired Prod'n O&amp;M</t>
  </si>
  <si>
    <t>No Electron</t>
  </si>
  <si>
    <t>Hydro License</t>
  </si>
  <si>
    <t>System Control &amp; Dispatch costs to Transm.</t>
  </si>
  <si>
    <t>11/2013 - 10/2014</t>
  </si>
  <si>
    <t>"Without Jefferson"  Official F2012 Load Forecast</t>
  </si>
  <si>
    <t xml:space="preserve">    MINT FARM APRIL 2013 HOT GAS PATH INSPECTION</t>
  </si>
  <si>
    <t>2013 Mnt Farm HGP</t>
  </si>
  <si>
    <t>2013 MNT FARM HGP</t>
  </si>
  <si>
    <t>ELECTRON HYDRO OPERATING EXPENSE</t>
  </si>
  <si>
    <t>TOTAL EXPENSE</t>
  </si>
  <si>
    <t>GROSS PLANT</t>
  </si>
  <si>
    <t>ACCUMULATED DEPRECIATION / AMORTIZATION</t>
  </si>
  <si>
    <t>DFIT</t>
  </si>
  <si>
    <t xml:space="preserve">NET PLANT COSTS </t>
  </si>
  <si>
    <t>ELECTRON REGULATORY ASSET RATEBASE</t>
  </si>
  <si>
    <t>UNRECOVERED PLANT</t>
  </si>
  <si>
    <t>ACCUMULATED AMORTIZATION</t>
  </si>
  <si>
    <t>NET REGULATORY ASSET</t>
  </si>
  <si>
    <t>SALE OF</t>
  </si>
  <si>
    <t>ELECTRON UTILITY PLANT RATEBASE</t>
  </si>
  <si>
    <t>ELECTRON UNRECOVERED PLANT COSTS</t>
  </si>
  <si>
    <t>ADJ. NO.   8 -   FERNDALE DEFERRAL</t>
  </si>
  <si>
    <t>ADJ. NO.   7 -   BAKER DEFERRAL</t>
  </si>
  <si>
    <t>ADJ. NO.   5 -   SNOQUALMIE DEFERRAL</t>
  </si>
  <si>
    <t>ADJ. NO. 12 -   ELECTRON UNRECOVERED COSTS</t>
  </si>
  <si>
    <t>REVENUE ADJUSTMENT FOR FLOW-THRU TAXES</t>
  </si>
  <si>
    <t xml:space="preserve">     NO. 15 -   BEP</t>
  </si>
  <si>
    <t xml:space="preserve">     NO. 18 -   WESTCOAST PIPE CAP - UE-082013 (FB ENERGY)</t>
  </si>
  <si>
    <t xml:space="preserve">     NO. 18 -   WESTCOAST PIPE CAP - UE-100503 (BNP PARIBUS)</t>
  </si>
  <si>
    <t xml:space="preserve">     NO. 19 -   CHELAN</t>
  </si>
  <si>
    <t xml:space="preserve">     NO. 20 -   COLSTRIP 1&amp;2 (WECo) PREPAYMENT</t>
  </si>
  <si>
    <t xml:space="preserve">     NO. 21 -   LOWER SNAKE RIVER PREPAID TRANSM PRINCIPAL</t>
  </si>
  <si>
    <t xml:space="preserve">     NO. 20 -   MINT FARM APRIL 2013 HOT GAS PATH INSPECTION</t>
  </si>
  <si>
    <t xml:space="preserve">     NO. 16 -   WHITE RIVER PLANT COSTS</t>
  </si>
  <si>
    <t xml:space="preserve">     NO. 17 -   MINT FARM DEFFRED - UE-090704</t>
  </si>
  <si>
    <t xml:space="preserve">     NO. 17 -   LOWER SNAKE RIVER PLANT DEFERRAL</t>
  </si>
  <si>
    <t xml:space="preserve">     NO. 21 -    CARRYING CHARGES ON LSR PREPAID TRANSM</t>
  </si>
  <si>
    <t>EXPENSE ON REGULATORY ASSETS:</t>
  </si>
  <si>
    <t>ADJs - ALL OTHER</t>
  </si>
  <si>
    <t>ADJs - POWER COST &amp; PROD O&amp;M RELATED</t>
  </si>
  <si>
    <t>PLANT RATE BASE</t>
  </si>
  <si>
    <t>Rate Year:  Twelve Months Ended 10/31/2014</t>
  </si>
  <si>
    <t>VARIABLE TRANSMISSION INCOME - COLSTRIP, 3RD AC &amp; NI</t>
  </si>
  <si>
    <t xml:space="preserve">Total </t>
  </si>
  <si>
    <t>(Note 1)</t>
  </si>
  <si>
    <t>(Note 2)</t>
  </si>
  <si>
    <t>Adjustment-1</t>
  </si>
  <si>
    <t>(Note 1)  Amounts are included in Adjustments 15, 18, 19, 20 and 21.</t>
  </si>
  <si>
    <t>(Note 2)  Amounts are included in the test year and are adjusted in the Production Adjustment , Adjustment 23.</t>
  </si>
  <si>
    <t>Net Power Costs from DEM Exhibit</t>
  </si>
  <si>
    <t>O&amp;M PRODUCTION RELATED</t>
  </si>
  <si>
    <t>EMPLOYEE BENEFITS &amp; TAXES</t>
  </si>
  <si>
    <t>Sales calculated with rates effective June 2013 to May 2014, WA $1.46, SI $1.84, Colstrip $1.20</t>
  </si>
  <si>
    <t>Detail saved at I:\!Chelsey\PCORC 2013\PCORC Transmission Revenue 2009-2012 6.18.13</t>
  </si>
  <si>
    <t>Total Estimate of Transmission Sales Revenue on NI, SI, and Colstrip</t>
  </si>
  <si>
    <t>2013 PCORC - Prices at 6.03.13</t>
  </si>
  <si>
    <t>Diff</t>
  </si>
  <si>
    <t>Regulatory Asset Amortization in Production O&amp;M</t>
  </si>
  <si>
    <t>13PCORC Suppl</t>
  </si>
  <si>
    <t>13PCORC    As Filed</t>
  </si>
  <si>
    <t>Exhibit No. _____ (KJB-10)</t>
  </si>
  <si>
    <t>Note:  Amounts in bold and italics are different from April 25, 2013 original filing.</t>
  </si>
  <si>
    <t>PRODUCTION O&amp;M</t>
  </si>
  <si>
    <t>2013 PCORC Supplemental Filing                                                              TYE 09/30/2012</t>
  </si>
  <si>
    <t>2013 POWER COST ONLY RATE CASE SUPPLEMENTAL FILING vs 2011 GRC COMPLIANCE FILING</t>
  </si>
  <si>
    <t>Page 5 of 30</t>
  </si>
  <si>
    <t>Page 6 of 30</t>
  </si>
  <si>
    <t>Page 7 of 30</t>
  </si>
  <si>
    <t>Page 8 of 30</t>
  </si>
  <si>
    <t>Page 9 of 30</t>
  </si>
  <si>
    <t>Page 10 of 30</t>
  </si>
  <si>
    <t>Page 11 of 30</t>
  </si>
  <si>
    <t>Page 12 of 30</t>
  </si>
  <si>
    <t>Page 13 of 30</t>
  </si>
  <si>
    <t>Page 14 of 30</t>
  </si>
  <si>
    <t>Page 15 of 30</t>
  </si>
  <si>
    <t>Page 16 of 30</t>
  </si>
  <si>
    <t>Page 17 of 30</t>
  </si>
  <si>
    <t>Page 18 of 30</t>
  </si>
  <si>
    <t>Page 19 of 30</t>
  </si>
  <si>
    <t>Page 20 of 30</t>
  </si>
  <si>
    <t>Page 21 of 30</t>
  </si>
  <si>
    <t>Page 22 of 30</t>
  </si>
  <si>
    <t>Page 23 of 30</t>
  </si>
  <si>
    <t>Page 24 of 30</t>
  </si>
  <si>
    <t>Page 25 of 30</t>
  </si>
  <si>
    <t>Page 26 of 30</t>
  </si>
  <si>
    <t>Page 27-28 of 30</t>
  </si>
  <si>
    <t>Page 29 of 30</t>
  </si>
  <si>
    <t>Page 30 of 30</t>
  </si>
  <si>
    <t>From D. Mills</t>
  </si>
  <si>
    <t>Docket No. UE-130617</t>
  </si>
  <si>
    <t>Exhibit No. _______(KJB-10)</t>
  </si>
  <si>
    <t>Page 4 of 9</t>
  </si>
  <si>
    <t>Page 3 of 9</t>
  </si>
  <si>
    <t>POWER COST ONLY RATE CASE</t>
  </si>
  <si>
    <t>TEST YEAR SEPTEMBER 30, 2012</t>
  </si>
  <si>
    <t>RATE YEAR OCTOBER 31, 2014</t>
  </si>
  <si>
    <t xml:space="preserve">Exhibit A-3 Colstrip Fixed Costs </t>
  </si>
  <si>
    <t>Page 7 of 9</t>
  </si>
  <si>
    <t>RATE YEAR ENDED NOVEMBER 30, 2014</t>
  </si>
  <si>
    <t>Exhibit No. _____ (CTM-2)</t>
  </si>
  <si>
    <t>RECONCILE THE DIFFERENCE BETWEEN FINANCIAL STATEMENTS AND CLIENT DATA ANALYSIS RETRIEVAL SYSTEM</t>
  </si>
  <si>
    <t>Adjustments to Power Cost Rate</t>
  </si>
  <si>
    <t>PUD CONTRACT INITIATION PAYMENT &amp; SECURITY DEPOSIT</t>
  </si>
  <si>
    <t xml:space="preserve">     NO. 20 -   FERC PART 12 STUDY NON-CONSTRUCTION COSTS</t>
  </si>
  <si>
    <t>LOWER BAKER</t>
  </si>
  <si>
    <t>FALLS PROJECT</t>
  </si>
  <si>
    <t>GENERATING</t>
  </si>
  <si>
    <t>STATION</t>
  </si>
  <si>
    <t>SNOQUALMIE FALLS PROJECT UPGRADES</t>
  </si>
  <si>
    <t>SNOQUALMIE FALLS PROJECT DEFERRAL</t>
  </si>
  <si>
    <t>LOWER BAKER PROJECT UPGRADES</t>
  </si>
  <si>
    <t>LOWER BAKER PROJECT DEFERRAL</t>
  </si>
  <si>
    <t>UPGRADES</t>
  </si>
  <si>
    <t>COSTS</t>
  </si>
  <si>
    <t>POWER COSTS</t>
  </si>
  <si>
    <t>LINE OF</t>
  </si>
  <si>
    <t>PUD CONTRACT</t>
  </si>
  <si>
    <t>INITIATION PYMT</t>
  </si>
  <si>
    <t>&amp; SECURITY DPTS</t>
  </si>
  <si>
    <t>ON WESTCOAST</t>
  </si>
  <si>
    <t>PIPELINE</t>
  </si>
  <si>
    <t>ASSET - WHITE</t>
  </si>
  <si>
    <t>FERNDALE GENERATING STATION</t>
  </si>
  <si>
    <t>SALE OF ELECTRON PROJECT</t>
  </si>
  <si>
    <t>BONNEVILLE EXCHANGE POWER</t>
  </si>
  <si>
    <t>REGULATORY ASSET - WHITE RIVER PROJECT</t>
  </si>
  <si>
    <t>CAPACITY PAYMENT ON WESTCOAST PIPELINE</t>
  </si>
  <si>
    <t>PLANT DEFERRALS</t>
  </si>
  <si>
    <t>DEFERRALS</t>
  </si>
  <si>
    <t>OTHER</t>
  </si>
  <si>
    <t>ASSETS</t>
  </si>
  <si>
    <t>OTHER REGULATORY ASSETS</t>
  </si>
  <si>
    <t>PREPAID TRANSMISSION AND DEFERRED CARRYING CHARGES</t>
  </si>
  <si>
    <t>PREPAID TRANS</t>
  </si>
  <si>
    <t>&amp; DEFERRED</t>
  </si>
  <si>
    <t>CARRYING CHARGES</t>
  </si>
  <si>
    <t>Docket UE-130617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</si>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</sst>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4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000_);_(* \(#,##0.0000000\);_(* &quot;-&quot;??_);_(@_)"/>
    <numFmt numFmtId="167" formatCode="_(&quot;$&quot;* #,##0_);_(&quot;$&quot;* \(#,##0\);_(&quot;$&quot;* &quot;-&quot;??_);_(@_)"/>
    <numFmt numFmtId="168" formatCode="_(* #,##0.000_);_(* \(#,##0.000\);_(* &quot;-&quot;??_);_(@_)"/>
    <numFmt numFmtId="169" formatCode="_(* #,##0.00000_);_(* \(#,##0.00000\);_(* &quot;-&quot;??_);_(@_)"/>
    <numFmt numFmtId="170" formatCode="_(&quot;$&quot;* #,##0.000_);_(&quot;$&quot;* \(#,##0.000\);_(&quot;$&quot;* &quot;-&quot;??_);_(@_)"/>
    <numFmt numFmtId="172" formatCode="0.00000"/>
    <numFmt numFmtId="173" formatCode="0.000000"/>
    <numFmt numFmtId="174" formatCode="0.0000000"/>
    <numFmt numFmtId="175" formatCode="_(&quot;$&quot;* #,##0.000_);_(&quot;$&quot;* \(#,##0.000\);_(&quot;$&quot;* &quot;-&quot;???_);_(@_)"/>
    <numFmt numFmtId="176" formatCode="mmmm\ d\,\ yyyy"/>
    <numFmt numFmtId="177" formatCode="0.000%"/>
    <numFmt numFmtId="178" formatCode="#,##0;\(#,##0\)"/>
    <numFmt numFmtId="180" formatCode="0.0%"/>
    <numFmt numFmtId="181" formatCode="_(* #,##0.000_);_(* \(#,##0.000\);_(* &quot;-&quot;???_);_(@_)"/>
    <numFmt numFmtId="182" formatCode="_(* #,##0.000000_);_(* \(#,##0.000000\);_(* &quot;-&quot;????????_);_(@_)"/>
    <numFmt numFmtId="183" formatCode="_(#,##0.0%_);\(#,##0.0%\);_(#,##0.0%_);_(@_)"/>
    <numFmt numFmtId="184" formatCode="_-* #,##0.00\ &quot;DM&quot;_-;\-* #,##0.00\ &quot;DM&quot;_-;_-* &quot;-&quot;??\ &quot;DM&quot;_-;_-@_-"/>
    <numFmt numFmtId="185" formatCode="#,##0.0000"/>
    <numFmt numFmtId="186" formatCode="0.0%_);\(0.0%\)"/>
    <numFmt numFmtId="187" formatCode="* _(#,##0_);* \(#,##0\);_(* &quot;-&quot;??_);_(@_)"/>
    <numFmt numFmtId="188" formatCode="0000"/>
    <numFmt numFmtId="189" formatCode="000000"/>
    <numFmt numFmtId="190" formatCode="_(&quot;$&quot;* #,##0.0_);_(&quot;$&quot;* \(#,##0.0\);_(&quot;$&quot;* &quot;-&quot;??_);_(@_)"/>
    <numFmt numFmtId="191" formatCode="0.0000%"/>
    <numFmt numFmtId="192" formatCode="#,##0.00000_);[Red]\(#,##0.00000\)"/>
    <numFmt numFmtId="193" formatCode="[$-409]mmm\-yy;@"/>
    <numFmt numFmtId="194" formatCode="&quot;Adjustment&quot;\ General"/>
    <numFmt numFmtId="195" formatCode="_(&quot;$&quot;* #,##0.000000_);_(&quot;$&quot;* \(#,##0.000000\);_(&quot;$&quot;* &quot;-&quot;??_);_(@_)"/>
    <numFmt numFmtId="196" formatCode="_(&quot;$&quot;* #,##0_);[Red]_(&quot;$&quot;* \(#,##0\);_(&quot;$&quot;* &quot;-&quot;_);_(@_)"/>
    <numFmt numFmtId="197" formatCode="0.00_)"/>
    <numFmt numFmtId="198" formatCode="&quot;$&quot;#,##0;\-&quot;$&quot;#,##0"/>
    <numFmt numFmtId="199" formatCode="0\ &quot; HR&quot;"/>
    <numFmt numFmtId="200" formatCode="_(&quot;$&quot;* #,##0.0000_);_(&quot;$&quot;* \(#,##0.0000\);_(&quot;$&quot;* &quot;-&quot;????_);_(@_)"/>
    <numFmt numFmtId="201" formatCode="_(* #,##0.0_);_(* \(#,##0.0\);_(* &quot;-&quot;_);_(@_)"/>
    <numFmt numFmtId="202" formatCode="0.00000%"/>
    <numFmt numFmtId="203" formatCode="#,##0.00\ ;\(#,##0.00\)"/>
    <numFmt numFmtId="204" formatCode="_(&quot;$&quot;* #,##0.000000_);_(&quot;$&quot;* \(#,##0.000000\);_(&quot;$&quot;* &quot;-&quot;??????_);_(@_)"/>
    <numFmt numFmtId="205" formatCode="_(* ###0_);_(* \(###0\);_(* &quot;-&quot;_);_(@_)"/>
    <numFmt numFmtId="206" formatCode="d\.mmm\.yy"/>
    <numFmt numFmtId="207" formatCode="&quot;$&quot;#,##0.00"/>
    <numFmt numFmtId="208" formatCode="_([$€-2]* #,##0.00_);_([$€-2]* \(#,##0.00\);_([$€-2]* &quot;-&quot;??_)"/>
    <numFmt numFmtId="209" formatCode="0.000000%"/>
    <numFmt numFmtId="210" formatCode="_-* ###0_-;\(###0\);_-* &quot;–&quot;_-;_-@_-"/>
    <numFmt numFmtId="211" formatCode="_-* #,###_-;\(#,###\);_-* &quot;–&quot;_-;_-@_-"/>
    <numFmt numFmtId="212" formatCode="_-\ #,##0.0_-;\(#,##0.0\);_-* &quot;–&quot;_-;_-@_-"/>
    <numFmt numFmtId="213" formatCode="0.0"/>
    <numFmt numFmtId="214" formatCode="0.000_)"/>
    <numFmt numFmtId="215" formatCode="#,##0.0"/>
    <numFmt numFmtId="216" formatCode="#,##0.0_);[Red]\(#,##0.0\)"/>
    <numFmt numFmtId="217" formatCode="m/d/yy\ h:mm\ AM/PM"/>
    <numFmt numFmtId="218" formatCode="m/d/yy\ h:mm"/>
    <numFmt numFmtId="219" formatCode="mmm\-yyyy"/>
    <numFmt numFmtId="220" formatCode="&quot;$&quot;#,"/>
    <numFmt numFmtId="221" formatCode="0.00_);\(0.00\)"/>
    <numFmt numFmtId="222" formatCode="0000000"/>
    <numFmt numFmtId="223" formatCode="#,##0_);\-#,##0_);\-_)"/>
    <numFmt numFmtId="224" formatCode="#,##0.00_);\-#,##0.00_);\-_)"/>
    <numFmt numFmtId="225" formatCode="#,##0.000_);[Red]\(#,##0.000\)"/>
    <numFmt numFmtId="226" formatCode="&quot;$&quot;#,##0.000_);[Red]\(&quot;$&quot;#,##0.000\)"/>
    <numFmt numFmtId="227" formatCode="_(* #,##0.0_);_(* \(#,##0.0\);_(* &quot;-&quot;??_);_(@_)"/>
    <numFmt numFmtId="228" formatCode="0.00\ ;\-0.00\ ;&quot;- &quot;"/>
    <numFmt numFmtId="229" formatCode="#,##0.0_);\-#,##0.0_);\-_)"/>
    <numFmt numFmtId="230" formatCode="mmm\ dd\,\ yyyy"/>
    <numFmt numFmtId="231" formatCode="yyyy"/>
    <numFmt numFmtId="232" formatCode="0.0000"/>
    <numFmt numFmtId="233" formatCode="0.00\ "/>
  </numFmts>
  <fonts count="24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u/>
      <sz val="10"/>
      <name val="Arial"/>
      <family val="2"/>
    </font>
    <font>
      <sz val="8"/>
      <name val="Helv"/>
    </font>
    <font>
      <sz val="8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i/>
      <sz val="10"/>
      <name val="Times New Roman"/>
      <family val="1"/>
    </font>
    <font>
      <b/>
      <i/>
      <sz val="10"/>
      <name val="Times New Roman"/>
      <family val="1"/>
    </font>
    <font>
      <b/>
      <i/>
      <sz val="12"/>
      <name val="Times New Roman"/>
      <family val="1"/>
    </font>
    <font>
      <u/>
      <sz val="10"/>
      <name val="Times New Roman"/>
      <family val="1"/>
    </font>
    <font>
      <b/>
      <u/>
      <sz val="10"/>
      <name val="Times New Roman"/>
      <family val="1"/>
    </font>
    <font>
      <sz val="6"/>
      <name val="Times New Roman"/>
      <family val="1"/>
    </font>
    <font>
      <sz val="10"/>
      <color indexed="8"/>
      <name val="Arial"/>
      <family val="2"/>
    </font>
    <font>
      <sz val="6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name val="Helv"/>
    </font>
    <font>
      <b/>
      <sz val="9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11"/>
      <name val="univers (E1)"/>
    </font>
    <font>
      <b/>
      <sz val="12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color indexed="10"/>
      <name val="Arial"/>
      <family val="2"/>
    </font>
    <font>
      <sz val="9"/>
      <name val="Arial"/>
      <family val="2"/>
    </font>
    <font>
      <sz val="10"/>
      <name val="MS Sans Serif"/>
      <family val="2"/>
    </font>
    <font>
      <sz val="10"/>
      <color indexed="8"/>
      <name val="MS Sans Serif"/>
      <family val="2"/>
    </font>
    <font>
      <b/>
      <i/>
      <sz val="10"/>
      <color indexed="10"/>
      <name val="Arial"/>
      <family val="2"/>
    </font>
    <font>
      <b/>
      <sz val="12"/>
      <name val="Times New Roman"/>
      <family val="1"/>
    </font>
    <font>
      <sz val="12"/>
      <name val="Arial"/>
      <family val="2"/>
    </font>
    <font>
      <sz val="12"/>
      <name val="Helv"/>
    </font>
    <font>
      <sz val="10"/>
      <name val="Courier"/>
      <family val="3"/>
    </font>
    <font>
      <sz val="11"/>
      <color theme="1"/>
      <name val="Calibri"/>
      <family val="2"/>
    </font>
    <font>
      <b/>
      <u/>
      <sz val="14"/>
      <color indexed="12"/>
      <name val="Arial"/>
      <family val="2"/>
    </font>
    <font>
      <sz val="11"/>
      <color indexed="8"/>
      <name val="Calibri"/>
      <family val="2"/>
    </font>
    <font>
      <b/>
      <u val="double"/>
      <sz val="14"/>
      <name val="Arial MT"/>
    </font>
    <font>
      <b/>
      <sz val="14"/>
      <name val="Arial MT"/>
    </font>
    <font>
      <sz val="11"/>
      <color indexed="63"/>
      <name val="Calibri"/>
      <family val="2"/>
    </font>
    <font>
      <sz val="11"/>
      <color indexed="60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1"/>
      <color indexed="20"/>
      <name val="Calibri"/>
      <family val="2"/>
    </font>
    <font>
      <sz val="11"/>
      <color indexed="8"/>
      <name val="Calibri"/>
      <family val="2"/>
      <scheme val="minor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8"/>
      <name val="Antique Olive"/>
      <family val="2"/>
    </font>
    <font>
      <sz val="8"/>
      <name val="Geneva"/>
      <family val="2"/>
    </font>
    <font>
      <b/>
      <sz val="8"/>
      <name val="Times New Roman"/>
      <family val="1"/>
    </font>
    <font>
      <b/>
      <sz val="10"/>
      <color rgb="FFFF0000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theme="1"/>
      <name val="Calibri"/>
      <family val="2"/>
      <scheme val="minor"/>
    </font>
    <font>
      <sz val="10"/>
      <color indexed="8"/>
      <name val="Times New Roman"/>
      <family val="1"/>
    </font>
    <font>
      <sz val="10"/>
      <name val="Arial"/>
      <family val="2"/>
    </font>
    <font>
      <u/>
      <sz val="10"/>
      <name val="Arial"/>
      <family val="2"/>
    </font>
    <font>
      <sz val="8"/>
      <name val="Times New Roman"/>
      <family val="1"/>
    </font>
    <font>
      <sz val="11"/>
      <name val="Calibri"/>
      <family val="2"/>
      <scheme val="minor"/>
    </font>
    <font>
      <u val="singleAccounting"/>
      <sz val="10"/>
      <name val="Times New Roman"/>
      <family val="1"/>
    </font>
    <font>
      <b/>
      <sz val="16"/>
      <color rgb="FFFF0000"/>
      <name val="Arial"/>
      <family val="2"/>
    </font>
    <font>
      <sz val="10"/>
      <color rgb="FF0000FF"/>
      <name val="Arial"/>
      <family val="2"/>
    </font>
    <font>
      <sz val="10"/>
      <color theme="1"/>
      <name val="Calibri"/>
      <family val="2"/>
    </font>
    <font>
      <b/>
      <sz val="26"/>
      <color theme="1"/>
      <name val="Calibri"/>
      <family val="2"/>
    </font>
    <font>
      <b/>
      <sz val="10"/>
      <color theme="1"/>
      <name val="Calibri"/>
      <family val="2"/>
    </font>
    <font>
      <sz val="28"/>
      <color theme="1"/>
      <name val="Calibri"/>
      <family val="2"/>
    </font>
    <font>
      <b/>
      <sz val="10"/>
      <color rgb="FFFF0000"/>
      <name val="Calibri"/>
      <family val="2"/>
    </font>
    <font>
      <sz val="16"/>
      <color rgb="FFFF0000"/>
      <name val="Times New Roman"/>
      <family val="1"/>
    </font>
    <font>
      <b/>
      <sz val="12"/>
      <color rgb="FFFF0000"/>
      <name val="Arial"/>
      <family val="2"/>
    </font>
    <font>
      <sz val="14"/>
      <color rgb="FFFF0000"/>
      <name val="Arial"/>
      <family val="2"/>
    </font>
    <font>
      <sz val="11"/>
      <color rgb="FF9C0006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indexed="9"/>
      <name val="Calibri"/>
      <family val="2"/>
    </font>
    <font>
      <b/>
      <sz val="10"/>
      <name val="Arial Unicode MS"/>
      <family val="2"/>
    </font>
    <font>
      <sz val="10"/>
      <name val="Arial Unicode MS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indexed="62"/>
      <name val="Calibri"/>
      <family val="2"/>
    </font>
    <font>
      <sz val="11"/>
      <color rgb="FF3F3F76"/>
      <name val="Calibri"/>
      <family val="2"/>
      <scheme val="minor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indexed="62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theme="3"/>
      <name val="Cambria"/>
      <family val="2"/>
      <scheme val="major"/>
    </font>
    <font>
      <sz val="9"/>
      <color indexed="81"/>
      <name val="Tahoma"/>
      <family val="2"/>
    </font>
    <font>
      <sz val="20"/>
      <color rgb="FFFF0000"/>
      <name val="Arial"/>
      <family val="2"/>
    </font>
    <font>
      <sz val="12"/>
      <color indexed="24"/>
      <name val="Arial"/>
      <family val="2"/>
    </font>
    <font>
      <sz val="10"/>
      <name val="MS Serif"/>
      <family val="1"/>
    </font>
    <font>
      <sz val="7"/>
      <name val="Small Fonts"/>
      <family val="2"/>
    </font>
    <font>
      <b/>
      <sz val="10"/>
      <name val="MS Sans Serif"/>
      <family val="2"/>
    </font>
    <font>
      <b/>
      <sz val="8"/>
      <color indexed="8"/>
      <name val="Helv"/>
    </font>
    <font>
      <b/>
      <sz val="14"/>
      <color indexed="56"/>
      <name val="Arial"/>
      <family val="2"/>
    </font>
    <font>
      <sz val="12"/>
      <name val="Times"/>
      <family val="1"/>
    </font>
    <font>
      <b/>
      <sz val="12"/>
      <color indexed="20"/>
      <name val="Arial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b/>
      <sz val="12"/>
      <color indexed="56"/>
      <name val="Arial"/>
      <family val="2"/>
    </font>
    <font>
      <sz val="10"/>
      <color indexed="24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u/>
      <sz val="10"/>
      <color indexed="12"/>
      <name val="Arial"/>
      <family val="2"/>
    </font>
    <font>
      <sz val="11"/>
      <color indexed="19"/>
      <name val="Calibri"/>
      <family val="2"/>
    </font>
    <font>
      <sz val="10"/>
      <name val="Calibri"/>
      <family val="2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sz val="8"/>
      <color indexed="8"/>
      <name val="Arial"/>
      <family val="2"/>
    </font>
    <font>
      <b/>
      <i/>
      <sz val="16"/>
      <name val="Helv"/>
    </font>
    <font>
      <sz val="8"/>
      <color theme="1"/>
      <name val="Arial"/>
      <family val="2"/>
    </font>
    <font>
      <sz val="8"/>
      <name val="MS Sans Serif"/>
      <family val="2"/>
    </font>
    <font>
      <u/>
      <sz val="8"/>
      <color indexed="12"/>
      <name val="Arial"/>
      <family val="2"/>
    </font>
    <font>
      <sz val="10"/>
      <color theme="0"/>
      <name val="Times New Roman"/>
      <family val="1"/>
    </font>
    <font>
      <u val="singleAccounting"/>
      <sz val="10"/>
      <color rgb="FFFF0000"/>
      <name val="Times New Roman"/>
      <family val="1"/>
    </font>
    <font>
      <u/>
      <sz val="10"/>
      <color rgb="FFFF000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1"/>
      <color indexed="63"/>
      <name val="Calibri"/>
      <family val="2"/>
      <scheme val="minor"/>
    </font>
    <font>
      <sz val="11"/>
      <color theme="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11"/>
      <color rgb="FFFA7D00"/>
      <name val="Calibri"/>
      <family val="2"/>
    </font>
    <font>
      <b/>
      <sz val="11"/>
      <color indexed="10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2"/>
      <color indexed="8"/>
      <name val="Arial"/>
      <family val="2"/>
    </font>
    <font>
      <i/>
      <sz val="9"/>
      <name val="MS Sans Serif"/>
      <family val="2"/>
    </font>
    <font>
      <b/>
      <sz val="14"/>
      <color indexed="8"/>
      <name val="Arial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sz val="11"/>
      <color rgb="FF3F3F76"/>
      <name val="Calibri"/>
      <family val="2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sz val="10"/>
      <name val="Geneva"/>
    </font>
    <font>
      <sz val="12"/>
      <color theme="1"/>
      <name val="Arial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12"/>
      <name val="Times"/>
      <family val="1"/>
    </font>
    <font>
      <sz val="8"/>
      <color indexed="32"/>
      <name val="Arial"/>
      <family val="2"/>
    </font>
    <font>
      <sz val="12"/>
      <color indexed="10"/>
      <name val="Times"/>
      <family val="1"/>
    </font>
    <font>
      <b/>
      <sz val="8"/>
      <color indexed="18"/>
      <name val="Arial"/>
      <family val="2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8"/>
      <color indexed="43"/>
      <name val="Cambria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b/>
      <i/>
      <sz val="10"/>
      <color rgb="FF0070C0"/>
      <name val="Arial"/>
      <family val="2"/>
    </font>
    <font>
      <sz val="10"/>
      <color rgb="FF0000FF"/>
      <name val="Times New Roman"/>
      <family val="1"/>
    </font>
    <font>
      <b/>
      <u/>
      <sz val="10"/>
      <color rgb="FF0000FF"/>
      <name val="Times New Roman"/>
      <family val="1"/>
    </font>
    <font>
      <b/>
      <sz val="10"/>
      <color rgb="FF0000FF"/>
      <name val="Times New Roman"/>
      <family val="1"/>
    </font>
    <font>
      <b/>
      <i/>
      <sz val="12"/>
      <color rgb="FFFF0066"/>
      <name val="Times New Roman"/>
      <family val="1"/>
    </font>
    <font>
      <sz val="14"/>
      <name val="Arial"/>
      <family val="2"/>
    </font>
    <font>
      <u/>
      <sz val="10"/>
      <color rgb="FF0000FF"/>
      <name val="Times New Roman"/>
      <family val="1"/>
    </font>
    <font>
      <b/>
      <sz val="10"/>
      <color indexed="28"/>
      <name val="Arial"/>
      <family val="2"/>
    </font>
    <font>
      <i/>
      <sz val="8"/>
      <color rgb="FF002060"/>
      <name val="Arial"/>
      <family val="2"/>
    </font>
    <font>
      <b/>
      <sz val="10"/>
      <color indexed="12"/>
      <name val="Arial"/>
      <family val="2"/>
    </font>
    <font>
      <sz val="12"/>
      <color rgb="FFFF0000"/>
      <name val="Arial"/>
      <family val="2"/>
    </font>
    <font>
      <sz val="12"/>
      <color theme="0"/>
      <name val="Arial"/>
      <family val="2"/>
    </font>
    <font>
      <b/>
      <sz val="14"/>
      <color rgb="FFFF0000"/>
      <name val="Calibri"/>
      <family val="2"/>
    </font>
    <font>
      <sz val="14"/>
      <color rgb="FFFF0000"/>
      <name val="Calibri"/>
      <family val="2"/>
    </font>
    <font>
      <b/>
      <sz val="11"/>
      <color theme="1"/>
      <name val="Calibri"/>
      <family val="2"/>
    </font>
    <font>
      <sz val="8"/>
      <color rgb="FFFF0000"/>
      <name val="Times New Roman"/>
      <family val="1"/>
    </font>
    <font>
      <i/>
      <sz val="8"/>
      <color rgb="FFFF000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b/>
      <i/>
      <sz val="10"/>
      <color rgb="FF0000FF"/>
      <name val="Arial"/>
      <family val="2"/>
    </font>
    <font>
      <sz val="11"/>
      <color rgb="FF0000FF"/>
      <name val="Calibri"/>
      <family val="2"/>
    </font>
    <font>
      <sz val="10"/>
      <color theme="1"/>
      <name val="Times New Roman"/>
      <family val="1"/>
    </font>
    <font>
      <b/>
      <sz val="9"/>
      <color indexed="81"/>
      <name val="Tahoma"/>
      <family val="2"/>
    </font>
    <font>
      <i/>
      <sz val="10"/>
      <color theme="0"/>
      <name val="Times New Roman"/>
      <family val="1"/>
    </font>
  </fonts>
  <fills count="120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18"/>
      </patternFill>
    </fill>
    <fill>
      <patternFill patternType="solid">
        <fgColor theme="4" tint="0.79998168889431442"/>
        <bgColor indexed="65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20"/>
      </patternFill>
    </fill>
    <fill>
      <patternFill patternType="solid">
        <fgColor theme="5" tint="0.79998168889431442"/>
        <bgColor indexed="6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theme="6" tint="0.79998168889431442"/>
        <bgColor indexed="65"/>
      </patternFill>
    </fill>
    <fill>
      <patternFill patternType="solid">
        <fgColor indexed="46"/>
      </patternFill>
    </fill>
    <fill>
      <patternFill patternType="solid">
        <fgColor theme="7" tint="0.79998168889431442"/>
        <bgColor indexed="65"/>
      </patternFill>
    </fill>
    <fill>
      <patternFill patternType="solid">
        <fgColor indexed="27"/>
      </patternFill>
    </fill>
    <fill>
      <patternFill patternType="solid">
        <fgColor theme="9" tint="0.79998168889431442"/>
        <bgColor indexed="65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28"/>
      </patternFill>
    </fill>
    <fill>
      <patternFill patternType="solid">
        <fgColor theme="4" tint="0.59999389629810485"/>
        <bgColor indexed="65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indexed="51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0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indexed="36"/>
      </patternFill>
    </fill>
    <fill>
      <patternFill patternType="solid">
        <fgColor theme="7" tint="0.39997558519241921"/>
        <bgColor indexed="65"/>
      </patternFill>
    </fill>
    <fill>
      <patternFill patternType="solid">
        <fgColor indexed="49"/>
      </patternFill>
    </fill>
    <fill>
      <patternFill patternType="solid">
        <fgColor theme="8" tint="0.39997558519241921"/>
        <bgColor indexed="65"/>
      </patternFill>
    </fill>
    <fill>
      <patternFill patternType="solid">
        <fgColor indexed="52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FFFFCC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indexed="9"/>
        <bgColor indexed="64"/>
      </patternFill>
    </fill>
    <fill>
      <patternFill patternType="solid">
        <fgColor rgb="FFF2F2F2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gray0625">
        <fgColor indexed="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gray125">
        <fgColor indexed="8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2"/>
        <bgColor indexed="64"/>
      </patternFill>
    </fill>
    <fill>
      <patternFill patternType="lightDown">
        <fgColor indexed="22"/>
        <bgColor indexed="23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</fills>
  <borders count="13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double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</borders>
  <cellStyleXfs count="40155">
    <xf numFmtId="0" fontId="0" fillId="0" borderId="0"/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17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69" fontId="17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4" fontId="20" fillId="0" borderId="0">
      <alignment horizontal="left" wrapText="1"/>
    </xf>
    <xf numFmtId="169" fontId="17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69" fontId="17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9" fillId="0" borderId="0"/>
    <xf numFmtId="0" fontId="29" fillId="0" borderId="0"/>
    <xf numFmtId="173" fontId="20" fillId="0" borderId="0">
      <alignment horizontal="left" wrapText="1"/>
    </xf>
    <xf numFmtId="173" fontId="20" fillId="0" borderId="0">
      <alignment horizontal="left" wrapText="1"/>
    </xf>
    <xf numFmtId="0" fontId="29" fillId="0" borderId="0"/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0" fontId="29" fillId="0" borderId="0"/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17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0" fontId="29" fillId="0" borderId="0"/>
    <xf numFmtId="169" fontId="17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17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73" fontId="17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0" fontId="29" fillId="0" borderId="0"/>
    <xf numFmtId="0" fontId="29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73" fontId="17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4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73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17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0" fontId="17" fillId="0" borderId="0"/>
    <xf numFmtId="39" fontId="59" fillId="0" borderId="0"/>
    <xf numFmtId="39" fontId="59" fillId="0" borderId="0"/>
    <xf numFmtId="0" fontId="60" fillId="0" borderId="0"/>
    <xf numFmtId="0" fontId="60" fillId="0" borderId="0"/>
    <xf numFmtId="0" fontId="62" fillId="0" borderId="0"/>
    <xf numFmtId="0" fontId="62" fillId="0" borderId="0"/>
    <xf numFmtId="0" fontId="60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4" fontId="17" fillId="0" borderId="0">
      <alignment horizontal="left" wrapText="1"/>
    </xf>
    <xf numFmtId="0" fontId="17" fillId="0" borderId="0">
      <alignment horizontal="left" wrapText="1"/>
    </xf>
    <xf numFmtId="0" fontId="17" fillId="0" borderId="0">
      <alignment horizontal="left" wrapText="1"/>
    </xf>
    <xf numFmtId="0" fontId="17" fillId="0" borderId="0">
      <alignment horizontal="left" wrapText="1"/>
    </xf>
    <xf numFmtId="0" fontId="17" fillId="0" borderId="0">
      <alignment horizontal="left" wrapText="1"/>
    </xf>
    <xf numFmtId="0" fontId="17" fillId="0" borderId="0">
      <alignment horizontal="left" wrapText="1"/>
    </xf>
    <xf numFmtId="0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0" fontId="29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0" fontId="29" fillId="0" borderId="0"/>
    <xf numFmtId="0" fontId="29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>
      <alignment horizontal="left" wrapText="1"/>
    </xf>
    <xf numFmtId="0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>
      <alignment horizontal="left" wrapText="1"/>
    </xf>
    <xf numFmtId="0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63" fillId="0" borderId="40"/>
    <xf numFmtId="0" fontId="64" fillId="0" borderId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5" fillId="9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6" fillId="10" borderId="0" applyNumberFormat="0" applyBorder="0" applyAlignment="0" applyProtection="0"/>
    <xf numFmtId="0" fontId="62" fillId="8" borderId="0" applyNumberFormat="0" applyBorder="0" applyAlignment="0" applyProtection="0"/>
    <xf numFmtId="0" fontId="16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5" fillId="13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6" fillId="14" borderId="0" applyNumberFormat="0" applyBorder="0" applyAlignment="0" applyProtection="0"/>
    <xf numFmtId="0" fontId="62" fillId="12" borderId="0" applyNumberFormat="0" applyBorder="0" applyAlignment="0" applyProtection="0"/>
    <xf numFmtId="0" fontId="16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6" borderId="0" applyNumberFormat="0" applyBorder="0" applyAlignment="0" applyProtection="0"/>
    <xf numFmtId="0" fontId="62" fillId="16" borderId="0" applyNumberFormat="0" applyBorder="0" applyAlignment="0" applyProtection="0"/>
    <xf numFmtId="0" fontId="62" fillId="16" borderId="0" applyNumberFormat="0" applyBorder="0" applyAlignment="0" applyProtection="0"/>
    <xf numFmtId="0" fontId="62" fillId="16" borderId="0" applyNumberFormat="0" applyBorder="0" applyAlignment="0" applyProtection="0"/>
    <xf numFmtId="0" fontId="62" fillId="16" borderId="0" applyNumberFormat="0" applyBorder="0" applyAlignment="0" applyProtection="0"/>
    <xf numFmtId="0" fontId="62" fillId="16" borderId="0" applyNumberFormat="0" applyBorder="0" applyAlignment="0" applyProtection="0"/>
    <xf numFmtId="0" fontId="65" fillId="17" borderId="0" applyNumberFormat="0" applyBorder="0" applyAlignment="0" applyProtection="0"/>
    <xf numFmtId="0" fontId="62" fillId="16" borderId="0" applyNumberFormat="0" applyBorder="0" applyAlignment="0" applyProtection="0"/>
    <xf numFmtId="0" fontId="62" fillId="16" borderId="0" applyNumberFormat="0" applyBorder="0" applyAlignment="0" applyProtection="0"/>
    <xf numFmtId="0" fontId="62" fillId="16" borderId="0" applyNumberFormat="0" applyBorder="0" applyAlignment="0" applyProtection="0"/>
    <xf numFmtId="0" fontId="62" fillId="16" borderId="0" applyNumberFormat="0" applyBorder="0" applyAlignment="0" applyProtection="0"/>
    <xf numFmtId="0" fontId="62" fillId="16" borderId="0" applyNumberFormat="0" applyBorder="0" applyAlignment="0" applyProtection="0"/>
    <xf numFmtId="0" fontId="62" fillId="16" borderId="0" applyNumberFormat="0" applyBorder="0" applyAlignment="0" applyProtection="0"/>
    <xf numFmtId="0" fontId="62" fillId="16" borderId="0" applyNumberFormat="0" applyBorder="0" applyAlignment="0" applyProtection="0"/>
    <xf numFmtId="0" fontId="62" fillId="16" borderId="0" applyNumberFormat="0" applyBorder="0" applyAlignment="0" applyProtection="0"/>
    <xf numFmtId="0" fontId="66" fillId="14" borderId="0" applyNumberFormat="0" applyBorder="0" applyAlignment="0" applyProtection="0"/>
    <xf numFmtId="0" fontId="62" fillId="16" borderId="0" applyNumberFormat="0" applyBorder="0" applyAlignment="0" applyProtection="0"/>
    <xf numFmtId="0" fontId="16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5" fillId="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6" fillId="10" borderId="0" applyNumberFormat="0" applyBorder="0" applyAlignment="0" applyProtection="0"/>
    <xf numFmtId="0" fontId="62" fillId="19" borderId="0" applyNumberFormat="0" applyBorder="0" applyAlignment="0" applyProtection="0"/>
    <xf numFmtId="0" fontId="16" fillId="20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2" fillId="13" borderId="0" applyNumberFormat="0" applyBorder="0" applyAlignment="0" applyProtection="0"/>
    <xf numFmtId="0" fontId="66" fillId="14" borderId="0" applyNumberFormat="0" applyBorder="0" applyAlignment="0" applyProtection="0"/>
    <xf numFmtId="0" fontId="62" fillId="13" borderId="0" applyNumberFormat="0" applyBorder="0" applyAlignment="0" applyProtection="0"/>
    <xf numFmtId="0" fontId="16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5" fillId="24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6" fillId="25" borderId="0" applyNumberFormat="0" applyBorder="0" applyAlignment="0" applyProtection="0"/>
    <xf numFmtId="0" fontId="62" fillId="23" borderId="0" applyNumberFormat="0" applyBorder="0" applyAlignment="0" applyProtection="0"/>
    <xf numFmtId="0" fontId="16" fillId="26" borderId="0" applyNumberFormat="0" applyBorder="0" applyAlignment="0" applyProtection="0"/>
    <xf numFmtId="0" fontId="62" fillId="27" borderId="0" applyNumberFormat="0" applyBorder="0" applyAlignment="0" applyProtection="0"/>
    <xf numFmtId="0" fontId="62" fillId="27" borderId="0" applyNumberFormat="0" applyBorder="0" applyAlignment="0" applyProtection="0"/>
    <xf numFmtId="0" fontId="62" fillId="27" borderId="0" applyNumberFormat="0" applyBorder="0" applyAlignment="0" applyProtection="0"/>
    <xf numFmtId="0" fontId="62" fillId="27" borderId="0" applyNumberFormat="0" applyBorder="0" applyAlignment="0" applyProtection="0"/>
    <xf numFmtId="0" fontId="62" fillId="27" borderId="0" applyNumberFormat="0" applyBorder="0" applyAlignment="0" applyProtection="0"/>
    <xf numFmtId="0" fontId="62" fillId="27" borderId="0" applyNumberFormat="0" applyBorder="0" applyAlignment="0" applyProtection="0"/>
    <xf numFmtId="0" fontId="62" fillId="27" borderId="0" applyNumberFormat="0" applyBorder="0" applyAlignment="0" applyProtection="0"/>
    <xf numFmtId="0" fontId="62" fillId="27" borderId="0" applyNumberFormat="0" applyBorder="0" applyAlignment="0" applyProtection="0"/>
    <xf numFmtId="0" fontId="62" fillId="27" borderId="0" applyNumberFormat="0" applyBorder="0" applyAlignment="0" applyProtection="0"/>
    <xf numFmtId="0" fontId="62" fillId="27" borderId="0" applyNumberFormat="0" applyBorder="0" applyAlignment="0" applyProtection="0"/>
    <xf numFmtId="0" fontId="62" fillId="27" borderId="0" applyNumberFormat="0" applyBorder="0" applyAlignment="0" applyProtection="0"/>
    <xf numFmtId="0" fontId="62" fillId="27" borderId="0" applyNumberFormat="0" applyBorder="0" applyAlignment="0" applyProtection="0"/>
    <xf numFmtId="0" fontId="62" fillId="27" borderId="0" applyNumberFormat="0" applyBorder="0" applyAlignment="0" applyProtection="0"/>
    <xf numFmtId="0" fontId="62" fillId="28" borderId="0" applyNumberFormat="0" applyBorder="0" applyAlignment="0" applyProtection="0"/>
    <xf numFmtId="0" fontId="62" fillId="28" borderId="0" applyNumberFormat="0" applyBorder="0" applyAlignment="0" applyProtection="0"/>
    <xf numFmtId="0" fontId="62" fillId="28" borderId="0" applyNumberFormat="0" applyBorder="0" applyAlignment="0" applyProtection="0"/>
    <xf numFmtId="0" fontId="62" fillId="28" borderId="0" applyNumberFormat="0" applyBorder="0" applyAlignment="0" applyProtection="0"/>
    <xf numFmtId="0" fontId="62" fillId="28" borderId="0" applyNumberFormat="0" applyBorder="0" applyAlignment="0" applyProtection="0"/>
    <xf numFmtId="0" fontId="62" fillId="28" borderId="0" applyNumberFormat="0" applyBorder="0" applyAlignment="0" applyProtection="0"/>
    <xf numFmtId="0" fontId="62" fillId="28" borderId="0" applyNumberFormat="0" applyBorder="0" applyAlignment="0" applyProtection="0"/>
    <xf numFmtId="0" fontId="65" fillId="29" borderId="0" applyNumberFormat="0" applyBorder="0" applyAlignment="0" applyProtection="0"/>
    <xf numFmtId="0" fontId="62" fillId="28" borderId="0" applyNumberFormat="0" applyBorder="0" applyAlignment="0" applyProtection="0"/>
    <xf numFmtId="0" fontId="62" fillId="28" borderId="0" applyNumberFormat="0" applyBorder="0" applyAlignment="0" applyProtection="0"/>
    <xf numFmtId="0" fontId="62" fillId="28" borderId="0" applyNumberFormat="0" applyBorder="0" applyAlignment="0" applyProtection="0"/>
    <xf numFmtId="0" fontId="62" fillId="28" borderId="0" applyNumberFormat="0" applyBorder="0" applyAlignment="0" applyProtection="0"/>
    <xf numFmtId="0" fontId="62" fillId="28" borderId="0" applyNumberFormat="0" applyBorder="0" applyAlignment="0" applyProtection="0"/>
    <xf numFmtId="0" fontId="62" fillId="28" borderId="0" applyNumberFormat="0" applyBorder="0" applyAlignment="0" applyProtection="0"/>
    <xf numFmtId="0" fontId="62" fillId="28" borderId="0" applyNumberFormat="0" applyBorder="0" applyAlignment="0" applyProtection="0"/>
    <xf numFmtId="0" fontId="62" fillId="28" borderId="0" applyNumberFormat="0" applyBorder="0" applyAlignment="0" applyProtection="0"/>
    <xf numFmtId="0" fontId="66" fillId="14" borderId="0" applyNumberFormat="0" applyBorder="0" applyAlignment="0" applyProtection="0"/>
    <xf numFmtId="0" fontId="62" fillId="28" borderId="0" applyNumberFormat="0" applyBorder="0" applyAlignment="0" applyProtection="0"/>
    <xf numFmtId="0" fontId="16" fillId="30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5" fillId="24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6" fillId="10" borderId="0" applyNumberFormat="0" applyBorder="0" applyAlignment="0" applyProtection="0"/>
    <xf numFmtId="0" fontId="62" fillId="19" borderId="0" applyNumberFormat="0" applyBorder="0" applyAlignment="0" applyProtection="0"/>
    <xf numFmtId="0" fontId="16" fillId="31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6" fillId="25" borderId="0" applyNumberFormat="0" applyBorder="0" applyAlignment="0" applyProtection="0"/>
    <xf numFmtId="0" fontId="62" fillId="23" borderId="0" applyNumberFormat="0" applyBorder="0" applyAlignment="0" applyProtection="0"/>
    <xf numFmtId="0" fontId="16" fillId="32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5" fillId="1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2" fillId="33" borderId="0" applyNumberFormat="0" applyBorder="0" applyAlignment="0" applyProtection="0"/>
    <xf numFmtId="0" fontId="66" fillId="14" borderId="0" applyNumberFormat="0" applyBorder="0" applyAlignment="0" applyProtection="0"/>
    <xf numFmtId="0" fontId="62" fillId="33" borderId="0" applyNumberFormat="0" applyBorder="0" applyAlignment="0" applyProtection="0"/>
    <xf numFmtId="0" fontId="16" fillId="34" borderId="0" applyNumberFormat="0" applyBorder="0" applyAlignment="0" applyProtection="0"/>
    <xf numFmtId="0" fontId="67" fillId="35" borderId="0" applyNumberFormat="0" applyBorder="0" applyAlignment="0" applyProtection="0"/>
    <xf numFmtId="0" fontId="67" fillId="35" borderId="0" applyNumberFormat="0" applyBorder="0" applyAlignment="0" applyProtection="0"/>
    <xf numFmtId="0" fontId="67" fillId="35" borderId="0" applyNumberFormat="0" applyBorder="0" applyAlignment="0" applyProtection="0"/>
    <xf numFmtId="0" fontId="67" fillId="35" borderId="0" applyNumberFormat="0" applyBorder="0" applyAlignment="0" applyProtection="0"/>
    <xf numFmtId="0" fontId="68" fillId="36" borderId="0" applyNumberFormat="0" applyBorder="0" applyAlignment="0" applyProtection="0"/>
    <xf numFmtId="0" fontId="67" fillId="35" borderId="0" applyNumberFormat="0" applyBorder="0" applyAlignment="0" applyProtection="0"/>
    <xf numFmtId="0" fontId="67" fillId="27" borderId="0" applyNumberFormat="0" applyBorder="0" applyAlignment="0" applyProtection="0"/>
    <xf numFmtId="0" fontId="67" fillId="27" borderId="0" applyNumberFormat="0" applyBorder="0" applyAlignment="0" applyProtection="0"/>
    <xf numFmtId="0" fontId="67" fillId="27" borderId="0" applyNumberFormat="0" applyBorder="0" applyAlignment="0" applyProtection="0"/>
    <xf numFmtId="0" fontId="67" fillId="27" borderId="0" applyNumberFormat="0" applyBorder="0" applyAlignment="0" applyProtection="0"/>
    <xf numFmtId="0" fontId="68" fillId="37" borderId="0" applyNumberFormat="0" applyBorder="0" applyAlignment="0" applyProtection="0"/>
    <xf numFmtId="0" fontId="67" fillId="27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8" fillId="38" borderId="0" applyNumberFormat="0" applyBorder="0" applyAlignment="0" applyProtection="0"/>
    <xf numFmtId="0" fontId="67" fillId="28" borderId="0" applyNumberFormat="0" applyBorder="0" applyAlignment="0" applyProtection="0"/>
    <xf numFmtId="0" fontId="67" fillId="39" borderId="0" applyNumberFormat="0" applyBorder="0" applyAlignment="0" applyProtection="0"/>
    <xf numFmtId="0" fontId="67" fillId="39" borderId="0" applyNumberFormat="0" applyBorder="0" applyAlignment="0" applyProtection="0"/>
    <xf numFmtId="0" fontId="67" fillId="39" borderId="0" applyNumberFormat="0" applyBorder="0" applyAlignment="0" applyProtection="0"/>
    <xf numFmtId="0" fontId="67" fillId="39" borderId="0" applyNumberFormat="0" applyBorder="0" applyAlignment="0" applyProtection="0"/>
    <xf numFmtId="0" fontId="68" fillId="40" borderId="0" applyNumberFormat="0" applyBorder="0" applyAlignment="0" applyProtection="0"/>
    <xf numFmtId="0" fontId="67" fillId="39" borderId="0" applyNumberFormat="0" applyBorder="0" applyAlignment="0" applyProtection="0"/>
    <xf numFmtId="0" fontId="67" fillId="41" borderId="0" applyNumberFormat="0" applyBorder="0" applyAlignment="0" applyProtection="0"/>
    <xf numFmtId="0" fontId="67" fillId="41" borderId="0" applyNumberFormat="0" applyBorder="0" applyAlignment="0" applyProtection="0"/>
    <xf numFmtId="0" fontId="67" fillId="41" borderId="0" applyNumberFormat="0" applyBorder="0" applyAlignment="0" applyProtection="0"/>
    <xf numFmtId="0" fontId="67" fillId="41" borderId="0" applyNumberFormat="0" applyBorder="0" applyAlignment="0" applyProtection="0"/>
    <xf numFmtId="0" fontId="68" fillId="42" borderId="0" applyNumberFormat="0" applyBorder="0" applyAlignment="0" applyProtection="0"/>
    <xf numFmtId="0" fontId="67" fillId="41" borderId="0" applyNumberFormat="0" applyBorder="0" applyAlignment="0" applyProtection="0"/>
    <xf numFmtId="0" fontId="67" fillId="43" borderId="0" applyNumberFormat="0" applyBorder="0" applyAlignment="0" applyProtection="0"/>
    <xf numFmtId="0" fontId="67" fillId="43" borderId="0" applyNumberFormat="0" applyBorder="0" applyAlignment="0" applyProtection="0"/>
    <xf numFmtId="0" fontId="67" fillId="43" borderId="0" applyNumberFormat="0" applyBorder="0" applyAlignment="0" applyProtection="0"/>
    <xf numFmtId="0" fontId="67" fillId="43" borderId="0" applyNumberFormat="0" applyBorder="0" applyAlignment="0" applyProtection="0"/>
    <xf numFmtId="0" fontId="68" fillId="44" borderId="0" applyNumberFormat="0" applyBorder="0" applyAlignment="0" applyProtection="0"/>
    <xf numFmtId="0" fontId="67" fillId="43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46" borderId="0" applyNumberFormat="0" applyBorder="0" applyAlignment="0" applyProtection="0"/>
    <xf numFmtId="0" fontId="67" fillId="46" borderId="0" applyNumberFormat="0" applyBorder="0" applyAlignment="0" applyProtection="0"/>
    <xf numFmtId="0" fontId="67" fillId="47" borderId="0" applyNumberFormat="0" applyBorder="0" applyAlignment="0" applyProtection="0"/>
    <xf numFmtId="0" fontId="67" fillId="47" borderId="0" applyNumberFormat="0" applyBorder="0" applyAlignment="0" applyProtection="0"/>
    <xf numFmtId="0" fontId="67" fillId="39" borderId="0" applyNumberFormat="0" applyBorder="0" applyAlignment="0" applyProtection="0"/>
    <xf numFmtId="0" fontId="67" fillId="39" borderId="0" applyNumberFormat="0" applyBorder="0" applyAlignment="0" applyProtection="0"/>
    <xf numFmtId="0" fontId="67" fillId="41" borderId="0" applyNumberFormat="0" applyBorder="0" applyAlignment="0" applyProtection="0"/>
    <xf numFmtId="0" fontId="67" fillId="41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9" fillId="12" borderId="0" applyNumberFormat="0" applyBorder="0" applyAlignment="0" applyProtection="0"/>
    <xf numFmtId="0" fontId="69" fillId="12" borderId="0" applyNumberFormat="0" applyBorder="0" applyAlignment="0" applyProtection="0"/>
    <xf numFmtId="0" fontId="69" fillId="12" borderId="0" applyNumberFormat="0" applyBorder="0" applyAlignment="0" applyProtection="0"/>
    <xf numFmtId="0" fontId="62" fillId="0" borderId="0"/>
    <xf numFmtId="0" fontId="7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0" fillId="0" borderId="0"/>
    <xf numFmtId="0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16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16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60" fillId="0" borderId="0"/>
    <xf numFmtId="0" fontId="16" fillId="0" borderId="0"/>
    <xf numFmtId="0" fontId="16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16" fillId="0" borderId="0"/>
    <xf numFmtId="0" fontId="60" fillId="0" borderId="0"/>
    <xf numFmtId="0" fontId="16" fillId="0" borderId="0"/>
    <xf numFmtId="0" fontId="16" fillId="0" borderId="0"/>
    <xf numFmtId="0" fontId="60" fillId="0" borderId="0"/>
    <xf numFmtId="0" fontId="16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16" fillId="0" borderId="0"/>
    <xf numFmtId="0" fontId="60" fillId="0" borderId="0"/>
    <xf numFmtId="0" fontId="16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16" fillId="0" borderId="0"/>
    <xf numFmtId="0" fontId="16" fillId="0" borderId="0"/>
    <xf numFmtId="0" fontId="6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6" fillId="0" borderId="0"/>
    <xf numFmtId="0" fontId="1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6" fillId="0" borderId="0"/>
    <xf numFmtId="0" fontId="1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6" fillId="0" borderId="0"/>
    <xf numFmtId="0" fontId="1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6" fillId="0" borderId="0"/>
    <xf numFmtId="0" fontId="1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6" fillId="0" borderId="0"/>
    <xf numFmtId="0" fontId="1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16" fillId="0" borderId="0"/>
    <xf numFmtId="0" fontId="60" fillId="0" borderId="0"/>
    <xf numFmtId="0" fontId="60" fillId="0" borderId="0"/>
    <xf numFmtId="0" fontId="60" fillId="0" borderId="0"/>
    <xf numFmtId="0" fontId="16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16" fillId="0" borderId="0"/>
    <xf numFmtId="0" fontId="60" fillId="0" borderId="0"/>
    <xf numFmtId="0" fontId="16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16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16" fillId="0" borderId="0"/>
    <xf numFmtId="0" fontId="16" fillId="0" borderId="0"/>
    <xf numFmtId="0" fontId="16" fillId="0" borderId="0"/>
    <xf numFmtId="0" fontId="60" fillId="0" borderId="0"/>
    <xf numFmtId="0" fontId="16" fillId="0" borderId="0"/>
    <xf numFmtId="0" fontId="16" fillId="0" borderId="0"/>
    <xf numFmtId="0" fontId="60" fillId="0" borderId="0"/>
    <xf numFmtId="0" fontId="16" fillId="0" borderId="0"/>
    <xf numFmtId="0" fontId="16" fillId="0" borderId="0"/>
    <xf numFmtId="0" fontId="60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46" fillId="0" borderId="0" applyFont="0" applyFill="0" applyBorder="0" applyAlignment="0" applyProtection="0"/>
    <xf numFmtId="43" fontId="17" fillId="0" borderId="0" applyFont="0" applyFill="0" applyBorder="0" applyAlignment="0" applyProtection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88" fontId="75" fillId="0" borderId="0">
      <alignment horizontal="left"/>
    </xf>
    <xf numFmtId="189" fontId="76" fillId="0" borderId="0">
      <alignment horizontal="left"/>
    </xf>
    <xf numFmtId="0" fontId="76" fillId="0" borderId="0" applyFont="0" applyFill="0" applyBorder="0" applyAlignment="0" applyProtection="0">
      <alignment horizontal="right"/>
    </xf>
    <xf numFmtId="43" fontId="15" fillId="0" borderId="0" applyFont="0" applyFill="0" applyBorder="0" applyAlignment="0" applyProtection="0"/>
    <xf numFmtId="44" fontId="17" fillId="0" borderId="0" applyFont="0" applyFill="0" applyBorder="0" applyAlignment="0" applyProtection="0"/>
    <xf numFmtId="190" fontId="49" fillId="0" borderId="0" applyNumberFormat="0" applyFill="0" applyBorder="0" applyProtection="0">
      <alignment horizontal="right"/>
    </xf>
    <xf numFmtId="14" fontId="19" fillId="51" borderId="2">
      <alignment horizontal="center" vertical="center" wrapText="1"/>
    </xf>
    <xf numFmtId="0" fontId="15" fillId="0" borderId="0"/>
    <xf numFmtId="180" fontId="17" fillId="0" borderId="0" applyFont="0" applyFill="0" applyBorder="0" applyAlignment="0" applyProtection="0"/>
    <xf numFmtId="0" fontId="43" fillId="52" borderId="42" applyBorder="0"/>
    <xf numFmtId="0" fontId="27" fillId="14" borderId="8"/>
    <xf numFmtId="0" fontId="77" fillId="0" borderId="0"/>
    <xf numFmtId="0" fontId="51" fillId="0" borderId="0" applyFill="0" applyBorder="0" applyProtection="0">
      <alignment horizontal="left" vertical="top"/>
    </xf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29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9" fillId="0" borderId="43" applyNumberFormat="0" applyFill="0" applyAlignment="0" applyProtection="0"/>
    <xf numFmtId="0" fontId="80" fillId="0" borderId="44" applyNumberFormat="0" applyFill="0" applyAlignment="0" applyProtection="0"/>
    <xf numFmtId="0" fontId="62" fillId="49" borderId="41" applyNumberFormat="0" applyFont="0" applyAlignment="0" applyProtection="0"/>
    <xf numFmtId="0" fontId="81" fillId="0" borderId="45" applyNumberFormat="0" applyFill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4" fontId="46" fillId="0" borderId="0" applyFont="0" applyFill="0" applyBorder="0" applyAlignment="0" applyProtection="0"/>
    <xf numFmtId="8" fontId="46" fillId="0" borderId="0" applyFont="0" applyFill="0" applyBorder="0" applyAlignment="0" applyProtection="0"/>
    <xf numFmtId="0" fontId="14" fillId="0" borderId="0"/>
    <xf numFmtId="173" fontId="17" fillId="0" borderId="0">
      <alignment horizontal="left" wrapText="1"/>
    </xf>
    <xf numFmtId="43" fontId="14" fillId="0" borderId="0" applyFont="0" applyFill="0" applyBorder="0" applyAlignment="0" applyProtection="0"/>
    <xf numFmtId="0" fontId="17" fillId="0" borderId="0"/>
    <xf numFmtId="0" fontId="13" fillId="0" borderId="0"/>
    <xf numFmtId="173" fontId="83" fillId="0" borderId="0">
      <alignment horizontal="left" wrapText="1"/>
    </xf>
    <xf numFmtId="43" fontId="83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83" fillId="0" borderId="0" applyFont="0" applyFill="0" applyBorder="0" applyAlignment="0" applyProtection="0"/>
    <xf numFmtId="0" fontId="83" fillId="0" borderId="0"/>
    <xf numFmtId="43" fontId="8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90" fillId="0" borderId="0"/>
    <xf numFmtId="43" fontId="90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9" fillId="23" borderId="0" applyNumberFormat="0" applyBorder="0" applyAlignment="0" applyProtection="0"/>
    <xf numFmtId="0" fontId="62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62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62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62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54" borderId="0" applyNumberFormat="0" applyBorder="0" applyAlignment="0" applyProtection="0"/>
    <xf numFmtId="0" fontId="62" fillId="21" borderId="0" applyNumberFormat="0" applyBorder="0" applyAlignment="0" applyProtection="0"/>
    <xf numFmtId="0" fontId="9" fillId="17" borderId="0" applyNumberFormat="0" applyBorder="0" applyAlignment="0" applyProtection="0"/>
    <xf numFmtId="0" fontId="62" fillId="13" borderId="0" applyNumberFormat="0" applyBorder="0" applyAlignment="0" applyProtection="0"/>
    <xf numFmtId="0" fontId="9" fillId="22" borderId="0" applyNumberFormat="0" applyBorder="0" applyAlignment="0" applyProtection="0"/>
    <xf numFmtId="0" fontId="9" fillId="21" borderId="0" applyNumberFormat="0" applyBorder="0" applyAlignment="0" applyProtection="0"/>
    <xf numFmtId="0" fontId="62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55" borderId="0" applyNumberFormat="0" applyBorder="0" applyAlignment="0" applyProtection="0"/>
    <xf numFmtId="0" fontId="62" fillId="27" borderId="0" applyNumberFormat="0" applyBorder="0" applyAlignment="0" applyProtection="0"/>
    <xf numFmtId="0" fontId="9" fillId="29" borderId="0" applyNumberFormat="0" applyBorder="0" applyAlignment="0" applyProtection="0"/>
    <xf numFmtId="0" fontId="62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12" borderId="0" applyNumberFormat="0" applyBorder="0" applyAlignment="0" applyProtection="0"/>
    <xf numFmtId="0" fontId="62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1" borderId="0" applyNumberFormat="0" applyBorder="0" applyAlignment="0" applyProtection="0"/>
    <xf numFmtId="0" fontId="62" fillId="23" borderId="0" applyNumberFormat="0" applyBorder="0" applyAlignment="0" applyProtection="0"/>
    <xf numFmtId="0" fontId="9" fillId="32" borderId="0" applyNumberFormat="0" applyBorder="0" applyAlignment="0" applyProtection="0"/>
    <xf numFmtId="0" fontId="9" fillId="17" borderId="0" applyNumberFormat="0" applyBorder="0" applyAlignment="0" applyProtection="0"/>
    <xf numFmtId="0" fontId="62" fillId="33" borderId="0" applyNumberFormat="0" applyBorder="0" applyAlignment="0" applyProtection="0"/>
    <xf numFmtId="0" fontId="9" fillId="34" borderId="0" applyNumberFormat="0" applyBorder="0" applyAlignment="0" applyProtection="0"/>
    <xf numFmtId="0" fontId="67" fillId="35" borderId="0" applyNumberFormat="0" applyBorder="0" applyAlignment="0" applyProtection="0"/>
    <xf numFmtId="0" fontId="68" fillId="36" borderId="0" applyNumberFormat="0" applyBorder="0" applyAlignment="0" applyProtection="0"/>
    <xf numFmtId="0" fontId="67" fillId="27" borderId="0" applyNumberFormat="0" applyBorder="0" applyAlignment="0" applyProtection="0"/>
    <xf numFmtId="0" fontId="68" fillId="37" borderId="0" applyNumberFormat="0" applyBorder="0" applyAlignment="0" applyProtection="0"/>
    <xf numFmtId="0" fontId="67" fillId="28" borderId="0" applyNumberFormat="0" applyBorder="0" applyAlignment="0" applyProtection="0"/>
    <xf numFmtId="0" fontId="68" fillId="38" borderId="0" applyNumberFormat="0" applyBorder="0" applyAlignment="0" applyProtection="0"/>
    <xf numFmtId="0" fontId="67" fillId="39" borderId="0" applyNumberFormat="0" applyBorder="0" applyAlignment="0" applyProtection="0"/>
    <xf numFmtId="0" fontId="68" fillId="40" borderId="0" applyNumberFormat="0" applyBorder="0" applyAlignment="0" applyProtection="0"/>
    <xf numFmtId="0" fontId="67" fillId="41" borderId="0" applyNumberFormat="0" applyBorder="0" applyAlignment="0" applyProtection="0"/>
    <xf numFmtId="0" fontId="68" fillId="42" borderId="0" applyNumberFormat="0" applyBorder="0" applyAlignment="0" applyProtection="0"/>
    <xf numFmtId="0" fontId="67" fillId="43" borderId="0" applyNumberFormat="0" applyBorder="0" applyAlignment="0" applyProtection="0"/>
    <xf numFmtId="0" fontId="68" fillId="44" borderId="0" applyNumberFormat="0" applyBorder="0" applyAlignment="0" applyProtection="0"/>
    <xf numFmtId="0" fontId="67" fillId="45" borderId="0" applyNumberFormat="0" applyBorder="0" applyAlignment="0" applyProtection="0"/>
    <xf numFmtId="0" fontId="68" fillId="56" borderId="0" applyNumberFormat="0" applyBorder="0" applyAlignment="0" applyProtection="0"/>
    <xf numFmtId="0" fontId="67" fillId="46" borderId="0" applyNumberFormat="0" applyBorder="0" applyAlignment="0" applyProtection="0"/>
    <xf numFmtId="0" fontId="68" fillId="57" borderId="0" applyNumberFormat="0" applyBorder="0" applyAlignment="0" applyProtection="0"/>
    <xf numFmtId="0" fontId="67" fillId="47" borderId="0" applyNumberFormat="0" applyBorder="0" applyAlignment="0" applyProtection="0"/>
    <xf numFmtId="0" fontId="68" fillId="58" borderId="0" applyNumberFormat="0" applyBorder="0" applyAlignment="0" applyProtection="0"/>
    <xf numFmtId="0" fontId="67" fillId="39" borderId="0" applyNumberFormat="0" applyBorder="0" applyAlignment="0" applyProtection="0"/>
    <xf numFmtId="0" fontId="68" fillId="59" borderId="0" applyNumberFormat="0" applyBorder="0" applyAlignment="0" applyProtection="0"/>
    <xf numFmtId="0" fontId="67" fillId="41" borderId="0" applyNumberFormat="0" applyBorder="0" applyAlignment="0" applyProtection="0"/>
    <xf numFmtId="0" fontId="67" fillId="48" borderId="0" applyNumberFormat="0" applyBorder="0" applyAlignment="0" applyProtection="0"/>
    <xf numFmtId="0" fontId="68" fillId="60" borderId="0" applyNumberFormat="0" applyBorder="0" applyAlignment="0" applyProtection="0"/>
    <xf numFmtId="0" fontId="69" fillId="12" borderId="0" applyNumberFormat="0" applyBorder="0" applyAlignment="0" applyProtection="0"/>
    <xf numFmtId="0" fontId="98" fillId="61" borderId="0" applyNumberFormat="0" applyBorder="0" applyAlignment="0" applyProtection="0"/>
    <xf numFmtId="0" fontId="54" fillId="0" borderId="0" applyFill="0" applyBorder="0" applyAlignment="0"/>
    <xf numFmtId="41" fontId="17" fillId="62" borderId="0"/>
    <xf numFmtId="41" fontId="17" fillId="62" borderId="0"/>
    <xf numFmtId="0" fontId="99" fillId="24" borderId="49" applyNumberFormat="0" applyAlignment="0" applyProtection="0"/>
    <xf numFmtId="0" fontId="100" fillId="63" borderId="50" applyNumberFormat="0" applyAlignment="0" applyProtection="0"/>
    <xf numFmtId="0" fontId="99" fillId="24" borderId="49" applyNumberFormat="0" applyAlignment="0" applyProtection="0"/>
    <xf numFmtId="0" fontId="101" fillId="64" borderId="51" applyNumberFormat="0" applyAlignment="0" applyProtection="0"/>
    <xf numFmtId="41" fontId="17" fillId="6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02" fillId="0" borderId="0" applyFont="0" applyFill="0" applyBorder="0" applyAlignment="0" applyProtection="0"/>
    <xf numFmtId="16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105" fillId="16" borderId="0" applyNumberFormat="0" applyBorder="0" applyAlignment="0" applyProtection="0"/>
    <xf numFmtId="0" fontId="106" fillId="65" borderId="0" applyNumberFormat="0" applyBorder="0" applyAlignment="0" applyProtection="0"/>
    <xf numFmtId="38" fontId="17" fillId="6" borderId="0" applyNumberFormat="0" applyBorder="0" applyAlignment="0" applyProtection="0"/>
    <xf numFmtId="38" fontId="17" fillId="6" borderId="0" applyNumberFormat="0" applyBorder="0" applyAlignment="0" applyProtection="0"/>
    <xf numFmtId="38" fontId="27" fillId="6" borderId="0" applyNumberFormat="0" applyBorder="0" applyAlignment="0" applyProtection="0"/>
    <xf numFmtId="0" fontId="107" fillId="0" borderId="43" applyNumberFormat="0" applyFill="0" applyAlignment="0" applyProtection="0"/>
    <xf numFmtId="0" fontId="108" fillId="0" borderId="44" applyNumberFormat="0" applyFill="0" applyAlignment="0" applyProtection="0"/>
    <xf numFmtId="0" fontId="109" fillId="0" borderId="52" applyNumberFormat="0" applyFill="0" applyAlignment="0" applyProtection="0"/>
    <xf numFmtId="0" fontId="110" fillId="0" borderId="53" applyNumberFormat="0" applyFill="0" applyAlignment="0" applyProtection="0"/>
    <xf numFmtId="0" fontId="111" fillId="0" borderId="53" applyNumberFormat="0" applyFill="0" applyAlignment="0" applyProtection="0"/>
    <xf numFmtId="0" fontId="112" fillId="0" borderId="54" applyNumberFormat="0" applyFill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0" fontId="17" fillId="62" borderId="8" applyNumberFormat="0" applyBorder="0" applyAlignment="0" applyProtection="0"/>
    <xf numFmtId="0" fontId="113" fillId="13" borderId="49" applyNumberFormat="0" applyAlignment="0" applyProtection="0"/>
    <xf numFmtId="0" fontId="113" fillId="13" borderId="49" applyNumberFormat="0" applyAlignment="0" applyProtection="0"/>
    <xf numFmtId="0" fontId="113" fillId="13" borderId="49" applyNumberFormat="0" applyAlignment="0" applyProtection="0"/>
    <xf numFmtId="0" fontId="113" fillId="13" borderId="49" applyNumberFormat="0" applyAlignment="0" applyProtection="0"/>
    <xf numFmtId="0" fontId="114" fillId="66" borderId="50" applyNumberFormat="0" applyAlignment="0" applyProtection="0"/>
    <xf numFmtId="0" fontId="113" fillId="13" borderId="49" applyNumberFormat="0" applyAlignment="0" applyProtection="0"/>
    <xf numFmtId="0" fontId="115" fillId="0" borderId="55" applyNumberFormat="0" applyFill="0" applyAlignment="0" applyProtection="0"/>
    <xf numFmtId="0" fontId="116" fillId="0" borderId="56" applyNumberFormat="0" applyFill="0" applyAlignment="0" applyProtection="0"/>
    <xf numFmtId="0" fontId="117" fillId="0" borderId="56" applyNumberFormat="0" applyFill="0" applyAlignment="0" applyProtection="0"/>
    <xf numFmtId="0" fontId="118" fillId="0" borderId="57" applyNumberFormat="0" applyFill="0" applyAlignment="0" applyProtection="0"/>
    <xf numFmtId="0" fontId="66" fillId="29" borderId="0" applyNumberFormat="0" applyBorder="0" applyAlignment="0" applyProtection="0"/>
    <xf numFmtId="0" fontId="119" fillId="67" borderId="0" applyNumberFormat="0" applyBorder="0" applyAlignment="0" applyProtection="0"/>
    <xf numFmtId="197" fontId="17" fillId="0" borderId="0"/>
    <xf numFmtId="198" fontId="17" fillId="0" borderId="0"/>
    <xf numFmtId="0" fontId="9" fillId="0" borderId="0"/>
    <xf numFmtId="198" fontId="17" fillId="0" borderId="0"/>
    <xf numFmtId="0" fontId="9" fillId="0" borderId="0"/>
    <xf numFmtId="0" fontId="9" fillId="0" borderId="0"/>
    <xf numFmtId="199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26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17" fillId="0" borderId="0">
      <alignment wrapText="1"/>
    </xf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103" fillId="0" borderId="0"/>
    <xf numFmtId="0" fontId="103" fillId="0" borderId="0"/>
    <xf numFmtId="0" fontId="17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17" fillId="0" borderId="0"/>
    <xf numFmtId="0" fontId="9" fillId="0" borderId="0"/>
    <xf numFmtId="0" fontId="17" fillId="0" borderId="0"/>
    <xf numFmtId="0" fontId="17" fillId="0" borderId="0"/>
    <xf numFmtId="173" fontId="17" fillId="0" borderId="0">
      <alignment horizontal="left" wrapText="1"/>
    </xf>
    <xf numFmtId="0" fontId="17" fillId="0" borderId="0"/>
    <xf numFmtId="173" fontId="17" fillId="0" borderId="0">
      <alignment horizontal="left" wrapText="1"/>
    </xf>
    <xf numFmtId="0" fontId="17" fillId="0" borderId="0"/>
    <xf numFmtId="0" fontId="9" fillId="0" borderId="0"/>
    <xf numFmtId="0" fontId="62" fillId="49" borderId="41" applyNumberFormat="0" applyFont="0" applyAlignment="0" applyProtection="0"/>
    <xf numFmtId="0" fontId="62" fillId="49" borderId="41" applyNumberFormat="0" applyFont="0" applyAlignment="0" applyProtection="0"/>
    <xf numFmtId="0" fontId="62" fillId="17" borderId="58" applyNumberFormat="0" applyFont="0" applyAlignment="0" applyProtection="0"/>
    <xf numFmtId="0" fontId="62" fillId="49" borderId="41" applyNumberFormat="0" applyFont="0" applyAlignment="0" applyProtection="0"/>
    <xf numFmtId="0" fontId="9" fillId="0" borderId="0"/>
    <xf numFmtId="0" fontId="26" fillId="17" borderId="58" applyNumberFormat="0" applyFont="0" applyAlignment="0" applyProtection="0"/>
    <xf numFmtId="0" fontId="9" fillId="0" borderId="0"/>
    <xf numFmtId="0" fontId="9" fillId="49" borderId="41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0" fillId="63" borderId="59" applyNumberFormat="0" applyAlignment="0" applyProtection="0"/>
    <xf numFmtId="10" fontId="1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62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9" fillId="0" borderId="0"/>
    <xf numFmtId="0" fontId="9" fillId="0" borderId="0"/>
    <xf numFmtId="9" fontId="10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0" fontId="17" fillId="62" borderId="0"/>
    <xf numFmtId="0" fontId="9" fillId="0" borderId="0"/>
    <xf numFmtId="0" fontId="9" fillId="0" borderId="0"/>
    <xf numFmtId="200" fontId="17" fillId="62" borderId="0"/>
    <xf numFmtId="0" fontId="9" fillId="0" borderId="0"/>
    <xf numFmtId="0" fontId="9" fillId="0" borderId="0"/>
    <xf numFmtId="0" fontId="9" fillId="0" borderId="0"/>
    <xf numFmtId="201" fontId="17" fillId="0" borderId="0" applyFont="0" applyFill="0" applyAlignment="0">
      <alignment horizontal="right"/>
    </xf>
    <xf numFmtId="0" fontId="9" fillId="0" borderId="0"/>
    <xf numFmtId="0" fontId="9" fillId="0" borderId="0"/>
    <xf numFmtId="0" fontId="9" fillId="0" borderId="0"/>
    <xf numFmtId="39" fontId="17" fillId="68" borderId="0"/>
    <xf numFmtId="0" fontId="9" fillId="0" borderId="0"/>
    <xf numFmtId="0" fontId="9" fillId="0" borderId="0"/>
    <xf numFmtId="0" fontId="9" fillId="0" borderId="0"/>
    <xf numFmtId="0" fontId="9" fillId="0" borderId="0"/>
    <xf numFmtId="169" fontId="17" fillId="0" borderId="0">
      <alignment horizontal="left" wrapText="1"/>
    </xf>
    <xf numFmtId="200" fontId="17" fillId="0" borderId="0">
      <alignment horizontal="left" wrapText="1"/>
    </xf>
    <xf numFmtId="0" fontId="9" fillId="0" borderId="0"/>
    <xf numFmtId="202" fontId="17" fillId="0" borderId="0">
      <alignment horizontal="left" wrapText="1"/>
    </xf>
    <xf numFmtId="0" fontId="9" fillId="0" borderId="0"/>
    <xf numFmtId="200" fontId="17" fillId="0" borderId="0">
      <alignment horizontal="left" wrapText="1"/>
    </xf>
    <xf numFmtId="0" fontId="9" fillId="0" borderId="0"/>
    <xf numFmtId="173" fontId="17" fillId="0" borderId="0">
      <alignment horizontal="left" wrapText="1"/>
    </xf>
    <xf numFmtId="0" fontId="9" fillId="0" borderId="0"/>
    <xf numFmtId="170" fontId="17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73" fontId="26" fillId="0" borderId="0">
      <alignment horizontal="left" wrapText="1"/>
    </xf>
    <xf numFmtId="43" fontId="17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17" fillId="0" borderId="0" applyFont="0" applyFill="0" applyBorder="0" applyAlignment="0" applyProtection="0"/>
    <xf numFmtId="173" fontId="26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4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29" fillId="0" borderId="0"/>
    <xf numFmtId="0" fontId="29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29" fillId="0" borderId="0"/>
    <xf numFmtId="0" fontId="7" fillId="11" borderId="0" applyNumberFormat="0" applyBorder="0" applyAlignment="0" applyProtection="0"/>
    <xf numFmtId="0" fontId="62" fillId="8" borderId="0" applyNumberFormat="0" applyBorder="0" applyAlignment="0" applyProtection="0"/>
    <xf numFmtId="0" fontId="7" fillId="15" borderId="0" applyNumberFormat="0" applyBorder="0" applyAlignment="0" applyProtection="0"/>
    <xf numFmtId="0" fontId="62" fillId="12" borderId="0" applyNumberFormat="0" applyBorder="0" applyAlignment="0" applyProtection="0"/>
    <xf numFmtId="0" fontId="7" fillId="18" borderId="0" applyNumberFormat="0" applyBorder="0" applyAlignment="0" applyProtection="0"/>
    <xf numFmtId="174" fontId="17" fillId="0" borderId="0">
      <alignment horizontal="left" wrapText="1"/>
    </xf>
    <xf numFmtId="0" fontId="62" fillId="16" borderId="0" applyNumberFormat="0" applyBorder="0" applyAlignment="0" applyProtection="0"/>
    <xf numFmtId="0" fontId="7" fillId="20" borderId="0" applyNumberFormat="0" applyBorder="0" applyAlignment="0" applyProtection="0"/>
    <xf numFmtId="173" fontId="17" fillId="0" borderId="0">
      <alignment horizontal="left" wrapText="1"/>
    </xf>
    <xf numFmtId="0" fontId="62" fillId="19" borderId="0" applyNumberFormat="0" applyBorder="0" applyAlignment="0" applyProtection="0"/>
    <xf numFmtId="0" fontId="7" fillId="54" borderId="0" applyNumberFormat="0" applyBorder="0" applyAlignment="0" applyProtection="0"/>
    <xf numFmtId="0" fontId="7" fillId="22" borderId="0" applyNumberFormat="0" applyBorder="0" applyAlignment="0" applyProtection="0"/>
    <xf numFmtId="0" fontId="62" fillId="13" borderId="0" applyNumberFormat="0" applyBorder="0" applyAlignment="0" applyProtection="0"/>
    <xf numFmtId="0" fontId="7" fillId="26" borderId="0" applyNumberFormat="0" applyBorder="0" applyAlignment="0" applyProtection="0"/>
    <xf numFmtId="0" fontId="62" fillId="23" borderId="0" applyNumberFormat="0" applyBorder="0" applyAlignment="0" applyProtection="0"/>
    <xf numFmtId="0" fontId="7" fillId="55" borderId="0" applyNumberFormat="0" applyBorder="0" applyAlignment="0" applyProtection="0"/>
    <xf numFmtId="0" fontId="7" fillId="30" borderId="0" applyNumberFormat="0" applyBorder="0" applyAlignment="0" applyProtection="0"/>
    <xf numFmtId="0" fontId="62" fillId="28" borderId="0" applyNumberFormat="0" applyBorder="0" applyAlignment="0" applyProtection="0"/>
    <xf numFmtId="0" fontId="7" fillId="31" borderId="0" applyNumberFormat="0" applyBorder="0" applyAlignment="0" applyProtection="0"/>
    <xf numFmtId="169" fontId="17" fillId="0" borderId="0">
      <alignment horizontal="left" wrapText="1"/>
    </xf>
    <xf numFmtId="0" fontId="62" fillId="19" borderId="0" applyNumberFormat="0" applyBorder="0" applyAlignment="0" applyProtection="0"/>
    <xf numFmtId="0" fontId="7" fillId="32" borderId="0" applyNumberFormat="0" applyBorder="0" applyAlignment="0" applyProtection="0"/>
    <xf numFmtId="0" fontId="62" fillId="23" borderId="0" applyNumberFormat="0" applyBorder="0" applyAlignment="0" applyProtection="0"/>
    <xf numFmtId="0" fontId="7" fillId="34" borderId="0" applyNumberFormat="0" applyBorder="0" applyAlignment="0" applyProtection="0"/>
    <xf numFmtId="0" fontId="62" fillId="33" borderId="0" applyNumberFormat="0" applyBorder="0" applyAlignment="0" applyProtection="0"/>
    <xf numFmtId="0" fontId="67" fillId="21" borderId="0" applyNumberFormat="0" applyBorder="0" applyAlignment="0" applyProtection="0"/>
    <xf numFmtId="0" fontId="67" fillId="35" borderId="0" applyNumberFormat="0" applyBorder="0" applyAlignment="0" applyProtection="0"/>
    <xf numFmtId="0" fontId="67" fillId="48" borderId="0" applyNumberFormat="0" applyBorder="0" applyAlignment="0" applyProtection="0"/>
    <xf numFmtId="0" fontId="67" fillId="27" borderId="0" applyNumberFormat="0" applyBorder="0" applyAlignment="0" applyProtection="0"/>
    <xf numFmtId="0" fontId="67" fillId="33" borderId="0" applyNumberFormat="0" applyBorder="0" applyAlignment="0" applyProtection="0"/>
    <xf numFmtId="0" fontId="67" fillId="28" borderId="0" applyNumberFormat="0" applyBorder="0" applyAlignment="0" applyProtection="0"/>
    <xf numFmtId="0" fontId="67" fillId="12" borderId="0" applyNumberFormat="0" applyBorder="0" applyAlignment="0" applyProtection="0"/>
    <xf numFmtId="0" fontId="67" fillId="39" borderId="0" applyNumberFormat="0" applyBorder="0" applyAlignment="0" applyProtection="0"/>
    <xf numFmtId="0" fontId="67" fillId="21" borderId="0" applyNumberFormat="0" applyBorder="0" applyAlignment="0" applyProtection="0"/>
    <xf numFmtId="0" fontId="67" fillId="41" borderId="0" applyNumberFormat="0" applyBorder="0" applyAlignment="0" applyProtection="0"/>
    <xf numFmtId="0" fontId="67" fillId="27" borderId="0" applyNumberFormat="0" applyBorder="0" applyAlignment="0" applyProtection="0"/>
    <xf numFmtId="0" fontId="67" fillId="43" borderId="0" applyNumberFormat="0" applyBorder="0" applyAlignment="0" applyProtection="0"/>
    <xf numFmtId="0" fontId="68" fillId="56" borderId="0" applyNumberFormat="0" applyBorder="0" applyAlignment="0" applyProtection="0"/>
    <xf numFmtId="0" fontId="62" fillId="69" borderId="0" applyNumberFormat="0" applyBorder="0" applyAlignment="0" applyProtection="0"/>
    <xf numFmtId="0" fontId="62" fillId="70" borderId="0" applyNumberFormat="0" applyBorder="0" applyAlignment="0" applyProtection="0"/>
    <xf numFmtId="0" fontId="67" fillId="71" borderId="0" applyNumberFormat="0" applyBorder="0" applyAlignment="0" applyProtection="0"/>
    <xf numFmtId="0" fontId="67" fillId="72" borderId="0" applyNumberFormat="0" applyBorder="0" applyAlignment="0" applyProtection="0"/>
    <xf numFmtId="0" fontId="67" fillId="45" borderId="0" applyNumberFormat="0" applyBorder="0" applyAlignment="0" applyProtection="0"/>
    <xf numFmtId="0" fontId="68" fillId="57" borderId="0" applyNumberFormat="0" applyBorder="0" applyAlignment="0" applyProtection="0"/>
    <xf numFmtId="0" fontId="62" fillId="73" borderId="0" applyNumberFormat="0" applyBorder="0" applyAlignment="0" applyProtection="0"/>
    <xf numFmtId="0" fontId="62" fillId="74" borderId="0" applyNumberFormat="0" applyBorder="0" applyAlignment="0" applyProtection="0"/>
    <xf numFmtId="0" fontId="67" fillId="75" borderId="0" applyNumberFormat="0" applyBorder="0" applyAlignment="0" applyProtection="0"/>
    <xf numFmtId="0" fontId="67" fillId="48" borderId="0" applyNumberFormat="0" applyBorder="0" applyAlignment="0" applyProtection="0"/>
    <xf numFmtId="0" fontId="67" fillId="46" borderId="0" applyNumberFormat="0" applyBorder="0" applyAlignment="0" applyProtection="0"/>
    <xf numFmtId="0" fontId="68" fillId="58" borderId="0" applyNumberFormat="0" applyBorder="0" applyAlignment="0" applyProtection="0"/>
    <xf numFmtId="0" fontId="62" fillId="76" borderId="0" applyNumberFormat="0" applyBorder="0" applyAlignment="0" applyProtection="0"/>
    <xf numFmtId="0" fontId="62" fillId="77" borderId="0" applyNumberFormat="0" applyBorder="0" applyAlignment="0" applyProtection="0"/>
    <xf numFmtId="0" fontId="67" fillId="78" borderId="0" applyNumberFormat="0" applyBorder="0" applyAlignment="0" applyProtection="0"/>
    <xf numFmtId="0" fontId="67" fillId="33" borderId="0" applyNumberFormat="0" applyBorder="0" applyAlignment="0" applyProtection="0"/>
    <xf numFmtId="0" fontId="67" fillId="47" borderId="0" applyNumberFormat="0" applyBorder="0" applyAlignment="0" applyProtection="0"/>
    <xf numFmtId="0" fontId="68" fillId="59" borderId="0" applyNumberFormat="0" applyBorder="0" applyAlignment="0" applyProtection="0"/>
    <xf numFmtId="0" fontId="62" fillId="77" borderId="0" applyNumberFormat="0" applyBorder="0" applyAlignment="0" applyProtection="0"/>
    <xf numFmtId="0" fontId="62" fillId="78" borderId="0" applyNumberFormat="0" applyBorder="0" applyAlignment="0" applyProtection="0"/>
    <xf numFmtId="0" fontId="67" fillId="78" borderId="0" applyNumberFormat="0" applyBorder="0" applyAlignment="0" applyProtection="0"/>
    <xf numFmtId="0" fontId="67" fillId="52" borderId="0" applyNumberFormat="0" applyBorder="0" applyAlignment="0" applyProtection="0"/>
    <xf numFmtId="0" fontId="67" fillId="39" borderId="0" applyNumberFormat="0" applyBorder="0" applyAlignment="0" applyProtection="0"/>
    <xf numFmtId="0" fontId="68" fillId="101" borderId="0" applyNumberFormat="0" applyBorder="0" applyAlignment="0" applyProtection="0"/>
    <xf numFmtId="0" fontId="62" fillId="69" borderId="0" applyNumberFormat="0" applyBorder="0" applyAlignment="0" applyProtection="0"/>
    <xf numFmtId="0" fontId="62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41" borderId="0" applyNumberFormat="0" applyBorder="0" applyAlignment="0" applyProtection="0"/>
    <xf numFmtId="0" fontId="68" fillId="60" borderId="0" applyNumberFormat="0" applyBorder="0" applyAlignment="0" applyProtection="0"/>
    <xf numFmtId="0" fontId="62" fillId="79" borderId="0" applyNumberFormat="0" applyBorder="0" applyAlignment="0" applyProtection="0"/>
    <xf numFmtId="0" fontId="62" fillId="74" borderId="0" applyNumberFormat="0" applyBorder="0" applyAlignment="0" applyProtection="0"/>
    <xf numFmtId="0" fontId="67" fillId="80" borderId="0" applyNumberFormat="0" applyBorder="0" applyAlignment="0" applyProtection="0"/>
    <xf numFmtId="0" fontId="67" fillId="46" borderId="0" applyNumberFormat="0" applyBorder="0" applyAlignment="0" applyProtection="0"/>
    <xf numFmtId="0" fontId="67" fillId="48" borderId="0" applyNumberFormat="0" applyBorder="0" applyAlignment="0" applyProtection="0"/>
    <xf numFmtId="0" fontId="69" fillId="19" borderId="0" applyNumberFormat="0" applyBorder="0" applyAlignment="0" applyProtection="0"/>
    <xf numFmtId="0" fontId="69" fillId="12" borderId="0" applyNumberFormat="0" applyBorder="0" applyAlignment="0" applyProtection="0"/>
    <xf numFmtId="206" fontId="54" fillId="0" borderId="0" applyFill="0" applyBorder="0" applyAlignment="0"/>
    <xf numFmtId="206" fontId="54" fillId="0" borderId="0" applyFill="0" applyBorder="0" applyAlignment="0"/>
    <xf numFmtId="0" fontId="100" fillId="63" borderId="50" applyNumberFormat="0" applyAlignment="0" applyProtection="0"/>
    <xf numFmtId="0" fontId="99" fillId="24" borderId="62" applyNumberFormat="0" applyAlignment="0" applyProtection="0"/>
    <xf numFmtId="41" fontId="17" fillId="62" borderId="0"/>
    <xf numFmtId="0" fontId="100" fillId="63" borderId="50" applyNumberFormat="0" applyAlignment="0" applyProtection="0"/>
    <xf numFmtId="41" fontId="17" fillId="62" borderId="0"/>
    <xf numFmtId="41" fontId="17" fillId="62" borderId="0"/>
    <xf numFmtId="0" fontId="149" fillId="102" borderId="72" applyNumberFormat="0" applyAlignment="0" applyProtection="0"/>
    <xf numFmtId="0" fontId="101" fillId="64" borderId="51" applyNumberFormat="0" applyAlignment="0" applyProtection="0"/>
    <xf numFmtId="0" fontId="101" fillId="64" borderId="51" applyNumberFormat="0" applyAlignment="0" applyProtection="0"/>
    <xf numFmtId="41" fontId="17" fillId="6" borderId="0"/>
    <xf numFmtId="41" fontId="17" fillId="6" borderId="0"/>
    <xf numFmtId="41" fontId="17" fillId="6" borderId="0"/>
    <xf numFmtId="4" fontId="4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3" fontId="126" fillId="0" borderId="0" applyFont="0" applyFill="0" applyBorder="0" applyAlignment="0" applyProtection="0"/>
    <xf numFmtId="0" fontId="41" fillId="0" borderId="0"/>
    <xf numFmtId="0" fontId="41" fillId="0" borderId="0"/>
    <xf numFmtId="0" fontId="132" fillId="0" borderId="0"/>
    <xf numFmtId="3" fontId="137" fillId="0" borderId="0" applyFont="0" applyFill="0" applyBorder="0" applyAlignment="0" applyProtection="0"/>
    <xf numFmtId="3" fontId="137" fillId="0" borderId="0" applyFont="0" applyFill="0" applyBorder="0" applyAlignment="0" applyProtection="0"/>
    <xf numFmtId="3" fontId="137" fillId="0" borderId="0" applyFont="0" applyFill="0" applyBorder="0" applyAlignment="0" applyProtection="0"/>
    <xf numFmtId="3" fontId="126" fillId="0" borderId="0" applyFont="0" applyFill="0" applyBorder="0" applyAlignment="0" applyProtection="0"/>
    <xf numFmtId="0" fontId="132" fillId="0" borderId="0"/>
    <xf numFmtId="0" fontId="127" fillId="0" borderId="0" applyNumberFormat="0" applyAlignment="0">
      <alignment horizontal="left"/>
    </xf>
    <xf numFmtId="0" fontId="127" fillId="0" borderId="0" applyNumberFormat="0" applyAlignment="0">
      <alignment horizontal="left"/>
    </xf>
    <xf numFmtId="0" fontId="59" fillId="0" borderId="0" applyNumberFormat="0" applyAlignment="0"/>
    <xf numFmtId="0" fontId="59" fillId="0" borderId="0" applyNumberFormat="0" applyAlignment="0"/>
    <xf numFmtId="0" fontId="41" fillId="0" borderId="0"/>
    <xf numFmtId="0" fontId="132" fillId="0" borderId="0"/>
    <xf numFmtId="0" fontId="41" fillId="0" borderId="0"/>
    <xf numFmtId="0" fontId="132" fillId="0" borderId="0"/>
    <xf numFmtId="8" fontId="4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205" fontId="17" fillId="0" borderId="0" applyFont="0" applyFill="0" applyBorder="0" applyAlignment="0" applyProtection="0"/>
    <xf numFmtId="205" fontId="17" fillId="0" borderId="0" applyFont="0" applyFill="0" applyBorder="0" applyAlignment="0" applyProtection="0"/>
    <xf numFmtId="205" fontId="17" fillId="0" borderId="0" applyFont="0" applyFill="0" applyBorder="0" applyAlignment="0" applyProtection="0"/>
    <xf numFmtId="205" fontId="17" fillId="0" borderId="0" applyFont="0" applyFill="0" applyBorder="0" applyAlignment="0" applyProtection="0"/>
    <xf numFmtId="205" fontId="17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37" fillId="0" borderId="0" applyFont="0" applyFill="0" applyBorder="0" applyAlignment="0" applyProtection="0"/>
    <xf numFmtId="0" fontId="137" fillId="0" borderId="0" applyFont="0" applyFill="0" applyBorder="0" applyAlignment="0" applyProtection="0"/>
    <xf numFmtId="0" fontId="137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2" fillId="81" borderId="0" applyNumberFormat="0" applyBorder="0" applyAlignment="0" applyProtection="0"/>
    <xf numFmtId="0" fontId="142" fillId="82" borderId="0" applyNumberFormat="0" applyBorder="0" applyAlignment="0" applyProtection="0"/>
    <xf numFmtId="0" fontId="142" fillId="83" borderId="0" applyNumberFormat="0" applyBorder="0" applyAlignment="0" applyProtection="0"/>
    <xf numFmtId="173" fontId="17" fillId="0" borderId="0"/>
    <xf numFmtId="173" fontId="17" fillId="0" borderId="0"/>
    <xf numFmtId="173" fontId="17" fillId="0" borderId="0"/>
    <xf numFmtId="173" fontId="17" fillId="0" borderId="0"/>
    <xf numFmtId="173" fontId="17" fillId="0" borderId="0"/>
    <xf numFmtId="208" fontId="17" fillId="0" borderId="0" applyFont="0" applyFill="0" applyBorder="0" applyAlignment="0" applyProtection="0">
      <alignment horizontal="left" wrapText="1"/>
    </xf>
    <xf numFmtId="208" fontId="17" fillId="0" borderId="0" applyFont="0" applyFill="0" applyBorder="0" applyAlignment="0" applyProtection="0">
      <alignment horizontal="left" wrapText="1"/>
    </xf>
    <xf numFmtId="208" fontId="17" fillId="0" borderId="0" applyFont="0" applyFill="0" applyBorder="0" applyAlignment="0" applyProtection="0">
      <alignment horizontal="left" wrapText="1"/>
    </xf>
    <xf numFmtId="208" fontId="17" fillId="0" borderId="0" applyFont="0" applyFill="0" applyBorder="0" applyAlignment="0" applyProtection="0">
      <alignment horizontal="left" wrapText="1"/>
    </xf>
    <xf numFmtId="0" fontId="150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2" fontId="126" fillId="0" borderId="0" applyFont="0" applyFill="0" applyBorder="0" applyAlignment="0" applyProtection="0"/>
    <xf numFmtId="2" fontId="126" fillId="0" borderId="0" applyFont="0" applyFill="0" applyBorder="0" applyAlignment="0" applyProtection="0"/>
    <xf numFmtId="0" fontId="41" fillId="0" borderId="0"/>
    <xf numFmtId="173" fontId="17" fillId="0" borderId="0">
      <alignment horizontal="left" wrapText="1"/>
    </xf>
    <xf numFmtId="0" fontId="105" fillId="21" borderId="0" applyNumberFormat="0" applyBorder="0" applyAlignment="0" applyProtection="0"/>
    <xf numFmtId="0" fontId="105" fillId="16" borderId="0" applyNumberFormat="0" applyBorder="0" applyAlignment="0" applyProtection="0"/>
    <xf numFmtId="0" fontId="105" fillId="16" borderId="0" applyNumberFormat="0" applyBorder="0" applyAlignment="0" applyProtection="0"/>
    <xf numFmtId="38" fontId="27" fillId="6" borderId="0" applyNumberFormat="0" applyBorder="0" applyAlignment="0" applyProtection="0"/>
    <xf numFmtId="38" fontId="27" fillId="6" borderId="0" applyNumberFormat="0" applyBorder="0" applyAlignment="0" applyProtection="0"/>
    <xf numFmtId="38" fontId="27" fillId="6" borderId="0" applyNumberFormat="0" applyBorder="0" applyAlignment="0" applyProtection="0"/>
    <xf numFmtId="38" fontId="27" fillId="6" borderId="0" applyNumberFormat="0" applyBorder="0" applyAlignment="0" applyProtection="0"/>
    <xf numFmtId="0" fontId="47" fillId="0" borderId="1" applyNumberFormat="0" applyAlignment="0" applyProtection="0">
      <alignment horizontal="left"/>
    </xf>
    <xf numFmtId="0" fontId="47" fillId="0" borderId="1" applyNumberFormat="0" applyAlignment="0" applyProtection="0">
      <alignment horizontal="left"/>
    </xf>
    <xf numFmtId="0" fontId="47" fillId="0" borderId="1" applyNumberFormat="0" applyAlignment="0" applyProtection="0">
      <alignment horizontal="left"/>
    </xf>
    <xf numFmtId="0" fontId="47" fillId="0" borderId="60">
      <alignment horizontal="left"/>
    </xf>
    <xf numFmtId="0" fontId="47" fillId="0" borderId="60">
      <alignment horizontal="left"/>
    </xf>
    <xf numFmtId="0" fontId="47" fillId="0" borderId="60">
      <alignment horizontal="left"/>
    </xf>
    <xf numFmtId="0" fontId="126" fillId="0" borderId="0" applyNumberFormat="0" applyFill="0" applyBorder="0" applyAlignment="0" applyProtection="0"/>
    <xf numFmtId="0" fontId="151" fillId="0" borderId="73" applyNumberFormat="0" applyFill="0" applyAlignment="0" applyProtection="0"/>
    <xf numFmtId="0" fontId="140" fillId="0" borderId="63" applyNumberFormat="0" applyFill="0" applyAlignment="0" applyProtection="0"/>
    <xf numFmtId="0" fontId="151" fillId="0" borderId="73" applyNumberFormat="0" applyFill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52" fillId="0" borderId="74" applyNumberFormat="0" applyFill="0" applyAlignment="0" applyProtection="0"/>
    <xf numFmtId="0" fontId="141" fillId="0" borderId="64" applyNumberFormat="0" applyFill="0" applyAlignment="0" applyProtection="0"/>
    <xf numFmtId="0" fontId="152" fillId="0" borderId="74" applyNumberFormat="0" applyFill="0" applyAlignment="0" applyProtection="0"/>
    <xf numFmtId="0" fontId="126" fillId="0" borderId="0" applyNumberFormat="0" applyFill="0" applyBorder="0" applyAlignment="0" applyProtection="0"/>
    <xf numFmtId="0" fontId="109" fillId="0" borderId="52" applyNumberFormat="0" applyFill="0" applyAlignment="0" applyProtection="0"/>
    <xf numFmtId="0" fontId="109" fillId="0" borderId="52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38" fontId="43" fillId="0" borderId="0"/>
    <xf numFmtId="38" fontId="43" fillId="0" borderId="0"/>
    <xf numFmtId="38" fontId="43" fillId="0" borderId="0"/>
    <xf numFmtId="40" fontId="43" fillId="0" borderId="0"/>
    <xf numFmtId="40" fontId="43" fillId="0" borderId="0"/>
    <xf numFmtId="40" fontId="43" fillId="0" borderId="0"/>
    <xf numFmtId="0" fontId="146" fillId="0" borderId="0" applyNumberFormat="0" applyFill="0" applyBorder="0" applyAlignment="0" applyProtection="0">
      <alignment vertical="top"/>
      <protection locked="0"/>
    </xf>
    <xf numFmtId="0" fontId="114" fillId="66" borderId="50" applyNumberFormat="0" applyAlignment="0" applyProtection="0"/>
    <xf numFmtId="10" fontId="27" fillId="62" borderId="8" applyNumberFormat="0" applyBorder="0" applyAlignment="0" applyProtection="0"/>
    <xf numFmtId="10" fontId="27" fillId="62" borderId="8" applyNumberFormat="0" applyBorder="0" applyAlignment="0" applyProtection="0"/>
    <xf numFmtId="10" fontId="27" fillId="62" borderId="8" applyNumberFormat="0" applyBorder="0" applyAlignment="0" applyProtection="0"/>
    <xf numFmtId="10" fontId="27" fillId="62" borderId="8" applyNumberFormat="0" applyBorder="0" applyAlignment="0" applyProtection="0"/>
    <xf numFmtId="10" fontId="27" fillId="62" borderId="8" applyNumberFormat="0" applyBorder="0" applyAlignment="0" applyProtection="0"/>
    <xf numFmtId="0" fontId="113" fillId="13" borderId="62" applyNumberFormat="0" applyAlignment="0" applyProtection="0"/>
    <xf numFmtId="0" fontId="114" fillId="66" borderId="50" applyNumberFormat="0" applyAlignment="0" applyProtection="0"/>
    <xf numFmtId="0" fontId="114" fillId="66" borderId="50" applyNumberFormat="0" applyAlignment="0" applyProtection="0"/>
    <xf numFmtId="0" fontId="113" fillId="13" borderId="62" applyNumberFormat="0" applyAlignment="0" applyProtection="0"/>
    <xf numFmtId="0" fontId="113" fillId="13" borderId="62" applyNumberFormat="0" applyAlignment="0" applyProtection="0"/>
    <xf numFmtId="0" fontId="114" fillId="66" borderId="50" applyNumberFormat="0" applyAlignment="0" applyProtection="0"/>
    <xf numFmtId="0" fontId="114" fillId="66" borderId="50" applyNumberFormat="0" applyAlignment="0" applyProtection="0"/>
    <xf numFmtId="0" fontId="114" fillId="66" borderId="50" applyNumberFormat="0" applyAlignment="0" applyProtection="0"/>
    <xf numFmtId="0" fontId="113" fillId="29" borderId="62" applyNumberFormat="0" applyAlignment="0" applyProtection="0"/>
    <xf numFmtId="0" fontId="113" fillId="13" borderId="62" applyNumberFormat="0" applyAlignment="0" applyProtection="0"/>
    <xf numFmtId="0" fontId="113" fillId="29" borderId="62" applyNumberFormat="0" applyAlignment="0" applyProtection="0"/>
    <xf numFmtId="0" fontId="114" fillId="66" borderId="50" applyNumberFormat="0" applyAlignment="0" applyProtection="0"/>
    <xf numFmtId="0" fontId="114" fillId="66" borderId="50" applyNumberFormat="0" applyAlignment="0" applyProtection="0"/>
    <xf numFmtId="0" fontId="114" fillId="66" borderId="50" applyNumberFormat="0" applyAlignment="0" applyProtection="0"/>
    <xf numFmtId="0" fontId="114" fillId="66" borderId="50" applyNumberFormat="0" applyAlignment="0" applyProtection="0"/>
    <xf numFmtId="0" fontId="114" fillId="66" borderId="50" applyNumberFormat="0" applyAlignment="0" applyProtection="0"/>
    <xf numFmtId="0" fontId="114" fillId="66" borderId="50" applyNumberFormat="0" applyAlignment="0" applyProtection="0"/>
    <xf numFmtId="41" fontId="48" fillId="84" borderId="65">
      <alignment horizontal="left"/>
      <protection locked="0"/>
    </xf>
    <xf numFmtId="41" fontId="48" fillId="84" borderId="65">
      <alignment horizontal="left"/>
      <protection locked="0"/>
    </xf>
    <xf numFmtId="10" fontId="48" fillId="84" borderId="65">
      <alignment horizontal="right"/>
      <protection locked="0"/>
    </xf>
    <xf numFmtId="10" fontId="48" fillId="84" borderId="65">
      <alignment horizontal="right"/>
      <protection locked="0"/>
    </xf>
    <xf numFmtId="0" fontId="27" fillId="6" borderId="0"/>
    <xf numFmtId="0" fontId="27" fillId="6" borderId="0"/>
    <xf numFmtId="3" fontId="133" fillId="0" borderId="0" applyFill="0" applyBorder="0" applyAlignment="0" applyProtection="0"/>
    <xf numFmtId="3" fontId="133" fillId="0" borderId="0" applyFill="0" applyBorder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44" fontId="19" fillId="0" borderId="47" applyNumberFormat="0" applyFont="0" applyAlignment="0">
      <alignment horizontal="center"/>
    </xf>
    <xf numFmtId="44" fontId="19" fillId="0" borderId="47" applyNumberFormat="0" applyFont="0" applyAlignment="0">
      <alignment horizontal="center"/>
    </xf>
    <xf numFmtId="44" fontId="19" fillId="0" borderId="47" applyNumberFormat="0" applyFont="0" applyAlignment="0">
      <alignment horizontal="center"/>
    </xf>
    <xf numFmtId="44" fontId="19" fillId="0" borderId="47" applyNumberFormat="0" applyFont="0" applyAlignment="0">
      <alignment horizontal="center"/>
    </xf>
    <xf numFmtId="44" fontId="19" fillId="0" borderId="47" applyNumberFormat="0" applyFont="0" applyAlignment="0">
      <alignment horizontal="center"/>
    </xf>
    <xf numFmtId="44" fontId="19" fillId="0" borderId="21" applyNumberFormat="0" applyFont="0" applyAlignment="0">
      <alignment horizontal="center"/>
    </xf>
    <xf numFmtId="44" fontId="19" fillId="0" borderId="21" applyNumberFormat="0" applyFont="0" applyAlignment="0">
      <alignment horizontal="center"/>
    </xf>
    <xf numFmtId="44" fontId="19" fillId="0" borderId="21" applyNumberFormat="0" applyFont="0" applyAlignment="0">
      <alignment horizontal="center"/>
    </xf>
    <xf numFmtId="44" fontId="19" fillId="0" borderId="21" applyNumberFormat="0" applyFont="0" applyAlignment="0">
      <alignment horizontal="center"/>
    </xf>
    <xf numFmtId="44" fontId="19" fillId="0" borderId="21" applyNumberFormat="0" applyFont="0" applyAlignment="0">
      <alignment horizontal="center"/>
    </xf>
    <xf numFmtId="0" fontId="147" fillId="29" borderId="0" applyNumberFormat="0" applyBorder="0" applyAlignment="0" applyProtection="0"/>
    <xf numFmtId="0" fontId="66" fillId="29" borderId="0" applyNumberFormat="0" applyBorder="0" applyAlignment="0" applyProtection="0"/>
    <xf numFmtId="0" fontId="66" fillId="29" borderId="0" applyNumberFormat="0" applyBorder="0" applyAlignment="0" applyProtection="0"/>
    <xf numFmtId="37" fontId="128" fillId="0" borderId="0"/>
    <xf numFmtId="37" fontId="128" fillId="0" borderId="0"/>
    <xf numFmtId="204" fontId="26" fillId="0" borderId="0"/>
    <xf numFmtId="198" fontId="17" fillId="0" borderId="0"/>
    <xf numFmtId="198" fontId="17" fillId="0" borderId="0"/>
    <xf numFmtId="198" fontId="17" fillId="0" borderId="0"/>
    <xf numFmtId="198" fontId="17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17" fillId="0" borderId="0" applyFill="0" applyBorder="0" applyAlignment="0" applyProtection="0"/>
    <xf numFmtId="0" fontId="17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198" fontId="26" fillId="0" borderId="0">
      <alignment horizontal="left" wrapText="1"/>
    </xf>
    <xf numFmtId="198" fontId="26" fillId="0" borderId="0">
      <alignment horizontal="left" wrapText="1"/>
    </xf>
    <xf numFmtId="198" fontId="26" fillId="0" borderId="0">
      <alignment horizontal="left" wrapText="1"/>
    </xf>
    <xf numFmtId="198" fontId="26" fillId="0" borderId="0">
      <alignment horizontal="left" wrapText="1"/>
    </xf>
    <xf numFmtId="198" fontId="26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53" fillId="0" borderId="0"/>
    <xf numFmtId="0" fontId="62" fillId="0" borderId="0"/>
    <xf numFmtId="0" fontId="53" fillId="0" borderId="0"/>
    <xf numFmtId="0" fontId="62" fillId="0" borderId="0"/>
    <xf numFmtId="0" fontId="53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173" fontId="17" fillId="0" borderId="0">
      <alignment horizontal="left" wrapText="1"/>
    </xf>
    <xf numFmtId="0" fontId="17" fillId="0" borderId="0"/>
    <xf numFmtId="191" fontId="17" fillId="0" borderId="0">
      <alignment horizontal="left" wrapText="1"/>
    </xf>
    <xf numFmtId="191" fontId="1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17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62" fillId="49" borderId="41" applyNumberFormat="0" applyFont="0" applyAlignment="0" applyProtection="0"/>
    <xf numFmtId="0" fontId="62" fillId="17" borderId="66" applyNumberFormat="0" applyFont="0" applyAlignment="0" applyProtection="0"/>
    <xf numFmtId="0" fontId="62" fillId="17" borderId="66" applyNumberFormat="0" applyFont="0" applyAlignment="0" applyProtection="0"/>
    <xf numFmtId="0" fontId="62" fillId="17" borderId="66" applyNumberFormat="0" applyFont="0" applyAlignment="0" applyProtection="0"/>
    <xf numFmtId="0" fontId="62" fillId="17" borderId="66" applyNumberFormat="0" applyFont="0" applyAlignment="0" applyProtection="0"/>
    <xf numFmtId="0" fontId="62" fillId="17" borderId="66" applyNumberFormat="0" applyFont="0" applyAlignment="0" applyProtection="0"/>
    <xf numFmtId="0" fontId="62" fillId="17" borderId="66" applyNumberFormat="0" applyFont="0" applyAlignment="0" applyProtection="0"/>
    <xf numFmtId="0" fontId="62" fillId="17" borderId="66" applyNumberFormat="0" applyFont="0" applyAlignment="0" applyProtection="0"/>
    <xf numFmtId="0" fontId="62" fillId="17" borderId="66" applyNumberFormat="0" applyFont="0" applyAlignment="0" applyProtection="0"/>
    <xf numFmtId="0" fontId="62" fillId="17" borderId="66" applyNumberFormat="0" applyFont="0" applyAlignment="0" applyProtection="0"/>
    <xf numFmtId="0" fontId="62" fillId="17" borderId="66" applyNumberFormat="0" applyFont="0" applyAlignment="0" applyProtection="0"/>
    <xf numFmtId="0" fontId="62" fillId="17" borderId="66" applyNumberFormat="0" applyFont="0" applyAlignment="0" applyProtection="0"/>
    <xf numFmtId="0" fontId="62" fillId="17" borderId="66" applyNumberFormat="0" applyFont="0" applyAlignment="0" applyProtection="0"/>
    <xf numFmtId="0" fontId="62" fillId="17" borderId="66" applyNumberFormat="0" applyFont="0" applyAlignment="0" applyProtection="0"/>
    <xf numFmtId="0" fontId="62" fillId="17" borderId="66" applyNumberFormat="0" applyFont="0" applyAlignment="0" applyProtection="0"/>
    <xf numFmtId="0" fontId="62" fillId="17" borderId="66" applyNumberFormat="0" applyFont="0" applyAlignment="0" applyProtection="0"/>
    <xf numFmtId="0" fontId="62" fillId="17" borderId="66" applyNumberFormat="0" applyFont="0" applyAlignment="0" applyProtection="0"/>
    <xf numFmtId="0" fontId="62" fillId="17" borderId="66" applyNumberFormat="0" applyFont="0" applyAlignment="0" applyProtection="0"/>
    <xf numFmtId="0" fontId="62" fillId="17" borderId="66" applyNumberFormat="0" applyFont="0" applyAlignment="0" applyProtection="0"/>
    <xf numFmtId="0" fontId="138" fillId="9" borderId="67" applyNumberFormat="0" applyAlignment="0" applyProtection="0"/>
    <xf numFmtId="0" fontId="138" fillId="24" borderId="67" applyNumberFormat="0" applyAlignment="0" applyProtection="0"/>
    <xf numFmtId="0" fontId="138" fillId="24" borderId="67" applyNumberFormat="0" applyAlignment="0" applyProtection="0"/>
    <xf numFmtId="0" fontId="41" fillId="0" borderId="0"/>
    <xf numFmtId="0" fontId="41" fillId="0" borderId="0"/>
    <xf numFmtId="0" fontId="132" fillId="0" borderId="0"/>
    <xf numFmtId="9" fontId="46" fillId="0" borderId="0" applyFont="0" applyFill="0" applyBorder="0" applyAlignment="0" applyProtection="0"/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7" fillId="0" borderId="0" applyFont="0" applyFill="0" applyBorder="0" applyAlignment="0" applyProtection="0"/>
    <xf numFmtId="41" fontId="17" fillId="5" borderId="65"/>
    <xf numFmtId="41" fontId="17" fillId="5" borderId="65"/>
    <xf numFmtId="41" fontId="17" fillId="5" borderId="65"/>
    <xf numFmtId="41" fontId="17" fillId="5" borderId="65"/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0" fontId="129" fillId="0" borderId="2">
      <alignment horizontal="center"/>
    </xf>
    <xf numFmtId="0" fontId="129" fillId="0" borderId="2">
      <alignment horizontal="center"/>
    </xf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0" fontId="53" fillId="85" borderId="0" applyNumberFormat="0" applyFont="0" applyBorder="0" applyAlignment="0" applyProtection="0"/>
    <xf numFmtId="0" fontId="53" fillId="85" borderId="0" applyNumberFormat="0" applyFont="0" applyBorder="0" applyAlignment="0" applyProtection="0"/>
    <xf numFmtId="0" fontId="132" fillId="0" borderId="0"/>
    <xf numFmtId="3" fontId="134" fillId="0" borderId="0" applyFill="0" applyBorder="0" applyAlignment="0" applyProtection="0"/>
    <xf numFmtId="0" fontId="135" fillId="0" borderId="0"/>
    <xf numFmtId="3" fontId="134" fillId="0" borderId="0" applyFill="0" applyBorder="0" applyAlignment="0" applyProtection="0"/>
    <xf numFmtId="42" fontId="17" fillId="62" borderId="0"/>
    <xf numFmtId="42" fontId="17" fillId="62" borderId="0"/>
    <xf numFmtId="42" fontId="17" fillId="62" borderId="0"/>
    <xf numFmtId="42" fontId="17" fillId="62" borderId="0"/>
    <xf numFmtId="42" fontId="17" fillId="62" borderId="3">
      <alignment vertical="center"/>
    </xf>
    <xf numFmtId="42" fontId="17" fillId="62" borderId="3">
      <alignment vertical="center"/>
    </xf>
    <xf numFmtId="42" fontId="17" fillId="62" borderId="3">
      <alignment vertical="center"/>
    </xf>
    <xf numFmtId="42" fontId="17" fillId="62" borderId="3">
      <alignment vertical="center"/>
    </xf>
    <xf numFmtId="0" fontId="19" fillId="62" borderId="4" applyNumberFormat="0">
      <alignment horizontal="center" vertical="center" wrapText="1"/>
    </xf>
    <xf numFmtId="0" fontId="19" fillId="62" borderId="4" applyNumberFormat="0">
      <alignment horizontal="center" vertical="center" wrapText="1"/>
    </xf>
    <xf numFmtId="10" fontId="17" fillId="62" borderId="0"/>
    <xf numFmtId="10" fontId="17" fillId="62" borderId="0"/>
    <xf numFmtId="10" fontId="17" fillId="62" borderId="0"/>
    <xf numFmtId="200" fontId="17" fillId="62" borderId="0"/>
    <xf numFmtId="200" fontId="17" fillId="62" borderId="0"/>
    <xf numFmtId="200" fontId="17" fillId="62" borderId="0"/>
    <xf numFmtId="164" fontId="43" fillId="0" borderId="0" applyBorder="0" applyAlignment="0"/>
    <xf numFmtId="42" fontId="17" fillId="62" borderId="68">
      <alignment horizontal="left"/>
    </xf>
    <xf numFmtId="42" fontId="17" fillId="62" borderId="68">
      <alignment horizontal="left"/>
    </xf>
    <xf numFmtId="42" fontId="17" fillId="62" borderId="68">
      <alignment horizontal="left"/>
    </xf>
    <xf numFmtId="42" fontId="17" fillId="62" borderId="68">
      <alignment horizontal="left"/>
    </xf>
    <xf numFmtId="200" fontId="44" fillId="62" borderId="68">
      <alignment horizontal="left"/>
    </xf>
    <xf numFmtId="14" fontId="26" fillId="0" borderId="0" applyNumberFormat="0" applyFill="0" applyBorder="0" applyAlignment="0" applyProtection="0">
      <alignment horizontal="left"/>
    </xf>
    <xf numFmtId="201" fontId="17" fillId="0" borderId="0" applyFont="0" applyFill="0" applyAlignment="0">
      <alignment horizontal="right"/>
    </xf>
    <xf numFmtId="201" fontId="17" fillId="0" borderId="0" applyFont="0" applyFill="0" applyAlignment="0">
      <alignment horizontal="right"/>
    </xf>
    <xf numFmtId="201" fontId="17" fillId="0" borderId="0" applyFont="0" applyFill="0" applyAlignment="0">
      <alignment horizontal="right"/>
    </xf>
    <xf numFmtId="4" fontId="36" fillId="84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36" fillId="84" borderId="67" applyNumberFormat="0" applyProtection="0">
      <alignment horizontal="left" vertical="center" indent="1"/>
    </xf>
    <xf numFmtId="4" fontId="36" fillId="84" borderId="67" applyNumberFormat="0" applyProtection="0">
      <alignment horizontal="left" vertical="center" indent="1"/>
    </xf>
    <xf numFmtId="0" fontId="17" fillId="86" borderId="67" applyNumberFormat="0" applyProtection="0">
      <alignment horizontal="left" vertical="center" indent="1"/>
    </xf>
    <xf numFmtId="4" fontId="36" fillId="87" borderId="67" applyNumberFormat="0" applyProtection="0">
      <alignment horizontal="right" vertical="center"/>
    </xf>
    <xf numFmtId="4" fontId="36" fillId="88" borderId="67" applyNumberFormat="0" applyProtection="0">
      <alignment horizontal="right" vertical="center"/>
    </xf>
    <xf numFmtId="4" fontId="36" fillId="2" borderId="67" applyNumberFormat="0" applyProtection="0">
      <alignment horizontal="right" vertical="center"/>
    </xf>
    <xf numFmtId="4" fontId="36" fillId="3" borderId="67" applyNumberFormat="0" applyProtection="0">
      <alignment horizontal="right" vertical="center"/>
    </xf>
    <xf numFmtId="4" fontId="36" fillId="89" borderId="67" applyNumberFormat="0" applyProtection="0">
      <alignment horizontal="right" vertical="center"/>
    </xf>
    <xf numFmtId="4" fontId="36" fillId="90" borderId="67" applyNumberFormat="0" applyProtection="0">
      <alignment horizontal="right" vertical="center"/>
    </xf>
    <xf numFmtId="4" fontId="36" fillId="91" borderId="67" applyNumberFormat="0" applyProtection="0">
      <alignment horizontal="right" vertical="center"/>
    </xf>
    <xf numFmtId="4" fontId="36" fillId="92" borderId="67" applyNumberFormat="0" applyProtection="0">
      <alignment horizontal="right" vertical="center"/>
    </xf>
    <xf numFmtId="4" fontId="36" fillId="93" borderId="67" applyNumberFormat="0" applyProtection="0">
      <alignment horizontal="right" vertical="center"/>
    </xf>
    <xf numFmtId="4" fontId="39" fillId="94" borderId="67" applyNumberFormat="0" applyProtection="0">
      <alignment horizontal="left" vertical="center" indent="1"/>
    </xf>
    <xf numFmtId="4" fontId="36" fillId="95" borderId="69" applyNumberFormat="0" applyProtection="0">
      <alignment horizontal="left" vertical="center" indent="1"/>
    </xf>
    <xf numFmtId="4" fontId="144" fillId="96" borderId="0" applyNumberFormat="0" applyProtection="0">
      <alignment horizontal="left" vertical="center" indent="1"/>
    </xf>
    <xf numFmtId="0" fontId="17" fillId="86" borderId="67" applyNumberFormat="0" applyProtection="0">
      <alignment horizontal="left" vertical="center" indent="1"/>
    </xf>
    <xf numFmtId="4" fontId="36" fillId="95" borderId="67" applyNumberFormat="0" applyProtection="0">
      <alignment horizontal="left" vertical="center" indent="1"/>
    </xf>
    <xf numFmtId="4" fontId="36" fillId="97" borderId="67" applyNumberFormat="0" applyProtection="0">
      <alignment horizontal="left" vertical="center" indent="1"/>
    </xf>
    <xf numFmtId="0" fontId="17" fillId="97" borderId="67" applyNumberFormat="0" applyProtection="0">
      <alignment horizontal="left" vertical="center" indent="1"/>
    </xf>
    <xf numFmtId="0" fontId="17" fillId="97" borderId="67" applyNumberFormat="0" applyProtection="0">
      <alignment horizontal="left" vertical="center" indent="1"/>
    </xf>
    <xf numFmtId="0" fontId="17" fillId="98" borderId="67" applyNumberFormat="0" applyProtection="0">
      <alignment horizontal="left" vertical="center" indent="1"/>
    </xf>
    <xf numFmtId="0" fontId="17" fillId="98" borderId="67" applyNumberFormat="0" applyProtection="0">
      <alignment horizontal="left" vertical="center" indent="1"/>
    </xf>
    <xf numFmtId="0" fontId="17" fillId="6" borderId="67" applyNumberFormat="0" applyProtection="0">
      <alignment horizontal="left" vertical="center" indent="1"/>
    </xf>
    <xf numFmtId="0" fontId="17" fillId="6" borderId="67" applyNumberFormat="0" applyProtection="0">
      <alignment horizontal="left" vertical="center" indent="1"/>
    </xf>
    <xf numFmtId="0" fontId="17" fillId="86" borderId="67" applyNumberFormat="0" applyProtection="0">
      <alignment horizontal="left" vertical="center" indent="1"/>
    </xf>
    <xf numFmtId="0" fontId="17" fillId="86" borderId="67" applyNumberFormat="0" applyProtection="0">
      <alignment horizontal="left" vertical="center" indent="1"/>
    </xf>
    <xf numFmtId="0" fontId="17" fillId="9" borderId="8" applyNumberFormat="0">
      <protection locked="0"/>
    </xf>
    <xf numFmtId="4" fontId="36" fillId="99" borderId="67" applyNumberFormat="0" applyProtection="0">
      <alignment vertical="center"/>
    </xf>
    <xf numFmtId="4" fontId="143" fillId="99" borderId="67" applyNumberFormat="0" applyProtection="0">
      <alignment vertical="center"/>
    </xf>
    <xf numFmtId="4" fontId="36" fillId="99" borderId="67" applyNumberFormat="0" applyProtection="0">
      <alignment horizontal="left" vertical="center" indent="1"/>
    </xf>
    <xf numFmtId="4" fontId="36" fillId="99" borderId="67" applyNumberFormat="0" applyProtection="0">
      <alignment horizontal="left" vertical="center" indent="1"/>
    </xf>
    <xf numFmtId="4" fontId="36" fillId="95" borderId="67" applyNumberFormat="0" applyProtection="0">
      <alignment horizontal="right" vertical="center"/>
    </xf>
    <xf numFmtId="4" fontId="36" fillId="95" borderId="67" applyNumberFormat="0" applyProtection="0">
      <alignment horizontal="right" vertical="center"/>
    </xf>
    <xf numFmtId="4" fontId="143" fillId="95" borderId="67" applyNumberFormat="0" applyProtection="0">
      <alignment horizontal="right" vertical="center"/>
    </xf>
    <xf numFmtId="0" fontId="17" fillId="86" borderId="67" applyNumberFormat="0" applyProtection="0">
      <alignment horizontal="left" vertical="center" indent="1"/>
    </xf>
    <xf numFmtId="0" fontId="17" fillId="86" borderId="67" applyNumberFormat="0" applyProtection="0">
      <alignment horizontal="left" vertical="center" indent="1"/>
    </xf>
    <xf numFmtId="0" fontId="145" fillId="0" borderId="0"/>
    <xf numFmtId="4" fontId="40" fillId="95" borderId="67" applyNumberFormat="0" applyProtection="0">
      <alignment horizontal="right" vertical="center"/>
    </xf>
    <xf numFmtId="39" fontId="17" fillId="68" borderId="0"/>
    <xf numFmtId="39" fontId="17" fillId="68" borderId="0"/>
    <xf numFmtId="39" fontId="17" fillId="68" borderId="0"/>
    <xf numFmtId="0" fontId="121" fillId="0" borderId="0" applyNumberFormat="0" applyFill="0" applyBorder="0" applyAlignment="0" applyProtection="0"/>
    <xf numFmtId="38" fontId="27" fillId="0" borderId="14"/>
    <xf numFmtId="38" fontId="27" fillId="0" borderId="14"/>
    <xf numFmtId="38" fontId="27" fillId="0" borderId="14"/>
    <xf numFmtId="38" fontId="27" fillId="0" borderId="14"/>
    <xf numFmtId="38" fontId="27" fillId="0" borderId="14"/>
    <xf numFmtId="38" fontId="43" fillId="0" borderId="68"/>
    <xf numFmtId="38" fontId="43" fillId="0" borderId="68"/>
    <xf numFmtId="38" fontId="43" fillId="0" borderId="68"/>
    <xf numFmtId="39" fontId="26" fillId="100" borderId="0"/>
    <xf numFmtId="177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80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0" fontId="17" fillId="0" borderId="0">
      <alignment horizontal="left" wrapText="1"/>
    </xf>
    <xf numFmtId="0" fontId="17" fillId="0" borderId="0">
      <alignment horizontal="left" wrapText="1"/>
    </xf>
    <xf numFmtId="202" fontId="17" fillId="0" borderId="0">
      <alignment horizontal="left" wrapText="1"/>
    </xf>
    <xf numFmtId="202" fontId="17" fillId="0" borderId="0">
      <alignment horizontal="left" wrapText="1"/>
    </xf>
    <xf numFmtId="202" fontId="17" fillId="0" borderId="0">
      <alignment horizontal="left" wrapText="1"/>
    </xf>
    <xf numFmtId="180" fontId="17" fillId="0" borderId="0">
      <alignment horizontal="left" wrapText="1"/>
    </xf>
    <xf numFmtId="40" fontId="130" fillId="0" borderId="0" applyBorder="0">
      <alignment horizontal="right"/>
    </xf>
    <xf numFmtId="41" fontId="45" fillId="62" borderId="0">
      <alignment horizontal="left"/>
    </xf>
    <xf numFmtId="0" fontId="17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07" fontId="136" fillId="62" borderId="0">
      <alignment horizontal="left" vertical="center"/>
    </xf>
    <xf numFmtId="0" fontId="19" fillId="62" borderId="0">
      <alignment horizontal="left" wrapText="1"/>
    </xf>
    <xf numFmtId="0" fontId="19" fillId="62" borderId="0">
      <alignment horizontal="left" wrapText="1"/>
    </xf>
    <xf numFmtId="0" fontId="131" fillId="0" borderId="0">
      <alignment horizontal="left" vertical="center"/>
    </xf>
    <xf numFmtId="0" fontId="126" fillId="0" borderId="61" applyNumberFormat="0" applyFont="0" applyFill="0" applyAlignment="0" applyProtection="0"/>
    <xf numFmtId="0" fontId="81" fillId="0" borderId="75" applyNumberFormat="0" applyFill="0" applyAlignment="0" applyProtection="0"/>
    <xf numFmtId="0" fontId="142" fillId="0" borderId="70" applyNumberFormat="0" applyFill="0" applyAlignment="0" applyProtection="0"/>
    <xf numFmtId="0" fontId="81" fillId="0" borderId="75" applyNumberFormat="0" applyFill="0" applyAlignment="0" applyProtection="0"/>
    <xf numFmtId="0" fontId="126" fillId="0" borderId="61" applyNumberFormat="0" applyFont="0" applyFill="0" applyAlignment="0" applyProtection="0"/>
    <xf numFmtId="0" fontId="132" fillId="0" borderId="71"/>
    <xf numFmtId="0" fontId="153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206" fontId="54" fillId="0" borderId="0" applyFill="0" applyBorder="0" applyAlignment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32" fillId="0" borderId="0"/>
    <xf numFmtId="0" fontId="132" fillId="0" borderId="0"/>
    <xf numFmtId="0" fontId="127" fillId="0" borderId="0" applyNumberFormat="0" applyAlignment="0">
      <alignment horizontal="left"/>
    </xf>
    <xf numFmtId="0" fontId="59" fillId="0" borderId="0" applyNumberFormat="0" applyAlignment="0"/>
    <xf numFmtId="0" fontId="132" fillId="0" borderId="0"/>
    <xf numFmtId="0" fontId="132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2" fontId="126" fillId="0" borderId="0" applyFont="0" applyFill="0" applyBorder="0" applyAlignment="0" applyProtection="0"/>
    <xf numFmtId="2" fontId="57" fillId="0" borderId="0" applyFill="0" applyBorder="0" applyAlignment="0" applyProtection="0"/>
    <xf numFmtId="37" fontId="128" fillId="0" borderId="0"/>
    <xf numFmtId="0" fontId="17" fillId="0" borderId="0"/>
    <xf numFmtId="0" fontId="26" fillId="0" borderId="0"/>
    <xf numFmtId="0" fontId="7" fillId="0" borderId="0"/>
    <xf numFmtId="0" fontId="132" fillId="0" borderId="0"/>
    <xf numFmtId="9" fontId="17" fillId="0" borderId="0" applyFont="0" applyFill="0" applyBorder="0" applyAlignment="0" applyProtection="0"/>
    <xf numFmtId="0" fontId="53" fillId="0" borderId="0" applyNumberFormat="0" applyFont="0" applyFill="0" applyBorder="0" applyAlignment="0" applyProtection="0">
      <alignment horizontal="left"/>
    </xf>
    <xf numFmtId="15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0" fontId="129" fillId="0" borderId="2">
      <alignment horizontal="center"/>
    </xf>
    <xf numFmtId="3" fontId="53" fillId="0" borderId="0" applyFont="0" applyFill="0" applyBorder="0" applyAlignment="0" applyProtection="0"/>
    <xf numFmtId="0" fontId="53" fillId="85" borderId="0" applyNumberFormat="0" applyFont="0" applyBorder="0" applyAlignment="0" applyProtection="0"/>
    <xf numFmtId="0" fontId="132" fillId="0" borderId="0"/>
    <xf numFmtId="0" fontId="135" fillId="0" borderId="0"/>
    <xf numFmtId="0" fontId="58" fillId="103" borderId="0"/>
    <xf numFmtId="0" fontId="154" fillId="103" borderId="76"/>
    <xf numFmtId="0" fontId="155" fillId="104" borderId="77"/>
    <xf numFmtId="0" fontId="156" fillId="103" borderId="78"/>
    <xf numFmtId="0" fontId="17" fillId="0" borderId="0" applyNumberFormat="0" applyBorder="0" applyAlignment="0"/>
    <xf numFmtId="0" fontId="58" fillId="0" borderId="0"/>
    <xf numFmtId="0" fontId="154" fillId="103" borderId="0"/>
    <xf numFmtId="0" fontId="132" fillId="0" borderId="79"/>
    <xf numFmtId="0" fontId="17" fillId="0" borderId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20" borderId="0" applyNumberFormat="0" applyBorder="0" applyAlignment="0" applyProtection="0"/>
    <xf numFmtId="0" fontId="7" fillId="54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55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4" borderId="0" applyNumberFormat="0" applyBorder="0" applyAlignment="0" applyProtection="0"/>
    <xf numFmtId="0" fontId="99" fillId="24" borderId="82" applyNumberFormat="0" applyAlignment="0" applyProtection="0"/>
    <xf numFmtId="0" fontId="101" fillId="64" borderId="83" applyNumberFormat="0" applyAlignment="0" applyProtection="0"/>
    <xf numFmtId="43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7" fillId="0" borderId="81">
      <alignment horizontal="left"/>
    </xf>
    <xf numFmtId="10" fontId="27" fillId="62" borderId="84" applyNumberFormat="0" applyBorder="0" applyAlignment="0" applyProtection="0"/>
    <xf numFmtId="10" fontId="27" fillId="62" borderId="84" applyNumberFormat="0" applyBorder="0" applyAlignment="0" applyProtection="0"/>
    <xf numFmtId="10" fontId="27" fillId="62" borderId="84" applyNumberFormat="0" applyBorder="0" applyAlignment="0" applyProtection="0"/>
    <xf numFmtId="10" fontId="27" fillId="62" borderId="84" applyNumberFormat="0" applyBorder="0" applyAlignment="0" applyProtection="0"/>
    <xf numFmtId="0" fontId="113" fillId="13" borderId="82" applyNumberFormat="0" applyAlignment="0" applyProtection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62" fillId="49" borderId="41" applyNumberFormat="0" applyFont="0" applyAlignment="0" applyProtection="0"/>
    <xf numFmtId="0" fontId="62" fillId="49" borderId="41" applyNumberFormat="0" applyFont="0" applyAlignment="0" applyProtection="0"/>
    <xf numFmtId="0" fontId="62" fillId="49" borderId="41" applyNumberFormat="0" applyFont="0" applyAlignment="0" applyProtection="0"/>
    <xf numFmtId="0" fontId="62" fillId="17" borderId="85" applyNumberFormat="0" applyFont="0" applyAlignment="0" applyProtection="0"/>
    <xf numFmtId="0" fontId="62" fillId="17" borderId="85" applyNumberFormat="0" applyFont="0" applyAlignment="0" applyProtection="0"/>
    <xf numFmtId="0" fontId="62" fillId="17" borderId="85" applyNumberFormat="0" applyFont="0" applyAlignment="0" applyProtection="0"/>
    <xf numFmtId="0" fontId="62" fillId="17" borderId="85" applyNumberFormat="0" applyFont="0" applyAlignment="0" applyProtection="0"/>
    <xf numFmtId="0" fontId="62" fillId="17" borderId="85" applyNumberFormat="0" applyFont="0" applyAlignment="0" applyProtection="0"/>
    <xf numFmtId="0" fontId="62" fillId="17" borderId="85" applyNumberFormat="0" applyFont="0" applyAlignment="0" applyProtection="0"/>
    <xf numFmtId="0" fontId="62" fillId="17" borderId="85" applyNumberFormat="0" applyFont="0" applyAlignment="0" applyProtection="0"/>
    <xf numFmtId="0" fontId="62" fillId="17" borderId="85" applyNumberFormat="0" applyFont="0" applyAlignment="0" applyProtection="0"/>
    <xf numFmtId="0" fontId="62" fillId="17" borderId="85" applyNumberFormat="0" applyFont="0" applyAlignment="0" applyProtection="0"/>
    <xf numFmtId="0" fontId="138" fillId="24" borderId="86" applyNumberFormat="0" applyAlignment="0" applyProtection="0"/>
    <xf numFmtId="9" fontId="62" fillId="0" borderId="0" applyFont="0" applyFill="0" applyBorder="0" applyAlignment="0" applyProtection="0"/>
    <xf numFmtId="42" fontId="17" fillId="62" borderId="0"/>
    <xf numFmtId="42" fontId="17" fillId="62" borderId="87">
      <alignment vertical="center"/>
    </xf>
    <xf numFmtId="164" fontId="43" fillId="0" borderId="0" applyBorder="0" applyAlignment="0"/>
    <xf numFmtId="42" fontId="17" fillId="62" borderId="80">
      <alignment horizontal="left"/>
    </xf>
    <xf numFmtId="200" fontId="44" fillId="62" borderId="80">
      <alignment horizontal="left"/>
    </xf>
    <xf numFmtId="4" fontId="36" fillId="84" borderId="86" applyNumberFormat="0" applyProtection="0">
      <alignment vertical="center"/>
    </xf>
    <xf numFmtId="4" fontId="143" fillId="84" borderId="86" applyNumberFormat="0" applyProtection="0">
      <alignment vertical="center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4" fontId="36" fillId="87" borderId="86" applyNumberFormat="0" applyProtection="0">
      <alignment horizontal="right" vertical="center"/>
    </xf>
    <xf numFmtId="4" fontId="36" fillId="88" borderId="86" applyNumberFormat="0" applyProtection="0">
      <alignment horizontal="right" vertical="center"/>
    </xf>
    <xf numFmtId="4" fontId="36" fillId="2" borderId="86" applyNumberFormat="0" applyProtection="0">
      <alignment horizontal="right" vertical="center"/>
    </xf>
    <xf numFmtId="4" fontId="36" fillId="3" borderId="86" applyNumberFormat="0" applyProtection="0">
      <alignment horizontal="right" vertical="center"/>
    </xf>
    <xf numFmtId="4" fontId="36" fillId="89" borderId="86" applyNumberFormat="0" applyProtection="0">
      <alignment horizontal="right" vertical="center"/>
    </xf>
    <xf numFmtId="4" fontId="36" fillId="90" borderId="86" applyNumberFormat="0" applyProtection="0">
      <alignment horizontal="right" vertical="center"/>
    </xf>
    <xf numFmtId="4" fontId="36" fillId="91" borderId="86" applyNumberFormat="0" applyProtection="0">
      <alignment horizontal="right" vertical="center"/>
    </xf>
    <xf numFmtId="4" fontId="36" fillId="92" borderId="86" applyNumberFormat="0" applyProtection="0">
      <alignment horizontal="right" vertical="center"/>
    </xf>
    <xf numFmtId="4" fontId="36" fillId="93" borderId="86" applyNumberFormat="0" applyProtection="0">
      <alignment horizontal="right" vertical="center"/>
    </xf>
    <xf numFmtId="4" fontId="39" fillId="94" borderId="86" applyNumberFormat="0" applyProtection="0">
      <alignment horizontal="left" vertical="center" indent="1"/>
    </xf>
    <xf numFmtId="4" fontId="36" fillId="95" borderId="88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4" fontId="36" fillId="95" borderId="86" applyNumberFormat="0" applyProtection="0">
      <alignment horizontal="left" vertical="center" indent="1"/>
    </xf>
    <xf numFmtId="4" fontId="36" fillId="97" borderId="86" applyNumberFormat="0" applyProtection="0">
      <alignment horizontal="left" vertical="center" indent="1"/>
    </xf>
    <xf numFmtId="0" fontId="17" fillId="97" borderId="86" applyNumberFormat="0" applyProtection="0">
      <alignment horizontal="left" vertical="center" indent="1"/>
    </xf>
    <xf numFmtId="0" fontId="17" fillId="97" borderId="86" applyNumberFormat="0" applyProtection="0">
      <alignment horizontal="left" vertical="center" indent="1"/>
    </xf>
    <xf numFmtId="0" fontId="17" fillId="98" borderId="86" applyNumberFormat="0" applyProtection="0">
      <alignment horizontal="left" vertical="center" indent="1"/>
    </xf>
    <xf numFmtId="0" fontId="17" fillId="98" borderId="86" applyNumberFormat="0" applyProtection="0">
      <alignment horizontal="left" vertical="center" indent="1"/>
    </xf>
    <xf numFmtId="0" fontId="17" fillId="6" borderId="86" applyNumberFormat="0" applyProtection="0">
      <alignment horizontal="left" vertical="center" indent="1"/>
    </xf>
    <xf numFmtId="0" fontId="17" fillId="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9" borderId="84" applyNumberFormat="0">
      <protection locked="0"/>
    </xf>
    <xf numFmtId="4" fontId="36" fillId="99" borderId="86" applyNumberFormat="0" applyProtection="0">
      <alignment vertical="center"/>
    </xf>
    <xf numFmtId="4" fontId="143" fillId="99" borderId="86" applyNumberFormat="0" applyProtection="0">
      <alignment vertical="center"/>
    </xf>
    <xf numFmtId="4" fontId="36" fillId="99" borderId="86" applyNumberFormat="0" applyProtection="0">
      <alignment horizontal="left" vertical="center" indent="1"/>
    </xf>
    <xf numFmtId="4" fontId="36" fillId="99" borderId="86" applyNumberFormat="0" applyProtection="0">
      <alignment horizontal="left" vertical="center" indent="1"/>
    </xf>
    <xf numFmtId="4" fontId="36" fillId="95" borderId="86" applyNumberFormat="0" applyProtection="0">
      <alignment horizontal="right" vertical="center"/>
    </xf>
    <xf numFmtId="4" fontId="143" fillId="95" borderId="86" applyNumberFormat="0" applyProtection="0">
      <alignment horizontal="right" vertical="center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4" fontId="40" fillId="95" borderId="86" applyNumberFormat="0" applyProtection="0">
      <alignment horizontal="right" vertical="center"/>
    </xf>
    <xf numFmtId="38" fontId="43" fillId="0" borderId="80"/>
    <xf numFmtId="177" fontId="17" fillId="0" borderId="0">
      <alignment horizontal="left" wrapText="1"/>
    </xf>
    <xf numFmtId="0" fontId="126" fillId="0" borderId="89" applyNumberFormat="0" applyFont="0" applyFill="0" applyAlignment="0" applyProtection="0"/>
    <xf numFmtId="0" fontId="142" fillId="0" borderId="90" applyNumberFormat="0" applyFill="0" applyAlignment="0" applyProtection="0"/>
    <xf numFmtId="43" fontId="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17" borderId="0" applyNumberFormat="0" applyBorder="0" applyAlignment="0" applyProtection="0"/>
    <xf numFmtId="0" fontId="7" fillId="13" borderId="0" applyNumberFormat="0" applyBorder="0" applyAlignment="0" applyProtection="0"/>
    <xf numFmtId="0" fontId="7" fillId="54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12" borderId="0" applyNumberFormat="0" applyBorder="0" applyAlignment="0" applyProtection="0"/>
    <xf numFmtId="0" fontId="7" fillId="21" borderId="0" applyNumberFormat="0" applyBorder="0" applyAlignment="0" applyProtection="0"/>
    <xf numFmtId="0" fontId="7" fillId="17" borderId="0" applyNumberFormat="0" applyBorder="0" applyAlignment="0" applyProtection="0"/>
    <xf numFmtId="0" fontId="68" fillId="21" borderId="0" applyNumberFormat="0" applyBorder="0" applyAlignment="0" applyProtection="0"/>
    <xf numFmtId="0" fontId="68" fillId="48" borderId="0" applyNumberFormat="0" applyBorder="0" applyAlignment="0" applyProtection="0"/>
    <xf numFmtId="0" fontId="68" fillId="33" borderId="0" applyNumberFormat="0" applyBorder="0" applyAlignment="0" applyProtection="0"/>
    <xf numFmtId="0" fontId="68" fillId="12" borderId="0" applyNumberFormat="0" applyBorder="0" applyAlignment="0" applyProtection="0"/>
    <xf numFmtId="0" fontId="68" fillId="21" borderId="0" applyNumberFormat="0" applyBorder="0" applyAlignment="0" applyProtection="0"/>
    <xf numFmtId="0" fontId="68" fillId="27" borderId="0" applyNumberFormat="0" applyBorder="0" applyAlignment="0" applyProtection="0"/>
    <xf numFmtId="0" fontId="68" fillId="72" borderId="0" applyNumberFormat="0" applyBorder="0" applyAlignment="0" applyProtection="0"/>
    <xf numFmtId="0" fontId="68" fillId="48" borderId="0" applyNumberFormat="0" applyBorder="0" applyAlignment="0" applyProtection="0"/>
    <xf numFmtId="0" fontId="68" fillId="33" borderId="0" applyNumberFormat="0" applyBorder="0" applyAlignment="0" applyProtection="0"/>
    <xf numFmtId="0" fontId="68" fillId="52" borderId="0" applyNumberFormat="0" applyBorder="0" applyAlignment="0" applyProtection="0"/>
    <xf numFmtId="0" fontId="68" fillId="101" borderId="0" applyNumberFormat="0" applyBorder="0" applyAlignment="0" applyProtection="0"/>
    <xf numFmtId="0" fontId="68" fillId="46" borderId="0" applyNumberFormat="0" applyBorder="0" applyAlignment="0" applyProtection="0"/>
    <xf numFmtId="0" fontId="98" fillId="19" borderId="0" applyNumberFormat="0" applyBorder="0" applyAlignment="0" applyProtection="0"/>
    <xf numFmtId="206" fontId="54" fillId="0" borderId="0" applyFill="0" applyBorder="0" applyAlignment="0"/>
    <xf numFmtId="0" fontId="157" fillId="9" borderId="50" applyNumberFormat="0" applyAlignment="0" applyProtection="0"/>
    <xf numFmtId="41" fontId="17" fillId="62" borderId="0"/>
    <xf numFmtId="0" fontId="149" fillId="102" borderId="72" applyNumberFormat="0" applyAlignment="0" applyProtection="0"/>
    <xf numFmtId="3" fontId="126" fillId="0" borderId="0" applyFont="0" applyFill="0" applyBorder="0" applyAlignment="0" applyProtection="0"/>
    <xf numFmtId="0" fontId="127" fillId="0" borderId="0" applyNumberFormat="0" applyAlignment="0">
      <alignment horizontal="left"/>
    </xf>
    <xf numFmtId="0" fontId="59" fillId="0" borderId="0" applyNumberFormat="0" applyAlignment="0"/>
    <xf numFmtId="205" fontId="17" fillId="0" borderId="0" applyFont="0" applyFill="0" applyBorder="0" applyAlignment="0" applyProtection="0"/>
    <xf numFmtId="0" fontId="126" fillId="0" borderId="0" applyFont="0" applyFill="0" applyBorder="0" applyAlignment="0" applyProtection="0"/>
    <xf numFmtId="173" fontId="17" fillId="0" borderId="0"/>
    <xf numFmtId="0" fontId="150" fillId="0" borderId="0" applyNumberFormat="0" applyFill="0" applyBorder="0" applyAlignment="0" applyProtection="0"/>
    <xf numFmtId="2" fontId="126" fillId="0" borderId="0" applyFont="0" applyFill="0" applyBorder="0" applyAlignment="0" applyProtection="0"/>
    <xf numFmtId="0" fontId="106" fillId="21" borderId="0" applyNumberFormat="0" applyBorder="0" applyAlignment="0" applyProtection="0"/>
    <xf numFmtId="38" fontId="17" fillId="6" borderId="0" applyNumberFormat="0" applyBorder="0" applyAlignment="0" applyProtection="0"/>
    <xf numFmtId="38" fontId="17" fillId="6" borderId="0" applyNumberFormat="0" applyBorder="0" applyAlignment="0" applyProtection="0"/>
    <xf numFmtId="38" fontId="27" fillId="6" borderId="0" applyNumberFormat="0" applyBorder="0" applyAlignment="0" applyProtection="0"/>
    <xf numFmtId="38" fontId="17" fillId="6" borderId="0" applyNumberFormat="0" applyBorder="0" applyAlignment="0" applyProtection="0"/>
    <xf numFmtId="0" fontId="47" fillId="0" borderId="1" applyNumberFormat="0" applyAlignment="0" applyProtection="0">
      <alignment horizontal="left"/>
    </xf>
    <xf numFmtId="0" fontId="47" fillId="0" borderId="81">
      <alignment horizontal="left"/>
    </xf>
    <xf numFmtId="0" fontId="79" fillId="0" borderId="43" applyNumberFormat="0" applyFill="0" applyAlignment="0" applyProtection="0"/>
    <xf numFmtId="0" fontId="126" fillId="0" borderId="0" applyNumberFormat="0" applyFill="0" applyBorder="0" applyAlignment="0" applyProtection="0"/>
    <xf numFmtId="0" fontId="80" fillId="0" borderId="44" applyNumberFormat="0" applyFill="0" applyAlignment="0" applyProtection="0"/>
    <xf numFmtId="0" fontId="126" fillId="0" borderId="0" applyNumberFormat="0" applyFill="0" applyBorder="0" applyAlignment="0" applyProtection="0"/>
    <xf numFmtId="38" fontId="43" fillId="0" borderId="0"/>
    <xf numFmtId="40" fontId="43" fillId="0" borderId="0"/>
    <xf numFmtId="10" fontId="27" fillId="62" borderId="84" applyNumberFormat="0" applyBorder="0" applyAlignment="0" applyProtection="0"/>
    <xf numFmtId="0" fontId="114" fillId="29" borderId="50" applyNumberFormat="0" applyAlignment="0" applyProtection="0"/>
    <xf numFmtId="0" fontId="114" fillId="29" borderId="50" applyNumberFormat="0" applyAlignment="0" applyProtection="0"/>
    <xf numFmtId="3" fontId="133" fillId="0" borderId="0" applyFill="0" applyBorder="0" applyAlignment="0" applyProtection="0"/>
    <xf numFmtId="44" fontId="19" fillId="0" borderId="47" applyNumberFormat="0" applyFont="0" applyAlignment="0">
      <alignment horizontal="center"/>
    </xf>
    <xf numFmtId="44" fontId="19" fillId="0" borderId="21" applyNumberFormat="0" applyFont="0" applyAlignment="0">
      <alignment horizontal="center"/>
    </xf>
    <xf numFmtId="0" fontId="158" fillId="67" borderId="0" applyNumberFormat="0" applyBorder="0" applyAlignment="0" applyProtection="0"/>
    <xf numFmtId="37" fontId="128" fillId="0" borderId="0"/>
    <xf numFmtId="197" fontId="17" fillId="0" borderId="0"/>
    <xf numFmtId="197" fontId="17" fillId="0" borderId="0"/>
    <xf numFmtId="197" fontId="17" fillId="0" borderId="0"/>
    <xf numFmtId="0" fontId="17" fillId="0" borderId="0">
      <alignment wrapText="1"/>
    </xf>
    <xf numFmtId="0" fontId="17" fillId="0" borderId="0"/>
    <xf numFmtId="0" fontId="17" fillId="0" borderId="0">
      <alignment wrapText="1"/>
    </xf>
    <xf numFmtId="0" fontId="17" fillId="0" borderId="0"/>
    <xf numFmtId="0" fontId="17" fillId="0" borderId="0">
      <alignment wrapText="1"/>
    </xf>
    <xf numFmtId="0" fontId="17" fillId="0" borderId="0">
      <alignment wrapText="1"/>
    </xf>
    <xf numFmtId="0" fontId="17" fillId="0" borderId="0">
      <alignment wrapText="1"/>
    </xf>
    <xf numFmtId="173" fontId="17" fillId="0" borderId="0">
      <alignment horizontal="left" wrapText="1"/>
    </xf>
    <xf numFmtId="0" fontId="17" fillId="0" borderId="0"/>
    <xf numFmtId="0" fontId="7" fillId="0" borderId="0"/>
    <xf numFmtId="0" fontId="17" fillId="0" borderId="0">
      <alignment wrapText="1"/>
    </xf>
    <xf numFmtId="0" fontId="17" fillId="0" borderId="0">
      <alignment wrapText="1"/>
    </xf>
    <xf numFmtId="0" fontId="17" fillId="0" borderId="0">
      <alignment wrapText="1"/>
    </xf>
    <xf numFmtId="0" fontId="17" fillId="0" borderId="0">
      <alignment wrapText="1"/>
    </xf>
    <xf numFmtId="0" fontId="17" fillId="0" borderId="0">
      <alignment wrapText="1"/>
    </xf>
    <xf numFmtId="0" fontId="120" fillId="9" borderId="59" applyNumberFormat="0" applyAlignment="0" applyProtection="0"/>
    <xf numFmtId="10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3" fillId="0" borderId="0" applyNumberFormat="0" applyFont="0" applyFill="0" applyBorder="0" applyAlignment="0" applyProtection="0">
      <alignment horizontal="left"/>
    </xf>
    <xf numFmtId="15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0" fontId="129" fillId="0" borderId="2">
      <alignment horizontal="center"/>
    </xf>
    <xf numFmtId="3" fontId="53" fillId="0" borderId="0" applyFont="0" applyFill="0" applyBorder="0" applyAlignment="0" applyProtection="0"/>
    <xf numFmtId="0" fontId="53" fillId="85" borderId="0" applyNumberFormat="0" applyFont="0" applyBorder="0" applyAlignment="0" applyProtection="0"/>
    <xf numFmtId="3" fontId="134" fillId="0" borderId="0" applyFill="0" applyBorder="0" applyAlignment="0" applyProtection="0"/>
    <xf numFmtId="10" fontId="17" fillId="62" borderId="0"/>
    <xf numFmtId="200" fontId="17" fillId="62" borderId="0"/>
    <xf numFmtId="201" fontId="17" fillId="0" borderId="0" applyFont="0" applyFill="0" applyAlignment="0">
      <alignment horizontal="right"/>
    </xf>
    <xf numFmtId="39" fontId="17" fillId="68" borderId="0"/>
    <xf numFmtId="38" fontId="27" fillId="0" borderId="14"/>
    <xf numFmtId="38" fontId="43" fillId="0" borderId="80"/>
    <xf numFmtId="173" fontId="17" fillId="0" borderId="0">
      <alignment horizontal="left" wrapText="1"/>
    </xf>
    <xf numFmtId="173" fontId="26" fillId="0" borderId="0">
      <alignment horizontal="left" wrapText="1"/>
    </xf>
    <xf numFmtId="0" fontId="81" fillId="0" borderId="91" applyNumberFormat="0" applyFill="0" applyAlignment="0" applyProtection="0"/>
    <xf numFmtId="0" fontId="126" fillId="0" borderId="89" applyNumberFormat="0" applyFont="0" applyFill="0" applyAlignment="0" applyProtection="0"/>
    <xf numFmtId="0" fontId="153" fillId="0" borderId="0" applyNumberFormat="0" applyFill="0" applyBorder="0" applyAlignment="0" applyProtection="0"/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68" fillId="21" borderId="0" applyNumberFormat="0" applyBorder="0" applyAlignment="0" applyProtection="0"/>
    <xf numFmtId="0" fontId="68" fillId="48" borderId="0" applyNumberFormat="0" applyBorder="0" applyAlignment="0" applyProtection="0"/>
    <xf numFmtId="0" fontId="68" fillId="33" borderId="0" applyNumberFormat="0" applyBorder="0" applyAlignment="0" applyProtection="0"/>
    <xf numFmtId="0" fontId="68" fillId="12" borderId="0" applyNumberFormat="0" applyBorder="0" applyAlignment="0" applyProtection="0"/>
    <xf numFmtId="0" fontId="68" fillId="21" borderId="0" applyNumberFormat="0" applyBorder="0" applyAlignment="0" applyProtection="0"/>
    <xf numFmtId="0" fontId="68" fillId="27" borderId="0" applyNumberFormat="0" applyBorder="0" applyAlignment="0" applyProtection="0"/>
    <xf numFmtId="0" fontId="68" fillId="72" borderId="0" applyNumberFormat="0" applyBorder="0" applyAlignment="0" applyProtection="0"/>
    <xf numFmtId="0" fontId="68" fillId="72" borderId="0" applyNumberFormat="0" applyBorder="0" applyAlignment="0" applyProtection="0"/>
    <xf numFmtId="0" fontId="68" fillId="72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8" fillId="48" borderId="0" applyNumberFormat="0" applyBorder="0" applyAlignment="0" applyProtection="0"/>
    <xf numFmtId="0" fontId="68" fillId="48" borderId="0" applyNumberFormat="0" applyBorder="0" applyAlignment="0" applyProtection="0"/>
    <xf numFmtId="0" fontId="68" fillId="48" borderId="0" applyNumberFormat="0" applyBorder="0" applyAlignment="0" applyProtection="0"/>
    <xf numFmtId="0" fontId="67" fillId="46" borderId="0" applyNumberFormat="0" applyBorder="0" applyAlignment="0" applyProtection="0"/>
    <xf numFmtId="0" fontId="67" fillId="46" borderId="0" applyNumberFormat="0" applyBorder="0" applyAlignment="0" applyProtection="0"/>
    <xf numFmtId="0" fontId="67" fillId="46" borderId="0" applyNumberFormat="0" applyBorder="0" applyAlignment="0" applyProtection="0"/>
    <xf numFmtId="0" fontId="67" fillId="46" borderId="0" applyNumberFormat="0" applyBorder="0" applyAlignment="0" applyProtection="0"/>
    <xf numFmtId="0" fontId="67" fillId="46" borderId="0" applyNumberFormat="0" applyBorder="0" applyAlignment="0" applyProtection="0"/>
    <xf numFmtId="0" fontId="68" fillId="33" borderId="0" applyNumberFormat="0" applyBorder="0" applyAlignment="0" applyProtection="0"/>
    <xf numFmtId="0" fontId="68" fillId="33" borderId="0" applyNumberFormat="0" applyBorder="0" applyAlignment="0" applyProtection="0"/>
    <xf numFmtId="0" fontId="68" fillId="33" borderId="0" applyNumberFormat="0" applyBorder="0" applyAlignment="0" applyProtection="0"/>
    <xf numFmtId="0" fontId="67" fillId="47" borderId="0" applyNumberFormat="0" applyBorder="0" applyAlignment="0" applyProtection="0"/>
    <xf numFmtId="0" fontId="67" fillId="47" borderId="0" applyNumberFormat="0" applyBorder="0" applyAlignment="0" applyProtection="0"/>
    <xf numFmtId="0" fontId="67" fillId="47" borderId="0" applyNumberFormat="0" applyBorder="0" applyAlignment="0" applyProtection="0"/>
    <xf numFmtId="0" fontId="67" fillId="47" borderId="0" applyNumberFormat="0" applyBorder="0" applyAlignment="0" applyProtection="0"/>
    <xf numFmtId="0" fontId="67" fillId="47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7" fillId="39" borderId="0" applyNumberFormat="0" applyBorder="0" applyAlignment="0" applyProtection="0"/>
    <xf numFmtId="0" fontId="67" fillId="39" borderId="0" applyNumberFormat="0" applyBorder="0" applyAlignment="0" applyProtection="0"/>
    <xf numFmtId="0" fontId="67" fillId="39" borderId="0" applyNumberFormat="0" applyBorder="0" applyAlignment="0" applyProtection="0"/>
    <xf numFmtId="0" fontId="67" fillId="39" borderId="0" applyNumberFormat="0" applyBorder="0" applyAlignment="0" applyProtection="0"/>
    <xf numFmtId="0" fontId="67" fillId="39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7" fillId="41" borderId="0" applyNumberFormat="0" applyBorder="0" applyAlignment="0" applyProtection="0"/>
    <xf numFmtId="0" fontId="67" fillId="41" borderId="0" applyNumberFormat="0" applyBorder="0" applyAlignment="0" applyProtection="0"/>
    <xf numFmtId="0" fontId="67" fillId="41" borderId="0" applyNumberFormat="0" applyBorder="0" applyAlignment="0" applyProtection="0"/>
    <xf numFmtId="0" fontId="67" fillId="41" borderId="0" applyNumberFormat="0" applyBorder="0" applyAlignment="0" applyProtection="0"/>
    <xf numFmtId="0" fontId="68" fillId="101" borderId="0" applyNumberFormat="0" applyBorder="0" applyAlignment="0" applyProtection="0"/>
    <xf numFmtId="0" fontId="67" fillId="4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98" fillId="19" borderId="0" applyNumberFormat="0" applyBorder="0" applyAlignment="0" applyProtection="0"/>
    <xf numFmtId="0" fontId="157" fillId="9" borderId="50" applyNumberFormat="0" applyAlignment="0" applyProtection="0"/>
    <xf numFmtId="41" fontId="17" fillId="62" borderId="0"/>
    <xf numFmtId="41" fontId="17" fillId="62" borderId="0"/>
    <xf numFmtId="41" fontId="17" fillId="62" borderId="0"/>
    <xf numFmtId="41" fontId="17" fillId="62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3" fontId="126" fillId="0" borderId="0" applyFont="0" applyFill="0" applyBorder="0" applyAlignment="0" applyProtection="0"/>
    <xf numFmtId="3" fontId="126" fillId="0" borderId="0" applyFont="0" applyFill="0" applyBorder="0" applyAlignment="0" applyProtection="0"/>
    <xf numFmtId="3" fontId="126" fillId="0" borderId="0" applyFont="0" applyFill="0" applyBorder="0" applyAlignment="0" applyProtection="0"/>
    <xf numFmtId="3" fontId="126" fillId="0" borderId="0" applyFont="0" applyFill="0" applyBorder="0" applyAlignment="0" applyProtection="0"/>
    <xf numFmtId="3" fontId="126" fillId="0" borderId="0" applyFont="0" applyFill="0" applyBorder="0" applyAlignment="0" applyProtection="0"/>
    <xf numFmtId="3" fontId="12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59" fillId="0" borderId="0" applyFont="0" applyFill="0" applyBorder="0" applyAlignment="0" applyProtection="0"/>
    <xf numFmtId="44" fontId="159" fillId="0" borderId="0" applyFont="0" applyFill="0" applyBorder="0" applyAlignment="0" applyProtection="0"/>
    <xf numFmtId="8" fontId="41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4" fontId="17" fillId="0" borderId="0" applyFont="0" applyFill="0" applyBorder="0" applyAlignment="0" applyProtection="0"/>
    <xf numFmtId="184" fontId="17" fillId="0" borderId="0" applyFont="0" applyFill="0" applyBorder="0" applyAlignment="0" applyProtection="0"/>
    <xf numFmtId="184" fontId="17" fillId="0" borderId="0" applyFont="0" applyFill="0" applyBorder="0" applyAlignment="0" applyProtection="0"/>
    <xf numFmtId="18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173" fontId="17" fillId="0" borderId="0"/>
    <xf numFmtId="173" fontId="17" fillId="0" borderId="0"/>
    <xf numFmtId="173" fontId="17" fillId="0" borderId="0"/>
    <xf numFmtId="173" fontId="17" fillId="0" borderId="0"/>
    <xf numFmtId="0" fontId="106" fillId="21" borderId="0" applyNumberFormat="0" applyBorder="0" applyAlignment="0" applyProtection="0"/>
    <xf numFmtId="38" fontId="27" fillId="6" borderId="0" applyNumberFormat="0" applyBorder="0" applyAlignment="0" applyProtection="0"/>
    <xf numFmtId="38" fontId="27" fillId="6" borderId="0" applyNumberFormat="0" applyBorder="0" applyAlignment="0" applyProtection="0"/>
    <xf numFmtId="38" fontId="27" fillId="6" borderId="0" applyNumberFormat="0" applyBorder="0" applyAlignment="0" applyProtection="0"/>
    <xf numFmtId="38" fontId="27" fillId="6" borderId="0" applyNumberFormat="0" applyBorder="0" applyAlignment="0" applyProtection="0"/>
    <xf numFmtId="0" fontId="79" fillId="0" borderId="43" applyNumberFormat="0" applyFill="0" applyAlignment="0" applyProtection="0"/>
    <xf numFmtId="0" fontId="79" fillId="0" borderId="43" applyNumberFormat="0" applyFill="0" applyAlignment="0" applyProtection="0"/>
    <xf numFmtId="0" fontId="80" fillId="0" borderId="44" applyNumberFormat="0" applyFill="0" applyAlignment="0" applyProtection="0"/>
    <xf numFmtId="0" fontId="80" fillId="0" borderId="44" applyNumberFormat="0" applyFill="0" applyAlignment="0" applyProtection="0"/>
    <xf numFmtId="0" fontId="110" fillId="0" borderId="53" applyNumberFormat="0" applyFill="0" applyAlignment="0" applyProtection="0"/>
    <xf numFmtId="0" fontId="110" fillId="0" borderId="0" applyNumberFormat="0" applyFill="0" applyBorder="0" applyAlignment="0" applyProtection="0"/>
    <xf numFmtId="10" fontId="27" fillId="62" borderId="84" applyNumberFormat="0" applyBorder="0" applyAlignment="0" applyProtection="0"/>
    <xf numFmtId="10" fontId="27" fillId="62" borderId="84" applyNumberFormat="0" applyBorder="0" applyAlignment="0" applyProtection="0"/>
    <xf numFmtId="10" fontId="27" fillId="62" borderId="84" applyNumberFormat="0" applyBorder="0" applyAlignment="0" applyProtection="0"/>
    <xf numFmtId="0" fontId="114" fillId="29" borderId="50" applyNumberFormat="0" applyAlignment="0" applyProtection="0"/>
    <xf numFmtId="0" fontId="27" fillId="6" borderId="0"/>
    <xf numFmtId="0" fontId="116" fillId="0" borderId="56" applyNumberFormat="0" applyFill="0" applyAlignment="0" applyProtection="0"/>
    <xf numFmtId="0" fontId="158" fillId="67" borderId="0" applyNumberFormat="0" applyBorder="0" applyAlignment="0" applyProtection="0"/>
    <xf numFmtId="197" fontId="160" fillId="0" borderId="0"/>
    <xf numFmtId="203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0" fontId="17" fillId="0" borderId="0"/>
    <xf numFmtId="173" fontId="1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173" fontId="17" fillId="0" borderId="0">
      <alignment horizontal="left" wrapText="1"/>
    </xf>
    <xf numFmtId="0" fontId="17" fillId="0" borderId="0"/>
    <xf numFmtId="173" fontId="17" fillId="0" borderId="0">
      <alignment horizontal="left" wrapText="1"/>
    </xf>
    <xf numFmtId="0" fontId="161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39" fontId="162" fillId="0" borderId="0" applyNumberFormat="0" applyFill="0" applyBorder="0" applyAlignment="0" applyProtection="0"/>
    <xf numFmtId="39" fontId="162" fillId="0" borderId="0" applyNumberFormat="0" applyFill="0" applyBorder="0" applyAlignment="0" applyProtection="0"/>
    <xf numFmtId="39" fontId="162" fillId="0" borderId="0" applyNumberFormat="0" applyFill="0" applyBorder="0" applyAlignment="0" applyProtection="0"/>
    <xf numFmtId="173" fontId="17" fillId="0" borderId="0">
      <alignment horizontal="left" wrapText="1"/>
    </xf>
    <xf numFmtId="39" fontId="162" fillId="0" borderId="0" applyNumberFormat="0" applyFill="0" applyBorder="0" applyAlignment="0" applyProtection="0"/>
    <xf numFmtId="173" fontId="17" fillId="0" borderId="0">
      <alignment horizontal="left" wrapText="1"/>
    </xf>
    <xf numFmtId="0" fontId="53" fillId="0" borderId="0"/>
    <xf numFmtId="0" fontId="53" fillId="0" borderId="0"/>
    <xf numFmtId="0" fontId="53" fillId="0" borderId="0"/>
    <xf numFmtId="0" fontId="53" fillId="0" borderId="0"/>
    <xf numFmtId="173" fontId="1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26" fillId="0" borderId="0">
      <alignment horizontal="left" wrapText="1"/>
    </xf>
    <xf numFmtId="173" fontId="17" fillId="0" borderId="0">
      <alignment horizontal="left" wrapText="1"/>
    </xf>
    <xf numFmtId="0" fontId="53" fillId="0" borderId="0"/>
    <xf numFmtId="173" fontId="17" fillId="0" borderId="0">
      <alignment horizontal="left" wrapText="1"/>
    </xf>
    <xf numFmtId="0" fontId="53" fillId="0" borderId="0"/>
    <xf numFmtId="173" fontId="17" fillId="0" borderId="0">
      <alignment horizontal="left" wrapText="1"/>
    </xf>
    <xf numFmtId="0" fontId="53" fillId="0" borderId="0"/>
    <xf numFmtId="173" fontId="17" fillId="0" borderId="0">
      <alignment horizontal="left" wrapText="1"/>
    </xf>
    <xf numFmtId="0" fontId="53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17" borderId="85" applyNumberFormat="0" applyFont="0" applyAlignment="0" applyProtection="0"/>
    <xf numFmtId="0" fontId="120" fillId="9" borderId="59" applyNumberFormat="0" applyAlignment="0" applyProtection="0"/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10" fontId="17" fillId="0" borderId="65"/>
    <xf numFmtId="10" fontId="17" fillId="0" borderId="65"/>
    <xf numFmtId="10" fontId="17" fillId="0" borderId="65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0" fontId="17" fillId="0" borderId="65"/>
    <xf numFmtId="9" fontId="17" fillId="0" borderId="0" applyFont="0" applyFill="0" applyBorder="0" applyAlignment="0" applyProtection="0"/>
    <xf numFmtId="9" fontId="159" fillId="0" borderId="0" applyFont="0" applyFill="0" applyBorder="0" applyAlignment="0" applyProtection="0"/>
    <xf numFmtId="10" fontId="17" fillId="0" borderId="65"/>
    <xf numFmtId="9" fontId="159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0" fontId="17" fillId="0" borderId="65"/>
    <xf numFmtId="9" fontId="5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0" fontId="17" fillId="0" borderId="65"/>
    <xf numFmtId="9" fontId="62" fillId="0" borderId="0" applyFont="0" applyFill="0" applyBorder="0" applyAlignment="0" applyProtection="0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46" fillId="0" borderId="0" applyFont="0" applyFill="0" applyBorder="0" applyAlignment="0" applyProtection="0"/>
    <xf numFmtId="10" fontId="17" fillId="0" borderId="65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0" fontId="17" fillId="0" borderId="65"/>
    <xf numFmtId="9" fontId="53" fillId="0" borderId="0" applyFont="0" applyFill="0" applyBorder="0" applyAlignment="0" applyProtection="0"/>
    <xf numFmtId="10" fontId="17" fillId="0" borderId="65"/>
    <xf numFmtId="9" fontId="17" fillId="0" borderId="0" applyFont="0" applyFill="0" applyBorder="0" applyAlignment="0" applyProtection="0"/>
    <xf numFmtId="10" fontId="17" fillId="0" borderId="65"/>
    <xf numFmtId="9" fontId="17" fillId="0" borderId="0" applyFont="0" applyFill="0" applyBorder="0" applyAlignment="0" applyProtection="0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9" fontId="17" fillId="0" borderId="0" applyFont="0" applyFill="0" applyBorder="0" applyAlignment="0" applyProtection="0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9" fontId="17" fillId="0" borderId="0" applyFont="0" applyFill="0" applyBorder="0" applyAlignment="0" applyProtection="0"/>
    <xf numFmtId="10" fontId="17" fillId="0" borderId="65"/>
    <xf numFmtId="10" fontId="17" fillId="0" borderId="65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0" fontId="17" fillId="62" borderId="0"/>
    <xf numFmtId="10" fontId="17" fillId="62" borderId="0"/>
    <xf numFmtId="10" fontId="17" fillId="62" borderId="0"/>
    <xf numFmtId="200" fontId="17" fillId="62" borderId="0"/>
    <xf numFmtId="200" fontId="17" fillId="62" borderId="0"/>
    <xf numFmtId="200" fontId="17" fillId="62" borderId="0"/>
    <xf numFmtId="201" fontId="17" fillId="0" borderId="0" applyFont="0" applyFill="0" applyAlignment="0">
      <alignment horizontal="right"/>
    </xf>
    <xf numFmtId="201" fontId="17" fillId="0" borderId="0" applyFont="0" applyFill="0" applyAlignment="0">
      <alignment horizontal="right"/>
    </xf>
    <xf numFmtId="201" fontId="17" fillId="0" borderId="0" applyFont="0" applyFill="0" applyAlignment="0">
      <alignment horizontal="right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97" borderId="86" applyNumberFormat="0" applyProtection="0">
      <alignment horizontal="left" vertical="center" indent="1"/>
    </xf>
    <xf numFmtId="0" fontId="17" fillId="97" borderId="86" applyNumberFormat="0" applyProtection="0">
      <alignment horizontal="left" vertical="center" indent="1"/>
    </xf>
    <xf numFmtId="0" fontId="17" fillId="97" borderId="86" applyNumberFormat="0" applyProtection="0">
      <alignment horizontal="left" vertical="center" indent="1"/>
    </xf>
    <xf numFmtId="0" fontId="17" fillId="97" borderId="86" applyNumberFormat="0" applyProtection="0">
      <alignment horizontal="left" vertical="center" indent="1"/>
    </xf>
    <xf numFmtId="0" fontId="17" fillId="97" borderId="86" applyNumberFormat="0" applyProtection="0">
      <alignment horizontal="left" vertical="center" indent="1"/>
    </xf>
    <xf numFmtId="0" fontId="17" fillId="97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39" fontId="17" fillId="68" borderId="0"/>
    <xf numFmtId="39" fontId="17" fillId="68" borderId="0"/>
    <xf numFmtId="39" fontId="17" fillId="68" borderId="0"/>
    <xf numFmtId="38" fontId="27" fillId="0" borderId="14"/>
    <xf numFmtId="38" fontId="27" fillId="0" borderId="14"/>
    <xf numFmtId="38" fontId="27" fillId="0" borderId="14"/>
    <xf numFmtId="38" fontId="27" fillId="0" borderId="14"/>
    <xf numFmtId="38" fontId="27" fillId="0" borderId="14"/>
    <xf numFmtId="38" fontId="27" fillId="0" borderId="14"/>
    <xf numFmtId="0" fontId="121" fillId="0" borderId="0" applyNumberFormat="0" applyFill="0" applyBorder="0" applyAlignment="0" applyProtection="0"/>
    <xf numFmtId="0" fontId="81" fillId="0" borderId="91" applyNumberFormat="0" applyFill="0" applyAlignment="0" applyProtection="0"/>
    <xf numFmtId="0" fontId="81" fillId="0" borderId="91" applyNumberFormat="0" applyFill="0" applyAlignment="0" applyProtection="0"/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0" fontId="17" fillId="0" borderId="0"/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48" borderId="0" applyNumberFormat="0" applyBorder="0" applyAlignment="0" applyProtection="0"/>
    <xf numFmtId="0" fontId="68" fillId="48" borderId="0" applyNumberFormat="0" applyBorder="0" applyAlignment="0" applyProtection="0"/>
    <xf numFmtId="0" fontId="68" fillId="33" borderId="0" applyNumberFormat="0" applyBorder="0" applyAlignment="0" applyProtection="0"/>
    <xf numFmtId="0" fontId="68" fillId="33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72" borderId="0" applyNumberFormat="0" applyBorder="0" applyAlignment="0" applyProtection="0"/>
    <xf numFmtId="0" fontId="68" fillId="72" borderId="0" applyNumberFormat="0" applyBorder="0" applyAlignment="0" applyProtection="0"/>
    <xf numFmtId="0" fontId="68" fillId="72" borderId="0" applyNumberFormat="0" applyBorder="0" applyAlignment="0" applyProtection="0"/>
    <xf numFmtId="0" fontId="68" fillId="48" borderId="0" applyNumberFormat="0" applyBorder="0" applyAlignment="0" applyProtection="0"/>
    <xf numFmtId="0" fontId="68" fillId="48" borderId="0" applyNumberFormat="0" applyBorder="0" applyAlignment="0" applyProtection="0"/>
    <xf numFmtId="0" fontId="68" fillId="48" borderId="0" applyNumberFormat="0" applyBorder="0" applyAlignment="0" applyProtection="0"/>
    <xf numFmtId="0" fontId="68" fillId="33" borderId="0" applyNumberFormat="0" applyBorder="0" applyAlignment="0" applyProtection="0"/>
    <xf numFmtId="0" fontId="68" fillId="33" borderId="0" applyNumberFormat="0" applyBorder="0" applyAlignment="0" applyProtection="0"/>
    <xf numFmtId="0" fontId="68" fillId="33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98" fillId="19" borderId="0" applyNumberFormat="0" applyBorder="0" applyAlignment="0" applyProtection="0"/>
    <xf numFmtId="0" fontId="98" fillId="19" borderId="0" applyNumberFormat="0" applyBorder="0" applyAlignment="0" applyProtection="0"/>
    <xf numFmtId="0" fontId="157" fillId="9" borderId="50" applyNumberFormat="0" applyAlignment="0" applyProtection="0"/>
    <xf numFmtId="0" fontId="157" fillId="9" borderId="50" applyNumberFormat="0" applyAlignment="0" applyProtection="0"/>
    <xf numFmtId="41" fontId="17" fillId="62" borderId="0"/>
    <xf numFmtId="41" fontId="17" fillId="62" borderId="0"/>
    <xf numFmtId="0" fontId="157" fillId="9" borderId="50" applyNumberFormat="0" applyAlignment="0" applyProtection="0"/>
    <xf numFmtId="0" fontId="157" fillId="9" borderId="50" applyNumberFormat="0" applyAlignment="0" applyProtection="0"/>
    <xf numFmtId="41" fontId="17" fillId="62" borderId="0"/>
    <xf numFmtId="41" fontId="17" fillId="62" borderId="0"/>
    <xf numFmtId="41" fontId="17" fillId="62" borderId="0"/>
    <xf numFmtId="41" fontId="17" fillId="62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59" fillId="0" borderId="0" applyFont="0" applyFill="0" applyBorder="0" applyAlignment="0" applyProtection="0"/>
    <xf numFmtId="44" fontId="159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4" fontId="17" fillId="0" borderId="0" applyFont="0" applyFill="0" applyBorder="0" applyAlignment="0" applyProtection="0"/>
    <xf numFmtId="184" fontId="17" fillId="0" borderId="0" applyFont="0" applyFill="0" applyBorder="0" applyAlignment="0" applyProtection="0"/>
    <xf numFmtId="18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205" fontId="17" fillId="0" borderId="0" applyFont="0" applyFill="0" applyBorder="0" applyAlignment="0" applyProtection="0"/>
    <xf numFmtId="205" fontId="17" fillId="0" borderId="0" applyFont="0" applyFill="0" applyBorder="0" applyAlignment="0" applyProtection="0"/>
    <xf numFmtId="173" fontId="17" fillId="0" borderId="0"/>
    <xf numFmtId="173" fontId="17" fillId="0" borderId="0"/>
    <xf numFmtId="173" fontId="17" fillId="0" borderId="0"/>
    <xf numFmtId="173" fontId="17" fillId="0" borderId="0"/>
    <xf numFmtId="173" fontId="17" fillId="0" borderId="0"/>
    <xf numFmtId="173" fontId="17" fillId="0" borderId="0"/>
    <xf numFmtId="173" fontId="17" fillId="0" borderId="0"/>
    <xf numFmtId="208" fontId="17" fillId="0" borderId="0" applyFont="0" applyFill="0" applyBorder="0" applyAlignment="0" applyProtection="0">
      <alignment horizontal="left" wrapText="1"/>
    </xf>
    <xf numFmtId="208" fontId="17" fillId="0" borderId="0" applyFont="0" applyFill="0" applyBorder="0" applyAlignment="0" applyProtection="0">
      <alignment horizontal="left" wrapText="1"/>
    </xf>
    <xf numFmtId="208" fontId="17" fillId="0" borderId="0" applyFont="0" applyFill="0" applyBorder="0" applyAlignment="0" applyProtection="0">
      <alignment horizontal="left" wrapText="1"/>
    </xf>
    <xf numFmtId="208" fontId="17" fillId="0" borderId="0" applyFont="0" applyFill="0" applyBorder="0" applyAlignment="0" applyProtection="0">
      <alignment horizontal="left" wrapText="1"/>
    </xf>
    <xf numFmtId="0" fontId="106" fillId="21" borderId="0" applyNumberFormat="0" applyBorder="0" applyAlignment="0" applyProtection="0"/>
    <xf numFmtId="0" fontId="106" fillId="21" borderId="0" applyNumberFormat="0" applyBorder="0" applyAlignment="0" applyProtection="0"/>
    <xf numFmtId="0" fontId="79" fillId="0" borderId="43" applyNumberFormat="0" applyFill="0" applyAlignment="0" applyProtection="0"/>
    <xf numFmtId="0" fontId="107" fillId="0" borderId="43" applyNumberFormat="0" applyFill="0" applyAlignment="0" applyProtection="0"/>
    <xf numFmtId="0" fontId="79" fillId="0" borderId="43" applyNumberFormat="0" applyFill="0" applyAlignment="0" applyProtection="0"/>
    <xf numFmtId="0" fontId="107" fillId="0" borderId="43" applyNumberFormat="0" applyFill="0" applyAlignment="0" applyProtection="0"/>
    <xf numFmtId="0" fontId="80" fillId="0" borderId="44" applyNumberFormat="0" applyFill="0" applyAlignment="0" applyProtection="0"/>
    <xf numFmtId="0" fontId="108" fillId="0" borderId="44" applyNumberFormat="0" applyFill="0" applyAlignment="0" applyProtection="0"/>
    <xf numFmtId="0" fontId="80" fillId="0" borderId="44" applyNumberFormat="0" applyFill="0" applyAlignment="0" applyProtection="0"/>
    <xf numFmtId="0" fontId="108" fillId="0" borderId="44" applyNumberFormat="0" applyFill="0" applyAlignment="0" applyProtection="0"/>
    <xf numFmtId="0" fontId="110" fillId="0" borderId="53" applyNumberFormat="0" applyFill="0" applyAlignment="0" applyProtection="0"/>
    <xf numFmtId="0" fontId="111" fillId="0" borderId="53" applyNumberFormat="0" applyFill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63" fillId="0" borderId="0" applyNumberFormat="0" applyFill="0" applyBorder="0" applyAlignment="0" applyProtection="0">
      <alignment vertical="top"/>
      <protection locked="0"/>
    </xf>
    <xf numFmtId="0" fontId="114" fillId="29" borderId="50" applyNumberFormat="0" applyAlignment="0" applyProtection="0"/>
    <xf numFmtId="0" fontId="114" fillId="29" borderId="50" applyNumberFormat="0" applyAlignment="0" applyProtection="0"/>
    <xf numFmtId="0" fontId="114" fillId="29" borderId="50" applyNumberFormat="0" applyAlignment="0" applyProtection="0"/>
    <xf numFmtId="0" fontId="116" fillId="0" borderId="56" applyNumberFormat="0" applyFill="0" applyAlignment="0" applyProtection="0"/>
    <xf numFmtId="0" fontId="117" fillId="0" borderId="56" applyNumberFormat="0" applyFill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198" fontId="17" fillId="0" borderId="0"/>
    <xf numFmtId="198" fontId="17" fillId="0" borderId="0"/>
    <xf numFmtId="198" fontId="17" fillId="0" borderId="0"/>
    <xf numFmtId="198" fontId="17" fillId="0" borderId="0"/>
    <xf numFmtId="203" fontId="17" fillId="0" borderId="0"/>
    <xf numFmtId="197" fontId="160" fillId="0" borderId="0"/>
    <xf numFmtId="203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191" fontId="17" fillId="0" borderId="0">
      <alignment horizontal="left" wrapText="1"/>
    </xf>
    <xf numFmtId="191" fontId="17" fillId="0" borderId="0">
      <alignment horizontal="left" wrapText="1"/>
    </xf>
    <xf numFmtId="173" fontId="17" fillId="0" borderId="0">
      <alignment horizontal="left" wrapText="1"/>
    </xf>
    <xf numFmtId="191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173" fontId="17" fillId="0" borderId="0">
      <alignment horizontal="left" wrapText="1"/>
    </xf>
    <xf numFmtId="0" fontId="17" fillId="0" borderId="0"/>
    <xf numFmtId="173" fontId="17" fillId="0" borderId="0">
      <alignment horizontal="left" wrapText="1"/>
    </xf>
    <xf numFmtId="39" fontId="162" fillId="0" borderId="0" applyNumberFormat="0" applyFill="0" applyBorder="0" applyAlignment="0" applyProtection="0"/>
    <xf numFmtId="39" fontId="162" fillId="0" borderId="0" applyNumberFormat="0" applyFill="0" applyBorder="0" applyAlignment="0" applyProtection="0"/>
    <xf numFmtId="39" fontId="162" fillId="0" borderId="0" applyNumberFormat="0" applyFill="0" applyBorder="0" applyAlignment="0" applyProtection="0"/>
    <xf numFmtId="39" fontId="162" fillId="0" borderId="0" applyNumberFormat="0" applyFill="0" applyBorder="0" applyAlignment="0" applyProtection="0"/>
    <xf numFmtId="39" fontId="162" fillId="0" borderId="0" applyNumberFormat="0" applyFill="0" applyBorder="0" applyAlignment="0" applyProtection="0"/>
    <xf numFmtId="173" fontId="17" fillId="0" borderId="0">
      <alignment horizontal="left" wrapText="1"/>
    </xf>
    <xf numFmtId="39" fontId="162" fillId="0" borderId="0" applyNumberFormat="0" applyFill="0" applyBorder="0" applyAlignment="0" applyProtection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7" borderId="85" applyNumberFormat="0" applyFont="0" applyAlignment="0" applyProtection="0"/>
    <xf numFmtId="0" fontId="17" fillId="17" borderId="85" applyNumberFormat="0" applyFont="0" applyAlignment="0" applyProtection="0"/>
    <xf numFmtId="0" fontId="120" fillId="9" borderId="59" applyNumberFormat="0" applyAlignment="0" applyProtection="0"/>
    <xf numFmtId="0" fontId="120" fillId="9" borderId="59" applyNumberFormat="0" applyAlignment="0" applyProtection="0"/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10" fontId="17" fillId="0" borderId="65"/>
    <xf numFmtId="10" fontId="17" fillId="0" borderId="65"/>
    <xf numFmtId="10" fontId="17" fillId="0" borderId="65"/>
    <xf numFmtId="10" fontId="17" fillId="0" borderId="65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0" fontId="17" fillId="0" borderId="65"/>
    <xf numFmtId="9" fontId="17" fillId="0" borderId="0" applyFont="0" applyFill="0" applyBorder="0" applyAlignment="0" applyProtection="0"/>
    <xf numFmtId="9" fontId="159" fillId="0" borderId="0" applyFont="0" applyFill="0" applyBorder="0" applyAlignment="0" applyProtection="0"/>
    <xf numFmtId="10" fontId="17" fillId="0" borderId="65"/>
    <xf numFmtId="9" fontId="159" fillId="0" borderId="0" applyFont="0" applyFill="0" applyBorder="0" applyAlignment="0" applyProtection="0"/>
    <xf numFmtId="10" fontId="17" fillId="0" borderId="65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0" fontId="17" fillId="0" borderId="65"/>
    <xf numFmtId="9" fontId="62" fillId="0" borderId="0" applyFont="0" applyFill="0" applyBorder="0" applyAlignment="0" applyProtection="0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0" fontId="17" fillId="0" borderId="65"/>
    <xf numFmtId="10" fontId="17" fillId="0" borderId="65"/>
    <xf numFmtId="10" fontId="17" fillId="0" borderId="65"/>
    <xf numFmtId="10" fontId="17" fillId="0" borderId="65"/>
    <xf numFmtId="9" fontId="17" fillId="0" borderId="0" applyFont="0" applyFill="0" applyBorder="0" applyAlignment="0" applyProtection="0"/>
    <xf numFmtId="10" fontId="17" fillId="0" borderId="65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10" fontId="17" fillId="0" borderId="65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0" fontId="17" fillId="0" borderId="65"/>
    <xf numFmtId="10" fontId="17" fillId="0" borderId="65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0" fontId="17" fillId="0" borderId="65"/>
    <xf numFmtId="9" fontId="17" fillId="0" borderId="0" applyFont="0" applyFill="0" applyBorder="0" applyAlignment="0" applyProtection="0"/>
    <xf numFmtId="10" fontId="17" fillId="62" borderId="0"/>
    <xf numFmtId="10" fontId="17" fillId="62" borderId="0"/>
    <xf numFmtId="10" fontId="17" fillId="62" borderId="0"/>
    <xf numFmtId="10" fontId="17" fillId="62" borderId="0"/>
    <xf numFmtId="10" fontId="17" fillId="62" borderId="0"/>
    <xf numFmtId="200" fontId="17" fillId="62" borderId="0"/>
    <xf numFmtId="200" fontId="17" fillId="62" borderId="0"/>
    <xf numFmtId="200" fontId="17" fillId="62" borderId="0"/>
    <xf numFmtId="200" fontId="17" fillId="62" borderId="0"/>
    <xf numFmtId="200" fontId="17" fillId="62" borderId="0"/>
    <xf numFmtId="201" fontId="17" fillId="0" borderId="0" applyFont="0" applyFill="0" applyAlignment="0">
      <alignment horizontal="right"/>
    </xf>
    <xf numFmtId="201" fontId="17" fillId="0" borderId="0" applyFont="0" applyFill="0" applyAlignment="0">
      <alignment horizontal="right"/>
    </xf>
    <xf numFmtId="201" fontId="17" fillId="0" borderId="0" applyFont="0" applyFill="0" applyAlignment="0">
      <alignment horizontal="right"/>
    </xf>
    <xf numFmtId="201" fontId="17" fillId="0" borderId="0" applyFont="0" applyFill="0" applyAlignment="0">
      <alignment horizontal="right"/>
    </xf>
    <xf numFmtId="201" fontId="17" fillId="0" borderId="0" applyFont="0" applyFill="0" applyAlignment="0">
      <alignment horizontal="right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97" borderId="86" applyNumberFormat="0" applyProtection="0">
      <alignment horizontal="left" vertical="center" indent="1"/>
    </xf>
    <xf numFmtId="0" fontId="17" fillId="97" borderId="86" applyNumberFormat="0" applyProtection="0">
      <alignment horizontal="left" vertical="center" indent="1"/>
    </xf>
    <xf numFmtId="0" fontId="17" fillId="97" borderId="86" applyNumberFormat="0" applyProtection="0">
      <alignment horizontal="left" vertical="center" indent="1"/>
    </xf>
    <xf numFmtId="0" fontId="17" fillId="97" borderId="86" applyNumberFormat="0" applyProtection="0">
      <alignment horizontal="left" vertical="center" indent="1"/>
    </xf>
    <xf numFmtId="0" fontId="17" fillId="97" borderId="86" applyNumberFormat="0" applyProtection="0">
      <alignment horizontal="left" vertical="center" indent="1"/>
    </xf>
    <xf numFmtId="0" fontId="17" fillId="97" borderId="86" applyNumberFormat="0" applyProtection="0">
      <alignment horizontal="left" vertical="center" indent="1"/>
    </xf>
    <xf numFmtId="0" fontId="17" fillId="97" borderId="86" applyNumberFormat="0" applyProtection="0">
      <alignment horizontal="left" vertical="center" indent="1"/>
    </xf>
    <xf numFmtId="0" fontId="17" fillId="97" borderId="86" applyNumberFormat="0" applyProtection="0">
      <alignment horizontal="left" vertical="center" indent="1"/>
    </xf>
    <xf numFmtId="0" fontId="17" fillId="97" borderId="86" applyNumberFormat="0" applyProtection="0">
      <alignment horizontal="left" vertical="center" indent="1"/>
    </xf>
    <xf numFmtId="0" fontId="17" fillId="98" borderId="86" applyNumberFormat="0" applyProtection="0">
      <alignment horizontal="left" vertical="center" indent="1"/>
    </xf>
    <xf numFmtId="0" fontId="17" fillId="98" borderId="86" applyNumberFormat="0" applyProtection="0">
      <alignment horizontal="left" vertical="center" indent="1"/>
    </xf>
    <xf numFmtId="0" fontId="17" fillId="98" borderId="86" applyNumberFormat="0" applyProtection="0">
      <alignment horizontal="left" vertical="center" indent="1"/>
    </xf>
    <xf numFmtId="0" fontId="17" fillId="98" borderId="86" applyNumberFormat="0" applyProtection="0">
      <alignment horizontal="left" vertical="center" indent="1"/>
    </xf>
    <xf numFmtId="0" fontId="17" fillId="6" borderId="86" applyNumberFormat="0" applyProtection="0">
      <alignment horizontal="left" vertical="center" indent="1"/>
    </xf>
    <xf numFmtId="0" fontId="17" fillId="6" borderId="86" applyNumberFormat="0" applyProtection="0">
      <alignment horizontal="left" vertical="center" indent="1"/>
    </xf>
    <xf numFmtId="0" fontId="17" fillId="6" borderId="86" applyNumberFormat="0" applyProtection="0">
      <alignment horizontal="left" vertical="center" indent="1"/>
    </xf>
    <xf numFmtId="0" fontId="17" fillId="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9" borderId="84" applyNumberFormat="0">
      <protection locked="0"/>
    </xf>
    <xf numFmtId="0" fontId="17" fillId="9" borderId="84" applyNumberFormat="0">
      <protection locked="0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0" fontId="17" fillId="86" borderId="86" applyNumberFormat="0" applyProtection="0">
      <alignment horizontal="left" vertical="center" indent="1"/>
    </xf>
    <xf numFmtId="39" fontId="17" fillId="68" borderId="0"/>
    <xf numFmtId="39" fontId="17" fillId="68" borderId="0"/>
    <xf numFmtId="39" fontId="17" fillId="68" borderId="0"/>
    <xf numFmtId="39" fontId="17" fillId="68" borderId="0"/>
    <xf numFmtId="39" fontId="17" fillId="68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0" fontId="17" fillId="0" borderId="0">
      <alignment horizontal="left" wrapText="1"/>
    </xf>
    <xf numFmtId="177" fontId="17" fillId="0" borderId="0">
      <alignment horizontal="left" wrapText="1"/>
    </xf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1" fillId="0" borderId="91" applyNumberFormat="0" applyFill="0" applyAlignment="0" applyProtection="0"/>
    <xf numFmtId="0" fontId="81" fillId="0" borderId="91" applyNumberFormat="0" applyFill="0" applyAlignment="0" applyProtection="0"/>
    <xf numFmtId="0" fontId="81" fillId="0" borderId="91" applyNumberFormat="0" applyFill="0" applyAlignment="0" applyProtection="0"/>
    <xf numFmtId="0" fontId="81" fillId="0" borderId="91" applyNumberFormat="0" applyFill="0" applyAlignment="0" applyProtection="0"/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68" fillId="56" borderId="0" applyNumberFormat="0" applyBorder="0" applyAlignment="0" applyProtection="0"/>
    <xf numFmtId="0" fontId="68" fillId="57" borderId="0" applyNumberFormat="0" applyBorder="0" applyAlignment="0" applyProtection="0"/>
    <xf numFmtId="0" fontId="68" fillId="58" borderId="0" applyNumberFormat="0" applyBorder="0" applyAlignment="0" applyProtection="0"/>
    <xf numFmtId="0" fontId="68" fillId="59" borderId="0" applyNumberFormat="0" applyBorder="0" applyAlignment="0" applyProtection="0"/>
    <xf numFmtId="0" fontId="68" fillId="101" borderId="0" applyNumberFormat="0" applyBorder="0" applyAlignment="0" applyProtection="0"/>
    <xf numFmtId="0" fontId="68" fillId="60" borderId="0" applyNumberFormat="0" applyBorder="0" applyAlignment="0" applyProtection="0"/>
    <xf numFmtId="0" fontId="101" fillId="64" borderId="83" applyNumberFormat="0" applyAlignment="0" applyProtection="0"/>
    <xf numFmtId="4" fontId="46" fillId="0" borderId="0" applyFont="0" applyFill="0" applyBorder="0" applyAlignment="0" applyProtection="0"/>
    <xf numFmtId="3" fontId="126" fillId="0" borderId="0" applyFont="0" applyFill="0" applyBorder="0" applyAlignment="0" applyProtection="0"/>
    <xf numFmtId="0" fontId="47" fillId="0" borderId="81">
      <alignment horizontal="left"/>
    </xf>
    <xf numFmtId="0" fontId="114" fillId="66" borderId="50" applyNumberFormat="0" applyAlignment="0" applyProtection="0"/>
    <xf numFmtId="0" fontId="113" fillId="13" borderId="82" applyNumberFormat="0" applyAlignment="0" applyProtection="0"/>
    <xf numFmtId="0" fontId="113" fillId="13" borderId="82" applyNumberFormat="0" applyAlignment="0" applyProtection="0"/>
    <xf numFmtId="0" fontId="113" fillId="13" borderId="82" applyNumberFormat="0" applyAlignment="0" applyProtection="0"/>
    <xf numFmtId="0" fontId="113" fillId="29" borderId="82" applyNumberFormat="0" applyAlignment="0" applyProtection="0"/>
    <xf numFmtId="0" fontId="113" fillId="29" borderId="82" applyNumberFormat="0" applyAlignment="0" applyProtection="0"/>
    <xf numFmtId="0" fontId="62" fillId="17" borderId="85" applyNumberFormat="0" applyFont="0" applyAlignment="0" applyProtection="0"/>
    <xf numFmtId="0" fontId="62" fillId="17" borderId="85" applyNumberFormat="0" applyFont="0" applyAlignment="0" applyProtection="0"/>
    <xf numFmtId="0" fontId="62" fillId="17" borderId="85" applyNumberFormat="0" applyFont="0" applyAlignment="0" applyProtection="0"/>
    <xf numFmtId="0" fontId="62" fillId="17" borderId="85" applyNumberFormat="0" applyFont="0" applyAlignment="0" applyProtection="0"/>
    <xf numFmtId="0" fontId="62" fillId="17" borderId="85" applyNumberFormat="0" applyFont="0" applyAlignment="0" applyProtection="0"/>
    <xf numFmtId="0" fontId="62" fillId="17" borderId="85" applyNumberFormat="0" applyFont="0" applyAlignment="0" applyProtection="0"/>
    <xf numFmtId="0" fontId="62" fillId="17" borderId="85" applyNumberFormat="0" applyFont="0" applyAlignment="0" applyProtection="0"/>
    <xf numFmtId="0" fontId="62" fillId="17" borderId="85" applyNumberFormat="0" applyFont="0" applyAlignment="0" applyProtection="0"/>
    <xf numFmtId="0" fontId="62" fillId="17" borderId="85" applyNumberFormat="0" applyFont="0" applyAlignment="0" applyProtection="0"/>
    <xf numFmtId="0" fontId="138" fillId="9" borderId="86" applyNumberFormat="0" applyAlignment="0" applyProtection="0"/>
    <xf numFmtId="0" fontId="138" fillId="24" borderId="86" applyNumberFormat="0" applyAlignment="0" applyProtection="0"/>
    <xf numFmtId="9" fontId="46" fillId="0" borderId="0" applyFont="0" applyFill="0" applyBorder="0" applyAlignment="0" applyProtection="0"/>
    <xf numFmtId="3" fontId="134" fillId="0" borderId="0" applyFill="0" applyBorder="0" applyAlignment="0" applyProtection="0"/>
    <xf numFmtId="42" fontId="17" fillId="62" borderId="0"/>
    <xf numFmtId="42" fontId="17" fillId="62" borderId="87">
      <alignment vertical="center"/>
    </xf>
    <xf numFmtId="42" fontId="17" fillId="62" borderId="87">
      <alignment vertical="center"/>
    </xf>
    <xf numFmtId="42" fontId="17" fillId="62" borderId="87">
      <alignment vertical="center"/>
    </xf>
    <xf numFmtId="42" fontId="17" fillId="62" borderId="80">
      <alignment horizontal="left"/>
    </xf>
    <xf numFmtId="42" fontId="17" fillId="62" borderId="80">
      <alignment horizontal="left"/>
    </xf>
    <xf numFmtId="42" fontId="17" fillId="62" borderId="80">
      <alignment horizontal="left"/>
    </xf>
    <xf numFmtId="4" fontId="36" fillId="95" borderId="86" applyNumberFormat="0" applyProtection="0">
      <alignment horizontal="right" vertical="center"/>
    </xf>
    <xf numFmtId="38" fontId="43" fillId="0" borderId="80"/>
    <xf numFmtId="40" fontId="130" fillId="0" borderId="0" applyBorder="0">
      <alignment horizontal="right"/>
    </xf>
    <xf numFmtId="41" fontId="45" fillId="62" borderId="0">
      <alignment horizontal="left"/>
    </xf>
    <xf numFmtId="0" fontId="155" fillId="104" borderId="92"/>
    <xf numFmtId="0" fontId="156" fillId="103" borderId="93"/>
    <xf numFmtId="0" fontId="132" fillId="0" borderId="94"/>
    <xf numFmtId="0" fontId="17" fillId="0" borderId="0"/>
    <xf numFmtId="0" fontId="99" fillId="24" borderId="97" applyNumberFormat="0" applyAlignment="0" applyProtection="0"/>
    <xf numFmtId="0" fontId="101" fillId="64" borderId="98" applyNumberFormat="0" applyAlignment="0" applyProtection="0"/>
    <xf numFmtId="0" fontId="47" fillId="0" borderId="96">
      <alignment horizontal="left"/>
    </xf>
    <xf numFmtId="10" fontId="27" fillId="62" borderId="99" applyNumberFormat="0" applyBorder="0" applyAlignment="0" applyProtection="0"/>
    <xf numFmtId="10" fontId="27" fillId="62" borderId="99" applyNumberFormat="0" applyBorder="0" applyAlignment="0" applyProtection="0"/>
    <xf numFmtId="10" fontId="27" fillId="62" borderId="99" applyNumberFormat="0" applyBorder="0" applyAlignment="0" applyProtection="0"/>
    <xf numFmtId="10" fontId="27" fillId="62" borderId="99" applyNumberFormat="0" applyBorder="0" applyAlignment="0" applyProtection="0"/>
    <xf numFmtId="0" fontId="113" fillId="13" borderId="97" applyNumberFormat="0" applyAlignment="0" applyProtection="0"/>
    <xf numFmtId="0" fontId="62" fillId="17" borderId="100" applyNumberFormat="0" applyFont="0" applyAlignment="0" applyProtection="0"/>
    <xf numFmtId="0" fontId="62" fillId="17" borderId="100" applyNumberFormat="0" applyFont="0" applyAlignment="0" applyProtection="0"/>
    <xf numFmtId="0" fontId="62" fillId="17" borderId="100" applyNumberFormat="0" applyFont="0" applyAlignment="0" applyProtection="0"/>
    <xf numFmtId="0" fontId="62" fillId="17" borderId="100" applyNumberFormat="0" applyFont="0" applyAlignment="0" applyProtection="0"/>
    <xf numFmtId="0" fontId="62" fillId="17" borderId="100" applyNumberFormat="0" applyFont="0" applyAlignment="0" applyProtection="0"/>
    <xf numFmtId="0" fontId="62" fillId="17" borderId="100" applyNumberFormat="0" applyFont="0" applyAlignment="0" applyProtection="0"/>
    <xf numFmtId="0" fontId="62" fillId="17" borderId="100" applyNumberFormat="0" applyFont="0" applyAlignment="0" applyProtection="0"/>
    <xf numFmtId="0" fontId="62" fillId="17" borderId="100" applyNumberFormat="0" applyFont="0" applyAlignment="0" applyProtection="0"/>
    <xf numFmtId="0" fontId="62" fillId="17" borderId="100" applyNumberFormat="0" applyFont="0" applyAlignment="0" applyProtection="0"/>
    <xf numFmtId="0" fontId="138" fillId="24" borderId="101" applyNumberFormat="0" applyAlignment="0" applyProtection="0"/>
    <xf numFmtId="42" fontId="17" fillId="62" borderId="102">
      <alignment vertical="center"/>
    </xf>
    <xf numFmtId="42" fontId="17" fillId="62" borderId="95">
      <alignment horizontal="left"/>
    </xf>
    <xf numFmtId="200" fontId="44" fillId="62" borderId="95">
      <alignment horizontal="left"/>
    </xf>
    <xf numFmtId="4" fontId="36" fillId="84" borderId="101" applyNumberFormat="0" applyProtection="0">
      <alignment vertical="center"/>
    </xf>
    <xf numFmtId="4" fontId="143" fillId="84" borderId="101" applyNumberFormat="0" applyProtection="0">
      <alignment vertical="center"/>
    </xf>
    <xf numFmtId="4" fontId="36" fillId="84" borderId="101" applyNumberFormat="0" applyProtection="0">
      <alignment horizontal="left" vertical="center" indent="1"/>
    </xf>
    <xf numFmtId="4" fontId="36" fillId="84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4" fontId="36" fillId="87" borderId="101" applyNumberFormat="0" applyProtection="0">
      <alignment horizontal="right" vertical="center"/>
    </xf>
    <xf numFmtId="4" fontId="36" fillId="88" borderId="101" applyNumberFormat="0" applyProtection="0">
      <alignment horizontal="right" vertical="center"/>
    </xf>
    <xf numFmtId="4" fontId="36" fillId="2" borderId="101" applyNumberFormat="0" applyProtection="0">
      <alignment horizontal="right" vertical="center"/>
    </xf>
    <xf numFmtId="4" fontId="36" fillId="3" borderId="101" applyNumberFormat="0" applyProtection="0">
      <alignment horizontal="right" vertical="center"/>
    </xf>
    <xf numFmtId="4" fontId="36" fillId="89" borderId="101" applyNumberFormat="0" applyProtection="0">
      <alignment horizontal="right" vertical="center"/>
    </xf>
    <xf numFmtId="4" fontId="36" fillId="90" borderId="101" applyNumberFormat="0" applyProtection="0">
      <alignment horizontal="right" vertical="center"/>
    </xf>
    <xf numFmtId="4" fontId="36" fillId="91" borderId="101" applyNumberFormat="0" applyProtection="0">
      <alignment horizontal="right" vertical="center"/>
    </xf>
    <xf numFmtId="4" fontId="36" fillId="92" borderId="101" applyNumberFormat="0" applyProtection="0">
      <alignment horizontal="right" vertical="center"/>
    </xf>
    <xf numFmtId="4" fontId="36" fillId="93" borderId="101" applyNumberFormat="0" applyProtection="0">
      <alignment horizontal="right" vertical="center"/>
    </xf>
    <xf numFmtId="4" fontId="39" fillId="94" borderId="101" applyNumberFormat="0" applyProtection="0">
      <alignment horizontal="left" vertical="center" indent="1"/>
    </xf>
    <xf numFmtId="4" fontId="36" fillId="95" borderId="103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4" fontId="36" fillId="95" borderId="101" applyNumberFormat="0" applyProtection="0">
      <alignment horizontal="left" vertical="center" indent="1"/>
    </xf>
    <xf numFmtId="4" fontId="36" fillId="97" borderId="101" applyNumberFormat="0" applyProtection="0">
      <alignment horizontal="left" vertical="center" indent="1"/>
    </xf>
    <xf numFmtId="0" fontId="17" fillId="97" borderId="101" applyNumberFormat="0" applyProtection="0">
      <alignment horizontal="left" vertical="center" indent="1"/>
    </xf>
    <xf numFmtId="0" fontId="17" fillId="97" borderId="101" applyNumberFormat="0" applyProtection="0">
      <alignment horizontal="left" vertical="center" indent="1"/>
    </xf>
    <xf numFmtId="0" fontId="17" fillId="98" borderId="101" applyNumberFormat="0" applyProtection="0">
      <alignment horizontal="left" vertical="center" indent="1"/>
    </xf>
    <xf numFmtId="0" fontId="17" fillId="98" borderId="101" applyNumberFormat="0" applyProtection="0">
      <alignment horizontal="left" vertical="center" indent="1"/>
    </xf>
    <xf numFmtId="0" fontId="17" fillId="6" borderId="101" applyNumberFormat="0" applyProtection="0">
      <alignment horizontal="left" vertical="center" indent="1"/>
    </xf>
    <xf numFmtId="0" fontId="17" fillId="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9" borderId="99" applyNumberFormat="0">
      <protection locked="0"/>
    </xf>
    <xf numFmtId="4" fontId="36" fillId="99" borderId="101" applyNumberFormat="0" applyProtection="0">
      <alignment vertical="center"/>
    </xf>
    <xf numFmtId="4" fontId="143" fillId="99" borderId="101" applyNumberFormat="0" applyProtection="0">
      <alignment vertical="center"/>
    </xf>
    <xf numFmtId="4" fontId="36" fillId="99" borderId="101" applyNumberFormat="0" applyProtection="0">
      <alignment horizontal="left" vertical="center" indent="1"/>
    </xf>
    <xf numFmtId="4" fontId="36" fillId="99" borderId="101" applyNumberFormat="0" applyProtection="0">
      <alignment horizontal="left" vertical="center" indent="1"/>
    </xf>
    <xf numFmtId="4" fontId="36" fillId="95" borderId="101" applyNumberFormat="0" applyProtection="0">
      <alignment horizontal="right" vertical="center"/>
    </xf>
    <xf numFmtId="4" fontId="143" fillId="95" borderId="101" applyNumberFormat="0" applyProtection="0">
      <alignment horizontal="right" vertical="center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4" fontId="40" fillId="95" borderId="101" applyNumberFormat="0" applyProtection="0">
      <alignment horizontal="right" vertical="center"/>
    </xf>
    <xf numFmtId="38" fontId="43" fillId="0" borderId="95"/>
    <xf numFmtId="0" fontId="126" fillId="0" borderId="104" applyNumberFormat="0" applyFont="0" applyFill="0" applyAlignment="0" applyProtection="0"/>
    <xf numFmtId="0" fontId="142" fillId="0" borderId="105" applyNumberFormat="0" applyFill="0" applyAlignment="0" applyProtection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7" fillId="0" borderId="96">
      <alignment horizontal="left"/>
    </xf>
    <xf numFmtId="10" fontId="27" fillId="62" borderId="99" applyNumberFormat="0" applyBorder="0" applyAlignment="0" applyProtection="0"/>
    <xf numFmtId="38" fontId="43" fillId="0" borderId="95"/>
    <xf numFmtId="0" fontId="81" fillId="0" borderId="106" applyNumberFormat="0" applyFill="0" applyAlignment="0" applyProtection="0"/>
    <xf numFmtId="0" fontId="126" fillId="0" borderId="104" applyNumberFormat="0" applyFont="0" applyFill="0" applyAlignment="0" applyProtection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0" fontId="27" fillId="62" borderId="99" applyNumberFormat="0" applyBorder="0" applyAlignment="0" applyProtection="0"/>
    <xf numFmtId="10" fontId="27" fillId="62" borderId="99" applyNumberFormat="0" applyBorder="0" applyAlignment="0" applyProtection="0"/>
    <xf numFmtId="10" fontId="27" fillId="62" borderId="99" applyNumberFormat="0" applyBorder="0" applyAlignment="0" applyProtection="0"/>
    <xf numFmtId="0" fontId="17" fillId="17" borderId="100" applyNumberFormat="0" applyFont="0" applyAlignment="0" applyProtection="0"/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97" borderId="101" applyNumberFormat="0" applyProtection="0">
      <alignment horizontal="left" vertical="center" indent="1"/>
    </xf>
    <xf numFmtId="0" fontId="17" fillId="97" borderId="101" applyNumberFormat="0" applyProtection="0">
      <alignment horizontal="left" vertical="center" indent="1"/>
    </xf>
    <xf numFmtId="0" fontId="17" fillId="97" borderId="101" applyNumberFormat="0" applyProtection="0">
      <alignment horizontal="left" vertical="center" indent="1"/>
    </xf>
    <xf numFmtId="0" fontId="17" fillId="97" borderId="101" applyNumberFormat="0" applyProtection="0">
      <alignment horizontal="left" vertical="center" indent="1"/>
    </xf>
    <xf numFmtId="0" fontId="17" fillId="97" borderId="101" applyNumberFormat="0" applyProtection="0">
      <alignment horizontal="left" vertical="center" indent="1"/>
    </xf>
    <xf numFmtId="0" fontId="17" fillId="97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81" fillId="0" borderId="106" applyNumberFormat="0" applyFill="0" applyAlignment="0" applyProtection="0"/>
    <xf numFmtId="0" fontId="81" fillId="0" borderId="106" applyNumberFormat="0" applyFill="0" applyAlignment="0" applyProtection="0"/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0" fontId="17" fillId="0" borderId="0"/>
    <xf numFmtId="0" fontId="17" fillId="17" borderId="100" applyNumberFormat="0" applyFont="0" applyAlignment="0" applyProtection="0"/>
    <xf numFmtId="0" fontId="17" fillId="17" borderId="100" applyNumberFormat="0" applyFont="0" applyAlignment="0" applyProtection="0"/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97" borderId="101" applyNumberFormat="0" applyProtection="0">
      <alignment horizontal="left" vertical="center" indent="1"/>
    </xf>
    <xf numFmtId="0" fontId="17" fillId="97" borderId="101" applyNumberFormat="0" applyProtection="0">
      <alignment horizontal="left" vertical="center" indent="1"/>
    </xf>
    <xf numFmtId="0" fontId="17" fillId="97" borderId="101" applyNumberFormat="0" applyProtection="0">
      <alignment horizontal="left" vertical="center" indent="1"/>
    </xf>
    <xf numFmtId="0" fontId="17" fillId="97" borderId="101" applyNumberFormat="0" applyProtection="0">
      <alignment horizontal="left" vertical="center" indent="1"/>
    </xf>
    <xf numFmtId="0" fontId="17" fillId="97" borderId="101" applyNumberFormat="0" applyProtection="0">
      <alignment horizontal="left" vertical="center" indent="1"/>
    </xf>
    <xf numFmtId="0" fontId="17" fillId="97" borderId="101" applyNumberFormat="0" applyProtection="0">
      <alignment horizontal="left" vertical="center" indent="1"/>
    </xf>
    <xf numFmtId="0" fontId="17" fillId="97" borderId="101" applyNumberFormat="0" applyProtection="0">
      <alignment horizontal="left" vertical="center" indent="1"/>
    </xf>
    <xf numFmtId="0" fontId="17" fillId="97" borderId="101" applyNumberFormat="0" applyProtection="0">
      <alignment horizontal="left" vertical="center" indent="1"/>
    </xf>
    <xf numFmtId="0" fontId="17" fillId="97" borderId="101" applyNumberFormat="0" applyProtection="0">
      <alignment horizontal="left" vertical="center" indent="1"/>
    </xf>
    <xf numFmtId="0" fontId="17" fillId="98" borderId="101" applyNumberFormat="0" applyProtection="0">
      <alignment horizontal="left" vertical="center" indent="1"/>
    </xf>
    <xf numFmtId="0" fontId="17" fillId="98" borderId="101" applyNumberFormat="0" applyProtection="0">
      <alignment horizontal="left" vertical="center" indent="1"/>
    </xf>
    <xf numFmtId="0" fontId="17" fillId="98" borderId="101" applyNumberFormat="0" applyProtection="0">
      <alignment horizontal="left" vertical="center" indent="1"/>
    </xf>
    <xf numFmtId="0" fontId="17" fillId="98" borderId="101" applyNumberFormat="0" applyProtection="0">
      <alignment horizontal="left" vertical="center" indent="1"/>
    </xf>
    <xf numFmtId="0" fontId="17" fillId="6" borderId="101" applyNumberFormat="0" applyProtection="0">
      <alignment horizontal="left" vertical="center" indent="1"/>
    </xf>
    <xf numFmtId="0" fontId="17" fillId="6" borderId="101" applyNumberFormat="0" applyProtection="0">
      <alignment horizontal="left" vertical="center" indent="1"/>
    </xf>
    <xf numFmtId="0" fontId="17" fillId="6" borderId="101" applyNumberFormat="0" applyProtection="0">
      <alignment horizontal="left" vertical="center" indent="1"/>
    </xf>
    <xf numFmtId="0" fontId="17" fillId="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9" borderId="99" applyNumberFormat="0">
      <protection locked="0"/>
    </xf>
    <xf numFmtId="0" fontId="17" fillId="9" borderId="99" applyNumberFormat="0">
      <protection locked="0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17" fillId="86" borderId="101" applyNumberFormat="0" applyProtection="0">
      <alignment horizontal="left" vertical="center" indent="1"/>
    </xf>
    <xf numFmtId="0" fontId="81" fillId="0" borderId="106" applyNumberFormat="0" applyFill="0" applyAlignment="0" applyProtection="0"/>
    <xf numFmtId="0" fontId="81" fillId="0" borderId="106" applyNumberFormat="0" applyFill="0" applyAlignment="0" applyProtection="0"/>
    <xf numFmtId="0" fontId="81" fillId="0" borderId="106" applyNumberFormat="0" applyFill="0" applyAlignment="0" applyProtection="0"/>
    <xf numFmtId="0" fontId="81" fillId="0" borderId="106" applyNumberFormat="0" applyFill="0" applyAlignment="0" applyProtection="0"/>
    <xf numFmtId="0" fontId="6" fillId="0" borderId="0"/>
    <xf numFmtId="43" fontId="6" fillId="0" borderId="0" applyFont="0" applyFill="0" applyBorder="0" applyAlignment="0" applyProtection="0"/>
    <xf numFmtId="44" fontId="167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26" fillId="0" borderId="0" applyNumberFormat="0" applyFont="0" applyFill="0" applyBorder="0" applyAlignment="0" applyProtection="0">
      <alignment horizontal="left" wrapText="1"/>
    </xf>
    <xf numFmtId="173" fontId="26" fillId="0" borderId="0" applyNumberFormat="0" applyFont="0" applyFill="0" applyBorder="0" applyAlignment="0" applyProtection="0">
      <alignment horizontal="left" wrapText="1"/>
    </xf>
    <xf numFmtId="0" fontId="168" fillId="0" borderId="0"/>
    <xf numFmtId="173" fontId="17" fillId="0" borderId="0">
      <alignment horizontal="left" wrapText="1"/>
    </xf>
    <xf numFmtId="0" fontId="60" fillId="0" borderId="0"/>
    <xf numFmtId="9" fontId="17" fillId="0" borderId="0" applyFont="0" applyFill="0" applyBorder="0" applyAlignment="0" applyProtection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>
      <alignment horizontal="left" wrapText="1"/>
    </xf>
    <xf numFmtId="173" fontId="17" fillId="0" borderId="0">
      <alignment horizontal="left" wrapText="1"/>
    </xf>
    <xf numFmtId="0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>
      <alignment horizontal="left" wrapText="1"/>
    </xf>
    <xf numFmtId="0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0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0" fontId="17" fillId="0" borderId="0">
      <alignment horizontal="left" wrapText="1"/>
    </xf>
    <xf numFmtId="0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0" fontId="17" fillId="0" borderId="0">
      <alignment horizontal="left" wrapText="1"/>
    </xf>
    <xf numFmtId="0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0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29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>
      <alignment horizontal="left" wrapText="1"/>
    </xf>
    <xf numFmtId="173" fontId="17" fillId="0" borderId="0">
      <alignment horizontal="left" wrapText="1"/>
    </xf>
    <xf numFmtId="0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>
      <alignment horizontal="left" wrapText="1"/>
    </xf>
    <xf numFmtId="173" fontId="17" fillId="0" borderId="0">
      <alignment horizontal="left" wrapText="1"/>
    </xf>
    <xf numFmtId="0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62" fillId="0" borderId="0"/>
    <xf numFmtId="0" fontId="62" fillId="0" borderId="0"/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0" fontId="62" fillId="0" borderId="0"/>
    <xf numFmtId="0" fontId="62" fillId="0" borderId="0"/>
    <xf numFmtId="169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0" fontId="62" fillId="0" borderId="0"/>
    <xf numFmtId="0" fontId="62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62" fillId="0" borderId="0"/>
    <xf numFmtId="0" fontId="62" fillId="0" borderId="0"/>
    <xf numFmtId="169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62" fillId="0" borderId="0"/>
    <xf numFmtId="0" fontId="62" fillId="0" borderId="0"/>
    <xf numFmtId="169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62" fillId="0" borderId="0"/>
    <xf numFmtId="0" fontId="62" fillId="0" borderId="0"/>
    <xf numFmtId="169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62" fillId="0" borderId="0"/>
    <xf numFmtId="0" fontId="62" fillId="0" borderId="0"/>
    <xf numFmtId="169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>
      <alignment horizontal="left" wrapText="1"/>
    </xf>
    <xf numFmtId="0" fontId="62" fillId="0" borderId="0"/>
    <xf numFmtId="0" fontId="62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0" fontId="62" fillId="0" borderId="0"/>
    <xf numFmtId="0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0" fontId="62" fillId="0" borderId="0"/>
    <xf numFmtId="0" fontId="62" fillId="0" borderId="0"/>
    <xf numFmtId="173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62" fillId="0" borderId="0"/>
    <xf numFmtId="0" fontId="62" fillId="0" borderId="0"/>
    <xf numFmtId="173" fontId="17" fillId="0" borderId="0">
      <alignment horizontal="left" wrapText="1"/>
    </xf>
    <xf numFmtId="0" fontId="62" fillId="0" borderId="0"/>
    <xf numFmtId="0" fontId="62" fillId="0" borderId="0"/>
    <xf numFmtId="173" fontId="17" fillId="0" borderId="0">
      <alignment horizontal="left" wrapText="1"/>
    </xf>
    <xf numFmtId="0" fontId="62" fillId="0" borderId="0"/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62" fillId="0" borderId="0"/>
    <xf numFmtId="0" fontId="62" fillId="0" borderId="0"/>
    <xf numFmtId="173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0" fontId="62" fillId="0" borderId="0"/>
    <xf numFmtId="0" fontId="62" fillId="0" borderId="0"/>
    <xf numFmtId="173" fontId="17" fillId="0" borderId="0">
      <alignment horizontal="left" wrapText="1"/>
    </xf>
    <xf numFmtId="0" fontId="62" fillId="0" borderId="0"/>
    <xf numFmtId="0" fontId="62" fillId="0" borderId="0"/>
    <xf numFmtId="173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62" fillId="0" borderId="0"/>
    <xf numFmtId="0" fontId="62" fillId="0" borderId="0"/>
    <xf numFmtId="173" fontId="17" fillId="0" borderId="0">
      <alignment horizontal="left" wrapText="1"/>
    </xf>
    <xf numFmtId="0" fontId="62" fillId="0" borderId="0"/>
    <xf numFmtId="0" fontId="62" fillId="0" borderId="0"/>
    <xf numFmtId="173" fontId="17" fillId="0" borderId="0">
      <alignment horizontal="left" wrapText="1"/>
    </xf>
    <xf numFmtId="0" fontId="62" fillId="0" borderId="0"/>
    <xf numFmtId="0" fontId="62" fillId="0" borderId="0"/>
    <xf numFmtId="173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>
      <alignment horizontal="left" wrapText="1"/>
    </xf>
    <xf numFmtId="0" fontId="62" fillId="0" borderId="0"/>
    <xf numFmtId="0" fontId="17" fillId="0" borderId="0">
      <alignment horizontal="left" wrapText="1"/>
    </xf>
    <xf numFmtId="0" fontId="62" fillId="0" borderId="0"/>
    <xf numFmtId="0" fontId="62" fillId="0" borderId="0"/>
    <xf numFmtId="173" fontId="17" fillId="0" borderId="0">
      <alignment horizontal="left" wrapText="1"/>
    </xf>
    <xf numFmtId="0" fontId="62" fillId="0" borderId="0"/>
    <xf numFmtId="0" fontId="62" fillId="0" borderId="0"/>
    <xf numFmtId="173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0" fontId="62" fillId="0" borderId="0"/>
    <xf numFmtId="0" fontId="62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0" fontId="62" fillId="0" borderId="0"/>
    <xf numFmtId="0" fontId="62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62" fillId="0" borderId="0"/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62" fillId="0" borderId="0"/>
    <xf numFmtId="0" fontId="62" fillId="0" borderId="0"/>
    <xf numFmtId="173" fontId="17" fillId="0" borderId="0">
      <alignment horizontal="left" wrapText="1"/>
    </xf>
    <xf numFmtId="0" fontId="62" fillId="0" borderId="0"/>
    <xf numFmtId="0" fontId="62" fillId="0" borderId="0"/>
    <xf numFmtId="173" fontId="17" fillId="0" borderId="0">
      <alignment horizontal="left" wrapText="1"/>
    </xf>
    <xf numFmtId="0" fontId="62" fillId="0" borderId="0"/>
    <xf numFmtId="0" fontId="62" fillId="0" borderId="0"/>
    <xf numFmtId="173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174" fontId="17" fillId="0" borderId="0">
      <alignment horizontal="left" wrapText="1"/>
    </xf>
    <xf numFmtId="0" fontId="62" fillId="0" borderId="0"/>
    <xf numFmtId="0" fontId="17" fillId="0" borderId="0"/>
    <xf numFmtId="0" fontId="17" fillId="0" borderId="0"/>
    <xf numFmtId="0" fontId="62" fillId="0" borderId="0"/>
    <xf numFmtId="174" fontId="17" fillId="0" borderId="0">
      <alignment horizontal="left" wrapText="1"/>
    </xf>
    <xf numFmtId="174" fontId="17" fillId="0" borderId="0">
      <alignment horizontal="left" wrapText="1"/>
    </xf>
    <xf numFmtId="0" fontId="62" fillId="0" borderId="0"/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174" fontId="17" fillId="0" borderId="0">
      <alignment horizontal="left" wrapText="1"/>
    </xf>
    <xf numFmtId="0" fontId="17" fillId="0" borderId="0"/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174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174" fontId="17" fillId="0" borderId="0">
      <alignment horizontal="left" wrapText="1"/>
    </xf>
    <xf numFmtId="0" fontId="17" fillId="0" borderId="0"/>
    <xf numFmtId="0" fontId="17" fillId="0" borderId="0"/>
    <xf numFmtId="174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62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0" fontId="62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62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0" fontId="62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62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0" fontId="62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62" fillId="0" borderId="0"/>
    <xf numFmtId="169" fontId="17" fillId="0" borderId="0">
      <alignment horizontal="left" wrapText="1"/>
    </xf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62" fillId="0" borderId="0"/>
    <xf numFmtId="0" fontId="62" fillId="0" borderId="0"/>
    <xf numFmtId="0" fontId="17" fillId="0" borderId="0"/>
    <xf numFmtId="169" fontId="17" fillId="0" borderId="0">
      <alignment horizontal="left" wrapText="1"/>
    </xf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62" fillId="0" borderId="0"/>
    <xf numFmtId="0" fontId="17" fillId="0" borderId="0"/>
    <xf numFmtId="173" fontId="17" fillId="0" borderId="0">
      <alignment horizontal="left" wrapText="1"/>
    </xf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62" fillId="0" borderId="0"/>
    <xf numFmtId="0" fontId="17" fillId="0" borderId="0"/>
    <xf numFmtId="173" fontId="17" fillId="0" borderId="0">
      <alignment horizontal="left" wrapText="1"/>
    </xf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62" fillId="0" borderId="0"/>
    <xf numFmtId="169" fontId="17" fillId="0" borderId="0">
      <alignment horizontal="left" wrapText="1"/>
    </xf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62" fillId="0" borderId="0"/>
    <xf numFmtId="0" fontId="17" fillId="0" borderId="0"/>
    <xf numFmtId="169" fontId="17" fillId="0" borderId="0">
      <alignment horizontal="left" wrapText="1"/>
    </xf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62" fillId="0" borderId="0"/>
    <xf numFmtId="169" fontId="17" fillId="0" borderId="0">
      <alignment horizontal="left" wrapText="1"/>
    </xf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62" fillId="0" borderId="0"/>
    <xf numFmtId="0" fontId="17" fillId="0" borderId="0"/>
    <xf numFmtId="169" fontId="17" fillId="0" borderId="0">
      <alignment horizontal="left" wrapText="1"/>
    </xf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62" fillId="0" borderId="0"/>
    <xf numFmtId="169" fontId="17" fillId="0" borderId="0">
      <alignment horizontal="left" wrapText="1"/>
    </xf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62" fillId="0" borderId="0"/>
    <xf numFmtId="0" fontId="17" fillId="0" borderId="0"/>
    <xf numFmtId="169" fontId="17" fillId="0" borderId="0">
      <alignment horizontal="left" wrapText="1"/>
    </xf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62" fillId="0" borderId="0"/>
    <xf numFmtId="169" fontId="17" fillId="0" borderId="0">
      <alignment horizontal="left" wrapText="1"/>
    </xf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62" fillId="0" borderId="0"/>
    <xf numFmtId="0" fontId="17" fillId="0" borderId="0"/>
    <xf numFmtId="169" fontId="17" fillId="0" borderId="0">
      <alignment horizontal="left" wrapText="1"/>
    </xf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173" fontId="17" fillId="0" borderId="0">
      <alignment horizontal="left" wrapText="1"/>
    </xf>
    <xf numFmtId="0" fontId="62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173" fontId="17" fillId="0" borderId="0">
      <alignment horizontal="left" wrapText="1"/>
    </xf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0" fillId="11" borderId="0" applyNumberFormat="0" applyBorder="0" applyAlignment="0" applyProtection="0"/>
    <xf numFmtId="0" fontId="17" fillId="0" borderId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3" fillId="0" borderId="0"/>
    <xf numFmtId="0" fontId="17" fillId="0" borderId="0"/>
    <xf numFmtId="0" fontId="62" fillId="0" borderId="0"/>
    <xf numFmtId="0" fontId="3" fillId="11" borderId="0" applyNumberFormat="0" applyBorder="0" applyAlignment="0" applyProtection="0"/>
    <xf numFmtId="0" fontId="62" fillId="8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17" fillId="0" borderId="0"/>
    <xf numFmtId="0" fontId="3" fillId="23" borderId="0" applyNumberFormat="0" applyBorder="0" applyAlignment="0" applyProtection="0"/>
    <xf numFmtId="0" fontId="62" fillId="8" borderId="0" applyNumberFormat="0" applyBorder="0" applyAlignment="0" applyProtection="0"/>
    <xf numFmtId="0" fontId="62" fillId="0" borderId="0"/>
    <xf numFmtId="0" fontId="3" fillId="0" borderId="0"/>
    <xf numFmtId="0" fontId="17" fillId="0" borderId="0"/>
    <xf numFmtId="0" fontId="3" fillId="23" borderId="0" applyNumberFormat="0" applyBorder="0" applyAlignment="0" applyProtection="0"/>
    <xf numFmtId="0" fontId="62" fillId="0" borderId="0"/>
    <xf numFmtId="0" fontId="3" fillId="11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3" fillId="11" borderId="0" applyNumberFormat="0" applyBorder="0" applyAlignment="0" applyProtection="0"/>
    <xf numFmtId="0" fontId="66" fillId="10" borderId="0" applyNumberFormat="0" applyBorder="0" applyAlignment="0" applyProtection="0"/>
    <xf numFmtId="0" fontId="62" fillId="0" borderId="0"/>
    <xf numFmtId="0" fontId="17" fillId="0" borderId="0"/>
    <xf numFmtId="0" fontId="17" fillId="0" borderId="0"/>
    <xf numFmtId="0" fontId="62" fillId="0" borderId="0"/>
    <xf numFmtId="0" fontId="3" fillId="11" borderId="0" applyNumberFormat="0" applyBorder="0" applyAlignment="0" applyProtection="0"/>
    <xf numFmtId="0" fontId="17" fillId="0" borderId="0"/>
    <xf numFmtId="0" fontId="17" fillId="0" borderId="0"/>
    <xf numFmtId="0" fontId="62" fillId="0" borderId="0"/>
    <xf numFmtId="0" fontId="62" fillId="0" borderId="0"/>
    <xf numFmtId="0" fontId="60" fillId="11" borderId="0" applyNumberFormat="0" applyBorder="0" applyAlignment="0" applyProtection="0"/>
    <xf numFmtId="0" fontId="17" fillId="0" borderId="0"/>
    <xf numFmtId="0" fontId="62" fillId="0" borderId="0"/>
    <xf numFmtId="0" fontId="17" fillId="0" borderId="0"/>
    <xf numFmtId="0" fontId="62" fillId="0" borderId="0"/>
    <xf numFmtId="0" fontId="60" fillId="11" borderId="0" applyNumberFormat="0" applyBorder="0" applyAlignment="0" applyProtection="0"/>
    <xf numFmtId="0" fontId="17" fillId="0" borderId="0"/>
    <xf numFmtId="0" fontId="62" fillId="0" borderId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3" fillId="11" borderId="0" applyNumberFormat="0" applyBorder="0" applyAlignment="0" applyProtection="0"/>
    <xf numFmtId="0" fontId="62" fillId="0" borderId="0"/>
    <xf numFmtId="0" fontId="60" fillId="11" borderId="0" applyNumberFormat="0" applyBorder="0" applyAlignment="0" applyProtection="0"/>
    <xf numFmtId="0" fontId="62" fillId="0" borderId="0"/>
    <xf numFmtId="0" fontId="17" fillId="0" borderId="0"/>
    <xf numFmtId="0" fontId="60" fillId="11" borderId="0" applyNumberFormat="0" applyBorder="0" applyAlignment="0" applyProtection="0"/>
    <xf numFmtId="0" fontId="62" fillId="0" borderId="0"/>
    <xf numFmtId="0" fontId="60" fillId="15" borderId="0" applyNumberFormat="0" applyBorder="0" applyAlignment="0" applyProtection="0"/>
    <xf numFmtId="0" fontId="17" fillId="0" borderId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3" fillId="0" borderId="0"/>
    <xf numFmtId="0" fontId="17" fillId="0" borderId="0"/>
    <xf numFmtId="0" fontId="62" fillId="0" borderId="0"/>
    <xf numFmtId="0" fontId="3" fillId="15" borderId="0" applyNumberFormat="0" applyBorder="0" applyAlignment="0" applyProtection="0"/>
    <xf numFmtId="0" fontId="62" fillId="12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17" fillId="0" borderId="0"/>
    <xf numFmtId="0" fontId="3" fillId="27" borderId="0" applyNumberFormat="0" applyBorder="0" applyAlignment="0" applyProtection="0"/>
    <xf numFmtId="0" fontId="62" fillId="12" borderId="0" applyNumberFormat="0" applyBorder="0" applyAlignment="0" applyProtection="0"/>
    <xf numFmtId="0" fontId="62" fillId="0" borderId="0"/>
    <xf numFmtId="0" fontId="3" fillId="0" borderId="0"/>
    <xf numFmtId="0" fontId="17" fillId="0" borderId="0"/>
    <xf numFmtId="0" fontId="3" fillId="27" borderId="0" applyNumberFormat="0" applyBorder="0" applyAlignment="0" applyProtection="0"/>
    <xf numFmtId="0" fontId="62" fillId="0" borderId="0"/>
    <xf numFmtId="0" fontId="3" fillId="15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3" fillId="15" borderId="0" applyNumberFormat="0" applyBorder="0" applyAlignment="0" applyProtection="0"/>
    <xf numFmtId="0" fontId="66" fillId="14" borderId="0" applyNumberFormat="0" applyBorder="0" applyAlignment="0" applyProtection="0"/>
    <xf numFmtId="0" fontId="62" fillId="0" borderId="0"/>
    <xf numFmtId="0" fontId="17" fillId="0" borderId="0"/>
    <xf numFmtId="0" fontId="17" fillId="0" borderId="0"/>
    <xf numFmtId="0" fontId="62" fillId="0" borderId="0"/>
    <xf numFmtId="0" fontId="3" fillId="15" borderId="0" applyNumberFormat="0" applyBorder="0" applyAlignment="0" applyProtection="0"/>
    <xf numFmtId="0" fontId="17" fillId="0" borderId="0"/>
    <xf numFmtId="0" fontId="17" fillId="0" borderId="0"/>
    <xf numFmtId="0" fontId="62" fillId="0" borderId="0"/>
    <xf numFmtId="0" fontId="62" fillId="0" borderId="0"/>
    <xf numFmtId="0" fontId="60" fillId="15" borderId="0" applyNumberFormat="0" applyBorder="0" applyAlignment="0" applyProtection="0"/>
    <xf numFmtId="0" fontId="17" fillId="0" borderId="0"/>
    <xf numFmtId="0" fontId="62" fillId="0" borderId="0"/>
    <xf numFmtId="0" fontId="17" fillId="0" borderId="0"/>
    <xf numFmtId="0" fontId="62" fillId="0" borderId="0"/>
    <xf numFmtId="0" fontId="60" fillId="15" borderId="0" applyNumberFormat="0" applyBorder="0" applyAlignment="0" applyProtection="0"/>
    <xf numFmtId="0" fontId="17" fillId="0" borderId="0"/>
    <xf numFmtId="0" fontId="62" fillId="0" borderId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3" fillId="15" borderId="0" applyNumberFormat="0" applyBorder="0" applyAlignment="0" applyProtection="0"/>
    <xf numFmtId="0" fontId="62" fillId="0" borderId="0"/>
    <xf numFmtId="0" fontId="60" fillId="15" borderId="0" applyNumberFormat="0" applyBorder="0" applyAlignment="0" applyProtection="0"/>
    <xf numFmtId="0" fontId="62" fillId="0" borderId="0"/>
    <xf numFmtId="0" fontId="17" fillId="0" borderId="0"/>
    <xf numFmtId="0" fontId="60" fillId="15" borderId="0" applyNumberFormat="0" applyBorder="0" applyAlignment="0" applyProtection="0"/>
    <xf numFmtId="0" fontId="62" fillId="0" borderId="0"/>
    <xf numFmtId="0" fontId="60" fillId="18" borderId="0" applyNumberFormat="0" applyBorder="0" applyAlignment="0" applyProtection="0"/>
    <xf numFmtId="0" fontId="17" fillId="0" borderId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3" fillId="0" borderId="0"/>
    <xf numFmtId="0" fontId="17" fillId="0" borderId="0"/>
    <xf numFmtId="0" fontId="62" fillId="0" borderId="0"/>
    <xf numFmtId="0" fontId="3" fillId="18" borderId="0" applyNumberFormat="0" applyBorder="0" applyAlignment="0" applyProtection="0"/>
    <xf numFmtId="0" fontId="62" fillId="16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17" fillId="0" borderId="0"/>
    <xf numFmtId="0" fontId="3" fillId="17" borderId="0" applyNumberFormat="0" applyBorder="0" applyAlignment="0" applyProtection="0"/>
    <xf numFmtId="0" fontId="62" fillId="16" borderId="0" applyNumberFormat="0" applyBorder="0" applyAlignment="0" applyProtection="0"/>
    <xf numFmtId="0" fontId="62" fillId="0" borderId="0"/>
    <xf numFmtId="0" fontId="3" fillId="0" borderId="0"/>
    <xf numFmtId="0" fontId="17" fillId="0" borderId="0"/>
    <xf numFmtId="0" fontId="3" fillId="17" borderId="0" applyNumberFormat="0" applyBorder="0" applyAlignment="0" applyProtection="0"/>
    <xf numFmtId="0" fontId="62" fillId="0" borderId="0"/>
    <xf numFmtId="0" fontId="3" fillId="18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3" fillId="18" borderId="0" applyNumberFormat="0" applyBorder="0" applyAlignment="0" applyProtection="0"/>
    <xf numFmtId="0" fontId="66" fillId="14" borderId="0" applyNumberFormat="0" applyBorder="0" applyAlignment="0" applyProtection="0"/>
    <xf numFmtId="0" fontId="62" fillId="0" borderId="0"/>
    <xf numFmtId="0" fontId="17" fillId="0" borderId="0"/>
    <xf numFmtId="0" fontId="17" fillId="0" borderId="0"/>
    <xf numFmtId="0" fontId="62" fillId="0" borderId="0"/>
    <xf numFmtId="0" fontId="3" fillId="18" borderId="0" applyNumberFormat="0" applyBorder="0" applyAlignment="0" applyProtection="0"/>
    <xf numFmtId="0" fontId="17" fillId="0" borderId="0"/>
    <xf numFmtId="0" fontId="17" fillId="0" borderId="0"/>
    <xf numFmtId="0" fontId="62" fillId="0" borderId="0"/>
    <xf numFmtId="0" fontId="62" fillId="0" borderId="0"/>
    <xf numFmtId="0" fontId="60" fillId="18" borderId="0" applyNumberFormat="0" applyBorder="0" applyAlignment="0" applyProtection="0"/>
    <xf numFmtId="0" fontId="17" fillId="0" borderId="0"/>
    <xf numFmtId="0" fontId="62" fillId="0" borderId="0"/>
    <xf numFmtId="0" fontId="17" fillId="0" borderId="0"/>
    <xf numFmtId="0" fontId="62" fillId="0" borderId="0"/>
    <xf numFmtId="0" fontId="60" fillId="18" borderId="0" applyNumberFormat="0" applyBorder="0" applyAlignment="0" applyProtection="0"/>
    <xf numFmtId="0" fontId="17" fillId="0" borderId="0"/>
    <xf numFmtId="0" fontId="62" fillId="0" borderId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3" fillId="18" borderId="0" applyNumberFormat="0" applyBorder="0" applyAlignment="0" applyProtection="0"/>
    <xf numFmtId="0" fontId="62" fillId="0" borderId="0"/>
    <xf numFmtId="0" fontId="60" fillId="18" borderId="0" applyNumberFormat="0" applyBorder="0" applyAlignment="0" applyProtection="0"/>
    <xf numFmtId="0" fontId="62" fillId="0" borderId="0"/>
    <xf numFmtId="0" fontId="17" fillId="0" borderId="0"/>
    <xf numFmtId="0" fontId="60" fillId="18" borderId="0" applyNumberFormat="0" applyBorder="0" applyAlignment="0" applyProtection="0"/>
    <xf numFmtId="0" fontId="62" fillId="0" borderId="0"/>
    <xf numFmtId="0" fontId="60" fillId="20" borderId="0" applyNumberFormat="0" applyBorder="0" applyAlignment="0" applyProtection="0"/>
    <xf numFmtId="0" fontId="17" fillId="0" borderId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3" fillId="0" borderId="0"/>
    <xf numFmtId="0" fontId="17" fillId="0" borderId="0"/>
    <xf numFmtId="0" fontId="62" fillId="0" borderId="0"/>
    <xf numFmtId="0" fontId="3" fillId="20" borderId="0" applyNumberFormat="0" applyBorder="0" applyAlignment="0" applyProtection="0"/>
    <xf numFmtId="0" fontId="62" fillId="19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17" fillId="0" borderId="0"/>
    <xf numFmtId="0" fontId="3" fillId="13" borderId="0" applyNumberFormat="0" applyBorder="0" applyAlignment="0" applyProtection="0"/>
    <xf numFmtId="0" fontId="62" fillId="19" borderId="0" applyNumberFormat="0" applyBorder="0" applyAlignment="0" applyProtection="0"/>
    <xf numFmtId="0" fontId="62" fillId="0" borderId="0"/>
    <xf numFmtId="0" fontId="3" fillId="0" borderId="0"/>
    <xf numFmtId="0" fontId="17" fillId="0" borderId="0"/>
    <xf numFmtId="0" fontId="3" fillId="13" borderId="0" applyNumberFormat="0" applyBorder="0" applyAlignment="0" applyProtection="0"/>
    <xf numFmtId="0" fontId="62" fillId="0" borderId="0"/>
    <xf numFmtId="0" fontId="3" fillId="20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3" fillId="20" borderId="0" applyNumberFormat="0" applyBorder="0" applyAlignment="0" applyProtection="0"/>
    <xf numFmtId="0" fontId="66" fillId="10" borderId="0" applyNumberFormat="0" applyBorder="0" applyAlignment="0" applyProtection="0"/>
    <xf numFmtId="0" fontId="62" fillId="0" borderId="0"/>
    <xf numFmtId="0" fontId="17" fillId="0" borderId="0"/>
    <xf numFmtId="0" fontId="17" fillId="0" borderId="0"/>
    <xf numFmtId="0" fontId="62" fillId="0" borderId="0"/>
    <xf numFmtId="0" fontId="3" fillId="20" borderId="0" applyNumberFormat="0" applyBorder="0" applyAlignment="0" applyProtection="0"/>
    <xf numFmtId="0" fontId="17" fillId="0" borderId="0"/>
    <xf numFmtId="0" fontId="17" fillId="0" borderId="0"/>
    <xf numFmtId="0" fontId="62" fillId="0" borderId="0"/>
    <xf numFmtId="0" fontId="62" fillId="0" borderId="0"/>
    <xf numFmtId="0" fontId="60" fillId="20" borderId="0" applyNumberFormat="0" applyBorder="0" applyAlignment="0" applyProtection="0"/>
    <xf numFmtId="0" fontId="17" fillId="0" borderId="0"/>
    <xf numFmtId="0" fontId="62" fillId="0" borderId="0"/>
    <xf numFmtId="0" fontId="17" fillId="0" borderId="0"/>
    <xf numFmtId="0" fontId="62" fillId="0" borderId="0"/>
    <xf numFmtId="0" fontId="60" fillId="20" borderId="0" applyNumberFormat="0" applyBorder="0" applyAlignment="0" applyProtection="0"/>
    <xf numFmtId="0" fontId="17" fillId="0" borderId="0"/>
    <xf numFmtId="0" fontId="62" fillId="0" borderId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3" fillId="20" borderId="0" applyNumberFormat="0" applyBorder="0" applyAlignment="0" applyProtection="0"/>
    <xf numFmtId="0" fontId="62" fillId="0" borderId="0"/>
    <xf numFmtId="0" fontId="60" fillId="20" borderId="0" applyNumberFormat="0" applyBorder="0" applyAlignment="0" applyProtection="0"/>
    <xf numFmtId="0" fontId="62" fillId="0" borderId="0"/>
    <xf numFmtId="0" fontId="17" fillId="0" borderId="0"/>
    <xf numFmtId="0" fontId="60" fillId="20" borderId="0" applyNumberFormat="0" applyBorder="0" applyAlignment="0" applyProtection="0"/>
    <xf numFmtId="0" fontId="62" fillId="0" borderId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69" fillId="54" borderId="0" applyNumberFormat="0" applyBorder="0" applyAlignment="0" applyProtection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3" fillId="0" borderId="0"/>
    <xf numFmtId="0" fontId="17" fillId="0" borderId="0"/>
    <xf numFmtId="0" fontId="62" fillId="0" borderId="0"/>
    <xf numFmtId="0" fontId="3" fillId="54" borderId="0" applyNumberFormat="0" applyBorder="0" applyAlignment="0" applyProtection="0"/>
    <xf numFmtId="0" fontId="62" fillId="21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17" fillId="0" borderId="0"/>
    <xf numFmtId="0" fontId="3" fillId="54" borderId="0" applyNumberFormat="0" applyBorder="0" applyAlignment="0" applyProtection="0"/>
    <xf numFmtId="0" fontId="62" fillId="21" borderId="0" applyNumberFormat="0" applyBorder="0" applyAlignment="0" applyProtection="0"/>
    <xf numFmtId="0" fontId="62" fillId="0" borderId="0"/>
    <xf numFmtId="0" fontId="3" fillId="0" borderId="0"/>
    <xf numFmtId="0" fontId="17" fillId="0" borderId="0"/>
    <xf numFmtId="0" fontId="3" fillId="54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3" fillId="54" borderId="0" applyNumberFormat="0" applyBorder="0" applyAlignment="0" applyProtection="0"/>
    <xf numFmtId="0" fontId="62" fillId="0" borderId="0"/>
    <xf numFmtId="0" fontId="17" fillId="0" borderId="0"/>
    <xf numFmtId="0" fontId="17" fillId="0" borderId="0"/>
    <xf numFmtId="0" fontId="62" fillId="0" borderId="0"/>
    <xf numFmtId="0" fontId="3" fillId="54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60" fillId="54" borderId="0" applyNumberFormat="0" applyBorder="0" applyAlignment="0" applyProtection="0"/>
    <xf numFmtId="0" fontId="17" fillId="0" borderId="0"/>
    <xf numFmtId="0" fontId="62" fillId="0" borderId="0"/>
    <xf numFmtId="0" fontId="17" fillId="0" borderId="0"/>
    <xf numFmtId="0" fontId="62" fillId="0" borderId="0"/>
    <xf numFmtId="0" fontId="60" fillId="54" borderId="0" applyNumberFormat="0" applyBorder="0" applyAlignment="0" applyProtection="0"/>
    <xf numFmtId="0" fontId="62" fillId="0" borderId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17" fillId="0" borderId="0"/>
    <xf numFmtId="0" fontId="62" fillId="0" borderId="0"/>
    <xf numFmtId="0" fontId="60" fillId="54" borderId="0" applyNumberFormat="0" applyBorder="0" applyAlignment="0" applyProtection="0"/>
    <xf numFmtId="0" fontId="62" fillId="0" borderId="0"/>
    <xf numFmtId="0" fontId="17" fillId="0" borderId="0"/>
    <xf numFmtId="0" fontId="60" fillId="54" borderId="0" applyNumberFormat="0" applyBorder="0" applyAlignment="0" applyProtection="0"/>
    <xf numFmtId="0" fontId="62" fillId="0" borderId="0"/>
    <xf numFmtId="0" fontId="60" fillId="22" borderId="0" applyNumberFormat="0" applyBorder="0" applyAlignment="0" applyProtection="0"/>
    <xf numFmtId="0" fontId="17" fillId="0" borderId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69" fillId="22" borderId="0" applyNumberFormat="0" applyBorder="0" applyAlignment="0" applyProtection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3" fillId="0" borderId="0"/>
    <xf numFmtId="0" fontId="17" fillId="0" borderId="0"/>
    <xf numFmtId="0" fontId="62" fillId="0" borderId="0"/>
    <xf numFmtId="0" fontId="3" fillId="22" borderId="0" applyNumberFormat="0" applyBorder="0" applyAlignment="0" applyProtection="0"/>
    <xf numFmtId="0" fontId="62" fillId="13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17" fillId="0" borderId="0"/>
    <xf numFmtId="0" fontId="3" fillId="17" borderId="0" applyNumberFormat="0" applyBorder="0" applyAlignment="0" applyProtection="0"/>
    <xf numFmtId="0" fontId="62" fillId="13" borderId="0" applyNumberFormat="0" applyBorder="0" applyAlignment="0" applyProtection="0"/>
    <xf numFmtId="0" fontId="62" fillId="0" borderId="0"/>
    <xf numFmtId="0" fontId="3" fillId="0" borderId="0"/>
    <xf numFmtId="0" fontId="17" fillId="0" borderId="0"/>
    <xf numFmtId="0" fontId="3" fillId="17" borderId="0" applyNumberFormat="0" applyBorder="0" applyAlignment="0" applyProtection="0"/>
    <xf numFmtId="0" fontId="62" fillId="0" borderId="0"/>
    <xf numFmtId="0" fontId="3" fillId="22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3" fillId="22" borderId="0" applyNumberFormat="0" applyBorder="0" applyAlignment="0" applyProtection="0"/>
    <xf numFmtId="0" fontId="66" fillId="14" borderId="0" applyNumberFormat="0" applyBorder="0" applyAlignment="0" applyProtection="0"/>
    <xf numFmtId="0" fontId="62" fillId="0" borderId="0"/>
    <xf numFmtId="0" fontId="17" fillId="0" borderId="0"/>
    <xf numFmtId="0" fontId="17" fillId="0" borderId="0"/>
    <xf numFmtId="0" fontId="62" fillId="0" borderId="0"/>
    <xf numFmtId="0" fontId="3" fillId="22" borderId="0" applyNumberFormat="0" applyBorder="0" applyAlignment="0" applyProtection="0"/>
    <xf numFmtId="0" fontId="17" fillId="0" borderId="0"/>
    <xf numFmtId="0" fontId="17" fillId="0" borderId="0"/>
    <xf numFmtId="0" fontId="62" fillId="0" borderId="0"/>
    <xf numFmtId="0" fontId="62" fillId="0" borderId="0"/>
    <xf numFmtId="0" fontId="60" fillId="22" borderId="0" applyNumberFormat="0" applyBorder="0" applyAlignment="0" applyProtection="0"/>
    <xf numFmtId="0" fontId="17" fillId="0" borderId="0"/>
    <xf numFmtId="0" fontId="62" fillId="0" borderId="0"/>
    <xf numFmtId="0" fontId="17" fillId="0" borderId="0"/>
    <xf numFmtId="0" fontId="62" fillId="0" borderId="0"/>
    <xf numFmtId="0" fontId="60" fillId="22" borderId="0" applyNumberFormat="0" applyBorder="0" applyAlignment="0" applyProtection="0"/>
    <xf numFmtId="0" fontId="17" fillId="0" borderId="0"/>
    <xf numFmtId="0" fontId="62" fillId="0" borderId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3" fillId="22" borderId="0" applyNumberFormat="0" applyBorder="0" applyAlignment="0" applyProtection="0"/>
    <xf numFmtId="0" fontId="62" fillId="0" borderId="0"/>
    <xf numFmtId="0" fontId="60" fillId="22" borderId="0" applyNumberFormat="0" applyBorder="0" applyAlignment="0" applyProtection="0"/>
    <xf numFmtId="0" fontId="62" fillId="0" borderId="0"/>
    <xf numFmtId="0" fontId="17" fillId="0" borderId="0"/>
    <xf numFmtId="0" fontId="60" fillId="22" borderId="0" applyNumberFormat="0" applyBorder="0" applyAlignment="0" applyProtection="0"/>
    <xf numFmtId="0" fontId="62" fillId="0" borderId="0"/>
    <xf numFmtId="0" fontId="60" fillId="26" borderId="0" applyNumberFormat="0" applyBorder="0" applyAlignment="0" applyProtection="0"/>
    <xf numFmtId="0" fontId="17" fillId="0" borderId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3" fillId="0" borderId="0"/>
    <xf numFmtId="0" fontId="17" fillId="0" borderId="0"/>
    <xf numFmtId="0" fontId="62" fillId="0" borderId="0"/>
    <xf numFmtId="0" fontId="3" fillId="26" borderId="0" applyNumberFormat="0" applyBorder="0" applyAlignment="0" applyProtection="0"/>
    <xf numFmtId="0" fontId="62" fillId="23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17" fillId="0" borderId="0"/>
    <xf numFmtId="0" fontId="3" fillId="21" borderId="0" applyNumberFormat="0" applyBorder="0" applyAlignment="0" applyProtection="0"/>
    <xf numFmtId="0" fontId="62" fillId="23" borderId="0" applyNumberFormat="0" applyBorder="0" applyAlignment="0" applyProtection="0"/>
    <xf numFmtId="0" fontId="62" fillId="0" borderId="0"/>
    <xf numFmtId="0" fontId="3" fillId="0" borderId="0"/>
    <xf numFmtId="0" fontId="17" fillId="0" borderId="0"/>
    <xf numFmtId="0" fontId="3" fillId="21" borderId="0" applyNumberFormat="0" applyBorder="0" applyAlignment="0" applyProtection="0"/>
    <xf numFmtId="0" fontId="62" fillId="0" borderId="0"/>
    <xf numFmtId="0" fontId="3" fillId="26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3" fillId="26" borderId="0" applyNumberFormat="0" applyBorder="0" applyAlignment="0" applyProtection="0"/>
    <xf numFmtId="0" fontId="66" fillId="25" borderId="0" applyNumberFormat="0" applyBorder="0" applyAlignment="0" applyProtection="0"/>
    <xf numFmtId="0" fontId="62" fillId="0" borderId="0"/>
    <xf numFmtId="0" fontId="17" fillId="0" borderId="0"/>
    <xf numFmtId="0" fontId="17" fillId="0" borderId="0"/>
    <xf numFmtId="0" fontId="62" fillId="0" borderId="0"/>
    <xf numFmtId="0" fontId="3" fillId="26" borderId="0" applyNumberFormat="0" applyBorder="0" applyAlignment="0" applyProtection="0"/>
    <xf numFmtId="0" fontId="17" fillId="0" borderId="0"/>
    <xf numFmtId="0" fontId="17" fillId="0" borderId="0"/>
    <xf numFmtId="0" fontId="62" fillId="0" borderId="0"/>
    <xf numFmtId="0" fontId="62" fillId="0" borderId="0"/>
    <xf numFmtId="0" fontId="60" fillId="26" borderId="0" applyNumberFormat="0" applyBorder="0" applyAlignment="0" applyProtection="0"/>
    <xf numFmtId="0" fontId="17" fillId="0" borderId="0"/>
    <xf numFmtId="0" fontId="62" fillId="0" borderId="0"/>
    <xf numFmtId="0" fontId="17" fillId="0" borderId="0"/>
    <xf numFmtId="0" fontId="62" fillId="0" borderId="0"/>
    <xf numFmtId="0" fontId="60" fillId="26" borderId="0" applyNumberFormat="0" applyBorder="0" applyAlignment="0" applyProtection="0"/>
    <xf numFmtId="0" fontId="17" fillId="0" borderId="0"/>
    <xf numFmtId="0" fontId="62" fillId="0" borderId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3" fillId="26" borderId="0" applyNumberFormat="0" applyBorder="0" applyAlignment="0" applyProtection="0"/>
    <xf numFmtId="0" fontId="62" fillId="0" borderId="0"/>
    <xf numFmtId="0" fontId="60" fillId="26" borderId="0" applyNumberFormat="0" applyBorder="0" applyAlignment="0" applyProtection="0"/>
    <xf numFmtId="0" fontId="62" fillId="0" borderId="0"/>
    <xf numFmtId="0" fontId="17" fillId="0" borderId="0"/>
    <xf numFmtId="0" fontId="60" fillId="26" borderId="0" applyNumberFormat="0" applyBorder="0" applyAlignment="0" applyProtection="0"/>
    <xf numFmtId="0" fontId="62" fillId="0" borderId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69" fillId="55" borderId="0" applyNumberFormat="0" applyBorder="0" applyAlignment="0" applyProtection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3" fillId="0" borderId="0"/>
    <xf numFmtId="0" fontId="17" fillId="0" borderId="0"/>
    <xf numFmtId="0" fontId="62" fillId="0" borderId="0"/>
    <xf numFmtId="0" fontId="3" fillId="55" borderId="0" applyNumberFormat="0" applyBorder="0" applyAlignment="0" applyProtection="0"/>
    <xf numFmtId="0" fontId="62" fillId="27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17" fillId="0" borderId="0"/>
    <xf numFmtId="0" fontId="3" fillId="55" borderId="0" applyNumberFormat="0" applyBorder="0" applyAlignment="0" applyProtection="0"/>
    <xf numFmtId="0" fontId="62" fillId="27" borderId="0" applyNumberFormat="0" applyBorder="0" applyAlignment="0" applyProtection="0"/>
    <xf numFmtId="0" fontId="62" fillId="0" borderId="0"/>
    <xf numFmtId="0" fontId="3" fillId="0" borderId="0"/>
    <xf numFmtId="0" fontId="17" fillId="0" borderId="0"/>
    <xf numFmtId="0" fontId="3" fillId="55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3" fillId="55" borderId="0" applyNumberFormat="0" applyBorder="0" applyAlignment="0" applyProtection="0"/>
    <xf numFmtId="0" fontId="62" fillId="0" borderId="0"/>
    <xf numFmtId="0" fontId="17" fillId="0" borderId="0"/>
    <xf numFmtId="0" fontId="17" fillId="0" borderId="0"/>
    <xf numFmtId="0" fontId="62" fillId="0" borderId="0"/>
    <xf numFmtId="0" fontId="3" fillId="55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60" fillId="55" borderId="0" applyNumberFormat="0" applyBorder="0" applyAlignment="0" applyProtection="0"/>
    <xf numFmtId="0" fontId="17" fillId="0" borderId="0"/>
    <xf numFmtId="0" fontId="62" fillId="0" borderId="0"/>
    <xf numFmtId="0" fontId="17" fillId="0" borderId="0"/>
    <xf numFmtId="0" fontId="62" fillId="0" borderId="0"/>
    <xf numFmtId="0" fontId="60" fillId="55" borderId="0" applyNumberFormat="0" applyBorder="0" applyAlignment="0" applyProtection="0"/>
    <xf numFmtId="0" fontId="62" fillId="0" borderId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17" fillId="0" borderId="0"/>
    <xf numFmtId="0" fontId="62" fillId="0" borderId="0"/>
    <xf numFmtId="0" fontId="60" fillId="55" borderId="0" applyNumberFormat="0" applyBorder="0" applyAlignment="0" applyProtection="0"/>
    <xf numFmtId="0" fontId="62" fillId="0" borderId="0"/>
    <xf numFmtId="0" fontId="17" fillId="0" borderId="0"/>
    <xf numFmtId="0" fontId="60" fillId="55" borderId="0" applyNumberFormat="0" applyBorder="0" applyAlignment="0" applyProtection="0"/>
    <xf numFmtId="0" fontId="62" fillId="0" borderId="0"/>
    <xf numFmtId="0" fontId="60" fillId="30" borderId="0" applyNumberFormat="0" applyBorder="0" applyAlignment="0" applyProtection="0"/>
    <xf numFmtId="0" fontId="17" fillId="0" borderId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3" fillId="0" borderId="0"/>
    <xf numFmtId="0" fontId="17" fillId="0" borderId="0"/>
    <xf numFmtId="0" fontId="62" fillId="0" borderId="0"/>
    <xf numFmtId="0" fontId="3" fillId="30" borderId="0" applyNumberFormat="0" applyBorder="0" applyAlignment="0" applyProtection="0"/>
    <xf numFmtId="0" fontId="62" fillId="28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17" fillId="0" borderId="0"/>
    <xf numFmtId="0" fontId="3" fillId="29" borderId="0" applyNumberFormat="0" applyBorder="0" applyAlignment="0" applyProtection="0"/>
    <xf numFmtId="0" fontId="62" fillId="28" borderId="0" applyNumberFormat="0" applyBorder="0" applyAlignment="0" applyProtection="0"/>
    <xf numFmtId="0" fontId="62" fillId="0" borderId="0"/>
    <xf numFmtId="0" fontId="3" fillId="0" borderId="0"/>
    <xf numFmtId="0" fontId="17" fillId="0" borderId="0"/>
    <xf numFmtId="0" fontId="3" fillId="29" borderId="0" applyNumberFormat="0" applyBorder="0" applyAlignment="0" applyProtection="0"/>
    <xf numFmtId="0" fontId="62" fillId="0" borderId="0"/>
    <xf numFmtId="0" fontId="3" fillId="30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3" fillId="30" borderId="0" applyNumberFormat="0" applyBorder="0" applyAlignment="0" applyProtection="0"/>
    <xf numFmtId="0" fontId="66" fillId="14" borderId="0" applyNumberFormat="0" applyBorder="0" applyAlignment="0" applyProtection="0"/>
    <xf numFmtId="0" fontId="62" fillId="0" borderId="0"/>
    <xf numFmtId="0" fontId="17" fillId="0" borderId="0"/>
    <xf numFmtId="0" fontId="17" fillId="0" borderId="0"/>
    <xf numFmtId="0" fontId="62" fillId="0" borderId="0"/>
    <xf numFmtId="0" fontId="3" fillId="30" borderId="0" applyNumberFormat="0" applyBorder="0" applyAlignment="0" applyProtection="0"/>
    <xf numFmtId="0" fontId="17" fillId="0" borderId="0"/>
    <xf numFmtId="0" fontId="17" fillId="0" borderId="0"/>
    <xf numFmtId="0" fontId="62" fillId="0" borderId="0"/>
    <xf numFmtId="0" fontId="62" fillId="0" borderId="0"/>
    <xf numFmtId="0" fontId="60" fillId="30" borderId="0" applyNumberFormat="0" applyBorder="0" applyAlignment="0" applyProtection="0"/>
    <xf numFmtId="0" fontId="17" fillId="0" borderId="0"/>
    <xf numFmtId="0" fontId="62" fillId="0" borderId="0"/>
    <xf numFmtId="0" fontId="17" fillId="0" borderId="0"/>
    <xf numFmtId="0" fontId="62" fillId="0" borderId="0"/>
    <xf numFmtId="0" fontId="60" fillId="30" borderId="0" applyNumberFormat="0" applyBorder="0" applyAlignment="0" applyProtection="0"/>
    <xf numFmtId="0" fontId="17" fillId="0" borderId="0"/>
    <xf numFmtId="0" fontId="62" fillId="0" borderId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3" fillId="30" borderId="0" applyNumberFormat="0" applyBorder="0" applyAlignment="0" applyProtection="0"/>
    <xf numFmtId="0" fontId="62" fillId="0" borderId="0"/>
    <xf numFmtId="0" fontId="60" fillId="30" borderId="0" applyNumberFormat="0" applyBorder="0" applyAlignment="0" applyProtection="0"/>
    <xf numFmtId="0" fontId="62" fillId="0" borderId="0"/>
    <xf numFmtId="0" fontId="17" fillId="0" borderId="0"/>
    <xf numFmtId="0" fontId="60" fillId="30" borderId="0" applyNumberFormat="0" applyBorder="0" applyAlignment="0" applyProtection="0"/>
    <xf numFmtId="0" fontId="62" fillId="0" borderId="0"/>
    <xf numFmtId="0" fontId="60" fillId="31" borderId="0" applyNumberFormat="0" applyBorder="0" applyAlignment="0" applyProtection="0"/>
    <xf numFmtId="0" fontId="17" fillId="0" borderId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3" fillId="0" borderId="0"/>
    <xf numFmtId="0" fontId="17" fillId="0" borderId="0"/>
    <xf numFmtId="0" fontId="62" fillId="0" borderId="0"/>
    <xf numFmtId="0" fontId="3" fillId="31" borderId="0" applyNumberFormat="0" applyBorder="0" applyAlignment="0" applyProtection="0"/>
    <xf numFmtId="0" fontId="62" fillId="19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17" fillId="0" borderId="0"/>
    <xf numFmtId="0" fontId="3" fillId="12" borderId="0" applyNumberFormat="0" applyBorder="0" applyAlignment="0" applyProtection="0"/>
    <xf numFmtId="0" fontId="62" fillId="19" borderId="0" applyNumberFormat="0" applyBorder="0" applyAlignment="0" applyProtection="0"/>
    <xf numFmtId="0" fontId="62" fillId="0" borderId="0"/>
    <xf numFmtId="0" fontId="3" fillId="0" borderId="0"/>
    <xf numFmtId="0" fontId="17" fillId="0" borderId="0"/>
    <xf numFmtId="0" fontId="3" fillId="12" borderId="0" applyNumberFormat="0" applyBorder="0" applyAlignment="0" applyProtection="0"/>
    <xf numFmtId="0" fontId="62" fillId="0" borderId="0"/>
    <xf numFmtId="0" fontId="3" fillId="31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3" fillId="31" borderId="0" applyNumberFormat="0" applyBorder="0" applyAlignment="0" applyProtection="0"/>
    <xf numFmtId="0" fontId="66" fillId="10" borderId="0" applyNumberFormat="0" applyBorder="0" applyAlignment="0" applyProtection="0"/>
    <xf numFmtId="0" fontId="62" fillId="0" borderId="0"/>
    <xf numFmtId="0" fontId="17" fillId="0" borderId="0"/>
    <xf numFmtId="0" fontId="17" fillId="0" borderId="0"/>
    <xf numFmtId="0" fontId="62" fillId="0" borderId="0"/>
    <xf numFmtId="0" fontId="3" fillId="31" borderId="0" applyNumberFormat="0" applyBorder="0" applyAlignment="0" applyProtection="0"/>
    <xf numFmtId="0" fontId="17" fillId="0" borderId="0"/>
    <xf numFmtId="0" fontId="17" fillId="0" borderId="0"/>
    <xf numFmtId="0" fontId="62" fillId="0" borderId="0"/>
    <xf numFmtId="0" fontId="62" fillId="0" borderId="0"/>
    <xf numFmtId="0" fontId="60" fillId="31" borderId="0" applyNumberFormat="0" applyBorder="0" applyAlignment="0" applyProtection="0"/>
    <xf numFmtId="0" fontId="17" fillId="0" borderId="0"/>
    <xf numFmtId="0" fontId="62" fillId="0" borderId="0"/>
    <xf numFmtId="0" fontId="17" fillId="0" borderId="0"/>
    <xf numFmtId="0" fontId="62" fillId="0" borderId="0"/>
    <xf numFmtId="0" fontId="60" fillId="31" borderId="0" applyNumberFormat="0" applyBorder="0" applyAlignment="0" applyProtection="0"/>
    <xf numFmtId="0" fontId="17" fillId="0" borderId="0"/>
    <xf numFmtId="0" fontId="62" fillId="0" borderId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3" fillId="31" borderId="0" applyNumberFormat="0" applyBorder="0" applyAlignment="0" applyProtection="0"/>
    <xf numFmtId="0" fontId="62" fillId="0" borderId="0"/>
    <xf numFmtId="0" fontId="60" fillId="31" borderId="0" applyNumberFormat="0" applyBorder="0" applyAlignment="0" applyProtection="0"/>
    <xf numFmtId="0" fontId="62" fillId="0" borderId="0"/>
    <xf numFmtId="0" fontId="17" fillId="0" borderId="0"/>
    <xf numFmtId="0" fontId="60" fillId="31" borderId="0" applyNumberFormat="0" applyBorder="0" applyAlignment="0" applyProtection="0"/>
    <xf numFmtId="0" fontId="62" fillId="0" borderId="0"/>
    <xf numFmtId="0" fontId="60" fillId="32" borderId="0" applyNumberFormat="0" applyBorder="0" applyAlignment="0" applyProtection="0"/>
    <xf numFmtId="0" fontId="17" fillId="0" borderId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69" fillId="32" borderId="0" applyNumberFormat="0" applyBorder="0" applyAlignment="0" applyProtection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3" fillId="0" borderId="0"/>
    <xf numFmtId="0" fontId="17" fillId="0" borderId="0"/>
    <xf numFmtId="0" fontId="62" fillId="0" borderId="0"/>
    <xf numFmtId="0" fontId="3" fillId="32" borderId="0" applyNumberFormat="0" applyBorder="0" applyAlignment="0" applyProtection="0"/>
    <xf numFmtId="0" fontId="62" fillId="23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17" fillId="0" borderId="0"/>
    <xf numFmtId="0" fontId="3" fillId="21" borderId="0" applyNumberFormat="0" applyBorder="0" applyAlignment="0" applyProtection="0"/>
    <xf numFmtId="0" fontId="62" fillId="23" borderId="0" applyNumberFormat="0" applyBorder="0" applyAlignment="0" applyProtection="0"/>
    <xf numFmtId="0" fontId="62" fillId="0" borderId="0"/>
    <xf numFmtId="0" fontId="3" fillId="0" borderId="0"/>
    <xf numFmtId="0" fontId="17" fillId="0" borderId="0"/>
    <xf numFmtId="0" fontId="3" fillId="21" borderId="0" applyNumberFormat="0" applyBorder="0" applyAlignment="0" applyProtection="0"/>
    <xf numFmtId="0" fontId="62" fillId="0" borderId="0"/>
    <xf numFmtId="0" fontId="3" fillId="32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3" fillId="32" borderId="0" applyNumberFormat="0" applyBorder="0" applyAlignment="0" applyProtection="0"/>
    <xf numFmtId="0" fontId="66" fillId="25" borderId="0" applyNumberFormat="0" applyBorder="0" applyAlignment="0" applyProtection="0"/>
    <xf numFmtId="0" fontId="62" fillId="0" borderId="0"/>
    <xf numFmtId="0" fontId="17" fillId="0" borderId="0"/>
    <xf numFmtId="0" fontId="17" fillId="0" borderId="0"/>
    <xf numFmtId="0" fontId="62" fillId="0" borderId="0"/>
    <xf numFmtId="0" fontId="3" fillId="32" borderId="0" applyNumberFormat="0" applyBorder="0" applyAlignment="0" applyProtection="0"/>
    <xf numFmtId="0" fontId="17" fillId="0" borderId="0"/>
    <xf numFmtId="0" fontId="17" fillId="0" borderId="0"/>
    <xf numFmtId="0" fontId="62" fillId="0" borderId="0"/>
    <xf numFmtId="0" fontId="62" fillId="0" borderId="0"/>
    <xf numFmtId="0" fontId="60" fillId="32" borderId="0" applyNumberFormat="0" applyBorder="0" applyAlignment="0" applyProtection="0"/>
    <xf numFmtId="0" fontId="17" fillId="0" borderId="0"/>
    <xf numFmtId="0" fontId="62" fillId="0" borderId="0"/>
    <xf numFmtId="0" fontId="17" fillId="0" borderId="0"/>
    <xf numFmtId="0" fontId="62" fillId="0" borderId="0"/>
    <xf numFmtId="0" fontId="60" fillId="32" borderId="0" applyNumberFormat="0" applyBorder="0" applyAlignment="0" applyProtection="0"/>
    <xf numFmtId="0" fontId="17" fillId="0" borderId="0"/>
    <xf numFmtId="0" fontId="62" fillId="0" borderId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3" fillId="32" borderId="0" applyNumberFormat="0" applyBorder="0" applyAlignment="0" applyProtection="0"/>
    <xf numFmtId="0" fontId="62" fillId="0" borderId="0"/>
    <xf numFmtId="0" fontId="60" fillId="32" borderId="0" applyNumberFormat="0" applyBorder="0" applyAlignment="0" applyProtection="0"/>
    <xf numFmtId="0" fontId="62" fillId="0" borderId="0"/>
    <xf numFmtId="0" fontId="17" fillId="0" borderId="0"/>
    <xf numFmtId="0" fontId="60" fillId="32" borderId="0" applyNumberFormat="0" applyBorder="0" applyAlignment="0" applyProtection="0"/>
    <xf numFmtId="0" fontId="62" fillId="0" borderId="0"/>
    <xf numFmtId="0" fontId="60" fillId="34" borderId="0" applyNumberFormat="0" applyBorder="0" applyAlignment="0" applyProtection="0"/>
    <xf numFmtId="0" fontId="17" fillId="0" borderId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3" fillId="0" borderId="0"/>
    <xf numFmtId="0" fontId="17" fillId="0" borderId="0"/>
    <xf numFmtId="0" fontId="62" fillId="0" borderId="0"/>
    <xf numFmtId="0" fontId="3" fillId="34" borderId="0" applyNumberFormat="0" applyBorder="0" applyAlignment="0" applyProtection="0"/>
    <xf numFmtId="0" fontId="62" fillId="33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17" fillId="0" borderId="0"/>
    <xf numFmtId="0" fontId="3" fillId="17" borderId="0" applyNumberFormat="0" applyBorder="0" applyAlignment="0" applyProtection="0"/>
    <xf numFmtId="0" fontId="62" fillId="33" borderId="0" applyNumberFormat="0" applyBorder="0" applyAlignment="0" applyProtection="0"/>
    <xf numFmtId="0" fontId="62" fillId="0" borderId="0"/>
    <xf numFmtId="0" fontId="3" fillId="0" borderId="0"/>
    <xf numFmtId="0" fontId="17" fillId="0" borderId="0"/>
    <xf numFmtId="0" fontId="3" fillId="17" borderId="0" applyNumberFormat="0" applyBorder="0" applyAlignment="0" applyProtection="0"/>
    <xf numFmtId="0" fontId="62" fillId="0" borderId="0"/>
    <xf numFmtId="0" fontId="3" fillId="34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3" fillId="34" borderId="0" applyNumberFormat="0" applyBorder="0" applyAlignment="0" applyProtection="0"/>
    <xf numFmtId="0" fontId="66" fillId="14" borderId="0" applyNumberFormat="0" applyBorder="0" applyAlignment="0" applyProtection="0"/>
    <xf numFmtId="0" fontId="62" fillId="0" borderId="0"/>
    <xf numFmtId="0" fontId="17" fillId="0" borderId="0"/>
    <xf numFmtId="0" fontId="17" fillId="0" borderId="0"/>
    <xf numFmtId="0" fontId="62" fillId="0" borderId="0"/>
    <xf numFmtId="0" fontId="3" fillId="34" borderId="0" applyNumberFormat="0" applyBorder="0" applyAlignment="0" applyProtection="0"/>
    <xf numFmtId="0" fontId="17" fillId="0" borderId="0"/>
    <xf numFmtId="0" fontId="17" fillId="0" borderId="0"/>
    <xf numFmtId="0" fontId="62" fillId="0" borderId="0"/>
    <xf numFmtId="0" fontId="62" fillId="0" borderId="0"/>
    <xf numFmtId="0" fontId="60" fillId="34" borderId="0" applyNumberFormat="0" applyBorder="0" applyAlignment="0" applyProtection="0"/>
    <xf numFmtId="0" fontId="17" fillId="0" borderId="0"/>
    <xf numFmtId="0" fontId="62" fillId="0" borderId="0"/>
    <xf numFmtId="0" fontId="17" fillId="0" borderId="0"/>
    <xf numFmtId="0" fontId="62" fillId="0" borderId="0"/>
    <xf numFmtId="0" fontId="60" fillId="34" borderId="0" applyNumberFormat="0" applyBorder="0" applyAlignment="0" applyProtection="0"/>
    <xf numFmtId="0" fontId="17" fillId="0" borderId="0"/>
    <xf numFmtId="0" fontId="62" fillId="0" borderId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3" fillId="34" borderId="0" applyNumberFormat="0" applyBorder="0" applyAlignment="0" applyProtection="0"/>
    <xf numFmtId="0" fontId="62" fillId="0" borderId="0"/>
    <xf numFmtId="0" fontId="60" fillId="34" borderId="0" applyNumberFormat="0" applyBorder="0" applyAlignment="0" applyProtection="0"/>
    <xf numFmtId="0" fontId="62" fillId="0" borderId="0"/>
    <xf numFmtId="0" fontId="17" fillId="0" borderId="0"/>
    <xf numFmtId="0" fontId="60" fillId="34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7" fillId="35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67" fillId="21" borderId="0" applyNumberFormat="0" applyBorder="0" applyAlignment="0" applyProtection="0"/>
    <xf numFmtId="0" fontId="62" fillId="0" borderId="0"/>
    <xf numFmtId="0" fontId="68" fillId="21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25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8" fillId="36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170" fillId="36" borderId="0" applyNumberFormat="0" applyBorder="0" applyAlignment="0" applyProtection="0"/>
    <xf numFmtId="0" fontId="62" fillId="0" borderId="0"/>
    <xf numFmtId="0" fontId="17" fillId="0" borderId="0"/>
    <xf numFmtId="0" fontId="170" fillId="36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7" fillId="27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67" fillId="48" borderId="0" applyNumberFormat="0" applyBorder="0" applyAlignment="0" applyProtection="0"/>
    <xf numFmtId="0" fontId="62" fillId="0" borderId="0"/>
    <xf numFmtId="0" fontId="68" fillId="48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105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8" fillId="37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170" fillId="37" borderId="0" applyNumberFormat="0" applyBorder="0" applyAlignment="0" applyProtection="0"/>
    <xf numFmtId="0" fontId="62" fillId="0" borderId="0"/>
    <xf numFmtId="0" fontId="17" fillId="0" borderId="0"/>
    <xf numFmtId="0" fontId="170" fillId="37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7" fillId="28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67" fillId="33" borderId="0" applyNumberFormat="0" applyBorder="0" applyAlignment="0" applyProtection="0"/>
    <xf numFmtId="0" fontId="62" fillId="0" borderId="0"/>
    <xf numFmtId="0" fontId="68" fillId="33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106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8" fillId="38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170" fillId="38" borderId="0" applyNumberFormat="0" applyBorder="0" applyAlignment="0" applyProtection="0"/>
    <xf numFmtId="0" fontId="62" fillId="0" borderId="0"/>
    <xf numFmtId="0" fontId="17" fillId="0" borderId="0"/>
    <xf numFmtId="0" fontId="170" fillId="38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7" fillId="39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67" fillId="12" borderId="0" applyNumberFormat="0" applyBorder="0" applyAlignment="0" applyProtection="0"/>
    <xf numFmtId="0" fontId="62" fillId="0" borderId="0"/>
    <xf numFmtId="0" fontId="68" fillId="12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45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8" fillId="40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170" fillId="40" borderId="0" applyNumberFormat="0" applyBorder="0" applyAlignment="0" applyProtection="0"/>
    <xf numFmtId="0" fontId="62" fillId="0" borderId="0"/>
    <xf numFmtId="0" fontId="17" fillId="0" borderId="0"/>
    <xf numFmtId="0" fontId="170" fillId="40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7" fillId="41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67" fillId="21" borderId="0" applyNumberFormat="0" applyBorder="0" applyAlignment="0" applyProtection="0"/>
    <xf numFmtId="0" fontId="62" fillId="0" borderId="0"/>
    <xf numFmtId="0" fontId="68" fillId="21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25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8" fillId="42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170" fillId="42" borderId="0" applyNumberFormat="0" applyBorder="0" applyAlignment="0" applyProtection="0"/>
    <xf numFmtId="0" fontId="62" fillId="0" borderId="0"/>
    <xf numFmtId="0" fontId="17" fillId="0" borderId="0"/>
    <xf numFmtId="0" fontId="170" fillId="42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7" fillId="43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67" fillId="27" borderId="0" applyNumberFormat="0" applyBorder="0" applyAlignment="0" applyProtection="0"/>
    <xf numFmtId="0" fontId="62" fillId="0" borderId="0"/>
    <xf numFmtId="0" fontId="68" fillId="27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28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8" fillId="44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170" fillId="44" borderId="0" applyNumberFormat="0" applyBorder="0" applyAlignment="0" applyProtection="0"/>
    <xf numFmtId="0" fontId="62" fillId="0" borderId="0"/>
    <xf numFmtId="0" fontId="17" fillId="0" borderId="0"/>
    <xf numFmtId="0" fontId="170" fillId="44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0" fillId="56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7" fillId="45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67" fillId="72" borderId="0" applyNumberFormat="0" applyBorder="0" applyAlignment="0" applyProtection="0"/>
    <xf numFmtId="0" fontId="62" fillId="0" borderId="0"/>
    <xf numFmtId="0" fontId="68" fillId="72" borderId="0" applyNumberFormat="0" applyBorder="0" applyAlignment="0" applyProtection="0"/>
    <xf numFmtId="0" fontId="62" fillId="0" borderId="0"/>
    <xf numFmtId="0" fontId="170" fillId="56" borderId="0" applyNumberFormat="0" applyBorder="0" applyAlignment="0" applyProtection="0"/>
    <xf numFmtId="0" fontId="68" fillId="56" borderId="0" applyNumberFormat="0" applyBorder="0" applyAlignment="0" applyProtection="0"/>
    <xf numFmtId="0" fontId="68" fillId="56" borderId="0" applyNumberFormat="0" applyBorder="0" applyAlignment="0" applyProtection="0"/>
    <xf numFmtId="0" fontId="67" fillId="45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0" fillId="5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0" fillId="57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7" fillId="46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67" fillId="48" borderId="0" applyNumberFormat="0" applyBorder="0" applyAlignment="0" applyProtection="0"/>
    <xf numFmtId="0" fontId="62" fillId="0" borderId="0"/>
    <xf numFmtId="0" fontId="68" fillId="48" borderId="0" applyNumberFormat="0" applyBorder="0" applyAlignment="0" applyProtection="0"/>
    <xf numFmtId="0" fontId="62" fillId="0" borderId="0"/>
    <xf numFmtId="0" fontId="170" fillId="57" borderId="0" applyNumberFormat="0" applyBorder="0" applyAlignment="0" applyProtection="0"/>
    <xf numFmtId="0" fontId="68" fillId="57" borderId="0" applyNumberFormat="0" applyBorder="0" applyAlignment="0" applyProtection="0"/>
    <xf numFmtId="0" fontId="68" fillId="57" borderId="0" applyNumberFormat="0" applyBorder="0" applyAlignment="0" applyProtection="0"/>
    <xf numFmtId="0" fontId="67" fillId="46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0" fillId="5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0" fillId="58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7" fillId="47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67" fillId="33" borderId="0" applyNumberFormat="0" applyBorder="0" applyAlignment="0" applyProtection="0"/>
    <xf numFmtId="0" fontId="62" fillId="0" borderId="0"/>
    <xf numFmtId="0" fontId="68" fillId="33" borderId="0" applyNumberFormat="0" applyBorder="0" applyAlignment="0" applyProtection="0"/>
    <xf numFmtId="0" fontId="62" fillId="0" borderId="0"/>
    <xf numFmtId="0" fontId="170" fillId="58" borderId="0" applyNumberFormat="0" applyBorder="0" applyAlignment="0" applyProtection="0"/>
    <xf numFmtId="0" fontId="68" fillId="58" borderId="0" applyNumberFormat="0" applyBorder="0" applyAlignment="0" applyProtection="0"/>
    <xf numFmtId="0" fontId="68" fillId="58" borderId="0" applyNumberFormat="0" applyBorder="0" applyAlignment="0" applyProtection="0"/>
    <xf numFmtId="0" fontId="67" fillId="47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0" fillId="5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0" fillId="59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7" fillId="39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67" fillId="52" borderId="0" applyNumberFormat="0" applyBorder="0" applyAlignment="0" applyProtection="0"/>
    <xf numFmtId="0" fontId="62" fillId="0" borderId="0"/>
    <xf numFmtId="0" fontId="68" fillId="52" borderId="0" applyNumberFormat="0" applyBorder="0" applyAlignment="0" applyProtection="0"/>
    <xf numFmtId="0" fontId="62" fillId="0" borderId="0"/>
    <xf numFmtId="0" fontId="170" fillId="59" borderId="0" applyNumberFormat="0" applyBorder="0" applyAlignment="0" applyProtection="0"/>
    <xf numFmtId="0" fontId="68" fillId="59" borderId="0" applyNumberFormat="0" applyBorder="0" applyAlignment="0" applyProtection="0"/>
    <xf numFmtId="0" fontId="68" fillId="59" borderId="0" applyNumberFormat="0" applyBorder="0" applyAlignment="0" applyProtection="0"/>
    <xf numFmtId="0" fontId="67" fillId="39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0" fillId="5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7" fillId="41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8" fillId="101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170" fillId="101" borderId="0" applyNumberFormat="0" applyBorder="0" applyAlignment="0" applyProtection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0" fillId="60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7" fillId="48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67" fillId="46" borderId="0" applyNumberFormat="0" applyBorder="0" applyAlignment="0" applyProtection="0"/>
    <xf numFmtId="0" fontId="62" fillId="0" borderId="0"/>
    <xf numFmtId="0" fontId="68" fillId="46" borderId="0" applyNumberFormat="0" applyBorder="0" applyAlignment="0" applyProtection="0"/>
    <xf numFmtId="0" fontId="62" fillId="0" borderId="0"/>
    <xf numFmtId="0" fontId="170" fillId="60" borderId="0" applyNumberFormat="0" applyBorder="0" applyAlignment="0" applyProtection="0"/>
    <xf numFmtId="0" fontId="68" fillId="60" borderId="0" applyNumberFormat="0" applyBorder="0" applyAlignment="0" applyProtection="0"/>
    <xf numFmtId="0" fontId="68" fillId="60" borderId="0" applyNumberFormat="0" applyBorder="0" applyAlignment="0" applyProtection="0"/>
    <xf numFmtId="0" fontId="67" fillId="48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0" fillId="6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9" fillId="12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69" fillId="19" borderId="0" applyNumberFormat="0" applyBorder="0" applyAlignment="0" applyProtection="0"/>
    <xf numFmtId="0" fontId="62" fillId="0" borderId="0"/>
    <xf numFmtId="0" fontId="98" fillId="19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171" fillId="52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98" fillId="61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172" fillId="61" borderId="0" applyNumberFormat="0" applyBorder="0" applyAlignment="0" applyProtection="0"/>
    <xf numFmtId="0" fontId="62" fillId="0" borderId="0"/>
    <xf numFmtId="0" fontId="17" fillId="0" borderId="0"/>
    <xf numFmtId="0" fontId="172" fillId="61" borderId="0" applyNumberFormat="0" applyBorder="0" applyAlignment="0" applyProtection="0"/>
    <xf numFmtId="1" fontId="173" fillId="107" borderId="24" applyNumberFormat="0" applyBorder="0" applyAlignment="0">
      <alignment horizontal="center" vertical="top" wrapText="1"/>
      <protection hidden="1"/>
    </xf>
    <xf numFmtId="0" fontId="76" fillId="0" borderId="0" applyFont="0" applyFill="0" applyBorder="0" applyAlignment="0" applyProtection="0">
      <alignment horizontal="right"/>
    </xf>
    <xf numFmtId="0" fontId="27" fillId="0" borderId="0">
      <alignment vertical="center"/>
    </xf>
    <xf numFmtId="0" fontId="174" fillId="0" borderId="19">
      <alignment horizontal="left" vertical="center"/>
    </xf>
    <xf numFmtId="210" fontId="175" fillId="0" borderId="0">
      <alignment horizontal="right" vertical="center"/>
    </xf>
    <xf numFmtId="211" fontId="27" fillId="0" borderId="0">
      <alignment horizontal="right" vertical="center"/>
    </xf>
    <xf numFmtId="211" fontId="174" fillId="0" borderId="0">
      <alignment horizontal="right" vertical="center"/>
    </xf>
    <xf numFmtId="212" fontId="27" fillId="0" borderId="0" applyFont="0" applyFill="0" applyBorder="0" applyAlignment="0" applyProtection="0">
      <alignment horizontal="right"/>
    </xf>
    <xf numFmtId="0" fontId="43" fillId="0" borderId="0">
      <alignment vertical="center"/>
    </xf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41" fontId="17" fillId="62" borderId="0"/>
    <xf numFmtId="0" fontId="176" fillId="63" borderId="50" applyNumberFormat="0" applyAlignment="0" applyProtection="0"/>
    <xf numFmtId="0" fontId="62" fillId="0" borderId="0"/>
    <xf numFmtId="0" fontId="99" fillId="24" borderId="108" applyNumberFormat="0" applyAlignment="0" applyProtection="0"/>
    <xf numFmtId="0" fontId="17" fillId="0" borderId="0"/>
    <xf numFmtId="0" fontId="62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00" fillId="63" borderId="50" applyNumberFormat="0" applyAlignment="0" applyProtection="0"/>
    <xf numFmtId="0" fontId="62" fillId="0" borderId="0"/>
    <xf numFmtId="0" fontId="157" fillId="9" borderId="50" applyNumberFormat="0" applyAlignment="0" applyProtection="0"/>
    <xf numFmtId="0" fontId="62" fillId="0" borderId="0"/>
    <xf numFmtId="0" fontId="62" fillId="0" borderId="0"/>
    <xf numFmtId="0" fontId="177" fillId="9" borderId="108" applyNumberFormat="0" applyAlignment="0" applyProtection="0"/>
    <xf numFmtId="0" fontId="62" fillId="0" borderId="0"/>
    <xf numFmtId="0" fontId="70" fillId="0" borderId="0"/>
    <xf numFmtId="0" fontId="62" fillId="0" borderId="0"/>
    <xf numFmtId="0" fontId="100" fillId="63" borderId="50" applyNumberFormat="0" applyAlignment="0" applyProtection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01" fillId="64" borderId="98" applyNumberFormat="0" applyAlignment="0" applyProtection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49" fillId="102" borderId="72" applyNumberFormat="0" applyAlignment="0" applyProtection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2" fillId="45" borderId="109" applyNumberFormat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8" fillId="102" borderId="72" applyNumberFormat="0" applyAlignment="0" applyProtection="0"/>
    <xf numFmtId="0" fontId="62" fillId="0" borderId="0"/>
    <xf numFmtId="0" fontId="178" fillId="102" borderId="72" applyNumberFormat="0" applyAlignment="0" applyProtection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" fontId="179" fillId="0" borderId="110">
      <alignment vertical="top"/>
    </xf>
    <xf numFmtId="213" fontId="43" fillId="0" borderId="0" applyBorder="0">
      <alignment horizontal="right"/>
    </xf>
    <xf numFmtId="213" fontId="43" fillId="0" borderId="111" applyAlignment="0">
      <alignment horizontal="right"/>
    </xf>
    <xf numFmtId="214" fontId="180" fillId="0" borderId="0"/>
    <xf numFmtId="214" fontId="180" fillId="0" borderId="0"/>
    <xf numFmtId="214" fontId="180" fillId="0" borderId="0"/>
    <xf numFmtId="214" fontId="180" fillId="0" borderId="0"/>
    <xf numFmtId="214" fontId="180" fillId="0" borderId="0"/>
    <xf numFmtId="214" fontId="180" fillId="0" borderId="0"/>
    <xf numFmtId="214" fontId="180" fillId="0" borderId="0"/>
    <xf numFmtId="214" fontId="180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62" fillId="0" borderId="0"/>
    <xf numFmtId="0" fontId="62" fillId="0" borderId="0"/>
    <xf numFmtId="43" fontId="17" fillId="0" borderId="0" applyFont="0" applyFill="0" applyBorder="0" applyAlignment="0" applyProtection="0"/>
    <xf numFmtId="0" fontId="17" fillId="0" borderId="0"/>
    <xf numFmtId="0" fontId="62" fillId="0" borderId="0"/>
    <xf numFmtId="43" fontId="148" fillId="0" borderId="0" applyFont="0" applyFill="0" applyBorder="0" applyAlignment="0" applyProtection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43" fontId="102" fillId="0" borderId="0" applyFont="0" applyFill="0" applyBorder="0" applyAlignment="0" applyProtection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43" fontId="102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43" fontId="3" fillId="0" borderId="0" applyFont="0" applyFill="0" applyBorder="0" applyAlignment="0" applyProtection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168" fontId="17" fillId="0" borderId="0" applyFont="0" applyFill="0" applyBorder="0" applyAlignment="0" applyProtection="0"/>
    <xf numFmtId="0" fontId="17" fillId="0" borderId="0"/>
    <xf numFmtId="0" fontId="62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62" fillId="0" borderId="0"/>
    <xf numFmtId="0" fontId="62" fillId="0" borderId="0"/>
    <xf numFmtId="4" fontId="46" fillId="0" borderId="0" applyFont="0" applyFill="0" applyBorder="0" applyAlignment="0" applyProtection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193" fontId="17" fillId="0" borderId="0" applyFont="0" applyFill="0" applyBorder="0" applyAlignment="0" applyProtection="0"/>
    <xf numFmtId="0" fontId="17" fillId="0" borderId="0"/>
    <xf numFmtId="0" fontId="62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43" fontId="17" fillId="0" borderId="0" applyFont="0" applyFill="0" applyBorder="0" applyAlignment="0" applyProtection="0"/>
    <xf numFmtId="0" fontId="17" fillId="0" borderId="0"/>
    <xf numFmtId="0" fontId="62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43" fontId="17" fillId="0" borderId="0" applyFont="0" applyFill="0" applyBorder="0" applyAlignment="0" applyProtection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43" fontId="17" fillId="0" borderId="0" applyFont="0" applyFill="0" applyBorder="0" applyAlignment="0" applyProtection="0"/>
    <xf numFmtId="0" fontId="17" fillId="0" borderId="0"/>
    <xf numFmtId="0" fontId="62" fillId="0" borderId="0"/>
    <xf numFmtId="0" fontId="17" fillId="0" borderId="0"/>
    <xf numFmtId="0" fontId="62" fillId="0" borderId="0"/>
    <xf numFmtId="43" fontId="17" fillId="0" borderId="0" applyFont="0" applyFill="0" applyBorder="0" applyAlignment="0" applyProtection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43" fontId="17" fillId="0" borderId="0" applyFont="0" applyFill="0" applyBorder="0" applyAlignment="0" applyProtection="0"/>
    <xf numFmtId="0" fontId="17" fillId="0" borderId="0"/>
    <xf numFmtId="0" fontId="62" fillId="0" borderId="0"/>
    <xf numFmtId="0" fontId="17" fillId="0" borderId="0"/>
    <xf numFmtId="0" fontId="62" fillId="0" borderId="0"/>
    <xf numFmtId="43" fontId="17" fillId="0" borderId="0" applyFont="0" applyFill="0" applyBorder="0" applyAlignment="0" applyProtection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2" fillId="0" borderId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17" fillId="0" borderId="0"/>
    <xf numFmtId="0" fontId="62" fillId="0" borderId="0"/>
    <xf numFmtId="43" fontId="181" fillId="0" borderId="0" applyFont="0" applyFill="0" applyBorder="0" applyAlignment="0" applyProtection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43" fontId="181" fillId="0" borderId="0" applyFont="0" applyFill="0" applyBorder="0" applyAlignment="0" applyProtection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43" fontId="181" fillId="0" borderId="0" applyFont="0" applyFill="0" applyBorder="0" applyAlignment="0" applyProtection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43" fontId="17" fillId="0" borderId="0" applyFont="0" applyFill="0" applyBorder="0" applyAlignment="0" applyProtection="0"/>
    <xf numFmtId="0" fontId="62" fillId="0" borderId="0"/>
    <xf numFmtId="43" fontId="17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43" fontId="17" fillId="0" borderId="0" applyFont="0" applyFill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43" fontId="17" fillId="0" borderId="0" applyFont="0" applyFill="0" applyBorder="0" applyAlignment="0" applyProtection="0"/>
    <xf numFmtId="0" fontId="62" fillId="0" borderId="0"/>
    <xf numFmtId="0" fontId="62" fillId="0" borderId="0"/>
    <xf numFmtId="0" fontId="17" fillId="0" borderId="0"/>
    <xf numFmtId="0" fontId="62" fillId="0" borderId="0"/>
    <xf numFmtId="43" fontId="17" fillId="0" borderId="0" applyFont="0" applyFill="0" applyBorder="0" applyAlignment="0" applyProtection="0"/>
    <xf numFmtId="0" fontId="62" fillId="0" borderId="0"/>
    <xf numFmtId="43" fontId="60" fillId="0" borderId="0" applyFont="0" applyFill="0" applyBorder="0" applyAlignment="0" applyProtection="0"/>
    <xf numFmtId="0" fontId="62" fillId="0" borderId="0"/>
    <xf numFmtId="43" fontId="60" fillId="0" borderId="0" applyFont="0" applyFill="0" applyBorder="0" applyAlignment="0" applyProtection="0"/>
    <xf numFmtId="0" fontId="17" fillId="0" borderId="0"/>
    <xf numFmtId="0" fontId="17" fillId="0" borderId="0"/>
    <xf numFmtId="0" fontId="62" fillId="0" borderId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2" fillId="0" borderId="0"/>
    <xf numFmtId="0" fontId="62" fillId="0" borderId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2" fillId="0" borderId="0"/>
    <xf numFmtId="0" fontId="62" fillId="0" borderId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2" fillId="0" borderId="0"/>
    <xf numFmtId="0" fontId="62" fillId="0" borderId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2" fillId="0" borderId="0"/>
    <xf numFmtId="0" fontId="62" fillId="0" borderId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43" fontId="6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62" fillId="0" borderId="0"/>
    <xf numFmtId="43" fontId="60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2" fillId="0" borderId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43" fontId="17" fillId="0" borderId="0" applyFont="0" applyFill="0" applyBorder="0" applyAlignment="0" applyProtection="0"/>
    <xf numFmtId="0" fontId="17" fillId="0" borderId="0"/>
    <xf numFmtId="0" fontId="62" fillId="0" borderId="0"/>
    <xf numFmtId="43" fontId="62" fillId="0" borderId="0" applyFont="0" applyFill="0" applyBorder="0" applyAlignment="0" applyProtection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3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" fontId="126" fillId="0" borderId="0" applyFont="0" applyFill="0" applyBorder="0" applyAlignment="0" applyProtection="0"/>
    <xf numFmtId="0" fontId="62" fillId="0" borderId="0"/>
    <xf numFmtId="3" fontId="126" fillId="0" borderId="0" applyFont="0" applyFill="0" applyBorder="0" applyAlignment="0" applyProtection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32" fillId="0" borderId="0"/>
    <xf numFmtId="0" fontId="18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215" fontId="183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3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32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44" fontId="10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44" fontId="103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62" fillId="0" borderId="0"/>
    <xf numFmtId="0" fontId="62" fillId="0" borderId="0"/>
    <xf numFmtId="0" fontId="17" fillId="0" borderId="0"/>
    <xf numFmtId="0" fontId="62" fillId="0" borderId="0"/>
    <xf numFmtId="44" fontId="17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2" fillId="0" borderId="0"/>
    <xf numFmtId="0" fontId="62" fillId="0" borderId="0"/>
    <xf numFmtId="0" fontId="17" fillId="0" borderId="0" applyFont="0" applyFill="0" applyBorder="0" applyAlignment="0" applyProtection="0"/>
    <xf numFmtId="0" fontId="62" fillId="0" borderId="0"/>
    <xf numFmtId="0" fontId="62" fillId="0" borderId="0"/>
    <xf numFmtId="44" fontId="53" fillId="0" borderId="0" applyFont="0" applyFill="0" applyBorder="0" applyAlignment="0" applyProtection="0"/>
    <xf numFmtId="0" fontId="62" fillId="0" borderId="0"/>
    <xf numFmtId="0" fontId="62" fillId="0" borderId="0"/>
    <xf numFmtId="44" fontId="53" fillId="0" borderId="0" applyFont="0" applyFill="0" applyBorder="0" applyAlignment="0" applyProtection="0"/>
    <xf numFmtId="0" fontId="62" fillId="0" borderId="0"/>
    <xf numFmtId="0" fontId="62" fillId="0" borderId="0"/>
    <xf numFmtId="0" fontId="17" fillId="0" borderId="0"/>
    <xf numFmtId="44" fontId="181" fillId="0" borderId="0" applyFont="0" applyFill="0" applyBorder="0" applyAlignment="0" applyProtection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44" fontId="17" fillId="0" borderId="0" applyFont="0" applyFill="0" applyBorder="0" applyAlignment="0" applyProtection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44" fontId="60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2" fillId="0" borderId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2" fillId="0" borderId="0"/>
    <xf numFmtId="44" fontId="60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2" fillId="0" borderId="0"/>
    <xf numFmtId="44" fontId="17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44" fontId="17" fillId="0" borderId="0" applyFont="0" applyFill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44" fontId="17" fillId="0" borderId="0" applyFont="0" applyFill="0" applyBorder="0" applyAlignment="0" applyProtection="0"/>
    <xf numFmtId="0" fontId="62" fillId="0" borderId="0"/>
    <xf numFmtId="44" fontId="60" fillId="0" borderId="0" applyFont="0" applyFill="0" applyBorder="0" applyAlignment="0" applyProtection="0"/>
    <xf numFmtId="0" fontId="62" fillId="0" borderId="0"/>
    <xf numFmtId="44" fontId="60" fillId="0" borderId="0" applyFont="0" applyFill="0" applyBorder="0" applyAlignment="0" applyProtection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205" fontId="17" fillId="0" borderId="0" applyFont="0" applyFill="0" applyBorder="0" applyAlignment="0" applyProtection="0"/>
    <xf numFmtId="0" fontId="62" fillId="0" borderId="0"/>
    <xf numFmtId="205" fontId="17" fillId="0" borderId="0" applyFont="0" applyFill="0" applyBorder="0" applyAlignment="0" applyProtection="0"/>
    <xf numFmtId="0" fontId="62" fillId="0" borderId="0"/>
    <xf numFmtId="20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0" fontId="62" fillId="0" borderId="0"/>
    <xf numFmtId="205" fontId="17" fillId="0" borderId="0" applyFont="0" applyFill="0" applyBorder="0" applyAlignment="0" applyProtection="0"/>
    <xf numFmtId="0" fontId="62" fillId="0" borderId="0"/>
    <xf numFmtId="0" fontId="17" fillId="0" borderId="0"/>
    <xf numFmtId="0" fontId="62" fillId="0" borderId="0"/>
    <xf numFmtId="216" fontId="17" fillId="0" borderId="0" applyFont="0" applyFill="0" applyBorder="0" applyAlignment="0" applyProtection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216" fontId="17" fillId="0" borderId="0" applyFont="0" applyFill="0" applyBorder="0" applyAlignment="0" applyProtection="0"/>
    <xf numFmtId="0" fontId="17" fillId="0" borderId="0"/>
    <xf numFmtId="0" fontId="62" fillId="0" borderId="0"/>
    <xf numFmtId="216" fontId="17" fillId="0" borderId="0" applyFont="0" applyFill="0" applyBorder="0" applyAlignment="0" applyProtection="0"/>
    <xf numFmtId="0" fontId="17" fillId="0" borderId="0"/>
    <xf numFmtId="0" fontId="62" fillId="0" borderId="0"/>
    <xf numFmtId="0" fontId="62" fillId="0" borderId="0"/>
    <xf numFmtId="205" fontId="17" fillId="0" borderId="0" applyFont="0" applyFill="0" applyBorder="0" applyAlignment="0" applyProtection="0"/>
    <xf numFmtId="0" fontId="17" fillId="0" borderId="0"/>
    <xf numFmtId="0" fontId="62" fillId="0" borderId="0"/>
    <xf numFmtId="0" fontId="17" fillId="0" borderId="0"/>
    <xf numFmtId="0" fontId="62" fillId="0" borderId="0"/>
    <xf numFmtId="216" fontId="17" fillId="0" borderId="0" applyFont="0" applyFill="0" applyBorder="0" applyAlignment="0" applyProtection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205" fontId="17" fillId="0" borderId="0" applyFont="0" applyFill="0" applyBorder="0" applyAlignment="0" applyProtection="0"/>
    <xf numFmtId="0" fontId="17" fillId="0" borderId="0"/>
    <xf numFmtId="0" fontId="17" fillId="0" borderId="0"/>
    <xf numFmtId="0" fontId="62" fillId="0" borderId="0"/>
    <xf numFmtId="0" fontId="62" fillId="0" borderId="0"/>
    <xf numFmtId="216" fontId="17" fillId="0" borderId="0" applyFont="0" applyFill="0" applyBorder="0" applyAlignment="0" applyProtection="0"/>
    <xf numFmtId="0" fontId="17" fillId="0" borderId="0"/>
    <xf numFmtId="0" fontId="62" fillId="0" borderId="0"/>
    <xf numFmtId="0" fontId="17" fillId="0" borderId="0"/>
    <xf numFmtId="0" fontId="62" fillId="0" borderId="0"/>
    <xf numFmtId="216" fontId="17" fillId="0" borderId="0" applyFont="0" applyFill="0" applyBorder="0" applyAlignment="0" applyProtection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205" fontId="17" fillId="0" borderId="0" applyFont="0" applyFill="0" applyBorder="0" applyAlignment="0" applyProtection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217" fontId="17" fillId="0" borderId="0" applyFont="0" applyFill="0" applyBorder="0" applyAlignment="0" applyProtection="0"/>
    <xf numFmtId="205" fontId="17" fillId="0" borderId="0" applyFont="0" applyFill="0" applyBorder="0" applyAlignment="0" applyProtection="0"/>
    <xf numFmtId="0" fontId="62" fillId="0" borderId="0"/>
    <xf numFmtId="0" fontId="62" fillId="0" borderId="0"/>
    <xf numFmtId="216" fontId="17" fillId="0" borderId="0" applyFont="0" applyFill="0" applyBorder="0" applyAlignment="0" applyProtection="0"/>
    <xf numFmtId="0" fontId="17" fillId="0" borderId="0"/>
    <xf numFmtId="0" fontId="62" fillId="0" borderId="0"/>
    <xf numFmtId="0" fontId="62" fillId="0" borderId="0"/>
    <xf numFmtId="0" fontId="62" fillId="0" borderId="0"/>
    <xf numFmtId="216" fontId="17" fillId="0" borderId="0" applyFont="0" applyFill="0" applyBorder="0" applyAlignment="0" applyProtection="0"/>
    <xf numFmtId="205" fontId="17" fillId="0" borderId="0" applyFont="0" applyFill="0" applyBorder="0" applyAlignment="0" applyProtection="0"/>
    <xf numFmtId="0" fontId="62" fillId="0" borderId="0"/>
    <xf numFmtId="216" fontId="17" fillId="0" borderId="0" applyFont="0" applyFill="0" applyBorder="0" applyAlignment="0" applyProtection="0"/>
    <xf numFmtId="205" fontId="17" fillId="0" borderId="0" applyFont="0" applyFill="0" applyBorder="0" applyAlignment="0" applyProtection="0"/>
    <xf numFmtId="0" fontId="62" fillId="0" borderId="0"/>
    <xf numFmtId="216" fontId="17" fillId="0" borderId="0" applyFont="0" applyFill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218" fontId="17" fillId="0" borderId="0" applyFont="0" applyFill="0" applyBorder="0" applyAlignment="0" applyProtection="0">
      <alignment wrapText="1"/>
    </xf>
    <xf numFmtId="218" fontId="17" fillId="0" borderId="0" applyFont="0" applyFill="0" applyBorder="0" applyAlignment="0" applyProtection="0">
      <alignment wrapText="1"/>
    </xf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173" fontId="17" fillId="0" borderId="0"/>
    <xf numFmtId="0" fontId="62" fillId="0" borderId="0"/>
    <xf numFmtId="173" fontId="17" fillId="0" borderId="0"/>
    <xf numFmtId="173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73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73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73" fontId="17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73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173" fontId="17" fillId="0" borderId="0"/>
    <xf numFmtId="0" fontId="62" fillId="0" borderId="0"/>
    <xf numFmtId="173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208" fontId="17" fillId="0" borderId="0" applyFont="0" applyFill="0" applyBorder="0" applyAlignment="0" applyProtection="0">
      <alignment horizontal="left" wrapText="1"/>
    </xf>
    <xf numFmtId="0" fontId="62" fillId="0" borderId="0"/>
    <xf numFmtId="208" fontId="17" fillId="0" borderId="0" applyFont="0" applyFill="0" applyBorder="0" applyAlignment="0" applyProtection="0">
      <alignment horizontal="left" wrapText="1"/>
    </xf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208" fontId="17" fillId="0" borderId="0" applyFont="0" applyFill="0" applyBorder="0" applyAlignment="0" applyProtection="0">
      <alignment horizontal="left" wrapText="1"/>
    </xf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208" fontId="17" fillId="0" borderId="0" applyFont="0" applyFill="0" applyBorder="0" applyAlignment="0" applyProtection="0">
      <alignment horizontal="left" wrapText="1"/>
    </xf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208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208" fontId="17" fillId="0" borderId="0" applyFont="0" applyFill="0" applyBorder="0" applyAlignment="0" applyProtection="0">
      <alignment horizontal="left" wrapText="1"/>
    </xf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208" fontId="17" fillId="0" borderId="0" applyFont="0" applyFill="0" applyBorder="0" applyAlignment="0" applyProtection="0">
      <alignment horizontal="left" wrapText="1"/>
    </xf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208" fontId="17" fillId="0" borderId="0" applyFont="0" applyFill="0" applyBorder="0" applyAlignment="0" applyProtection="0">
      <alignment horizontal="left" wrapText="1"/>
    </xf>
    <xf numFmtId="0" fontId="62" fillId="0" borderId="0"/>
    <xf numFmtId="208" fontId="17" fillId="0" borderId="0" applyFont="0" applyFill="0" applyBorder="0" applyAlignment="0" applyProtection="0">
      <alignment horizontal="left" wrapText="1"/>
    </xf>
    <xf numFmtId="0" fontId="62" fillId="0" borderId="0"/>
    <xf numFmtId="0" fontId="17" fillId="0" borderId="0"/>
    <xf numFmtId="0" fontId="62" fillId="0" borderId="0"/>
    <xf numFmtId="0" fontId="62" fillId="0" borderId="0"/>
    <xf numFmtId="0" fontId="104" fillId="0" borderId="0" applyNumberForma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04" fillId="0" borderId="0" applyNumberFormat="0" applyFill="0" applyBorder="0" applyAlignment="0" applyProtection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50" fillId="0" borderId="0" applyNumberFormat="0" applyFill="0" applyBorder="0" applyAlignment="0" applyProtection="0"/>
    <xf numFmtId="0" fontId="62" fillId="0" borderId="0"/>
    <xf numFmtId="0" fontId="104" fillId="0" borderId="0" applyNumberForma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84" fillId="0" borderId="0" applyNumberFormat="0" applyFill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04" fillId="0" borderId="0" applyNumberFormat="0" applyFill="0" applyBorder="0" applyAlignment="0" applyProtection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85" fillId="0" borderId="0" applyNumberFormat="0" applyFill="0" applyBorder="0" applyAlignment="0" applyProtection="0"/>
    <xf numFmtId="0" fontId="62" fillId="0" borderId="0"/>
    <xf numFmtId="0" fontId="62" fillId="0" borderId="0"/>
    <xf numFmtId="0" fontId="185" fillId="0" borderId="0" applyNumberFormat="0" applyFill="0" applyBorder="0" applyAlignment="0" applyProtection="0"/>
    <xf numFmtId="1" fontId="186" fillId="95" borderId="107" applyNumberFormat="0" applyBorder="0" applyAlignment="0">
      <alignment horizontal="centerContinuous" vertical="center"/>
      <protection locked="0"/>
    </xf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215" fontId="27" fillId="0" borderId="0"/>
    <xf numFmtId="212" fontId="187" fillId="0" borderId="0">
      <alignment horizontal="right"/>
    </xf>
    <xf numFmtId="0" fontId="188" fillId="0" borderId="0">
      <alignment vertical="center"/>
    </xf>
    <xf numFmtId="0" fontId="189" fillId="0" borderId="0">
      <alignment horizontal="right"/>
    </xf>
    <xf numFmtId="211" fontId="190" fillId="0" borderId="0">
      <alignment horizontal="right" vertical="center"/>
    </xf>
    <xf numFmtId="211" fontId="187" fillId="0" borderId="0" applyFill="0" applyBorder="0">
      <alignment horizontal="right" vertical="center"/>
    </xf>
    <xf numFmtId="0" fontId="105" fillId="16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05" fillId="16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105" fillId="21" borderId="0" applyNumberFormat="0" applyBorder="0" applyAlignment="0" applyProtection="0"/>
    <xf numFmtId="0" fontId="62" fillId="0" borderId="0"/>
    <xf numFmtId="0" fontId="106" fillId="21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191" fillId="14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05" fillId="16" borderId="0" applyNumberFormat="0" applyBorder="0" applyAlignment="0" applyProtection="0"/>
    <xf numFmtId="0" fontId="62" fillId="0" borderId="0"/>
    <xf numFmtId="0" fontId="106" fillId="65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192" fillId="65" borderId="0" applyNumberFormat="0" applyBorder="0" applyAlignment="0" applyProtection="0"/>
    <xf numFmtId="0" fontId="62" fillId="0" borderId="0"/>
    <xf numFmtId="0" fontId="106" fillId="65" borderId="0" applyNumberFormat="0" applyBorder="0" applyAlignment="0" applyProtection="0"/>
    <xf numFmtId="0" fontId="62" fillId="0" borderId="0"/>
    <xf numFmtId="0" fontId="192" fillId="65" borderId="0" applyNumberFormat="0" applyBorder="0" applyAlignment="0" applyProtection="0"/>
    <xf numFmtId="0" fontId="17" fillId="0" borderId="0"/>
    <xf numFmtId="0" fontId="62" fillId="0" borderId="0"/>
    <xf numFmtId="38" fontId="17" fillId="6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38" fontId="27" fillId="6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38" fontId="17" fillId="6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38" fontId="27" fillId="6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38" fontId="27" fillId="6" borderId="0" applyNumberFormat="0" applyBorder="0" applyAlignment="0" applyProtection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38" fontId="27" fillId="6" borderId="0" applyNumberFormat="0" applyBorder="0" applyAlignment="0" applyProtection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40" fillId="0" borderId="63" applyNumberFormat="0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126" fillId="0" borderId="0" applyNumberFormat="0" applyFill="0" applyBorder="0" applyAlignment="0" applyProtection="0"/>
    <xf numFmtId="0" fontId="62" fillId="0" borderId="0"/>
    <xf numFmtId="0" fontId="62" fillId="0" borderId="0"/>
    <xf numFmtId="0" fontId="17" fillId="0" borderId="0"/>
    <xf numFmtId="0" fontId="79" fillId="0" borderId="43" applyNumberFormat="0" applyFill="0" applyAlignment="0" applyProtection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51" fillId="0" borderId="73" applyNumberFormat="0" applyFill="0" applyAlignment="0" applyProtection="0"/>
    <xf numFmtId="0" fontId="62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51" fillId="0" borderId="73" applyNumberFormat="0" applyFill="0" applyAlignment="0" applyProtection="0"/>
    <xf numFmtId="0" fontId="62" fillId="0" borderId="0"/>
    <xf numFmtId="0" fontId="62" fillId="0" borderId="0"/>
    <xf numFmtId="0" fontId="17" fillId="0" borderId="0"/>
    <xf numFmtId="0" fontId="62" fillId="0" borderId="0"/>
    <xf numFmtId="0" fontId="151" fillId="0" borderId="73" applyNumberFormat="0" applyFill="0" applyAlignment="0" applyProtection="0"/>
    <xf numFmtId="0" fontId="193" fillId="0" borderId="73" applyNumberFormat="0" applyFill="0" applyAlignment="0" applyProtection="0"/>
    <xf numFmtId="0" fontId="141" fillId="0" borderId="64" applyNumberFormat="0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0" fillId="0" borderId="0"/>
    <xf numFmtId="0" fontId="17" fillId="0" borderId="0"/>
    <xf numFmtId="0" fontId="17" fillId="0" borderId="0"/>
    <xf numFmtId="0" fontId="126" fillId="0" borderId="0" applyNumberFormat="0" applyFill="0" applyBorder="0" applyAlignment="0" applyProtection="0"/>
    <xf numFmtId="0" fontId="62" fillId="0" borderId="0"/>
    <xf numFmtId="0" fontId="62" fillId="0" borderId="0"/>
    <xf numFmtId="0" fontId="17" fillId="0" borderId="0"/>
    <xf numFmtId="0" fontId="80" fillId="0" borderId="44" applyNumberFormat="0" applyFill="0" applyAlignment="0" applyProtection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52" fillId="0" borderId="74" applyNumberFormat="0" applyFill="0" applyAlignment="0" applyProtection="0"/>
    <xf numFmtId="0" fontId="62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52" fillId="0" borderId="74" applyNumberFormat="0" applyFill="0" applyAlignment="0" applyProtection="0"/>
    <xf numFmtId="0" fontId="62" fillId="0" borderId="0"/>
    <xf numFmtId="0" fontId="62" fillId="0" borderId="0"/>
    <xf numFmtId="0" fontId="17" fillId="0" borderId="0"/>
    <xf numFmtId="0" fontId="62" fillId="0" borderId="0"/>
    <xf numFmtId="0" fontId="152" fillId="0" borderId="74" applyNumberFormat="0" applyFill="0" applyAlignment="0" applyProtection="0"/>
    <xf numFmtId="0" fontId="194" fillId="0" borderId="74" applyNumberFormat="0" applyFill="0" applyAlignment="0" applyProtection="0"/>
    <xf numFmtId="0" fontId="109" fillId="0" borderId="52" applyNumberFormat="0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10" fillId="0" borderId="112" applyNumberFormat="0" applyFill="0" applyAlignment="0" applyProtection="0"/>
    <xf numFmtId="0" fontId="62" fillId="0" borderId="0"/>
    <xf numFmtId="0" fontId="17" fillId="0" borderId="0"/>
    <xf numFmtId="0" fontId="109" fillId="0" borderId="52" applyNumberFormat="0" applyFill="0" applyAlignment="0" applyProtection="0"/>
    <xf numFmtId="0" fontId="62" fillId="0" borderId="0"/>
    <xf numFmtId="0" fontId="62" fillId="0" borderId="0"/>
    <xf numFmtId="0" fontId="17" fillId="0" borderId="0"/>
    <xf numFmtId="0" fontId="110" fillId="0" borderId="53" applyNumberFormat="0" applyFill="0" applyAlignment="0" applyProtection="0"/>
    <xf numFmtId="0" fontId="62" fillId="0" borderId="0"/>
    <xf numFmtId="0" fontId="17" fillId="0" borderId="0"/>
    <xf numFmtId="0" fontId="111" fillId="0" borderId="53" applyNumberFormat="0" applyFill="0" applyAlignment="0" applyProtection="0"/>
    <xf numFmtId="0" fontId="62" fillId="0" borderId="0"/>
    <xf numFmtId="0" fontId="62" fillId="0" borderId="0"/>
    <xf numFmtId="0" fontId="62" fillId="0" borderId="0"/>
    <xf numFmtId="0" fontId="195" fillId="0" borderId="113" applyNumberFormat="0" applyFill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09" fillId="0" borderId="52" applyNumberFormat="0" applyFill="0" applyAlignment="0" applyProtection="0"/>
    <xf numFmtId="0" fontId="62" fillId="0" borderId="0"/>
    <xf numFmtId="0" fontId="112" fillId="0" borderId="54" applyNumberFormat="0" applyFill="0" applyAlignment="0" applyProtection="0"/>
    <xf numFmtId="0" fontId="62" fillId="0" borderId="0"/>
    <xf numFmtId="0" fontId="62" fillId="0" borderId="0"/>
    <xf numFmtId="0" fontId="17" fillId="0" borderId="0"/>
    <xf numFmtId="0" fontId="196" fillId="0" borderId="54" applyNumberFormat="0" applyFill="0" applyAlignment="0" applyProtection="0"/>
    <xf numFmtId="0" fontId="62" fillId="0" borderId="0"/>
    <xf numFmtId="0" fontId="112" fillId="0" borderId="54" applyNumberFormat="0" applyFill="0" applyAlignment="0" applyProtection="0"/>
    <xf numFmtId="0" fontId="62" fillId="0" borderId="0"/>
    <xf numFmtId="0" fontId="196" fillId="0" borderId="54" applyNumberFormat="0" applyFill="0" applyAlignment="0" applyProtection="0"/>
    <xf numFmtId="0" fontId="109" fillId="0" borderId="0" applyNumberForma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09" fillId="0" borderId="0" applyNumberFormat="0" applyFill="0" applyBorder="0" applyAlignment="0" applyProtection="0"/>
    <xf numFmtId="0" fontId="62" fillId="0" borderId="0"/>
    <xf numFmtId="0" fontId="62" fillId="0" borderId="0"/>
    <xf numFmtId="0" fontId="17" fillId="0" borderId="0"/>
    <xf numFmtId="0" fontId="110" fillId="0" borderId="0" applyNumberFormat="0" applyFill="0" applyBorder="0" applyAlignment="0" applyProtection="0"/>
    <xf numFmtId="0" fontId="62" fillId="0" borderId="0"/>
    <xf numFmtId="0" fontId="17" fillId="0" borderId="0"/>
    <xf numFmtId="0" fontId="111" fillId="0" borderId="0" applyNumberForma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195" fillId="0" borderId="0" applyNumberFormat="0" applyFill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09" fillId="0" borderId="0" applyNumberFormat="0" applyFill="0" applyBorder="0" applyAlignment="0" applyProtection="0"/>
    <xf numFmtId="0" fontId="62" fillId="0" borderId="0"/>
    <xf numFmtId="0" fontId="112" fillId="0" borderId="0" applyNumberFormat="0" applyFill="0" applyBorder="0" applyAlignment="0" applyProtection="0"/>
    <xf numFmtId="0" fontId="62" fillId="0" borderId="0"/>
    <xf numFmtId="0" fontId="62" fillId="0" borderId="0"/>
    <xf numFmtId="0" fontId="17" fillId="0" borderId="0"/>
    <xf numFmtId="0" fontId="196" fillId="0" borderId="0" applyNumberFormat="0" applyFill="0" applyBorder="0" applyAlignment="0" applyProtection="0"/>
    <xf numFmtId="0" fontId="62" fillId="0" borderId="0"/>
    <xf numFmtId="0" fontId="112" fillId="0" borderId="0" applyNumberFormat="0" applyFill="0" applyBorder="0" applyAlignment="0" applyProtection="0"/>
    <xf numFmtId="0" fontId="62" fillId="0" borderId="0"/>
    <xf numFmtId="0" fontId="196" fillId="0" borderId="0" applyNumberFormat="0" applyFill="0" applyBorder="0" applyAlignment="0" applyProtection="0"/>
    <xf numFmtId="0" fontId="197" fillId="107" borderId="0" applyNumberFormat="0" applyBorder="0" applyAlignment="0">
      <protection hidden="1"/>
    </xf>
    <xf numFmtId="0" fontId="62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0" fontId="17" fillId="62" borderId="99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10" fontId="17" fillId="62" borderId="99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14" fillId="66" borderId="50" applyNumberFormat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98" fillId="66" borderId="50" applyNumberFormat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13" fillId="13" borderId="108" applyNumberFormat="0" applyAlignment="0" applyProtection="0"/>
    <xf numFmtId="0" fontId="62" fillId="0" borderId="0"/>
    <xf numFmtId="0" fontId="62" fillId="0" borderId="0"/>
    <xf numFmtId="0" fontId="17" fillId="0" borderId="0"/>
    <xf numFmtId="0" fontId="113" fillId="29" borderId="108" applyNumberFormat="0" applyAlignment="0" applyProtection="0"/>
    <xf numFmtId="0" fontId="62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98" fillId="66" borderId="50" applyNumberFormat="0" applyAlignment="0" applyProtection="0"/>
    <xf numFmtId="0" fontId="62" fillId="0" borderId="0"/>
    <xf numFmtId="0" fontId="113" fillId="13" borderId="108" applyNumberFormat="0" applyAlignment="0" applyProtection="0"/>
    <xf numFmtId="0" fontId="62" fillId="0" borderId="0"/>
    <xf numFmtId="0" fontId="198" fillId="66" borderId="50" applyNumberFormat="0" applyAlignment="0" applyProtection="0"/>
    <xf numFmtId="0" fontId="113" fillId="13" borderId="108" applyNumberFormat="0" applyAlignment="0" applyProtection="0"/>
    <xf numFmtId="0" fontId="62" fillId="0" borderId="0"/>
    <xf numFmtId="0" fontId="62" fillId="0" borderId="0"/>
    <xf numFmtId="0" fontId="198" fillId="66" borderId="50" applyNumberFormat="0" applyAlignment="0" applyProtection="0"/>
    <xf numFmtId="0" fontId="113" fillId="13" borderId="108" applyNumberFormat="0" applyAlignment="0" applyProtection="0"/>
    <xf numFmtId="0" fontId="62" fillId="0" borderId="0"/>
    <xf numFmtId="0" fontId="62" fillId="0" borderId="0"/>
    <xf numFmtId="0" fontId="114" fillId="66" borderId="50" applyNumberFormat="0" applyAlignment="0" applyProtection="0"/>
    <xf numFmtId="0" fontId="113" fillId="13" borderId="108" applyNumberFormat="0" applyAlignment="0" applyProtection="0"/>
    <xf numFmtId="0" fontId="62" fillId="0" borderId="0"/>
    <xf numFmtId="0" fontId="114" fillId="66" borderId="50" applyNumberFormat="0" applyAlignment="0" applyProtection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113" fillId="29" borderId="108" applyNumberFormat="0" applyAlignment="0" applyProtection="0"/>
    <xf numFmtId="0" fontId="62" fillId="0" borderId="0"/>
    <xf numFmtId="0" fontId="17" fillId="0" borderId="0"/>
    <xf numFmtId="0" fontId="62" fillId="0" borderId="0"/>
    <xf numFmtId="0" fontId="17" fillId="0" borderId="0"/>
    <xf numFmtId="0" fontId="113" fillId="13" borderId="108" applyNumberFormat="0" applyAlignment="0" applyProtection="0"/>
    <xf numFmtId="0" fontId="17" fillId="0" borderId="0"/>
    <xf numFmtId="0" fontId="62" fillId="0" borderId="0"/>
    <xf numFmtId="0" fontId="17" fillId="0" borderId="0"/>
    <xf numFmtId="0" fontId="113" fillId="13" borderId="108" applyNumberFormat="0" applyAlignment="0" applyProtection="0"/>
    <xf numFmtId="0" fontId="17" fillId="0" borderId="0"/>
    <xf numFmtId="0" fontId="62" fillId="0" borderId="0"/>
    <xf numFmtId="0" fontId="17" fillId="0" borderId="0"/>
    <xf numFmtId="0" fontId="113" fillId="13" borderId="108" applyNumberFormat="0" applyAlignment="0" applyProtection="0"/>
    <xf numFmtId="0" fontId="17" fillId="0" borderId="0"/>
    <xf numFmtId="0" fontId="62" fillId="0" borderId="0"/>
    <xf numFmtId="0" fontId="17" fillId="0" borderId="0"/>
    <xf numFmtId="0" fontId="113" fillId="13" borderId="108" applyNumberFormat="0" applyAlignment="0" applyProtection="0"/>
    <xf numFmtId="0" fontId="17" fillId="0" borderId="0"/>
    <xf numFmtId="0" fontId="62" fillId="0" borderId="0"/>
    <xf numFmtId="0" fontId="17" fillId="0" borderId="0"/>
    <xf numFmtId="0" fontId="113" fillId="13" borderId="108" applyNumberFormat="0" applyAlignment="0" applyProtection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70" fillId="0" borderId="0"/>
    <xf numFmtId="0" fontId="17" fillId="0" borderId="0"/>
    <xf numFmtId="0" fontId="114" fillId="66" borderId="50" applyNumberFormat="0" applyAlignment="0" applyProtection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13" fillId="13" borderId="108" applyNumberFormat="0" applyAlignment="0" applyProtection="0"/>
    <xf numFmtId="0" fontId="62" fillId="0" borderId="0"/>
    <xf numFmtId="0" fontId="70" fillId="0" borderId="0"/>
    <xf numFmtId="0" fontId="17" fillId="0" borderId="0"/>
    <xf numFmtId="0" fontId="114" fillId="66" borderId="50" applyNumberFormat="0" applyAlignment="0" applyProtection="0"/>
    <xf numFmtId="0" fontId="62" fillId="0" borderId="0"/>
    <xf numFmtId="0" fontId="114" fillId="66" borderId="50" applyNumberFormat="0" applyAlignment="0" applyProtection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13" fillId="13" borderId="108" applyNumberFormat="0" applyAlignment="0" applyProtection="0"/>
    <xf numFmtId="0" fontId="62" fillId="0" borderId="0"/>
    <xf numFmtId="0" fontId="70" fillId="0" borderId="0"/>
    <xf numFmtId="0" fontId="17" fillId="0" borderId="0"/>
    <xf numFmtId="0" fontId="114" fillId="66" borderId="50" applyNumberFormat="0" applyAlignment="0" applyProtection="0"/>
    <xf numFmtId="0" fontId="62" fillId="0" borderId="0"/>
    <xf numFmtId="0" fontId="114" fillId="66" borderId="50" applyNumberFormat="0" applyAlignment="0" applyProtection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13" fillId="13" borderId="108" applyNumberFormat="0" applyAlignment="0" applyProtection="0"/>
    <xf numFmtId="0" fontId="62" fillId="0" borderId="0"/>
    <xf numFmtId="0" fontId="70" fillId="0" borderId="0"/>
    <xf numFmtId="0" fontId="17" fillId="0" borderId="0"/>
    <xf numFmtId="0" fontId="62" fillId="0" borderId="0"/>
    <xf numFmtId="0" fontId="114" fillId="66" borderId="50" applyNumberFormat="0" applyAlignment="0" applyProtection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13" fillId="13" borderId="108" applyNumberFormat="0" applyAlignment="0" applyProtection="0"/>
    <xf numFmtId="0" fontId="62" fillId="0" borderId="0"/>
    <xf numFmtId="0" fontId="70" fillId="0" borderId="0"/>
    <xf numFmtId="0" fontId="17" fillId="0" borderId="0"/>
    <xf numFmtId="0" fontId="62" fillId="0" borderId="0"/>
    <xf numFmtId="0" fontId="114" fillId="66" borderId="50" applyNumberFormat="0" applyAlignment="0" applyProtection="0"/>
    <xf numFmtId="0" fontId="62" fillId="0" borderId="0"/>
    <xf numFmtId="0" fontId="62" fillId="0" borderId="0"/>
    <xf numFmtId="0" fontId="113" fillId="13" borderId="108" applyNumberFormat="0" applyAlignment="0" applyProtection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98" fillId="66" borderId="50" applyNumberFormat="0" applyAlignment="0" applyProtection="0"/>
    <xf numFmtId="0" fontId="198" fillId="66" borderId="50" applyNumberFormat="0" applyAlignment="0" applyProtection="0"/>
    <xf numFmtId="0" fontId="114" fillId="66" borderId="50" applyNumberFormat="0" applyAlignment="0" applyProtection="0"/>
    <xf numFmtId="0" fontId="114" fillId="66" borderId="50" applyNumberFormat="0" applyAlignment="0" applyProtection="0"/>
    <xf numFmtId="0" fontId="113" fillId="13" borderId="108" applyNumberFormat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115" fillId="0" borderId="55" applyNumberFormat="0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7" fillId="0" borderId="0"/>
    <xf numFmtId="0" fontId="118" fillId="0" borderId="57" applyNumberFormat="0" applyFill="0" applyAlignment="0" applyProtection="0"/>
    <xf numFmtId="0" fontId="62" fillId="0" borderId="0"/>
    <xf numFmtId="0" fontId="17" fillId="0" borderId="0"/>
    <xf numFmtId="0" fontId="62" fillId="0" borderId="0"/>
    <xf numFmtId="0" fontId="115" fillId="0" borderId="55" applyNumberFormat="0" applyFill="0" applyAlignment="0" applyProtection="0"/>
    <xf numFmtId="0" fontId="62" fillId="0" borderId="0"/>
    <xf numFmtId="0" fontId="62" fillId="0" borderId="0"/>
    <xf numFmtId="0" fontId="17" fillId="0" borderId="0"/>
    <xf numFmtId="0" fontId="116" fillId="0" borderId="56" applyNumberFormat="0" applyFill="0" applyAlignment="0" applyProtection="0"/>
    <xf numFmtId="0" fontId="62" fillId="0" borderId="0"/>
    <xf numFmtId="0" fontId="17" fillId="0" borderId="0"/>
    <xf numFmtId="0" fontId="117" fillId="0" borderId="56" applyNumberFormat="0" applyFill="0" applyAlignment="0" applyProtection="0"/>
    <xf numFmtId="0" fontId="62" fillId="0" borderId="0"/>
    <xf numFmtId="0" fontId="62" fillId="0" borderId="0"/>
    <xf numFmtId="0" fontId="62" fillId="0" borderId="0"/>
    <xf numFmtId="0" fontId="199" fillId="0" borderId="114" applyNumberFormat="0" applyFill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115" fillId="0" borderId="55" applyNumberFormat="0" applyFill="0" applyAlignment="0" applyProtection="0"/>
    <xf numFmtId="0" fontId="62" fillId="0" borderId="0"/>
    <xf numFmtId="0" fontId="118" fillId="0" borderId="57" applyNumberFormat="0" applyFill="0" applyAlignment="0" applyProtection="0"/>
    <xf numFmtId="0" fontId="62" fillId="0" borderId="0"/>
    <xf numFmtId="0" fontId="62" fillId="0" borderId="0"/>
    <xf numFmtId="0" fontId="17" fillId="0" borderId="0"/>
    <xf numFmtId="0" fontId="200" fillId="0" borderId="57" applyNumberFormat="0" applyFill="0" applyAlignment="0" applyProtection="0"/>
    <xf numFmtId="0" fontId="62" fillId="0" borderId="0"/>
    <xf numFmtId="0" fontId="118" fillId="0" borderId="57" applyNumberFormat="0" applyFill="0" applyAlignment="0" applyProtection="0"/>
    <xf numFmtId="0" fontId="62" fillId="0" borderId="0"/>
    <xf numFmtId="0" fontId="200" fillId="0" borderId="57" applyNumberFormat="0" applyFill="0" applyAlignment="0" applyProtection="0"/>
    <xf numFmtId="0" fontId="17" fillId="0" borderId="0"/>
    <xf numFmtId="0" fontId="62" fillId="0" borderId="0"/>
    <xf numFmtId="0" fontId="62" fillId="0" borderId="0"/>
    <xf numFmtId="44" fontId="19" fillId="0" borderId="47" applyNumberFormat="0" applyFont="0" applyAlignment="0">
      <alignment horizontal="center"/>
    </xf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44" fontId="19" fillId="0" borderId="47" applyNumberFormat="0" applyFont="0" applyAlignment="0">
      <alignment horizontal="center"/>
    </xf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44" fontId="19" fillId="0" borderId="47" applyNumberFormat="0" applyFont="0" applyAlignment="0">
      <alignment horizontal="center"/>
    </xf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44" fontId="19" fillId="0" borderId="21" applyNumberFormat="0" applyFont="0" applyAlignment="0">
      <alignment horizontal="center"/>
    </xf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44" fontId="19" fillId="0" borderId="21" applyNumberFormat="0" applyFont="0" applyAlignment="0">
      <alignment horizontal="center"/>
    </xf>
    <xf numFmtId="0" fontId="62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44" fontId="19" fillId="0" borderId="21" applyNumberFormat="0" applyFont="0" applyAlignment="0">
      <alignment horizontal="center"/>
    </xf>
    <xf numFmtId="0" fontId="62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219" fontId="27" fillId="99" borderId="0">
      <alignment horizontal="center"/>
    </xf>
    <xf numFmtId="0" fontId="66" fillId="29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62" fillId="0" borderId="0"/>
    <xf numFmtId="0" fontId="70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62" fillId="0" borderId="0"/>
    <xf numFmtId="0" fontId="66" fillId="29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147" fillId="29" borderId="0" applyNumberFormat="0" applyBorder="0" applyAlignment="0" applyProtection="0"/>
    <xf numFmtId="0" fontId="62" fillId="0" borderId="0"/>
    <xf numFmtId="0" fontId="158" fillId="67" borderId="0" applyNumberFormat="0" applyBorder="0" applyAlignment="0" applyProtection="0"/>
    <xf numFmtId="0" fontId="62" fillId="0" borderId="0"/>
    <xf numFmtId="0" fontId="62" fillId="0" borderId="0"/>
    <xf numFmtId="0" fontId="62" fillId="0" borderId="0"/>
    <xf numFmtId="0" fontId="116" fillId="28" borderId="0" applyNumberFormat="0" applyBorder="0" applyAlignment="0" applyProtection="0"/>
    <xf numFmtId="0" fontId="17" fillId="0" borderId="0"/>
    <xf numFmtId="0" fontId="62" fillId="0" borderId="0"/>
    <xf numFmtId="0" fontId="62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62" fillId="0" borderId="0"/>
    <xf numFmtId="0" fontId="62" fillId="0" borderId="0"/>
    <xf numFmtId="0" fontId="66" fillId="29" borderId="0" applyNumberFormat="0" applyBorder="0" applyAlignment="0" applyProtection="0"/>
    <xf numFmtId="0" fontId="62" fillId="0" borderId="0"/>
    <xf numFmtId="0" fontId="119" fillId="67" borderId="0" applyNumberFormat="0" applyBorder="0" applyAlignment="0" applyProtection="0"/>
    <xf numFmtId="0" fontId="62" fillId="0" borderId="0"/>
    <xf numFmtId="0" fontId="62" fillId="0" borderId="0"/>
    <xf numFmtId="0" fontId="17" fillId="0" borderId="0"/>
    <xf numFmtId="0" fontId="201" fillId="67" borderId="0" applyNumberFormat="0" applyBorder="0" applyAlignment="0" applyProtection="0"/>
    <xf numFmtId="0" fontId="62" fillId="0" borderId="0"/>
    <xf numFmtId="0" fontId="119" fillId="67" borderId="0" applyNumberFormat="0" applyBorder="0" applyAlignment="0" applyProtection="0"/>
    <xf numFmtId="0" fontId="62" fillId="0" borderId="0"/>
    <xf numFmtId="0" fontId="201" fillId="67" borderId="0" applyNumberFormat="0" applyBorder="0" applyAlignment="0" applyProtection="0"/>
    <xf numFmtId="0" fontId="17" fillId="0" borderId="0"/>
    <xf numFmtId="0" fontId="17" fillId="0" borderId="0"/>
    <xf numFmtId="0" fontId="62" fillId="0" borderId="0"/>
    <xf numFmtId="0" fontId="3" fillId="0" borderId="0"/>
    <xf numFmtId="220" fontId="17" fillId="0" borderId="0"/>
    <xf numFmtId="204" fontId="26" fillId="0" borderId="0"/>
    <xf numFmtId="221" fontId="17" fillId="0" borderId="0"/>
    <xf numFmtId="221" fontId="17" fillId="0" borderId="0"/>
    <xf numFmtId="221" fontId="17" fillId="0" borderId="0"/>
    <xf numFmtId="221" fontId="17" fillId="0" borderId="0"/>
    <xf numFmtId="221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221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221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221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221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221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221" fontId="17" fillId="0" borderId="0"/>
    <xf numFmtId="197" fontId="160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222" fontId="202" fillId="0" borderId="0"/>
    <xf numFmtId="223" fontId="27" fillId="0" borderId="0"/>
    <xf numFmtId="224" fontId="2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69" fontId="17" fillId="0" borderId="0">
      <alignment horizontal="left" wrapText="1"/>
    </xf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69" fontId="17" fillId="0" borderId="0">
      <alignment horizontal="left" wrapText="1"/>
    </xf>
    <xf numFmtId="0" fontId="3" fillId="0" borderId="0"/>
    <xf numFmtId="0" fontId="17" fillId="0" borderId="0"/>
    <xf numFmtId="0" fontId="3" fillId="0" borderId="0"/>
    <xf numFmtId="169" fontId="17" fillId="0" borderId="0">
      <alignment horizontal="left" wrapText="1"/>
    </xf>
    <xf numFmtId="0" fontId="3" fillId="0" borderId="0"/>
    <xf numFmtId="0" fontId="17" fillId="0" borderId="0"/>
    <xf numFmtId="169" fontId="17" fillId="0" borderId="0">
      <alignment horizontal="left" wrapText="1"/>
    </xf>
    <xf numFmtId="0" fontId="17" fillId="0" borderId="0"/>
    <xf numFmtId="0" fontId="17" fillId="0" borderId="0"/>
    <xf numFmtId="0" fontId="3" fillId="0" borderId="0"/>
    <xf numFmtId="0" fontId="3" fillId="0" borderId="0"/>
    <xf numFmtId="169" fontId="17" fillId="0" borderId="0">
      <alignment horizontal="left" wrapText="1"/>
    </xf>
    <xf numFmtId="0" fontId="17" fillId="0" borderId="0"/>
    <xf numFmtId="0" fontId="3" fillId="0" borderId="0"/>
    <xf numFmtId="0" fontId="3" fillId="0" borderId="0"/>
    <xf numFmtId="169" fontId="17" fillId="0" borderId="0">
      <alignment horizontal="left" wrapText="1"/>
    </xf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7" fillId="0" borderId="0">
      <alignment horizontal="left" wrapText="1"/>
    </xf>
    <xf numFmtId="37" fontId="17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>
      <alignment wrapText="1"/>
    </xf>
    <xf numFmtId="0" fontId="17" fillId="0" borderId="0">
      <alignment wrapText="1"/>
    </xf>
    <xf numFmtId="0" fontId="17" fillId="0" borderId="0">
      <alignment wrapText="1"/>
    </xf>
    <xf numFmtId="0" fontId="17" fillId="0" borderId="0">
      <alignment wrapText="1"/>
    </xf>
    <xf numFmtId="173" fontId="17" fillId="0" borderId="0">
      <alignment horizontal="left" wrapText="1"/>
    </xf>
    <xf numFmtId="0" fontId="3" fillId="0" borderId="0"/>
    <xf numFmtId="0" fontId="3" fillId="0" borderId="0"/>
    <xf numFmtId="0" fontId="17" fillId="0" borderId="0"/>
    <xf numFmtId="0" fontId="3" fillId="0" borderId="0"/>
    <xf numFmtId="167" fontId="17" fillId="0" borderId="0">
      <alignment horizontal="left" wrapText="1"/>
    </xf>
    <xf numFmtId="0" fontId="17" fillId="0" borderId="0">
      <alignment horizontal="left" wrapText="1"/>
    </xf>
    <xf numFmtId="0" fontId="17" fillId="0" borderId="0"/>
    <xf numFmtId="173" fontId="17" fillId="0" borderId="0">
      <alignment horizontal="left" wrapText="1"/>
    </xf>
    <xf numFmtId="0" fontId="3" fillId="0" borderId="0"/>
    <xf numFmtId="0" fontId="3" fillId="0" borderId="0"/>
    <xf numFmtId="173" fontId="26" fillId="0" borderId="0">
      <alignment horizontal="left" wrapText="1"/>
    </xf>
    <xf numFmtId="0" fontId="3" fillId="0" borderId="0"/>
    <xf numFmtId="173" fontId="26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>
      <alignment wrapText="1"/>
    </xf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198" fontId="26" fillId="0" borderId="0">
      <alignment horizontal="left" wrapText="1"/>
    </xf>
    <xf numFmtId="0" fontId="17" fillId="0" borderId="0"/>
    <xf numFmtId="0" fontId="17" fillId="0" borderId="0">
      <alignment wrapText="1"/>
    </xf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>
      <alignment wrapText="1"/>
    </xf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>
      <alignment wrapText="1"/>
    </xf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73" fontId="17" fillId="0" borderId="0">
      <alignment horizontal="left" wrapText="1"/>
    </xf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>
      <alignment wrapText="1"/>
    </xf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219" fontId="26" fillId="0" borderId="0">
      <alignment horizontal="left" wrapText="1"/>
    </xf>
    <xf numFmtId="0" fontId="17" fillId="0" borderId="0"/>
    <xf numFmtId="0" fontId="17" fillId="0" borderId="0"/>
    <xf numFmtId="0" fontId="3" fillId="0" borderId="0"/>
    <xf numFmtId="169" fontId="17" fillId="0" borderId="0">
      <alignment horizontal="left" wrapText="1"/>
    </xf>
    <xf numFmtId="0" fontId="3" fillId="0" borderId="0"/>
    <xf numFmtId="0" fontId="17" fillId="0" borderId="0"/>
    <xf numFmtId="0" fontId="3" fillId="0" borderId="0"/>
    <xf numFmtId="225" fontId="17" fillId="0" borderId="0">
      <alignment horizontal="left" wrapText="1"/>
    </xf>
    <xf numFmtId="0" fontId="17" fillId="0" borderId="0"/>
    <xf numFmtId="0" fontId="3" fillId="0" borderId="0"/>
    <xf numFmtId="225" fontId="17" fillId="0" borderId="0">
      <alignment horizontal="left" wrapText="1"/>
    </xf>
    <xf numFmtId="0" fontId="62" fillId="0" borderId="0"/>
    <xf numFmtId="0" fontId="3" fillId="0" borderId="0"/>
    <xf numFmtId="0" fontId="62" fillId="0" borderId="0"/>
    <xf numFmtId="0" fontId="62" fillId="0" borderId="0"/>
    <xf numFmtId="0" fontId="62" fillId="0" borderId="0"/>
    <xf numFmtId="0" fontId="3" fillId="0" borderId="0"/>
    <xf numFmtId="0" fontId="62" fillId="0" borderId="0"/>
    <xf numFmtId="0" fontId="62" fillId="0" borderId="0"/>
    <xf numFmtId="0" fontId="3" fillId="0" borderId="0"/>
    <xf numFmtId="0" fontId="62" fillId="0" borderId="0"/>
    <xf numFmtId="0" fontId="3" fillId="0" borderId="0"/>
    <xf numFmtId="0" fontId="62" fillId="0" borderId="0"/>
    <xf numFmtId="0" fontId="3" fillId="0" borderId="0"/>
    <xf numFmtId="0" fontId="62" fillId="0" borderId="0"/>
    <xf numFmtId="0" fontId="62" fillId="0" borderId="0"/>
    <xf numFmtId="0" fontId="62" fillId="0" borderId="0"/>
    <xf numFmtId="0" fontId="3" fillId="0" borderId="0"/>
    <xf numFmtId="0" fontId="17" fillId="0" borderId="0"/>
    <xf numFmtId="0" fontId="62" fillId="0" borderId="0"/>
    <xf numFmtId="0" fontId="3" fillId="0" borderId="0"/>
    <xf numFmtId="0" fontId="62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225" fontId="17" fillId="0" borderId="0">
      <alignment horizontal="left" wrapText="1"/>
    </xf>
    <xf numFmtId="0" fontId="17" fillId="0" borderId="0"/>
    <xf numFmtId="0" fontId="3" fillId="0" borderId="0"/>
    <xf numFmtId="225" fontId="17" fillId="0" borderId="0">
      <alignment horizontal="left" wrapText="1"/>
    </xf>
    <xf numFmtId="0" fontId="17" fillId="0" borderId="0"/>
    <xf numFmtId="0" fontId="3" fillId="0" borderId="0"/>
    <xf numFmtId="0" fontId="17" fillId="0" borderId="0"/>
    <xf numFmtId="225" fontId="17" fillId="0" borderId="0">
      <alignment horizontal="left" wrapText="1"/>
    </xf>
    <xf numFmtId="0" fontId="17" fillId="0" borderId="0"/>
    <xf numFmtId="0" fontId="3" fillId="0" borderId="0"/>
    <xf numFmtId="225" fontId="17" fillId="0" borderId="0">
      <alignment horizontal="left" wrapText="1"/>
    </xf>
    <xf numFmtId="0" fontId="3" fillId="0" borderId="0"/>
    <xf numFmtId="225" fontId="17" fillId="0" borderId="0">
      <alignment horizontal="left" wrapText="1"/>
    </xf>
    <xf numFmtId="0" fontId="62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62" fillId="0" borderId="0"/>
    <xf numFmtId="0" fontId="53" fillId="0" borderId="0"/>
    <xf numFmtId="0" fontId="3" fillId="0" borderId="0"/>
    <xf numFmtId="0" fontId="17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62" fillId="0" borderId="0"/>
    <xf numFmtId="0" fontId="3" fillId="0" borderId="0"/>
    <xf numFmtId="0" fontId="53" fillId="0" borderId="0"/>
    <xf numFmtId="0" fontId="3" fillId="0" borderId="0"/>
    <xf numFmtId="0" fontId="17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62" fillId="0" borderId="0"/>
    <xf numFmtId="0" fontId="3" fillId="0" borderId="0"/>
    <xf numFmtId="0" fontId="5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219" fontId="26" fillId="0" borderId="0">
      <alignment horizontal="left" wrapText="1"/>
    </xf>
    <xf numFmtId="0" fontId="17" fillId="0" borderId="0"/>
    <xf numFmtId="0" fontId="17" fillId="0" borderId="0"/>
    <xf numFmtId="0" fontId="17" fillId="0" borderId="0">
      <alignment wrapText="1"/>
    </xf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226" fontId="17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173" fontId="17" fillId="0" borderId="0">
      <alignment horizontal="left" wrapText="1"/>
    </xf>
    <xf numFmtId="0" fontId="3" fillId="0" borderId="0"/>
    <xf numFmtId="0" fontId="3" fillId="0" borderId="0"/>
    <xf numFmtId="169" fontId="17" fillId="0" borderId="0">
      <alignment horizontal="left" wrapText="1"/>
    </xf>
    <xf numFmtId="0" fontId="3" fillId="0" borderId="0"/>
    <xf numFmtId="0" fontId="3" fillId="0" borderId="0"/>
    <xf numFmtId="0" fontId="17" fillId="0" borderId="0"/>
    <xf numFmtId="0" fontId="3" fillId="0" borderId="0"/>
    <xf numFmtId="173" fontId="17" fillId="0" borderId="0">
      <alignment horizontal="left" wrapText="1"/>
    </xf>
    <xf numFmtId="0" fontId="62" fillId="0" borderId="0"/>
    <xf numFmtId="0" fontId="17" fillId="0" borderId="0"/>
    <xf numFmtId="0" fontId="3" fillId="0" borderId="0"/>
    <xf numFmtId="169" fontId="17" fillId="0" borderId="0">
      <alignment horizontal="left" wrapText="1"/>
    </xf>
    <xf numFmtId="0" fontId="3" fillId="0" borderId="0"/>
    <xf numFmtId="0" fontId="65" fillId="0" borderId="0"/>
    <xf numFmtId="0" fontId="3" fillId="0" borderId="0"/>
    <xf numFmtId="0" fontId="3" fillId="0" borderId="0"/>
    <xf numFmtId="173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0" fontId="60" fillId="0" borderId="0"/>
    <xf numFmtId="0" fontId="65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67" fontId="17" fillId="0" borderId="0">
      <alignment horizontal="left" wrapText="1"/>
    </xf>
    <xf numFmtId="0" fontId="3" fillId="0" borderId="0"/>
    <xf numFmtId="0" fontId="17" fillId="0" borderId="0">
      <alignment horizontal="left" wrapText="1"/>
    </xf>
    <xf numFmtId="0" fontId="17" fillId="0" borderId="0"/>
    <xf numFmtId="0" fontId="3" fillId="0" borderId="0"/>
    <xf numFmtId="219" fontId="26" fillId="0" borderId="0">
      <alignment horizontal="left" wrapText="1"/>
    </xf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219" fontId="26" fillId="0" borderId="0">
      <alignment horizontal="left" wrapText="1"/>
    </xf>
    <xf numFmtId="167" fontId="17" fillId="0" borderId="0">
      <alignment horizontal="left" wrapText="1"/>
    </xf>
    <xf numFmtId="0" fontId="17" fillId="0" borderId="0"/>
    <xf numFmtId="170" fontId="17" fillId="0" borderId="0">
      <alignment horizontal="left" wrapText="1"/>
    </xf>
    <xf numFmtId="0" fontId="3" fillId="0" borderId="0"/>
    <xf numFmtId="0" fontId="17" fillId="0" borderId="0">
      <alignment wrapText="1"/>
    </xf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67" fontId="17" fillId="0" borderId="0">
      <alignment horizontal="left" wrapText="1"/>
    </xf>
    <xf numFmtId="0" fontId="3" fillId="0" borderId="0"/>
    <xf numFmtId="0" fontId="17" fillId="0" borderId="0">
      <alignment wrapText="1"/>
    </xf>
    <xf numFmtId="0" fontId="17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67" fontId="17" fillId="0" borderId="0">
      <alignment horizontal="left" wrapText="1"/>
    </xf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67" fontId="17" fillId="0" borderId="0">
      <alignment horizontal="left" wrapText="1"/>
    </xf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67" fontId="17" fillId="0" borderId="0">
      <alignment horizontal="left" wrapText="1"/>
    </xf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3" fillId="0" borderId="0"/>
    <xf numFmtId="0" fontId="17" fillId="0" borderId="0"/>
    <xf numFmtId="0" fontId="3" fillId="0" borderId="0"/>
    <xf numFmtId="0" fontId="62" fillId="0" borderId="0"/>
    <xf numFmtId="0" fontId="62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7" fillId="0" borderId="0">
      <alignment horizontal="left" wrapText="1"/>
    </xf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219" fontId="26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169" fontId="17" fillId="0" borderId="0">
      <alignment horizontal="left" wrapText="1"/>
    </xf>
    <xf numFmtId="0" fontId="3" fillId="0" borderId="0"/>
    <xf numFmtId="0" fontId="17" fillId="0" borderId="0"/>
    <xf numFmtId="0" fontId="17" fillId="0" borderId="0">
      <alignment wrapText="1"/>
    </xf>
    <xf numFmtId="0" fontId="3" fillId="0" borderId="0"/>
    <xf numFmtId="0" fontId="17" fillId="0" borderId="0">
      <alignment wrapText="1"/>
    </xf>
    <xf numFmtId="173" fontId="17" fillId="0" borderId="0">
      <alignment horizontal="left" wrapText="1"/>
    </xf>
    <xf numFmtId="0" fontId="3" fillId="0" borderId="0"/>
    <xf numFmtId="0" fontId="17" fillId="0" borderId="0">
      <alignment wrapText="1"/>
    </xf>
    <xf numFmtId="0" fontId="17" fillId="0" borderId="0">
      <alignment wrapText="1"/>
    </xf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>
      <alignment horizontal="left" wrapText="1"/>
    </xf>
    <xf numFmtId="0" fontId="3" fillId="0" borderId="0"/>
    <xf numFmtId="0" fontId="17" fillId="0" borderId="0">
      <alignment wrapText="1"/>
    </xf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173" fontId="17" fillId="0" borderId="0">
      <alignment horizontal="left" wrapText="1"/>
    </xf>
    <xf numFmtId="0" fontId="17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173" fontId="17" fillId="0" borderId="0">
      <alignment horizontal="left" wrapText="1"/>
    </xf>
    <xf numFmtId="0" fontId="3" fillId="0" borderId="0"/>
    <xf numFmtId="173" fontId="17" fillId="0" borderId="0">
      <alignment horizontal="left" wrapText="1"/>
    </xf>
    <xf numFmtId="0" fontId="17" fillId="0" borderId="0"/>
    <xf numFmtId="173" fontId="17" fillId="0" borderId="0">
      <alignment horizontal="left" wrapText="1"/>
    </xf>
    <xf numFmtId="0" fontId="3" fillId="0" borderId="0"/>
    <xf numFmtId="173" fontId="17" fillId="0" borderId="0">
      <alignment horizontal="left" wrapText="1"/>
    </xf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>
      <alignment horizontal="left" wrapText="1"/>
    </xf>
    <xf numFmtId="227" fontId="26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227" fontId="26" fillId="0" borderId="0">
      <alignment horizontal="left" wrapText="1"/>
    </xf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>
      <alignment wrapText="1"/>
    </xf>
    <xf numFmtId="173" fontId="17" fillId="0" borderId="0">
      <alignment horizontal="left" wrapText="1"/>
    </xf>
    <xf numFmtId="0" fontId="17" fillId="0" borderId="0">
      <alignment horizontal="left" wrapText="1"/>
    </xf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203" fillId="0" borderId="0"/>
    <xf numFmtId="0" fontId="17" fillId="0" borderId="0"/>
    <xf numFmtId="0" fontId="203" fillId="0" borderId="0"/>
    <xf numFmtId="0" fontId="17" fillId="0" borderId="0"/>
    <xf numFmtId="0" fontId="17" fillId="0" borderId="0"/>
    <xf numFmtId="0" fontId="2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17" fillId="0" borderId="0">
      <alignment horizontal="left" wrapText="1"/>
    </xf>
    <xf numFmtId="0" fontId="3" fillId="0" borderId="0"/>
    <xf numFmtId="0" fontId="3" fillId="0" borderId="0"/>
    <xf numFmtId="0" fontId="17" fillId="0" borderId="0"/>
    <xf numFmtId="0" fontId="3" fillId="0" borderId="0"/>
    <xf numFmtId="0" fontId="62" fillId="0" borderId="0"/>
    <xf numFmtId="0" fontId="17" fillId="0" borderId="0">
      <alignment horizontal="left" wrapText="1"/>
    </xf>
    <xf numFmtId="0" fontId="3" fillId="0" borderId="0"/>
    <xf numFmtId="0" fontId="17" fillId="0" borderId="0"/>
    <xf numFmtId="0" fontId="3" fillId="0" borderId="0"/>
    <xf numFmtId="0" fontId="17" fillId="0" borderId="0"/>
    <xf numFmtId="173" fontId="17" fillId="0" borderId="0">
      <alignment horizontal="left" wrapText="1"/>
    </xf>
    <xf numFmtId="0" fontId="17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>
      <alignment horizontal="left" wrapText="1"/>
    </xf>
    <xf numFmtId="0" fontId="3" fillId="0" borderId="0"/>
    <xf numFmtId="0" fontId="17" fillId="0" borderId="0">
      <alignment wrapText="1"/>
    </xf>
    <xf numFmtId="0" fontId="3" fillId="0" borderId="0"/>
    <xf numFmtId="0" fontId="17" fillId="0" borderId="0"/>
    <xf numFmtId="0" fontId="3" fillId="0" borderId="0"/>
    <xf numFmtId="0" fontId="17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>
      <alignment horizontal="left" wrapText="1"/>
    </xf>
    <xf numFmtId="0" fontId="17" fillId="0" borderId="0"/>
    <xf numFmtId="0" fontId="3" fillId="0" borderId="0"/>
    <xf numFmtId="0" fontId="3" fillId="0" borderId="0"/>
    <xf numFmtId="0" fontId="17" fillId="0" borderId="0"/>
    <xf numFmtId="173" fontId="26" fillId="0" borderId="0">
      <alignment horizontal="left" wrapText="1"/>
    </xf>
    <xf numFmtId="0" fontId="17" fillId="0" borderId="0"/>
    <xf numFmtId="0" fontId="3" fillId="0" borderId="0"/>
    <xf numFmtId="0" fontId="3" fillId="0" borderId="0"/>
    <xf numFmtId="0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60" fillId="0" borderId="0"/>
    <xf numFmtId="0" fontId="60" fillId="0" borderId="0"/>
    <xf numFmtId="0" fontId="3" fillId="0" borderId="0"/>
    <xf numFmtId="0" fontId="60" fillId="0" borderId="0"/>
    <xf numFmtId="0" fontId="60" fillId="0" borderId="0"/>
    <xf numFmtId="0" fontId="3" fillId="0" borderId="0"/>
    <xf numFmtId="0" fontId="3" fillId="0" borderId="0"/>
    <xf numFmtId="0" fontId="17" fillId="0" borderId="0"/>
    <xf numFmtId="0" fontId="3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0" fontId="3" fillId="0" borderId="0"/>
    <xf numFmtId="173" fontId="17" fillId="0" borderId="0">
      <alignment horizontal="left" wrapText="1"/>
    </xf>
    <xf numFmtId="173" fontId="17" fillId="0" borderId="0">
      <alignment horizontal="left" wrapText="1"/>
    </xf>
    <xf numFmtId="0" fontId="62" fillId="17" borderId="115" applyNumberFormat="0" applyFont="0" applyAlignment="0" applyProtection="0"/>
    <xf numFmtId="0" fontId="62" fillId="49" borderId="41" applyNumberFormat="0" applyFont="0" applyAlignment="0" applyProtection="0"/>
    <xf numFmtId="0" fontId="62" fillId="17" borderId="115" applyNumberFormat="0" applyFont="0" applyAlignment="0" applyProtection="0"/>
    <xf numFmtId="0" fontId="3" fillId="0" borderId="0"/>
    <xf numFmtId="0" fontId="62" fillId="17" borderId="115" applyNumberFormat="0" applyFont="0" applyAlignment="0" applyProtection="0"/>
    <xf numFmtId="0" fontId="26" fillId="17" borderId="115" applyNumberFormat="0" applyFont="0" applyAlignment="0" applyProtection="0"/>
    <xf numFmtId="0" fontId="3" fillId="0" borderId="0"/>
    <xf numFmtId="0" fontId="3" fillId="0" borderId="0"/>
    <xf numFmtId="0" fontId="62" fillId="49" borderId="41" applyNumberFormat="0" applyFont="0" applyAlignment="0" applyProtection="0"/>
    <xf numFmtId="0" fontId="17" fillId="17" borderId="115" applyNumberFormat="0" applyFont="0" applyAlignment="0" applyProtection="0"/>
    <xf numFmtId="0" fontId="17" fillId="0" borderId="0"/>
    <xf numFmtId="0" fontId="3" fillId="0" borderId="0"/>
    <xf numFmtId="0" fontId="3" fillId="0" borderId="0"/>
    <xf numFmtId="0" fontId="17" fillId="0" borderId="0"/>
    <xf numFmtId="0" fontId="26" fillId="17" borderId="115" applyNumberFormat="0" applyFont="0" applyAlignment="0" applyProtection="0"/>
    <xf numFmtId="0" fontId="3" fillId="0" borderId="0"/>
    <xf numFmtId="0" fontId="17" fillId="0" borderId="0"/>
    <xf numFmtId="0" fontId="62" fillId="49" borderId="41" applyNumberFormat="0" applyFont="0" applyAlignment="0" applyProtection="0"/>
    <xf numFmtId="0" fontId="17" fillId="17" borderId="115" applyNumberFormat="0" applyFont="0" applyAlignment="0" applyProtection="0"/>
    <xf numFmtId="0" fontId="17" fillId="14" borderId="116" applyNumberFormat="0" applyFont="0" applyAlignment="0" applyProtection="0"/>
    <xf numFmtId="0" fontId="3" fillId="0" borderId="0"/>
    <xf numFmtId="0" fontId="3" fillId="0" borderId="0"/>
    <xf numFmtId="0" fontId="17" fillId="0" borderId="0"/>
    <xf numFmtId="0" fontId="3" fillId="0" borderId="0"/>
    <xf numFmtId="0" fontId="62" fillId="49" borderId="41" applyNumberFormat="0" applyFont="0" applyAlignment="0" applyProtection="0"/>
    <xf numFmtId="0" fontId="17" fillId="17" borderId="115" applyNumberFormat="0" applyFont="0" applyAlignment="0" applyProtection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62" fillId="49" borderId="41" applyNumberFormat="0" applyFont="0" applyAlignment="0" applyProtection="0"/>
    <xf numFmtId="0" fontId="17" fillId="17" borderId="115" applyNumberFormat="0" applyFont="0" applyAlignment="0" applyProtection="0"/>
    <xf numFmtId="0" fontId="62" fillId="17" borderId="115" applyNumberFormat="0" applyFont="0" applyAlignment="0" applyProtection="0"/>
    <xf numFmtId="0" fontId="17" fillId="17" borderId="115" applyNumberFormat="0" applyFont="0" applyAlignment="0" applyProtection="0"/>
    <xf numFmtId="0" fontId="3" fillId="49" borderId="41" applyNumberFormat="0" applyFont="0" applyAlignment="0" applyProtection="0"/>
    <xf numFmtId="0" fontId="3" fillId="0" borderId="0"/>
    <xf numFmtId="0" fontId="62" fillId="49" borderId="41" applyNumberFormat="0" applyFont="0" applyAlignment="0" applyProtection="0"/>
    <xf numFmtId="0" fontId="3" fillId="0" borderId="0"/>
    <xf numFmtId="0" fontId="3" fillId="49" borderId="41" applyNumberFormat="0" applyFont="0" applyAlignment="0" applyProtection="0"/>
    <xf numFmtId="0" fontId="17" fillId="0" borderId="0"/>
    <xf numFmtId="0" fontId="17" fillId="0" borderId="0"/>
    <xf numFmtId="0" fontId="3" fillId="0" borderId="0"/>
    <xf numFmtId="0" fontId="17" fillId="17" borderId="115" applyNumberFormat="0" applyFont="0" applyAlignment="0" applyProtection="0"/>
    <xf numFmtId="0" fontId="3" fillId="0" borderId="0"/>
    <xf numFmtId="0" fontId="17" fillId="0" borderId="0"/>
    <xf numFmtId="0" fontId="17" fillId="17" borderId="115" applyNumberFormat="0" applyFont="0" applyAlignment="0" applyProtection="0"/>
    <xf numFmtId="0" fontId="3" fillId="0" borderId="0"/>
    <xf numFmtId="0" fontId="17" fillId="17" borderId="115" applyNumberFormat="0" applyFont="0" applyAlignment="0" applyProtection="0"/>
    <xf numFmtId="0" fontId="17" fillId="17" borderId="115" applyNumberFormat="0" applyFont="0" applyAlignment="0" applyProtection="0"/>
    <xf numFmtId="0" fontId="60" fillId="49" borderId="41" applyNumberFormat="0" applyFont="0" applyAlignment="0" applyProtection="0"/>
    <xf numFmtId="0" fontId="60" fillId="49" borderId="41" applyNumberFormat="0" applyFont="0" applyAlignment="0" applyProtection="0"/>
    <xf numFmtId="0" fontId="17" fillId="17" borderId="115" applyNumberFormat="0" applyFont="0" applyAlignment="0" applyProtection="0"/>
    <xf numFmtId="0" fontId="62" fillId="17" borderId="115" applyNumberFormat="0" applyFont="0" applyAlignment="0" applyProtection="0"/>
    <xf numFmtId="0" fontId="3" fillId="0" borderId="0"/>
    <xf numFmtId="0" fontId="62" fillId="17" borderId="115" applyNumberFormat="0" applyFont="0" applyAlignment="0" applyProtection="0"/>
    <xf numFmtId="0" fontId="62" fillId="17" borderId="115" applyNumberFormat="0" applyFont="0" applyAlignment="0" applyProtection="0"/>
    <xf numFmtId="0" fontId="3" fillId="0" borderId="0"/>
    <xf numFmtId="0" fontId="62" fillId="17" borderId="115" applyNumberFormat="0" applyFont="0" applyAlignment="0" applyProtection="0"/>
    <xf numFmtId="0" fontId="3" fillId="0" borderId="0"/>
    <xf numFmtId="0" fontId="62" fillId="17" borderId="115" applyNumberFormat="0" applyFont="0" applyAlignment="0" applyProtection="0"/>
    <xf numFmtId="0" fontId="62" fillId="17" borderId="115" applyNumberFormat="0" applyFont="0" applyAlignment="0" applyProtection="0"/>
    <xf numFmtId="0" fontId="62" fillId="17" borderId="115" applyNumberFormat="0" applyFont="0" applyAlignment="0" applyProtection="0"/>
    <xf numFmtId="0" fontId="3" fillId="0" borderId="0"/>
    <xf numFmtId="0" fontId="3" fillId="0" borderId="0"/>
    <xf numFmtId="0" fontId="62" fillId="49" borderId="41" applyNumberFormat="0" applyFont="0" applyAlignment="0" applyProtection="0"/>
    <xf numFmtId="0" fontId="3" fillId="0" borderId="0"/>
    <xf numFmtId="0" fontId="17" fillId="0" borderId="0"/>
    <xf numFmtId="0" fontId="3" fillId="0" borderId="0"/>
    <xf numFmtId="0" fontId="17" fillId="0" borderId="0"/>
    <xf numFmtId="0" fontId="62" fillId="17" borderId="115" applyNumberFormat="0" applyFont="0" applyAlignment="0" applyProtection="0"/>
    <xf numFmtId="0" fontId="3" fillId="0" borderId="0"/>
    <xf numFmtId="0" fontId="62" fillId="17" borderId="1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2" fillId="17" borderId="1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62" fillId="17" borderId="115" applyNumberFormat="0" applyFont="0" applyAlignment="0" applyProtection="0"/>
    <xf numFmtId="0" fontId="62" fillId="17" borderId="1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2" fillId="49" borderId="41" applyNumberFormat="0" applyFont="0" applyAlignment="0" applyProtection="0"/>
    <xf numFmtId="0" fontId="62" fillId="17" borderId="115" applyNumberFormat="0" applyFont="0" applyAlignment="0" applyProtection="0"/>
    <xf numFmtId="0" fontId="3" fillId="0" borderId="0"/>
    <xf numFmtId="0" fontId="62" fillId="17" borderId="115" applyNumberFormat="0" applyFont="0" applyAlignment="0" applyProtection="0"/>
    <xf numFmtId="0" fontId="62" fillId="17" borderId="1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2" fillId="49" borderId="41" applyNumberFormat="0" applyFont="0" applyAlignment="0" applyProtection="0"/>
    <xf numFmtId="0" fontId="62" fillId="17" borderId="115" applyNumberFormat="0" applyFont="0" applyAlignment="0" applyProtection="0"/>
    <xf numFmtId="0" fontId="3" fillId="0" borderId="0"/>
    <xf numFmtId="0" fontId="62" fillId="17" borderId="115" applyNumberFormat="0" applyFont="0" applyAlignment="0" applyProtection="0"/>
    <xf numFmtId="0" fontId="62" fillId="17" borderId="1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2" fillId="49" borderId="41" applyNumberFormat="0" applyFont="0" applyAlignment="0" applyProtection="0"/>
    <xf numFmtId="0" fontId="3" fillId="0" borderId="0"/>
    <xf numFmtId="0" fontId="17" fillId="0" borderId="0"/>
    <xf numFmtId="0" fontId="3" fillId="0" borderId="0"/>
    <xf numFmtId="0" fontId="62" fillId="17" borderId="115" applyNumberFormat="0" applyFont="0" applyAlignment="0" applyProtection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62" fillId="49" borderId="41" applyNumberFormat="0" applyFont="0" applyAlignment="0" applyProtection="0"/>
    <xf numFmtId="0" fontId="3" fillId="0" borderId="0"/>
    <xf numFmtId="0" fontId="17" fillId="0" borderId="0"/>
    <xf numFmtId="0" fontId="3" fillId="0" borderId="0"/>
    <xf numFmtId="0" fontId="62" fillId="17" borderId="115" applyNumberFormat="0" applyFont="0" applyAlignment="0" applyProtection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62" fillId="49" borderId="41" applyNumberFormat="0" applyFont="0" applyAlignment="0" applyProtection="0"/>
    <xf numFmtId="0" fontId="3" fillId="0" borderId="0"/>
    <xf numFmtId="0" fontId="17" fillId="0" borderId="0"/>
    <xf numFmtId="0" fontId="3" fillId="0" borderId="0"/>
    <xf numFmtId="0" fontId="62" fillId="17" borderId="115" applyNumberFormat="0" applyFont="0" applyAlignment="0" applyProtection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62" fillId="49" borderId="41" applyNumberFormat="0" applyFont="0" applyAlignment="0" applyProtection="0"/>
    <xf numFmtId="0" fontId="3" fillId="0" borderId="0"/>
    <xf numFmtId="0" fontId="17" fillId="0" borderId="0"/>
    <xf numFmtId="0" fontId="3" fillId="0" borderId="0"/>
    <xf numFmtId="0" fontId="62" fillId="17" borderId="115" applyNumberFormat="0" applyFont="0" applyAlignment="0" applyProtection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62" fillId="49" borderId="41" applyNumberFormat="0" applyFont="0" applyAlignment="0" applyProtection="0"/>
    <xf numFmtId="0" fontId="3" fillId="0" borderId="0"/>
    <xf numFmtId="0" fontId="138" fillId="24" borderId="117" applyNumberFormat="0" applyAlignment="0" applyProtection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38" fillId="24" borderId="117" applyNumberFormat="0" applyAlignment="0" applyProtection="0"/>
    <xf numFmtId="0" fontId="3" fillId="0" borderId="0"/>
    <xf numFmtId="0" fontId="138" fillId="9" borderId="117" applyNumberFormat="0" applyAlignment="0" applyProtection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38" fillId="24" borderId="117" applyNumberFormat="0" applyAlignment="0" applyProtection="0"/>
    <xf numFmtId="0" fontId="138" fillId="24" borderId="117" applyNumberFormat="0" applyAlignment="0" applyProtection="0"/>
    <xf numFmtId="0" fontId="17" fillId="0" borderId="0"/>
    <xf numFmtId="0" fontId="3" fillId="0" borderId="0"/>
    <xf numFmtId="0" fontId="3" fillId="0" borderId="0"/>
    <xf numFmtId="0" fontId="17" fillId="0" borderId="0"/>
    <xf numFmtId="0" fontId="204" fillId="103" borderId="118" applyNumberFormat="0" applyAlignment="0" applyProtection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138" fillId="24" borderId="117" applyNumberFormat="0" applyAlignment="0" applyProtection="0"/>
    <xf numFmtId="0" fontId="138" fillId="24" borderId="117" applyNumberFormat="0" applyAlignment="0" applyProtection="0"/>
    <xf numFmtId="0" fontId="3" fillId="0" borderId="0"/>
    <xf numFmtId="0" fontId="205" fillId="63" borderId="59" applyNumberFormat="0" applyAlignment="0" applyProtection="0"/>
    <xf numFmtId="0" fontId="3" fillId="0" borderId="0"/>
    <xf numFmtId="0" fontId="120" fillId="63" borderId="59" applyNumberFormat="0" applyAlignment="0" applyProtection="0"/>
    <xf numFmtId="0" fontId="205" fillId="63" borderId="59" applyNumberFormat="0" applyAlignment="0" applyProtection="0"/>
    <xf numFmtId="0" fontId="41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41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206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32" fillId="0" borderId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7" fillId="0" borderId="0"/>
    <xf numFmtId="0" fontId="3" fillId="0" borderId="0"/>
    <xf numFmtId="10" fontId="17" fillId="0" borderId="0" applyFont="0" applyFill="0" applyBorder="0" applyAlignment="0" applyProtection="0"/>
    <xf numFmtId="0" fontId="3" fillId="0" borderId="0"/>
    <xf numFmtId="10" fontId="17" fillId="0" borderId="0" applyFont="0" applyFill="0" applyBorder="0" applyAlignment="0" applyProtection="0"/>
    <xf numFmtId="0" fontId="3" fillId="0" borderId="0"/>
    <xf numFmtId="10" fontId="17" fillId="0" borderId="0" applyFont="0" applyFill="0" applyBorder="0" applyAlignment="0" applyProtection="0"/>
    <xf numFmtId="0" fontId="3" fillId="0" borderId="0"/>
    <xf numFmtId="0" fontId="17" fillId="0" borderId="0"/>
    <xf numFmtId="0" fontId="3" fillId="0" borderId="0"/>
    <xf numFmtId="10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10" fontId="17" fillId="0" borderId="0" applyFont="0" applyFill="0" applyBorder="0" applyAlignment="0" applyProtection="0"/>
    <xf numFmtId="0" fontId="3" fillId="0" borderId="0"/>
    <xf numFmtId="10" fontId="17" fillId="0" borderId="0" applyFont="0" applyFill="0" applyBorder="0" applyAlignment="0" applyProtection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10" fontId="17" fillId="0" borderId="0" applyFont="0" applyFill="0" applyBorder="0" applyAlignment="0" applyProtection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0" fontId="17" fillId="0" borderId="0" applyFont="0" applyFill="0" applyBorder="0" applyAlignment="0" applyProtection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0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/>
    <xf numFmtId="0" fontId="3" fillId="0" borderId="0"/>
    <xf numFmtId="9" fontId="17" fillId="0" borderId="0" applyFont="0" applyFill="0" applyBorder="0" applyAlignment="0" applyProtection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9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62" fillId="0" borderId="0" applyFont="0" applyFill="0" applyBorder="0" applyAlignment="0" applyProtection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9" fontId="17" fillId="0" borderId="0" applyFont="0" applyFill="0" applyBorder="0" applyAlignment="0" applyProtection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9" fontId="17" fillId="0" borderId="0" applyFont="0" applyFill="0" applyBorder="0" applyAlignment="0" applyProtection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9" fontId="17" fillId="0" borderId="0" applyFont="0" applyFill="0" applyBorder="0" applyAlignment="0" applyProtection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9" fontId="17" fillId="0" borderId="0" applyFont="0" applyFill="0" applyBorder="0" applyAlignment="0" applyProtection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9" fontId="17" fillId="0" borderId="0" applyFont="0" applyFill="0" applyBorder="0" applyAlignment="0" applyProtection="0"/>
    <xf numFmtId="0" fontId="17" fillId="0" borderId="0"/>
    <xf numFmtId="0" fontId="3" fillId="0" borderId="0"/>
    <xf numFmtId="0" fontId="3" fillId="0" borderId="0"/>
    <xf numFmtId="0" fontId="17" fillId="0" borderId="0"/>
    <xf numFmtId="9" fontId="46" fillId="0" borderId="0" applyFont="0" applyFill="0" applyBorder="0" applyAlignment="0" applyProtection="0"/>
    <xf numFmtId="0" fontId="3" fillId="0" borderId="0"/>
    <xf numFmtId="0" fontId="17" fillId="0" borderId="0"/>
    <xf numFmtId="0" fontId="3" fillId="0" borderId="0"/>
    <xf numFmtId="9" fontId="4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9" fontId="17" fillId="0" borderId="0" applyFont="0" applyFill="0" applyBorder="0" applyAlignment="0" applyProtection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9" fontId="60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3" fillId="0" borderId="0"/>
    <xf numFmtId="0" fontId="3" fillId="0" borderId="0"/>
    <xf numFmtId="0" fontId="17" fillId="0" borderId="0"/>
    <xf numFmtId="0" fontId="3" fillId="0" borderId="0"/>
    <xf numFmtId="9" fontId="6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9" fontId="17" fillId="0" borderId="0" applyFont="0" applyFill="0" applyBorder="0" applyAlignment="0" applyProtection="0"/>
    <xf numFmtId="0" fontId="17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9" fontId="62" fillId="0" borderId="0" applyFont="0" applyFill="0" applyBorder="0" applyAlignment="0" applyProtection="0"/>
    <xf numFmtId="0" fontId="17" fillId="0" borderId="0"/>
    <xf numFmtId="0" fontId="3" fillId="0" borderId="0"/>
    <xf numFmtId="0" fontId="3" fillId="0" borderId="0"/>
    <xf numFmtId="0" fontId="17" fillId="0" borderId="0"/>
    <xf numFmtId="9" fontId="46" fillId="0" borderId="0" applyFont="0" applyFill="0" applyBorder="0" applyAlignment="0" applyProtection="0"/>
    <xf numFmtId="0" fontId="3" fillId="0" borderId="0"/>
    <xf numFmtId="0" fontId="17" fillId="0" borderId="0"/>
    <xf numFmtId="0" fontId="17" fillId="0" borderId="0"/>
    <xf numFmtId="0" fontId="3" fillId="0" borderId="0"/>
    <xf numFmtId="9" fontId="17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/>
    <xf numFmtId="0" fontId="3" fillId="0" borderId="0"/>
    <xf numFmtId="0" fontId="17" fillId="0" borderId="0"/>
    <xf numFmtId="9" fontId="17" fillId="0" borderId="0" applyFont="0" applyFill="0" applyBorder="0" applyAlignment="0" applyProtection="0"/>
    <xf numFmtId="0" fontId="3" fillId="0" borderId="0"/>
    <xf numFmtId="0" fontId="17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9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9" fontId="17" fillId="0" borderId="0" applyFont="0" applyFill="0" applyBorder="0" applyAlignment="0" applyProtection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60" fillId="0" borderId="0" applyFont="0" applyFill="0" applyBorder="0" applyAlignment="0" applyProtection="0"/>
    <xf numFmtId="0" fontId="3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9" fontId="102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9" fontId="102" fillId="0" borderId="0" applyFont="0" applyFill="0" applyBorder="0" applyAlignment="0" applyProtection="0"/>
    <xf numFmtId="0" fontId="3" fillId="0" borderId="0"/>
    <xf numFmtId="9" fontId="60" fillId="0" borderId="0" applyFont="0" applyFill="0" applyBorder="0" applyAlignment="0" applyProtection="0"/>
    <xf numFmtId="0" fontId="3" fillId="0" borderId="0"/>
    <xf numFmtId="9" fontId="60" fillId="0" borderId="0" applyFont="0" applyFill="0" applyBorder="0" applyAlignment="0" applyProtection="0"/>
    <xf numFmtId="0" fontId="3" fillId="0" borderId="0"/>
    <xf numFmtId="9" fontId="60" fillId="0" borderId="0" applyFont="0" applyFill="0" applyBorder="0" applyAlignment="0" applyProtection="0"/>
    <xf numFmtId="0" fontId="3" fillId="0" borderId="0"/>
    <xf numFmtId="0" fontId="3" fillId="0" borderId="0"/>
    <xf numFmtId="9" fontId="60" fillId="0" borderId="0" applyFont="0" applyFill="0" applyBorder="0" applyAlignment="0" applyProtection="0"/>
    <xf numFmtId="0" fontId="3" fillId="0" borderId="0"/>
    <xf numFmtId="0" fontId="3" fillId="0" borderId="0"/>
    <xf numFmtId="9" fontId="60" fillId="0" borderId="0" applyFont="0" applyFill="0" applyBorder="0" applyAlignment="0" applyProtection="0"/>
    <xf numFmtId="0" fontId="3" fillId="0" borderId="0"/>
    <xf numFmtId="0" fontId="3" fillId="0" borderId="0"/>
    <xf numFmtId="9" fontId="60" fillId="0" borderId="0" applyFont="0" applyFill="0" applyBorder="0" applyAlignment="0" applyProtection="0"/>
    <xf numFmtId="0" fontId="3" fillId="0" borderId="0"/>
    <xf numFmtId="0" fontId="3" fillId="0" borderId="0"/>
    <xf numFmtId="9" fontId="17" fillId="0" borderId="0" applyFont="0" applyFill="0" applyBorder="0" applyAlignment="0" applyProtection="0"/>
    <xf numFmtId="0" fontId="3" fillId="0" borderId="0"/>
    <xf numFmtId="9" fontId="17" fillId="0" borderId="0" applyFont="0" applyFill="0" applyBorder="0" applyAlignment="0" applyProtection="0"/>
    <xf numFmtId="0" fontId="3" fillId="0" borderId="0"/>
    <xf numFmtId="9" fontId="17" fillId="0" borderId="0" applyFont="0" applyFill="0" applyBorder="0" applyAlignment="0" applyProtection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9" fontId="17" fillId="0" borderId="0" applyFont="0" applyFill="0" applyBorder="0" applyAlignment="0" applyProtection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9" fontId="17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41" fontId="17" fillId="5" borderId="65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41" fontId="17" fillId="5" borderId="65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228" fontId="207" fillId="6" borderId="0" applyBorder="0" applyAlignment="0">
      <protection hidden="1"/>
    </xf>
    <xf numFmtId="1" fontId="207" fillId="6" borderId="0">
      <alignment horizontal="center"/>
    </xf>
    <xf numFmtId="0" fontId="53" fillId="0" borderId="0" applyNumberFormat="0" applyFont="0" applyFill="0" applyBorder="0" applyAlignment="0" applyProtection="0">
      <alignment horizontal="left"/>
    </xf>
    <xf numFmtId="0" fontId="17" fillId="0" borderId="0"/>
    <xf numFmtId="0" fontId="3" fillId="0" borderId="0"/>
    <xf numFmtId="15" fontId="53" fillId="0" borderId="0" applyFont="0" applyFill="0" applyBorder="0" applyAlignment="0" applyProtection="0"/>
    <xf numFmtId="0" fontId="17" fillId="0" borderId="0"/>
    <xf numFmtId="0" fontId="3" fillId="0" borderId="0"/>
    <xf numFmtId="4" fontId="53" fillId="0" borderId="0" applyFont="0" applyFill="0" applyBorder="0" applyAlignment="0" applyProtection="0"/>
    <xf numFmtId="0" fontId="17" fillId="0" borderId="0"/>
    <xf numFmtId="0" fontId="3" fillId="0" borderId="0"/>
    <xf numFmtId="0" fontId="129" fillId="0" borderId="111">
      <alignment horizontal="center"/>
    </xf>
    <xf numFmtId="0" fontId="129" fillId="0" borderId="111">
      <alignment horizontal="center"/>
    </xf>
    <xf numFmtId="0" fontId="17" fillId="0" borderId="0"/>
    <xf numFmtId="0" fontId="3" fillId="0" borderId="0"/>
    <xf numFmtId="3" fontId="53" fillId="0" borderId="0" applyFont="0" applyFill="0" applyBorder="0" applyAlignment="0" applyProtection="0"/>
    <xf numFmtId="0" fontId="17" fillId="0" borderId="0"/>
    <xf numFmtId="0" fontId="3" fillId="0" borderId="0"/>
    <xf numFmtId="0" fontId="53" fillId="85" borderId="0" applyNumberFormat="0" applyFont="0" applyBorder="0" applyAlignment="0" applyProtection="0"/>
    <xf numFmtId="0" fontId="17" fillId="0" borderId="0"/>
    <xf numFmtId="0" fontId="3" fillId="0" borderId="0"/>
    <xf numFmtId="0" fontId="206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32" fillId="0" borderId="0"/>
    <xf numFmtId="0" fontId="208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35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3" fontId="134" fillId="0" borderId="0" applyFill="0" applyBorder="0" applyAlignment="0" applyProtection="0"/>
    <xf numFmtId="0" fontId="3" fillId="0" borderId="0"/>
    <xf numFmtId="3" fontId="134" fillId="0" borderId="0" applyFill="0" applyBorder="0" applyAlignment="0" applyProtection="0"/>
    <xf numFmtId="0" fontId="3" fillId="0" borderId="0"/>
    <xf numFmtId="3" fontId="134" fillId="0" borderId="0" applyFill="0" applyBorder="0" applyAlignment="0" applyProtection="0"/>
    <xf numFmtId="0" fontId="3" fillId="0" borderId="0"/>
    <xf numFmtId="3" fontId="134" fillId="0" borderId="0" applyFill="0" applyBorder="0" applyAlignment="0" applyProtection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3" fontId="134" fillId="0" borderId="0" applyFill="0" applyBorder="0" applyAlignment="0" applyProtection="0"/>
    <xf numFmtId="3" fontId="134" fillId="0" borderId="0" applyFill="0" applyBorder="0" applyAlignment="0" applyProtection="0"/>
    <xf numFmtId="0" fontId="3" fillId="0" borderId="0"/>
    <xf numFmtId="3" fontId="134" fillId="0" borderId="0" applyFill="0" applyBorder="0" applyAlignment="0" applyProtection="0"/>
    <xf numFmtId="0" fontId="3" fillId="0" borderId="0"/>
    <xf numFmtId="0" fontId="3" fillId="0" borderId="0"/>
    <xf numFmtId="3" fontId="134" fillId="0" borderId="0" applyFill="0" applyBorder="0" applyAlignment="0" applyProtection="0"/>
    <xf numFmtId="0" fontId="3" fillId="0" borderId="0"/>
    <xf numFmtId="3" fontId="134" fillId="0" borderId="0" applyFill="0" applyBorder="0" applyAlignment="0" applyProtection="0"/>
    <xf numFmtId="0" fontId="3" fillId="0" borderId="0"/>
    <xf numFmtId="3" fontId="134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42" fontId="17" fillId="62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42" fontId="17" fillId="62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42" fontId="17" fillId="62" borderId="102">
      <alignment vertical="center"/>
    </xf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9" fillId="62" borderId="4" applyNumberFormat="0">
      <alignment horizontal="center" vertic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0" fontId="17" fillId="62" borderId="0"/>
    <xf numFmtId="0" fontId="3" fillId="0" borderId="0"/>
    <xf numFmtId="10" fontId="17" fillId="62" borderId="0"/>
    <xf numFmtId="0" fontId="3" fillId="0" borderId="0"/>
    <xf numFmtId="0" fontId="17" fillId="0" borderId="0"/>
    <xf numFmtId="0" fontId="3" fillId="0" borderId="0"/>
    <xf numFmtId="10" fontId="17" fillId="62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10" fontId="17" fillId="62" borderId="0"/>
    <xf numFmtId="0" fontId="3" fillId="0" borderId="0"/>
    <xf numFmtId="10" fontId="17" fillId="62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10" fontId="17" fillId="62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0" fontId="17" fillId="62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0" fontId="17" fillId="62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200" fontId="17" fillId="62" borderId="0"/>
    <xf numFmtId="0" fontId="3" fillId="0" borderId="0"/>
    <xf numFmtId="200" fontId="17" fillId="62" borderId="0"/>
    <xf numFmtId="0" fontId="3" fillId="0" borderId="0"/>
    <xf numFmtId="0" fontId="17" fillId="0" borderId="0"/>
    <xf numFmtId="0" fontId="3" fillId="0" borderId="0"/>
    <xf numFmtId="200" fontId="17" fillId="62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200" fontId="17" fillId="62" borderId="0"/>
    <xf numFmtId="0" fontId="3" fillId="0" borderId="0"/>
    <xf numFmtId="200" fontId="17" fillId="62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200" fontId="17" fillId="62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200" fontId="17" fillId="62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200" fontId="17" fillId="62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200" fontId="17" fillId="62" borderId="0"/>
    <xf numFmtId="200" fontId="17" fillId="62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200" fontId="17" fillId="62" borderId="0"/>
    <xf numFmtId="0" fontId="3" fillId="0" borderId="0"/>
    <xf numFmtId="0" fontId="3" fillId="0" borderId="0"/>
    <xf numFmtId="0" fontId="3" fillId="0" borderId="0"/>
    <xf numFmtId="0" fontId="17" fillId="0" borderId="0"/>
    <xf numFmtId="164" fontId="43" fillId="0" borderId="0" applyBorder="0" applyAlignment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42" fontId="17" fillId="62" borderId="119">
      <alignment horizontal="left"/>
    </xf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200" fontId="44" fillId="62" borderId="119">
      <alignment horizontal="left"/>
    </xf>
    <xf numFmtId="0" fontId="3" fillId="0" borderId="0"/>
    <xf numFmtId="0" fontId="3" fillId="0" borderId="0"/>
    <xf numFmtId="0" fontId="17" fillId="0" borderId="0"/>
    <xf numFmtId="0" fontId="3" fillId="0" borderId="0"/>
    <xf numFmtId="14" fontId="26" fillId="0" borderId="0" applyNumberFormat="0" applyFill="0" applyBorder="0" applyAlignment="0" applyProtection="0">
      <alignment horizontal="left"/>
    </xf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201" fontId="17" fillId="0" borderId="0" applyFont="0" applyFill="0" applyAlignment="0">
      <alignment horizontal="right"/>
    </xf>
    <xf numFmtId="0" fontId="3" fillId="0" borderId="0"/>
    <xf numFmtId="201" fontId="17" fillId="0" borderId="0" applyFont="0" applyFill="0" applyAlignment="0">
      <alignment horizontal="right"/>
    </xf>
    <xf numFmtId="0" fontId="3" fillId="0" borderId="0"/>
    <xf numFmtId="0" fontId="17" fillId="0" borderId="0"/>
    <xf numFmtId="0" fontId="3" fillId="0" borderId="0"/>
    <xf numFmtId="201" fontId="17" fillId="0" borderId="0" applyFont="0" applyFill="0" applyAlignment="0">
      <alignment horizontal="right"/>
    </xf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201" fontId="17" fillId="0" borderId="0" applyFont="0" applyFill="0" applyAlignment="0">
      <alignment horizontal="right"/>
    </xf>
    <xf numFmtId="0" fontId="3" fillId="0" borderId="0"/>
    <xf numFmtId="201" fontId="17" fillId="0" borderId="0" applyFont="0" applyFill="0" applyAlignment="0">
      <alignment horizontal="right"/>
    </xf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201" fontId="17" fillId="0" borderId="0" applyFont="0" applyFill="0" applyAlignment="0">
      <alignment horizontal="right"/>
    </xf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201" fontId="17" fillId="0" borderId="0" applyFont="0" applyFill="0" applyAlignment="0">
      <alignment horizontal="right"/>
    </xf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201" fontId="17" fillId="0" borderId="0" applyFont="0" applyFill="0" applyAlignment="0">
      <alignment horizontal="right"/>
    </xf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229" fontId="209" fillId="0" borderId="0"/>
    <xf numFmtId="4" fontId="36" fillId="84" borderId="117" applyNumberFormat="0" applyProtection="0">
      <alignment vertical="center"/>
    </xf>
    <xf numFmtId="0" fontId="3" fillId="0" borderId="0"/>
    <xf numFmtId="0" fontId="17" fillId="0" borderId="0"/>
    <xf numFmtId="0" fontId="3" fillId="0" borderId="0"/>
    <xf numFmtId="4" fontId="143" fillId="84" borderId="117" applyNumberFormat="0" applyProtection="0">
      <alignment vertical="center"/>
    </xf>
    <xf numFmtId="0" fontId="3" fillId="0" borderId="0"/>
    <xf numFmtId="0" fontId="17" fillId="0" borderId="0"/>
    <xf numFmtId="0" fontId="3" fillId="0" borderId="0"/>
    <xf numFmtId="4" fontId="36" fillId="84" borderId="117" applyNumberFormat="0" applyProtection="0">
      <alignment horizontal="left" vertical="center" indent="1"/>
    </xf>
    <xf numFmtId="0" fontId="3" fillId="0" borderId="0"/>
    <xf numFmtId="0" fontId="17" fillId="0" borderId="0"/>
    <xf numFmtId="0" fontId="3" fillId="0" borderId="0"/>
    <xf numFmtId="4" fontId="36" fillId="84" borderId="117" applyNumberFormat="0" applyProtection="0">
      <alignment horizontal="left" vertical="center" indent="1"/>
    </xf>
    <xf numFmtId="0" fontId="3" fillId="0" borderId="0"/>
    <xf numFmtId="0" fontId="17" fillId="0" borderId="0"/>
    <xf numFmtId="0" fontId="3" fillId="0" borderId="0"/>
    <xf numFmtId="4" fontId="36" fillId="87" borderId="117" applyNumberFormat="0" applyProtection="0">
      <alignment horizontal="right" vertical="center"/>
    </xf>
    <xf numFmtId="0" fontId="3" fillId="0" borderId="0"/>
    <xf numFmtId="0" fontId="17" fillId="0" borderId="0"/>
    <xf numFmtId="0" fontId="3" fillId="0" borderId="0"/>
    <xf numFmtId="4" fontId="36" fillId="88" borderId="117" applyNumberFormat="0" applyProtection="0">
      <alignment horizontal="right" vertical="center"/>
    </xf>
    <xf numFmtId="0" fontId="3" fillId="0" borderId="0"/>
    <xf numFmtId="0" fontId="17" fillId="0" borderId="0"/>
    <xf numFmtId="0" fontId="3" fillId="0" borderId="0"/>
    <xf numFmtId="4" fontId="36" fillId="2" borderId="117" applyNumberFormat="0" applyProtection="0">
      <alignment horizontal="right" vertical="center"/>
    </xf>
    <xf numFmtId="0" fontId="3" fillId="0" borderId="0"/>
    <xf numFmtId="0" fontId="17" fillId="0" borderId="0"/>
    <xf numFmtId="0" fontId="3" fillId="0" borderId="0"/>
    <xf numFmtId="4" fontId="36" fillId="3" borderId="117" applyNumberFormat="0" applyProtection="0">
      <alignment horizontal="right" vertical="center"/>
    </xf>
    <xf numFmtId="0" fontId="3" fillId="0" borderId="0"/>
    <xf numFmtId="0" fontId="17" fillId="0" borderId="0"/>
    <xf numFmtId="0" fontId="3" fillId="0" borderId="0"/>
    <xf numFmtId="4" fontId="36" fillId="89" borderId="117" applyNumberFormat="0" applyProtection="0">
      <alignment horizontal="right" vertical="center"/>
    </xf>
    <xf numFmtId="0" fontId="3" fillId="0" borderId="0"/>
    <xf numFmtId="0" fontId="17" fillId="0" borderId="0"/>
    <xf numFmtId="0" fontId="3" fillId="0" borderId="0"/>
    <xf numFmtId="4" fontId="36" fillId="90" borderId="117" applyNumberFormat="0" applyProtection="0">
      <alignment horizontal="right" vertical="center"/>
    </xf>
    <xf numFmtId="0" fontId="3" fillId="0" borderId="0"/>
    <xf numFmtId="0" fontId="17" fillId="0" borderId="0"/>
    <xf numFmtId="0" fontId="3" fillId="0" borderId="0"/>
    <xf numFmtId="4" fontId="36" fillId="91" borderId="117" applyNumberFormat="0" applyProtection="0">
      <alignment horizontal="right" vertical="center"/>
    </xf>
    <xf numFmtId="0" fontId="3" fillId="0" borderId="0"/>
    <xf numFmtId="0" fontId="17" fillId="0" borderId="0"/>
    <xf numFmtId="0" fontId="3" fillId="0" borderId="0"/>
    <xf numFmtId="4" fontId="36" fillId="92" borderId="117" applyNumberFormat="0" applyProtection="0">
      <alignment horizontal="right" vertical="center"/>
    </xf>
    <xf numFmtId="0" fontId="3" fillId="0" borderId="0"/>
    <xf numFmtId="0" fontId="17" fillId="0" borderId="0"/>
    <xf numFmtId="0" fontId="3" fillId="0" borderId="0"/>
    <xf numFmtId="4" fontId="36" fillId="93" borderId="117" applyNumberFormat="0" applyProtection="0">
      <alignment horizontal="right" vertical="center"/>
    </xf>
    <xf numFmtId="0" fontId="3" fillId="0" borderId="0"/>
    <xf numFmtId="0" fontId="17" fillId="0" borderId="0"/>
    <xf numFmtId="0" fontId="3" fillId="0" borderId="0"/>
    <xf numFmtId="4" fontId="39" fillId="108" borderId="0" applyNumberFormat="0" applyProtection="0">
      <alignment horizontal="left" vertical="center" indent="1"/>
    </xf>
    <xf numFmtId="0" fontId="3" fillId="0" borderId="0"/>
    <xf numFmtId="0" fontId="17" fillId="0" borderId="0"/>
    <xf numFmtId="0" fontId="3" fillId="0" borderId="0"/>
    <xf numFmtId="4" fontId="36" fillId="95" borderId="0" applyNumberFormat="0" applyProtection="0">
      <alignment horizontal="left" vertical="center" indent="1"/>
    </xf>
    <xf numFmtId="0" fontId="3" fillId="0" borderId="0"/>
    <xf numFmtId="0" fontId="17" fillId="0" borderId="0"/>
    <xf numFmtId="0" fontId="3" fillId="0" borderId="0"/>
    <xf numFmtId="4" fontId="144" fillId="96" borderId="0" applyNumberFormat="0" applyProtection="0">
      <alignment horizontal="left" vertical="center" indent="1"/>
    </xf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4" fontId="210" fillId="0" borderId="0" applyNumberFormat="0" applyProtection="0">
      <alignment horizontal="left" vertical="center" indent="1"/>
    </xf>
    <xf numFmtId="0" fontId="3" fillId="0" borderId="0"/>
    <xf numFmtId="0" fontId="17" fillId="0" borderId="0"/>
    <xf numFmtId="0" fontId="3" fillId="0" borderId="0"/>
    <xf numFmtId="4" fontId="210" fillId="0" borderId="0" applyNumberFormat="0" applyProtection="0">
      <alignment horizontal="left" vertical="center" indent="1"/>
    </xf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4" fontId="36" fillId="99" borderId="117" applyNumberFormat="0" applyProtection="0">
      <alignment vertical="center"/>
    </xf>
    <xf numFmtId="0" fontId="3" fillId="0" borderId="0"/>
    <xf numFmtId="0" fontId="17" fillId="0" borderId="0"/>
    <xf numFmtId="0" fontId="3" fillId="0" borderId="0"/>
    <xf numFmtId="4" fontId="143" fillId="99" borderId="117" applyNumberFormat="0" applyProtection="0">
      <alignment vertical="center"/>
    </xf>
    <xf numFmtId="0" fontId="3" fillId="0" borderId="0"/>
    <xf numFmtId="0" fontId="17" fillId="0" borderId="0"/>
    <xf numFmtId="0" fontId="3" fillId="0" borderId="0"/>
    <xf numFmtId="4" fontId="36" fillId="99" borderId="117" applyNumberFormat="0" applyProtection="0">
      <alignment horizontal="left" vertical="center" indent="1"/>
    </xf>
    <xf numFmtId="0" fontId="3" fillId="0" borderId="0"/>
    <xf numFmtId="0" fontId="17" fillId="0" borderId="0"/>
    <xf numFmtId="0" fontId="3" fillId="0" borderId="0"/>
    <xf numFmtId="4" fontId="36" fillId="99" borderId="117" applyNumberFormat="0" applyProtection="0">
      <alignment horizontal="left" vertical="center" indent="1"/>
    </xf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4" fontId="36" fillId="95" borderId="117" applyNumberFormat="0" applyProtection="0">
      <alignment horizontal="right" vertical="center"/>
    </xf>
    <xf numFmtId="0" fontId="3" fillId="0" borderId="0"/>
    <xf numFmtId="0" fontId="17" fillId="0" borderId="0"/>
    <xf numFmtId="0" fontId="3" fillId="0" borderId="0"/>
    <xf numFmtId="4" fontId="143" fillId="95" borderId="117" applyNumberFormat="0" applyProtection="0">
      <alignment horizontal="right" vertical="center"/>
    </xf>
    <xf numFmtId="0" fontId="3" fillId="0" borderId="0"/>
    <xf numFmtId="0" fontId="17" fillId="0" borderId="0"/>
    <xf numFmtId="0" fontId="3" fillId="0" borderId="0"/>
    <xf numFmtId="0" fontId="211" fillId="0" borderId="0" applyNumberFormat="0" applyProtection="0">
      <alignment horizontal="left" indent="5"/>
    </xf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4" fontId="40" fillId="95" borderId="117" applyNumberFormat="0" applyProtection="0">
      <alignment horizontal="right" vertical="center"/>
    </xf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39" fontId="17" fillId="68" borderId="0"/>
    <xf numFmtId="0" fontId="3" fillId="0" borderId="0"/>
    <xf numFmtId="39" fontId="17" fillId="68" borderId="0"/>
    <xf numFmtId="0" fontId="3" fillId="0" borderId="0"/>
    <xf numFmtId="39" fontId="17" fillId="68" borderId="0"/>
    <xf numFmtId="0" fontId="3" fillId="0" borderId="0"/>
    <xf numFmtId="0" fontId="17" fillId="0" borderId="0"/>
    <xf numFmtId="0" fontId="3" fillId="0" borderId="0"/>
    <xf numFmtId="39" fontId="17" fillId="68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39" fontId="17" fillId="68" borderId="0"/>
    <xf numFmtId="0" fontId="3" fillId="0" borderId="0"/>
    <xf numFmtId="39" fontId="17" fillId="68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39" fontId="17" fillId="68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39" fontId="17" fillId="68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39" fontId="17" fillId="68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38" fontId="27" fillId="0" borderId="14"/>
    <xf numFmtId="0" fontId="17" fillId="0" borderId="0"/>
    <xf numFmtId="0" fontId="3" fillId="0" borderId="0"/>
    <xf numFmtId="38" fontId="27" fillId="0" borderId="14"/>
    <xf numFmtId="0" fontId="17" fillId="0" borderId="0"/>
    <xf numFmtId="0" fontId="3" fillId="0" borderId="0"/>
    <xf numFmtId="38" fontId="27" fillId="0" borderId="14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39" fontId="26" fillId="100" borderId="0"/>
    <xf numFmtId="0" fontId="3" fillId="0" borderId="0"/>
    <xf numFmtId="39" fontId="17" fillId="10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69" fontId="17" fillId="0" borderId="0">
      <alignment horizontal="left" wrapText="1"/>
    </xf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73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174" fontId="17" fillId="0" borderId="0">
      <alignment horizontal="left" wrapText="1"/>
    </xf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74" fontId="17" fillId="0" borderId="0">
      <alignment horizontal="left" wrapText="1"/>
    </xf>
    <xf numFmtId="177" fontId="17" fillId="0" borderId="0">
      <alignment horizontal="left" wrapText="1"/>
    </xf>
    <xf numFmtId="0" fontId="3" fillId="0" borderId="0"/>
    <xf numFmtId="174" fontId="17" fillId="0" borderId="0">
      <alignment horizontal="left" wrapText="1"/>
    </xf>
    <xf numFmtId="169" fontId="17" fillId="0" borderId="0">
      <alignment horizontal="left" wrapText="1"/>
    </xf>
    <xf numFmtId="0" fontId="3" fillId="0" borderId="0"/>
    <xf numFmtId="0" fontId="17" fillId="0" borderId="0"/>
    <xf numFmtId="0" fontId="17" fillId="0" borderId="0"/>
    <xf numFmtId="0" fontId="3" fillId="0" borderId="0"/>
    <xf numFmtId="174" fontId="17" fillId="0" borderId="0">
      <alignment horizontal="left" wrapText="1"/>
    </xf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173" fontId="17" fillId="0" borderId="0">
      <alignment horizontal="left" wrapText="1"/>
    </xf>
    <xf numFmtId="0" fontId="3" fillId="0" borderId="0"/>
    <xf numFmtId="0" fontId="17" fillId="0" borderId="0"/>
    <xf numFmtId="0" fontId="3" fillId="0" borderId="0"/>
    <xf numFmtId="174" fontId="17" fillId="0" borderId="0">
      <alignment horizontal="left" wrapText="1"/>
    </xf>
    <xf numFmtId="0" fontId="17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17" fillId="0" borderId="0"/>
    <xf numFmtId="169" fontId="17" fillId="0" borderId="0">
      <alignment horizontal="left" wrapText="1"/>
    </xf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174" fontId="17" fillId="0" borderId="0">
      <alignment horizontal="left" wrapText="1"/>
    </xf>
    <xf numFmtId="0" fontId="17" fillId="0" borderId="0"/>
    <xf numFmtId="0" fontId="3" fillId="0" borderId="0"/>
    <xf numFmtId="0" fontId="3" fillId="0" borderId="0"/>
    <xf numFmtId="0" fontId="17" fillId="0" borderId="0"/>
    <xf numFmtId="173" fontId="17" fillId="0" borderId="0">
      <alignment horizontal="left" wrapText="1"/>
    </xf>
    <xf numFmtId="0" fontId="3" fillId="0" borderId="0"/>
    <xf numFmtId="0" fontId="17" fillId="0" borderId="0"/>
    <xf numFmtId="0" fontId="3" fillId="0" borderId="0"/>
    <xf numFmtId="174" fontId="17" fillId="0" borderId="0">
      <alignment horizontal="left" wrapText="1"/>
    </xf>
    <xf numFmtId="173" fontId="17" fillId="0" borderId="0">
      <alignment horizontal="left" wrapText="1"/>
    </xf>
    <xf numFmtId="174" fontId="17" fillId="0" borderId="0">
      <alignment horizontal="left" wrapText="1"/>
    </xf>
    <xf numFmtId="169" fontId="17" fillId="0" borderId="0">
      <alignment horizontal="left" wrapText="1"/>
    </xf>
    <xf numFmtId="174" fontId="17" fillId="0" borderId="0">
      <alignment horizontal="left" wrapText="1"/>
    </xf>
    <xf numFmtId="0" fontId="3" fillId="0" borderId="0"/>
    <xf numFmtId="174" fontId="17" fillId="0" borderId="0">
      <alignment horizontal="left" wrapText="1"/>
    </xf>
    <xf numFmtId="0" fontId="3" fillId="0" borderId="0"/>
    <xf numFmtId="0" fontId="17" fillId="0" borderId="0"/>
    <xf numFmtId="169" fontId="17" fillId="0" borderId="0">
      <alignment horizontal="left" wrapText="1"/>
    </xf>
    <xf numFmtId="0" fontId="3" fillId="0" borderId="0"/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174" fontId="17" fillId="0" borderId="0">
      <alignment horizontal="left" wrapText="1"/>
    </xf>
    <xf numFmtId="202" fontId="17" fillId="0" borderId="0">
      <alignment horizontal="left" wrapText="1"/>
    </xf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80" fontId="17" fillId="0" borderId="0">
      <alignment horizontal="left" wrapText="1"/>
    </xf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73" fontId="17" fillId="0" borderId="0">
      <alignment horizontal="left" wrapText="1"/>
    </xf>
    <xf numFmtId="0" fontId="3" fillId="0" borderId="0"/>
    <xf numFmtId="0" fontId="17" fillId="0" borderId="0"/>
    <xf numFmtId="200" fontId="17" fillId="0" borderId="0">
      <alignment horizontal="left" wrapText="1"/>
    </xf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73" fontId="17" fillId="0" borderId="0">
      <alignment horizontal="left" wrapText="1"/>
    </xf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69" fontId="17" fillId="0" borderId="0">
      <alignment horizontal="left" wrapText="1"/>
    </xf>
    <xf numFmtId="170" fontId="17" fillId="0" borderId="0">
      <alignment horizontal="left" wrapText="1"/>
    </xf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174" fontId="17" fillId="0" borderId="0">
      <alignment horizontal="left" wrapText="1"/>
    </xf>
    <xf numFmtId="202" fontId="17" fillId="0" borderId="0">
      <alignment horizontal="left" wrapText="1"/>
    </xf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74" fontId="17" fillId="0" borderId="0">
      <alignment horizontal="left" wrapText="1"/>
    </xf>
    <xf numFmtId="202" fontId="17" fillId="0" borderId="0">
      <alignment horizontal="left" wrapText="1"/>
    </xf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73" fontId="17" fillId="0" borderId="0">
      <alignment horizontal="left" wrapText="1"/>
    </xf>
    <xf numFmtId="202" fontId="17" fillId="0" borderId="0">
      <alignment horizontal="left" wrapText="1"/>
    </xf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>
      <alignment horizontal="left" wrapText="1"/>
    </xf>
    <xf numFmtId="180" fontId="17" fillId="0" borderId="0">
      <alignment horizontal="left" wrapText="1"/>
    </xf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202" fontId="17" fillId="0" borderId="0">
      <alignment horizontal="left" wrapText="1"/>
    </xf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74" fontId="17" fillId="0" borderId="0">
      <alignment horizontal="left" wrapText="1"/>
    </xf>
    <xf numFmtId="0" fontId="17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74" fontId="17" fillId="0" borderId="0">
      <alignment horizontal="left" wrapText="1"/>
    </xf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74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74" fontId="17" fillId="0" borderId="0">
      <alignment horizontal="left" wrapText="1"/>
    </xf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69" fontId="17" fillId="0" borderId="0">
      <alignment horizontal="left" wrapText="1"/>
    </xf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173" fontId="17" fillId="0" borderId="0">
      <alignment horizontal="left" wrapText="1"/>
    </xf>
    <xf numFmtId="0" fontId="212" fillId="109" borderId="0" applyNumberFormat="0" applyBorder="0" applyAlignment="0" applyProtection="0"/>
    <xf numFmtId="0" fontId="17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9" fillId="110" borderId="120" applyNumberFormat="0" applyProtection="0">
      <alignment horizontal="center" wrapText="1"/>
    </xf>
    <xf numFmtId="0" fontId="18" fillId="0" borderId="0" applyNumberFormat="0" applyFill="0" applyBorder="0" applyAlignment="0" applyProtection="0"/>
    <xf numFmtId="0" fontId="17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9" fillId="110" borderId="121" applyNumberFormat="0" applyAlignment="0" applyProtection="0">
      <alignment wrapText="1"/>
    </xf>
    <xf numFmtId="0" fontId="213" fillId="109" borderId="0" applyNumberFormat="0" applyBorder="0" applyAlignment="0" applyProtection="0"/>
    <xf numFmtId="0" fontId="17" fillId="0" borderId="0"/>
    <xf numFmtId="0" fontId="3" fillId="0" borderId="0"/>
    <xf numFmtId="0" fontId="3" fillId="0" borderId="0"/>
    <xf numFmtId="0" fontId="17" fillId="0" borderId="0"/>
    <xf numFmtId="0" fontId="17" fillId="111" borderId="0" applyNumberFormat="0" applyBorder="0">
      <alignment horizontal="center" wrapText="1"/>
    </xf>
    <xf numFmtId="0" fontId="17" fillId="0" borderId="0"/>
    <xf numFmtId="0" fontId="3" fillId="0" borderId="0"/>
    <xf numFmtId="0" fontId="17" fillId="0" borderId="0"/>
    <xf numFmtId="0" fontId="3" fillId="0" borderId="0"/>
    <xf numFmtId="0" fontId="17" fillId="111" borderId="0" applyNumberFormat="0" applyBorder="0">
      <alignment horizontal="center" wrapText="1"/>
    </xf>
    <xf numFmtId="0" fontId="47" fillId="0" borderId="0" applyNumberFormat="0" applyFill="0" applyBorder="0" applyAlignment="0" applyProtection="0"/>
    <xf numFmtId="0" fontId="17" fillId="0" borderId="0"/>
    <xf numFmtId="0" fontId="3" fillId="0" borderId="0"/>
    <xf numFmtId="0" fontId="3" fillId="0" borderId="0"/>
    <xf numFmtId="0" fontId="17" fillId="0" borderId="0"/>
    <xf numFmtId="0" fontId="17" fillId="112" borderId="122" applyNumberFormat="0">
      <alignment wrapText="1"/>
    </xf>
    <xf numFmtId="0" fontId="17" fillId="0" borderId="0"/>
    <xf numFmtId="0" fontId="3" fillId="0" borderId="0"/>
    <xf numFmtId="0" fontId="17" fillId="0" borderId="0"/>
    <xf numFmtId="0" fontId="3" fillId="0" borderId="0"/>
    <xf numFmtId="0" fontId="17" fillId="112" borderId="122" applyNumberFormat="0">
      <alignment wrapText="1"/>
    </xf>
    <xf numFmtId="0" fontId="19" fillId="0" borderId="0" applyNumberFormat="0" applyFill="0" applyBorder="0" applyAlignment="0" applyProtection="0"/>
    <xf numFmtId="0" fontId="17" fillId="0" borderId="0"/>
    <xf numFmtId="0" fontId="3" fillId="0" borderId="0"/>
    <xf numFmtId="0" fontId="3" fillId="0" borderId="0"/>
    <xf numFmtId="0" fontId="17" fillId="0" borderId="0"/>
    <xf numFmtId="0" fontId="17" fillId="112" borderId="0" applyNumberFormat="0" applyBorder="0">
      <alignment wrapText="1"/>
    </xf>
    <xf numFmtId="0" fontId="17" fillId="0" borderId="0"/>
    <xf numFmtId="0" fontId="3" fillId="0" borderId="0"/>
    <xf numFmtId="0" fontId="17" fillId="0" borderId="0"/>
    <xf numFmtId="0" fontId="3" fillId="0" borderId="0"/>
    <xf numFmtId="0" fontId="17" fillId="112" borderId="0" applyNumberFormat="0" applyBorder="0">
      <alignment wrapText="1"/>
    </xf>
    <xf numFmtId="0" fontId="214" fillId="113" borderId="0" applyNumberFormat="0" applyBorder="0" applyAlignment="0" applyProtection="0"/>
    <xf numFmtId="0" fontId="17" fillId="0" borderId="0"/>
    <xf numFmtId="0" fontId="3" fillId="0" borderId="0"/>
    <xf numFmtId="0" fontId="3" fillId="0" borderId="0"/>
    <xf numFmtId="0" fontId="17" fillId="0" borderId="0"/>
    <xf numFmtId="0" fontId="17" fillId="0" borderId="0" applyNumberFormat="0" applyFill="0" applyBorder="0" applyProtection="0">
      <alignment horizontal="right" wrapText="1"/>
    </xf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 applyNumberFormat="0" applyFill="0" applyBorder="0" applyProtection="0">
      <alignment horizontal="right" wrapText="1"/>
    </xf>
    <xf numFmtId="0" fontId="214" fillId="113" borderId="0" applyNumberFormat="0" applyBorder="0" applyProtection="0">
      <alignment horizontal="center"/>
    </xf>
    <xf numFmtId="0" fontId="17" fillId="0" borderId="0"/>
    <xf numFmtId="0" fontId="3" fillId="0" borderId="0"/>
    <xf numFmtId="0" fontId="3" fillId="0" borderId="0"/>
    <xf numFmtId="0" fontId="17" fillId="0" borderId="0"/>
    <xf numFmtId="230" fontId="17" fillId="0" borderId="0" applyFill="0" applyBorder="0" applyAlignment="0" applyProtection="0">
      <alignment wrapText="1"/>
    </xf>
    <xf numFmtId="0" fontId="17" fillId="0" borderId="0"/>
    <xf numFmtId="0" fontId="3" fillId="0" borderId="0"/>
    <xf numFmtId="0" fontId="17" fillId="0" borderId="0"/>
    <xf numFmtId="0" fontId="3" fillId="0" borderId="0"/>
    <xf numFmtId="230" fontId="17" fillId="0" borderId="0" applyFill="0" applyBorder="0" applyAlignment="0" applyProtection="0">
      <alignment wrapText="1"/>
    </xf>
    <xf numFmtId="0" fontId="215" fillId="113" borderId="0" applyNumberFormat="0" applyBorder="0" applyAlignment="0" applyProtection="0"/>
    <xf numFmtId="0" fontId="17" fillId="0" borderId="0"/>
    <xf numFmtId="0" fontId="3" fillId="0" borderId="0"/>
    <xf numFmtId="0" fontId="3" fillId="0" borderId="0"/>
    <xf numFmtId="0" fontId="17" fillId="0" borderId="0"/>
    <xf numFmtId="231" fontId="17" fillId="0" borderId="0" applyFill="0" applyBorder="0" applyAlignment="0" applyProtection="0">
      <alignment wrapText="1"/>
    </xf>
    <xf numFmtId="0" fontId="17" fillId="0" borderId="0"/>
    <xf numFmtId="0" fontId="3" fillId="0" borderId="0"/>
    <xf numFmtId="0" fontId="17" fillId="0" borderId="0"/>
    <xf numFmtId="0" fontId="3" fillId="0" borderId="0"/>
    <xf numFmtId="231" fontId="17" fillId="0" borderId="0" applyFill="0" applyBorder="0" applyAlignment="0" applyProtection="0">
      <alignment wrapText="1"/>
    </xf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231" fontId="17" fillId="0" borderId="0" applyFill="0" applyBorder="0" applyAlignment="0" applyProtection="0">
      <alignment wrapText="1"/>
    </xf>
    <xf numFmtId="0" fontId="17" fillId="0" borderId="0" applyNumberFormat="0" applyFont="0" applyFill="0" applyBorder="0" applyProtection="0">
      <alignment horizontal="right"/>
    </xf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231" fontId="17" fillId="0" borderId="0" applyFill="0" applyBorder="0" applyAlignment="0" applyProtection="0">
      <alignment wrapText="1"/>
    </xf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 applyNumberFormat="0" applyFill="0" applyBorder="0" applyProtection="0">
      <alignment horizontal="right" wrapText="1"/>
    </xf>
    <xf numFmtId="0" fontId="17" fillId="0" borderId="0" applyNumberFormat="0" applyFont="0" applyFill="0" applyBorder="0" applyProtection="0">
      <alignment horizontal="left"/>
    </xf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 applyNumberFormat="0" applyFill="0" applyBorder="0" applyProtection="0">
      <alignment horizontal="right" wrapText="1"/>
    </xf>
    <xf numFmtId="0" fontId="27" fillId="0" borderId="0" applyNumberFormat="0" applyFill="0" applyBorder="0" applyAlignment="0" applyProtection="0"/>
    <xf numFmtId="0" fontId="17" fillId="0" borderId="0"/>
    <xf numFmtId="0" fontId="3" fillId="0" borderId="0"/>
    <xf numFmtId="0" fontId="3" fillId="0" borderId="0"/>
    <xf numFmtId="0" fontId="17" fillId="0" borderId="0"/>
    <xf numFmtId="0" fontId="17" fillId="0" borderId="0" applyNumberFormat="0" applyFill="0" applyBorder="0">
      <alignment horizontal="right" wrapText="1"/>
    </xf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 applyNumberFormat="0" applyFill="0" applyBorder="0">
      <alignment horizontal="right" wrapText="1"/>
    </xf>
    <xf numFmtId="0" fontId="43" fillId="0" borderId="0" applyNumberFormat="0" applyFill="0" applyBorder="0" applyAlignment="0" applyProtection="0"/>
    <xf numFmtId="0" fontId="17" fillId="0" borderId="0"/>
    <xf numFmtId="0" fontId="3" fillId="0" borderId="0"/>
    <xf numFmtId="0" fontId="3" fillId="0" borderId="0"/>
    <xf numFmtId="0" fontId="17" fillId="0" borderId="0"/>
    <xf numFmtId="17" fontId="17" fillId="0" borderId="0" applyFill="0" applyBorder="0">
      <alignment horizontal="right" wrapText="1"/>
    </xf>
    <xf numFmtId="0" fontId="17" fillId="0" borderId="0"/>
    <xf numFmtId="0" fontId="3" fillId="0" borderId="0"/>
    <xf numFmtId="0" fontId="17" fillId="0" borderId="0"/>
    <xf numFmtId="0" fontId="3" fillId="0" borderId="0"/>
    <xf numFmtId="17" fontId="17" fillId="0" borderId="0" applyFill="0" applyBorder="0">
      <alignment horizontal="right" wrapText="1"/>
    </xf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8" fontId="17" fillId="0" borderId="0" applyFill="0" applyBorder="0" applyAlignment="0" applyProtection="0">
      <alignment wrapText="1"/>
    </xf>
    <xf numFmtId="0" fontId="17" fillId="114" borderId="0" applyNumberFormat="0" applyFont="0" applyBorder="0" applyAlignment="0" applyProtection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8" fontId="17" fillId="0" borderId="0" applyFill="0" applyBorder="0" applyAlignment="0" applyProtection="0">
      <alignment wrapText="1"/>
    </xf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232" fontId="17" fillId="0" borderId="0" applyFont="0" applyFill="0" applyBorder="0" applyAlignment="0" applyProtection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9" fillId="0" borderId="0" applyNumberFormat="0" applyFill="0" applyBorder="0">
      <alignment horizontal="center" wrapText="1"/>
    </xf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2" fontId="17" fillId="0" borderId="0" applyFont="0" applyFill="0" applyBorder="0" applyAlignment="0" applyProtection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9" fillId="0" borderId="0" applyNumberFormat="0" applyFill="0" applyBorder="0">
      <alignment horizontal="center" wrapText="1"/>
    </xf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213" fontId="17" fillId="0" borderId="0" applyFont="0" applyFill="0" applyBorder="0" applyAlignment="0" applyProtection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9" fillId="0" borderId="0" applyNumberFormat="0" applyFill="0" applyBorder="0">
      <alignment horizontal="center" wrapText="1"/>
    </xf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7" fillId="0" borderId="2" applyNumberFormat="0" applyFont="0" applyFill="0" applyAlignment="0" applyProtection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6" fillId="0" borderId="0" applyNumberFormat="0" applyBorder="0" applyAlignment="0"/>
    <xf numFmtId="0" fontId="216" fillId="0" borderId="0" applyNumberFormat="0" applyBorder="0" applyAlignment="0"/>
    <xf numFmtId="0" fontId="39" fillId="0" borderId="0" applyNumberFormat="0" applyBorder="0" applyAlignment="0"/>
    <xf numFmtId="229" fontId="217" fillId="0" borderId="0"/>
    <xf numFmtId="215" fontId="4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130" fillId="0" borderId="0" applyBorder="0">
      <alignment horizontal="right"/>
    </xf>
    <xf numFmtId="41" fontId="45" fillId="62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130" fillId="0" borderId="0" applyBorder="0">
      <alignment horizontal="right"/>
    </xf>
    <xf numFmtId="41" fontId="45" fillId="62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130" fillId="0" borderId="0" applyBorder="0">
      <alignment horizontal="right"/>
    </xf>
    <xf numFmtId="41" fontId="45" fillId="62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130" fillId="0" borderId="0" applyBorder="0">
      <alignment horizontal="right"/>
    </xf>
    <xf numFmtId="41" fontId="45" fillId="62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40" fontId="130" fillId="0" borderId="0" applyBorder="0">
      <alignment horizontal="right"/>
    </xf>
    <xf numFmtId="41" fontId="45" fillId="62" borderId="0">
      <alignment horizontal="left"/>
    </xf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9" fontId="218" fillId="115" borderId="0" applyFont="0" applyBorder="0" applyAlignment="0">
      <alignment vertical="top" wrapText="1"/>
    </xf>
    <xf numFmtId="229" fontId="219" fillId="115" borderId="123" applyBorder="0">
      <alignment horizontal="right" vertical="top" wrapText="1"/>
    </xf>
    <xf numFmtId="0" fontId="77" fillId="0" borderId="0"/>
    <xf numFmtId="0" fontId="77" fillId="0" borderId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121" fillId="0" borderId="0" applyNumberFormat="0" applyFill="0" applyBorder="0" applyAlignment="0" applyProtection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39" fillId="0" borderId="0" applyNumberFormat="0" applyFill="0" applyBorder="0" applyAlignment="0" applyProtection="0"/>
    <xf numFmtId="0" fontId="17" fillId="0" borderId="0"/>
    <xf numFmtId="0" fontId="3" fillId="0" borderId="0"/>
    <xf numFmtId="0" fontId="3" fillId="0" borderId="0"/>
    <xf numFmtId="0" fontId="17" fillId="0" borderId="0"/>
    <xf numFmtId="0" fontId="220" fillId="0" borderId="0" applyNumberFormat="0" applyFill="0" applyBorder="0" applyAlignment="0" applyProtection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23" fillId="0" borderId="0" applyNumberFormat="0" applyFill="0" applyBorder="0" applyAlignment="0" applyProtection="0"/>
    <xf numFmtId="0" fontId="136" fillId="62" borderId="0">
      <alignment horizontal="left" vertical="center"/>
    </xf>
    <xf numFmtId="0" fontId="17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207" fontId="136" fillId="62" borderId="0">
      <alignment horizontal="left" vertical="center"/>
    </xf>
    <xf numFmtId="0" fontId="3" fillId="0" borderId="0"/>
    <xf numFmtId="0" fontId="3" fillId="0" borderId="0"/>
    <xf numFmtId="0" fontId="17" fillId="0" borderId="0"/>
    <xf numFmtId="0" fontId="3" fillId="0" borderId="0"/>
    <xf numFmtId="0" fontId="19" fillId="62" borderId="0">
      <alignment horizontal="left" wrapText="1"/>
    </xf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31" fillId="0" borderId="0">
      <alignment horizontal="left" vertical="center"/>
    </xf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213" fontId="42" fillId="0" borderId="0"/>
    <xf numFmtId="0" fontId="3" fillId="0" borderId="0"/>
    <xf numFmtId="0" fontId="142" fillId="0" borderId="12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6" fillId="0" borderId="104" applyNumberFormat="0" applyFont="0" applyFill="0" applyAlignment="0" applyProtection="0"/>
    <xf numFmtId="0" fontId="17" fillId="0" borderId="0"/>
    <xf numFmtId="0" fontId="3" fillId="0" borderId="0"/>
    <xf numFmtId="0" fontId="142" fillId="0" borderId="12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81" fillId="0" borderId="75" applyNumberFormat="0" applyFill="0" applyAlignment="0" applyProtection="0"/>
    <xf numFmtId="0" fontId="126" fillId="0" borderId="104" applyNumberFormat="0" applyFont="0" applyFill="0" applyAlignment="0" applyProtection="0"/>
    <xf numFmtId="0" fontId="3" fillId="0" borderId="0"/>
    <xf numFmtId="0" fontId="3" fillId="0" borderId="0"/>
    <xf numFmtId="0" fontId="17" fillId="0" borderId="0"/>
    <xf numFmtId="0" fontId="17" fillId="0" borderId="0"/>
    <xf numFmtId="0" fontId="126" fillId="0" borderId="104" applyNumberFormat="0" applyFont="0" applyFill="0" applyAlignment="0" applyProtection="0"/>
    <xf numFmtId="0" fontId="17" fillId="0" borderId="0"/>
    <xf numFmtId="0" fontId="3" fillId="0" borderId="0"/>
    <xf numFmtId="0" fontId="3" fillId="0" borderId="0"/>
    <xf numFmtId="0" fontId="81" fillId="0" borderId="75" applyNumberFormat="0" applyFill="0" applyAlignment="0" applyProtection="0"/>
    <xf numFmtId="0" fontId="206" fillId="0" borderId="94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32" fillId="0" borderId="94"/>
    <xf numFmtId="213" fontId="43" fillId="0" borderId="39"/>
    <xf numFmtId="223" fontId="179" fillId="0" borderId="39" applyAlignment="0"/>
    <xf numFmtId="224" fontId="179" fillId="0" borderId="39" applyAlignment="0"/>
    <xf numFmtId="229" fontId="179" fillId="0" borderId="39" applyAlignment="0">
      <alignment horizontal="right"/>
    </xf>
    <xf numFmtId="233" fontId="207" fillId="6" borderId="24" applyBorder="0">
      <alignment horizontal="right" vertical="center"/>
      <protection locked="0"/>
    </xf>
    <xf numFmtId="0" fontId="3" fillId="0" borderId="0"/>
    <xf numFmtId="0" fontId="3" fillId="0" borderId="0"/>
    <xf numFmtId="0" fontId="3" fillId="0" borderId="0"/>
    <xf numFmtId="0" fontId="17" fillId="0" borderId="0"/>
    <xf numFmtId="0" fontId="116" fillId="0" borderId="0" applyNumberFormat="0" applyFill="0" applyBorder="0" applyAlignment="0" applyProtection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116" fillId="0" borderId="0" applyNumberFormat="0" applyFill="0" applyBorder="0" applyAlignment="0" applyProtection="0"/>
    <xf numFmtId="0" fontId="3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16" fillId="0" borderId="0" applyNumberFormat="0" applyFill="0" applyBorder="0" applyAlignment="0" applyProtection="0"/>
    <xf numFmtId="0" fontId="3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221" fillId="0" borderId="0" applyNumberFormat="0" applyFill="0" applyBorder="0" applyAlignment="0" applyProtection="0"/>
    <xf numFmtId="0" fontId="3" fillId="0" borderId="0"/>
    <xf numFmtId="0" fontId="17" fillId="0" borderId="0"/>
    <xf numFmtId="0" fontId="17" fillId="0" borderId="0"/>
    <xf numFmtId="0" fontId="3" fillId="0" borderId="0"/>
    <xf numFmtId="0" fontId="116" fillId="0" borderId="0" applyNumberFormat="0" applyFill="0" applyBorder="0" applyAlignment="0" applyProtection="0"/>
    <xf numFmtId="0" fontId="3" fillId="0" borderId="0"/>
    <xf numFmtId="0" fontId="17" fillId="0" borderId="0"/>
    <xf numFmtId="0" fontId="116" fillId="0" borderId="0" applyNumberFormat="0" applyFill="0" applyBorder="0" applyAlignment="0" applyProtection="0"/>
    <xf numFmtId="0" fontId="3" fillId="0" borderId="0"/>
    <xf numFmtId="0" fontId="222" fillId="0" borderId="0" applyNumberFormat="0" applyFill="0" applyBorder="0" applyAlignment="0" applyProtection="0"/>
    <xf numFmtId="0" fontId="3" fillId="0" borderId="0"/>
    <xf numFmtId="0" fontId="222" fillId="0" borderId="0" applyNumberFormat="0" applyFill="0" applyBorder="0" applyAlignment="0" applyProtection="0"/>
    <xf numFmtId="1" fontId="17" fillId="0" borderId="0">
      <alignment horizontal="center"/>
    </xf>
    <xf numFmtId="1" fontId="17" fillId="0" borderId="0">
      <alignment horizontal="center"/>
    </xf>
    <xf numFmtId="0" fontId="3" fillId="0" borderId="0"/>
    <xf numFmtId="44" fontId="62" fillId="0" borderId="0" applyFont="0" applyFill="0" applyBorder="0" applyAlignment="0" applyProtection="0"/>
    <xf numFmtId="0" fontId="62" fillId="0" borderId="0"/>
    <xf numFmtId="43" fontId="17" fillId="0" borderId="0" applyFont="0" applyFill="0" applyBorder="0" applyAlignment="0" applyProtection="0"/>
    <xf numFmtId="173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74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4" fontId="240" fillId="0" borderId="0" applyFont="0" applyFill="0" applyBorder="0" applyAlignment="0" applyProtection="0"/>
    <xf numFmtId="0" fontId="2" fillId="0" borderId="0"/>
    <xf numFmtId="174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0" fontId="17" fillId="0" borderId="0"/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169" fontId="17" fillId="0" borderId="0">
      <alignment horizontal="left" wrapText="1"/>
    </xf>
    <xf numFmtId="0" fontId="17" fillId="0" borderId="0"/>
    <xf numFmtId="0" fontId="17" fillId="0" borderId="0"/>
    <xf numFmtId="173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169" fontId="17" fillId="0" borderId="0">
      <alignment horizontal="left" wrapText="1"/>
    </xf>
    <xf numFmtId="173" fontId="17" fillId="0" borderId="0">
      <alignment horizontal="left" wrapText="1"/>
    </xf>
    <xf numFmtId="173" fontId="17" fillId="0" borderId="0">
      <alignment horizontal="left" wrapText="1"/>
    </xf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41" fontId="90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2" fontId="17" fillId="0" borderId="0" applyFont="0" applyFill="0" applyBorder="0" applyAlignment="0" applyProtection="0"/>
    <xf numFmtId="0" fontId="244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3" fillId="0" borderId="0" applyBorder="0" applyAlignment="0"/>
  </cellStyleXfs>
  <cellXfs count="1355">
    <xf numFmtId="0" fontId="0" fillId="0" borderId="0" xfId="0"/>
    <xf numFmtId="0" fontId="0" fillId="0" borderId="0" xfId="0"/>
    <xf numFmtId="0" fontId="21" fillId="0" borderId="0" xfId="0" applyFont="1" applyFill="1" applyAlignment="1">
      <alignment horizontal="center"/>
    </xf>
    <xf numFmtId="0" fontId="21" fillId="0" borderId="0" xfId="0" applyFont="1" applyFill="1"/>
    <xf numFmtId="0" fontId="21" fillId="0" borderId="0" xfId="0" applyFont="1" applyFill="1" applyBorder="1"/>
    <xf numFmtId="0" fontId="22" fillId="0" borderId="0" xfId="0" applyFont="1" applyFill="1" applyBorder="1" applyAlignment="1">
      <alignment horizontal="center"/>
    </xf>
    <xf numFmtId="164" fontId="21" fillId="0" borderId="0" xfId="6053" applyNumberFormat="1" applyFont="1" applyFill="1" applyBorder="1"/>
    <xf numFmtId="167" fontId="21" fillId="0" borderId="0" xfId="0" applyNumberFormat="1" applyFont="1" applyFill="1" applyBorder="1"/>
    <xf numFmtId="0" fontId="21" fillId="0" borderId="0" xfId="7195" applyFont="1" applyFill="1" applyBorder="1" applyAlignment="1">
      <alignment horizontal="left" indent="1"/>
    </xf>
    <xf numFmtId="0" fontId="21" fillId="0" borderId="0" xfId="0" applyFont="1" applyFill="1" applyAlignment="1">
      <alignment horizontal="left" indent="1"/>
    </xf>
    <xf numFmtId="0" fontId="0" fillId="0" borderId="0" xfId="0" applyFill="1"/>
    <xf numFmtId="0" fontId="22" fillId="0" borderId="0" xfId="0" applyFont="1" applyFill="1" applyAlignment="1">
      <alignment horizontal="right"/>
    </xf>
    <xf numFmtId="0" fontId="22" fillId="0" borderId="0" xfId="0" applyFont="1" applyFill="1" applyBorder="1" applyAlignment="1">
      <alignment horizontal="right"/>
    </xf>
    <xf numFmtId="0" fontId="0" fillId="0" borderId="0" xfId="0" applyFill="1" applyBorder="1"/>
    <xf numFmtId="0" fontId="0" fillId="0" borderId="0" xfId="0" applyFill="1" applyAlignment="1">
      <alignment horizontal="left"/>
    </xf>
    <xf numFmtId="0" fontId="22" fillId="0" borderId="0" xfId="0" applyFont="1" applyAlignment="1">
      <alignment horizontal="right"/>
    </xf>
    <xf numFmtId="164" fontId="0" fillId="0" borderId="0" xfId="0" applyNumberForma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Alignment="1"/>
    <xf numFmtId="43" fontId="0" fillId="0" borderId="0" xfId="0" applyNumberFormat="1" applyFill="1"/>
    <xf numFmtId="164" fontId="0" fillId="0" borderId="0" xfId="6053" applyNumberFormat="1" applyFont="1" applyFill="1" applyBorder="1"/>
    <xf numFmtId="164" fontId="0" fillId="0" borderId="0" xfId="6053" applyNumberFormat="1" applyFont="1" applyFill="1"/>
    <xf numFmtId="0" fontId="19" fillId="0" borderId="0" xfId="0" applyFont="1"/>
    <xf numFmtId="0" fontId="0" fillId="0" borderId="0" xfId="0" applyBorder="1"/>
    <xf numFmtId="0" fontId="0" fillId="0" borderId="0" xfId="0" applyBorder="1" applyAlignment="1">
      <alignment horizontal="center"/>
    </xf>
    <xf numFmtId="0" fontId="22" fillId="0" borderId="0" xfId="0" applyFont="1" applyFill="1"/>
    <xf numFmtId="0" fontId="31" fillId="0" borderId="0" xfId="0" applyFont="1" applyFill="1" applyAlignment="1">
      <alignment horizontal="centerContinuous"/>
    </xf>
    <xf numFmtId="0" fontId="21" fillId="0" borderId="0" xfId="0" applyFont="1" applyFill="1" applyAlignment="1">
      <alignment horizontal="centerContinuous"/>
    </xf>
    <xf numFmtId="0" fontId="32" fillId="0" borderId="0" xfId="0" applyFont="1" applyFill="1" applyAlignment="1">
      <alignment horizontal="centerContinuous"/>
    </xf>
    <xf numFmtId="0" fontId="31" fillId="0" borderId="0" xfId="0" quotePrefix="1" applyFont="1" applyFill="1" applyBorder="1" applyAlignment="1">
      <alignment horizontal="centerContinuous"/>
    </xf>
    <xf numFmtId="0" fontId="22" fillId="0" borderId="0" xfId="0" quotePrefix="1" applyFont="1" applyFill="1" applyBorder="1" applyAlignment="1">
      <alignment horizontal="right"/>
    </xf>
    <xf numFmtId="0" fontId="22" fillId="0" borderId="0" xfId="0" applyFont="1" applyFill="1" applyAlignment="1">
      <alignment horizontal="centerContinuous"/>
    </xf>
    <xf numFmtId="0" fontId="22" fillId="0" borderId="0" xfId="0" applyFont="1" applyFill="1" applyAlignment="1" applyProtection="1">
      <alignment horizontal="centerContinuous"/>
      <protection locked="0"/>
    </xf>
    <xf numFmtId="0" fontId="22" fillId="0" borderId="0" xfId="0" applyFont="1" applyFill="1" applyAlignment="1"/>
    <xf numFmtId="0" fontId="22" fillId="0" borderId="0" xfId="0" applyFont="1" applyFill="1" applyAlignment="1">
      <alignment horizontal="centerContinuous" vertical="center"/>
    </xf>
    <xf numFmtId="0" fontId="21" fillId="0" borderId="0" xfId="0" applyFont="1" applyFill="1" applyAlignment="1">
      <alignment horizontal="centerContinuous" vertical="center"/>
    </xf>
    <xf numFmtId="15" fontId="22" fillId="0" borderId="0" xfId="0" applyNumberFormat="1" applyFont="1" applyFill="1" applyAlignment="1">
      <alignment horizontal="centerContinuous"/>
    </xf>
    <xf numFmtId="15" fontId="22" fillId="0" borderId="0" xfId="0" applyNumberFormat="1" applyFont="1" applyFill="1" applyAlignment="1"/>
    <xf numFmtId="15" fontId="22" fillId="0" borderId="0" xfId="0" applyNumberFormat="1" applyFont="1" applyFill="1" applyAlignment="1">
      <alignment horizontal="centerContinuous" vertical="center"/>
    </xf>
    <xf numFmtId="18" fontId="22" fillId="0" borderId="0" xfId="0" applyNumberFormat="1" applyFont="1" applyFill="1" applyAlignment="1">
      <alignment horizontal="centerContinuous"/>
    </xf>
    <xf numFmtId="18" fontId="22" fillId="0" borderId="0" xfId="0" applyNumberFormat="1" applyFont="1" applyFill="1" applyAlignment="1"/>
    <xf numFmtId="18" fontId="22" fillId="0" borderId="0" xfId="0" applyNumberFormat="1" applyFont="1" applyFill="1" applyAlignment="1">
      <alignment horizontal="centerContinuous" vertical="center"/>
    </xf>
    <xf numFmtId="0" fontId="22" fillId="0" borderId="0" xfId="0" applyFont="1" applyFill="1" applyAlignment="1">
      <alignment horizontal="center"/>
    </xf>
    <xf numFmtId="0" fontId="22" fillId="0" borderId="0" xfId="0" applyFont="1" applyFill="1" applyAlignment="1" applyProtection="1">
      <alignment horizontal="center"/>
      <protection locked="0"/>
    </xf>
    <xf numFmtId="0" fontId="22" fillId="0" borderId="4" xfId="0" applyFont="1" applyFill="1" applyBorder="1" applyAlignment="1">
      <alignment horizontal="center"/>
    </xf>
    <xf numFmtId="0" fontId="22" fillId="0" borderId="4" xfId="0" applyFont="1" applyFill="1" applyBorder="1"/>
    <xf numFmtId="9" fontId="22" fillId="0" borderId="0" xfId="0" applyNumberFormat="1" applyFont="1" applyFill="1" applyBorder="1" applyAlignment="1">
      <alignment horizontal="center"/>
    </xf>
    <xf numFmtId="177" fontId="22" fillId="0" borderId="4" xfId="0" applyNumberFormat="1" applyFont="1" applyFill="1" applyBorder="1" applyAlignment="1">
      <alignment horizontal="center"/>
    </xf>
    <xf numFmtId="0" fontId="21" fillId="0" borderId="0" xfId="0" applyFont="1" applyFill="1" applyBorder="1" applyAlignment="1">
      <alignment horizontal="left"/>
    </xf>
    <xf numFmtId="178" fontId="21" fillId="0" borderId="0" xfId="0" applyNumberFormat="1" applyFont="1" applyFill="1" applyBorder="1"/>
    <xf numFmtId="178" fontId="21" fillId="0" borderId="0" xfId="0" applyNumberFormat="1" applyFont="1" applyFill="1"/>
    <xf numFmtId="0" fontId="21" fillId="0" borderId="0" xfId="0" applyFont="1" applyFill="1" applyAlignment="1">
      <alignment horizontal="left"/>
    </xf>
    <xf numFmtId="0" fontId="21" fillId="0" borderId="0" xfId="0" quotePrefix="1" applyFont="1" applyFill="1" applyAlignment="1">
      <alignment horizontal="left"/>
    </xf>
    <xf numFmtId="0" fontId="34" fillId="0" borderId="0" xfId="0" applyFont="1" applyFill="1"/>
    <xf numFmtId="17" fontId="21" fillId="0" borderId="0" xfId="0" applyNumberFormat="1" applyFont="1" applyFill="1" applyAlignment="1">
      <alignment horizontal="center"/>
    </xf>
    <xf numFmtId="37" fontId="21" fillId="0" borderId="0" xfId="0" applyNumberFormat="1" applyFont="1" applyFill="1" applyBorder="1"/>
    <xf numFmtId="0" fontId="21" fillId="0" borderId="0" xfId="0" applyFont="1" applyFill="1" applyBorder="1" applyAlignment="1">
      <alignment horizontal="left" indent="1"/>
    </xf>
    <xf numFmtId="42" fontId="21" fillId="0" borderId="0" xfId="0" applyNumberFormat="1" applyFont="1" applyFill="1" applyBorder="1"/>
    <xf numFmtId="0" fontId="35" fillId="0" borderId="0" xfId="0" quotePrefix="1" applyFont="1" applyFill="1" applyBorder="1" applyAlignment="1"/>
    <xf numFmtId="41" fontId="21" fillId="0" borderId="0" xfId="0" applyNumberFormat="1" applyFont="1" applyFill="1"/>
    <xf numFmtId="9" fontId="21" fillId="0" borderId="0" xfId="0" applyNumberFormat="1" applyFont="1" applyFill="1" applyBorder="1"/>
    <xf numFmtId="41" fontId="21" fillId="0" borderId="0" xfId="0" applyNumberFormat="1" applyFont="1" applyFill="1" applyBorder="1"/>
    <xf numFmtId="164" fontId="21" fillId="0" borderId="0" xfId="0" applyNumberFormat="1" applyFont="1" applyFill="1" applyBorder="1"/>
    <xf numFmtId="0" fontId="21" fillId="0" borderId="0" xfId="0" applyFont="1" applyFill="1" applyBorder="1" applyAlignment="1">
      <alignment horizontal="centerContinuous"/>
    </xf>
    <xf numFmtId="0" fontId="33" fillId="0" borderId="0" xfId="0" applyFont="1" applyFill="1" applyBorder="1"/>
    <xf numFmtId="37" fontId="21" fillId="0" borderId="4" xfId="0" applyNumberFormat="1" applyFont="1" applyFill="1" applyBorder="1"/>
    <xf numFmtId="17" fontId="21" fillId="0" borderId="0" xfId="0" applyNumberFormat="1" applyFont="1" applyFill="1" applyAlignment="1">
      <alignment horizontal="right"/>
    </xf>
    <xf numFmtId="167" fontId="22" fillId="0" borderId="10" xfId="6218" applyNumberFormat="1" applyFont="1" applyFill="1" applyBorder="1"/>
    <xf numFmtId="0" fontId="21" fillId="0" borderId="0" xfId="0" quotePrefix="1" applyFont="1" applyFill="1" applyBorder="1" applyAlignment="1">
      <alignment horizontal="left" indent="1"/>
    </xf>
    <xf numFmtId="178" fontId="21" fillId="0" borderId="0" xfId="0" applyNumberFormat="1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178" fontId="21" fillId="0" borderId="0" xfId="0" applyNumberFormat="1" applyFont="1" applyFill="1" applyAlignment="1">
      <alignment vertical="center"/>
    </xf>
    <xf numFmtId="178" fontId="21" fillId="0" borderId="0" xfId="0" quotePrefix="1" applyNumberFormat="1" applyFont="1" applyFill="1" applyAlignment="1">
      <alignment horizontal="left"/>
    </xf>
    <xf numFmtId="0" fontId="17" fillId="0" borderId="0" xfId="8525"/>
    <xf numFmtId="0" fontId="17" fillId="0" borderId="0" xfId="8525" applyBorder="1"/>
    <xf numFmtId="0" fontId="18" fillId="0" borderId="0" xfId="8525" applyFont="1" applyAlignment="1">
      <alignment horizontal="left"/>
    </xf>
    <xf numFmtId="0" fontId="17" fillId="0" borderId="0" xfId="8525" applyAlignment="1">
      <alignment horizontal="center"/>
    </xf>
    <xf numFmtId="0" fontId="17" fillId="0" borderId="0" xfId="8525" applyBorder="1" applyAlignment="1">
      <alignment horizontal="center"/>
    </xf>
    <xf numFmtId="0" fontId="19" fillId="0" borderId="0" xfId="8525" applyFont="1"/>
    <xf numFmtId="0" fontId="17" fillId="0" borderId="4" xfId="8525" quotePrefix="1" applyBorder="1" applyAlignment="1">
      <alignment horizontal="center"/>
    </xf>
    <xf numFmtId="0" fontId="17" fillId="0" borderId="4" xfId="8525" applyBorder="1" applyAlignment="1">
      <alignment horizontal="center"/>
    </xf>
    <xf numFmtId="0" fontId="17" fillId="0" borderId="0" xfId="8525" quotePrefix="1" applyBorder="1" applyAlignment="1">
      <alignment horizontal="center"/>
    </xf>
    <xf numFmtId="49" fontId="36" fillId="0" borderId="0" xfId="8525" applyNumberFormat="1" applyFont="1" applyFill="1" applyBorder="1" applyAlignment="1" applyProtection="1">
      <alignment horizontal="left"/>
    </xf>
    <xf numFmtId="0" fontId="36" fillId="0" borderId="0" xfId="8525" applyFont="1" applyFill="1" applyBorder="1" applyProtection="1"/>
    <xf numFmtId="42" fontId="17" fillId="0" borderId="0" xfId="8526" applyNumberFormat="1"/>
    <xf numFmtId="42" fontId="17" fillId="0" borderId="0" xfId="8526" applyNumberFormat="1" applyBorder="1"/>
    <xf numFmtId="41" fontId="17" fillId="0" borderId="0" xfId="8527" applyNumberFormat="1"/>
    <xf numFmtId="41" fontId="17" fillId="0" borderId="0" xfId="8527" applyNumberFormat="1" applyBorder="1"/>
    <xf numFmtId="0" fontId="36" fillId="0" borderId="0" xfId="8525" applyFont="1" applyFill="1" applyBorder="1" applyAlignment="1" applyProtection="1"/>
    <xf numFmtId="173" fontId="17" fillId="0" borderId="0" xfId="8528">
      <alignment horizontal="left" wrapText="1"/>
    </xf>
    <xf numFmtId="41" fontId="17" fillId="0" borderId="5" xfId="8525" applyNumberFormat="1" applyBorder="1"/>
    <xf numFmtId="41" fontId="17" fillId="0" borderId="0" xfId="8525" applyNumberFormat="1" applyBorder="1"/>
    <xf numFmtId="41" fontId="17" fillId="0" borderId="0" xfId="8525" applyNumberFormat="1"/>
    <xf numFmtId="0" fontId="36" fillId="0" borderId="0" xfId="8525" quotePrefix="1" applyFont="1" applyFill="1" applyBorder="1" applyAlignment="1" applyProtection="1">
      <alignment horizontal="left"/>
    </xf>
    <xf numFmtId="0" fontId="36" fillId="0" borderId="0" xfId="8525" applyFont="1" applyFill="1" applyBorder="1" applyAlignment="1" applyProtection="1">
      <alignment horizontal="right"/>
    </xf>
    <xf numFmtId="42" fontId="17" fillId="0" borderId="10" xfId="8526" applyNumberFormat="1" applyBorder="1"/>
    <xf numFmtId="41" fontId="17" fillId="0" borderId="0" xfId="8525" applyNumberFormat="1" applyFill="1" applyBorder="1"/>
    <xf numFmtId="173" fontId="17" fillId="0" borderId="0" xfId="8528" applyFill="1" applyAlignment="1">
      <alignment horizontal="left"/>
    </xf>
    <xf numFmtId="173" fontId="17" fillId="0" borderId="0" xfId="8528" applyFill="1">
      <alignment horizontal="left" wrapText="1"/>
    </xf>
    <xf numFmtId="173" fontId="17" fillId="0" borderId="0" xfId="8528" applyBorder="1">
      <alignment horizontal="left" wrapText="1"/>
    </xf>
    <xf numFmtId="41" fontId="17" fillId="0" borderId="0" xfId="8528" applyNumberFormat="1">
      <alignment horizontal="left" wrapText="1"/>
    </xf>
    <xf numFmtId="0" fontId="37" fillId="0" borderId="0" xfId="8525" applyFont="1"/>
    <xf numFmtId="164" fontId="17" fillId="0" borderId="4" xfId="6053" applyNumberFormat="1" applyFont="1" applyFill="1" applyBorder="1"/>
    <xf numFmtId="0" fontId="21" fillId="0" borderId="0" xfId="0" applyFont="1"/>
    <xf numFmtId="0" fontId="22" fillId="0" borderId="0" xfId="0" applyFont="1" applyAlignment="1"/>
    <xf numFmtId="0" fontId="22" fillId="0" borderId="0" xfId="0" applyFont="1"/>
    <xf numFmtId="0" fontId="35" fillId="0" borderId="0" xfId="0" quotePrefix="1" applyFont="1" applyFill="1" applyAlignment="1">
      <alignment horizontal="left"/>
    </xf>
    <xf numFmtId="0" fontId="31" fillId="0" borderId="0" xfId="0" applyFont="1" applyFill="1"/>
    <xf numFmtId="0" fontId="21" fillId="0" borderId="0" xfId="0" applyFont="1" applyAlignment="1">
      <alignment horizontal="centerContinuous" vertical="center"/>
    </xf>
    <xf numFmtId="0" fontId="21" fillId="0" borderId="0" xfId="0" applyFont="1" applyAlignment="1">
      <alignment horizontal="centerContinuous"/>
    </xf>
    <xf numFmtId="0" fontId="22" fillId="0" borderId="0" xfId="0" applyFont="1" applyAlignment="1">
      <alignment horizontal="centerContinuous"/>
    </xf>
    <xf numFmtId="167" fontId="0" fillId="0" borderId="0" xfId="0" applyNumberFormat="1"/>
    <xf numFmtId="0" fontId="0" fillId="0" borderId="0" xfId="0" applyFill="1" applyBorder="1" applyAlignment="1">
      <alignment horizontal="center"/>
    </xf>
    <xf numFmtId="0" fontId="0" fillId="0" borderId="4" xfId="0" applyFill="1" applyBorder="1"/>
    <xf numFmtId="0" fontId="0" fillId="0" borderId="4" xfId="0" applyFill="1" applyBorder="1" applyAlignment="1">
      <alignment horizontal="center"/>
    </xf>
    <xf numFmtId="164" fontId="17" fillId="0" borderId="0" xfId="6053" applyNumberFormat="1" applyFont="1" applyFill="1" applyBorder="1"/>
    <xf numFmtId="0" fontId="0" fillId="0" borderId="0" xfId="0" applyAlignment="1">
      <alignment horizontal="centerContinuous"/>
    </xf>
    <xf numFmtId="164" fontId="0" fillId="0" borderId="0" xfId="0" applyNumberFormat="1"/>
    <xf numFmtId="0" fontId="37" fillId="0" borderId="0" xfId="0" applyFont="1" applyFill="1"/>
    <xf numFmtId="0" fontId="19" fillId="0" borderId="0" xfId="0" applyFont="1" applyFill="1" applyAlignment="1"/>
    <xf numFmtId="0" fontId="0" fillId="0" borderId="0" xfId="0" applyFill="1" applyAlignment="1">
      <alignment horizontal="centerContinuous"/>
    </xf>
    <xf numFmtId="0" fontId="0" fillId="0" borderId="4" xfId="0" applyFill="1" applyBorder="1" applyAlignment="1">
      <alignment horizontal="centerContinuous"/>
    </xf>
    <xf numFmtId="0" fontId="44" fillId="0" borderId="0" xfId="0" applyFont="1" applyFill="1" applyBorder="1" applyAlignment="1">
      <alignment horizontal="centerContinuous"/>
    </xf>
    <xf numFmtId="14" fontId="0" fillId="0" borderId="4" xfId="0" applyNumberFormat="1" applyFill="1" applyBorder="1" applyAlignment="1">
      <alignment horizontal="center"/>
    </xf>
    <xf numFmtId="167" fontId="0" fillId="0" borderId="0" xfId="6218" applyNumberFormat="1" applyFont="1" applyFill="1"/>
    <xf numFmtId="167" fontId="0" fillId="0" borderId="0" xfId="0" applyNumberFormat="1" applyFill="1"/>
    <xf numFmtId="164" fontId="0" fillId="0" borderId="5" xfId="6053" applyNumberFormat="1" applyFont="1" applyFill="1" applyBorder="1"/>
    <xf numFmtId="164" fontId="0" fillId="0" borderId="9" xfId="0" applyNumberFormat="1" applyFill="1" applyBorder="1"/>
    <xf numFmtId="0" fontId="0" fillId="0" borderId="5" xfId="0" applyFill="1" applyBorder="1"/>
    <xf numFmtId="167" fontId="0" fillId="0" borderId="10" xfId="0" applyNumberFormat="1" applyFill="1" applyBorder="1"/>
    <xf numFmtId="0" fontId="37" fillId="0" borderId="0" xfId="0" applyFont="1"/>
    <xf numFmtId="0" fontId="0" fillId="0" borderId="4" xfId="0" applyBorder="1" applyAlignment="1">
      <alignment horizontal="center"/>
    </xf>
    <xf numFmtId="164" fontId="17" fillId="0" borderId="5" xfId="6053" applyNumberFormat="1" applyFont="1" applyFill="1" applyBorder="1"/>
    <xf numFmtId="10" fontId="17" fillId="0" borderId="0" xfId="7343" applyNumberFormat="1" applyFont="1" applyFill="1" applyBorder="1"/>
    <xf numFmtId="169" fontId="17" fillId="0" borderId="11" xfId="6053" applyNumberFormat="1" applyFont="1" applyFill="1" applyBorder="1"/>
    <xf numFmtId="10" fontId="55" fillId="0" borderId="0" xfId="7343" applyNumberFormat="1" applyFont="1" applyFill="1" applyBorder="1"/>
    <xf numFmtId="169" fontId="17" fillId="0" borderId="12" xfId="6053" applyNumberFormat="1" applyFont="1" applyFill="1" applyBorder="1"/>
    <xf numFmtId="169" fontId="17" fillId="0" borderId="13" xfId="6053" applyNumberFormat="1" applyFont="1" applyFill="1" applyBorder="1"/>
    <xf numFmtId="39" fontId="49" fillId="0" borderId="0" xfId="8532" applyFont="1" applyAlignment="1" applyProtection="1">
      <alignment horizontal="centerContinuous"/>
    </xf>
    <xf numFmtId="39" fontId="49" fillId="0" borderId="0" xfId="8532" applyFont="1" applyFill="1" applyAlignment="1" applyProtection="1">
      <alignment horizontal="centerContinuous"/>
    </xf>
    <xf numFmtId="0" fontId="0" fillId="0" borderId="0" xfId="0" applyProtection="1"/>
    <xf numFmtId="0" fontId="0" fillId="0" borderId="0" xfId="0" applyAlignment="1" applyProtection="1">
      <alignment horizontal="right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/>
    </xf>
    <xf numFmtId="39" fontId="49" fillId="0" borderId="0" xfId="8532" applyFont="1" applyBorder="1" applyAlignment="1" applyProtection="1">
      <alignment horizontal="centerContinuous"/>
    </xf>
    <xf numFmtId="14" fontId="49" fillId="0" borderId="0" xfId="8532" applyNumberFormat="1" applyFont="1" applyAlignment="1" applyProtection="1">
      <alignment horizontal="centerContinuous"/>
    </xf>
    <xf numFmtId="39" fontId="42" fillId="0" borderId="0" xfId="8532" applyFont="1" applyAlignment="1" applyProtection="1">
      <alignment horizontal="centerContinuous"/>
    </xf>
    <xf numFmtId="39" fontId="19" fillId="0" borderId="0" xfId="8532" applyFont="1" applyAlignment="1" applyProtection="1">
      <alignment horizontal="centerContinuous"/>
    </xf>
    <xf numFmtId="39" fontId="19" fillId="0" borderId="0" xfId="8532" applyFont="1" applyFill="1" applyAlignment="1" applyProtection="1">
      <alignment horizontal="centerContinuous"/>
    </xf>
    <xf numFmtId="39" fontId="19" fillId="0" borderId="0" xfId="8532" applyFont="1" applyFill="1" applyAlignment="1" applyProtection="1"/>
    <xf numFmtId="39" fontId="17" fillId="0" borderId="0" xfId="8532" applyFont="1" applyAlignment="1" applyProtection="1"/>
    <xf numFmtId="39" fontId="17" fillId="0" borderId="0" xfId="8532" applyFont="1" applyFill="1" applyAlignment="1" applyProtection="1"/>
    <xf numFmtId="39" fontId="17" fillId="0" borderId="0" xfId="8532" applyFont="1" applyProtection="1"/>
    <xf numFmtId="39" fontId="19" fillId="0" borderId="0" xfId="8532" applyNumberFormat="1" applyFont="1" applyFill="1" applyProtection="1"/>
    <xf numFmtId="39" fontId="17" fillId="0" borderId="0" xfId="8532" applyNumberFormat="1" applyFont="1" applyProtection="1"/>
    <xf numFmtId="39" fontId="17" fillId="0" borderId="0" xfId="8532" applyNumberFormat="1" applyFont="1" applyFill="1" applyProtection="1"/>
    <xf numFmtId="43" fontId="17" fillId="0" borderId="4" xfId="8532" applyNumberFormat="1" applyFont="1" applyBorder="1" applyAlignment="1" applyProtection="1">
      <alignment horizontal="centerContinuous"/>
    </xf>
    <xf numFmtId="39" fontId="17" fillId="0" borderId="0" xfId="8532" applyNumberFormat="1" applyFont="1" applyBorder="1" applyProtection="1"/>
    <xf numFmtId="39" fontId="17" fillId="0" borderId="4" xfId="8532" applyNumberFormat="1" applyFont="1" applyBorder="1" applyAlignment="1" applyProtection="1">
      <alignment horizontal="centerContinuous"/>
    </xf>
    <xf numFmtId="39" fontId="17" fillId="0" borderId="4" xfId="8532" applyFont="1" applyBorder="1" applyAlignment="1" applyProtection="1">
      <alignment horizontal="centerContinuous"/>
    </xf>
    <xf numFmtId="0" fontId="0" fillId="0" borderId="0" xfId="0" applyAlignment="1" applyProtection="1">
      <alignment vertical="top" wrapText="1"/>
    </xf>
    <xf numFmtId="39" fontId="17" fillId="0" borderId="0" xfId="8532" applyNumberFormat="1" applyFont="1" applyAlignment="1" applyProtection="1">
      <alignment horizontal="left"/>
    </xf>
    <xf numFmtId="39" fontId="17" fillId="0" borderId="0" xfId="8532" applyNumberFormat="1" applyFont="1" applyAlignment="1" applyProtection="1">
      <alignment horizontal="center"/>
    </xf>
    <xf numFmtId="39" fontId="17" fillId="0" borderId="0" xfId="8532" quotePrefix="1" applyFont="1" applyFill="1" applyAlignment="1" applyProtection="1">
      <alignment horizontal="center"/>
    </xf>
    <xf numFmtId="39" fontId="17" fillId="0" borderId="0" xfId="8532" applyFont="1" applyAlignment="1" applyProtection="1">
      <alignment horizontal="center"/>
    </xf>
    <xf numFmtId="39" fontId="17" fillId="0" borderId="0" xfId="8532" applyNumberFormat="1" applyFont="1" applyFill="1" applyAlignment="1" applyProtection="1">
      <alignment horizontal="left"/>
    </xf>
    <xf numFmtId="39" fontId="17" fillId="0" borderId="0" xfId="8532" applyNumberFormat="1" applyFont="1" applyBorder="1" applyAlignment="1" applyProtection="1">
      <alignment horizontal="center"/>
    </xf>
    <xf numFmtId="39" fontId="17" fillId="0" borderId="0" xfId="8532" applyNumberFormat="1" applyFont="1" applyBorder="1" applyAlignment="1" applyProtection="1">
      <alignment horizontal="left"/>
    </xf>
    <xf numFmtId="39" fontId="17" fillId="0" borderId="0" xfId="8532" applyFont="1" applyBorder="1" applyProtection="1"/>
    <xf numFmtId="39" fontId="17" fillId="0" borderId="0" xfId="8532" applyFont="1" applyBorder="1" applyAlignment="1" applyProtection="1">
      <alignment horizontal="center"/>
    </xf>
    <xf numFmtId="39" fontId="19" fillId="0" borderId="0" xfId="8532" applyNumberFormat="1" applyFont="1" applyAlignment="1" applyProtection="1">
      <alignment horizontal="left"/>
    </xf>
    <xf numFmtId="0" fontId="17" fillId="0" borderId="4" xfId="8532" quotePrefix="1" applyNumberFormat="1" applyFont="1" applyBorder="1" applyAlignment="1" applyProtection="1">
      <alignment horizontal="center"/>
    </xf>
    <xf numFmtId="39" fontId="17" fillId="0" borderId="4" xfId="8532" applyNumberFormat="1" applyFont="1" applyFill="1" applyBorder="1" applyAlignment="1" applyProtection="1">
      <alignment horizontal="center"/>
    </xf>
    <xf numFmtId="39" fontId="17" fillId="0" borderId="4" xfId="8532" applyNumberFormat="1" applyFont="1" applyBorder="1" applyAlignment="1" applyProtection="1">
      <alignment horizontal="center"/>
    </xf>
    <xf numFmtId="39" fontId="17" fillId="0" borderId="4" xfId="8532" applyFont="1" applyBorder="1" applyAlignment="1" applyProtection="1">
      <alignment horizontal="center"/>
    </xf>
    <xf numFmtId="39" fontId="52" fillId="0" borderId="0" xfId="8532" applyNumberFormat="1" applyFont="1" applyFill="1" applyProtection="1"/>
    <xf numFmtId="39" fontId="52" fillId="0" borderId="0" xfId="8532" applyNumberFormat="1" applyFont="1" applyFill="1" applyAlignment="1" applyProtection="1">
      <alignment horizontal="fill"/>
    </xf>
    <xf numFmtId="39" fontId="52" fillId="0" borderId="0" xfId="8532" applyFont="1" applyFill="1" applyAlignment="1" applyProtection="1">
      <alignment horizontal="fill"/>
    </xf>
    <xf numFmtId="39" fontId="52" fillId="0" borderId="0" xfId="8532" applyFont="1" applyFill="1" applyProtection="1"/>
    <xf numFmtId="39" fontId="52" fillId="0" borderId="0" xfId="8532" applyNumberFormat="1" applyFont="1" applyFill="1" applyAlignment="1" applyProtection="1">
      <alignment horizontal="left"/>
    </xf>
    <xf numFmtId="44" fontId="52" fillId="0" borderId="0" xfId="8532" applyNumberFormat="1" applyFont="1" applyFill="1" applyAlignment="1" applyProtection="1">
      <alignment horizontal="right"/>
    </xf>
    <xf numFmtId="7" fontId="52" fillId="0" borderId="0" xfId="8532" applyNumberFormat="1" applyFont="1" applyFill="1" applyAlignment="1" applyProtection="1">
      <alignment horizontal="right"/>
    </xf>
    <xf numFmtId="183" fontId="52" fillId="0" borderId="0" xfId="8532" applyNumberFormat="1" applyFont="1" applyFill="1" applyAlignment="1" applyProtection="1">
      <alignment horizontal="right"/>
    </xf>
    <xf numFmtId="39" fontId="52" fillId="0" borderId="0" xfId="8532" applyNumberFormat="1" applyFont="1" applyFill="1" applyAlignment="1" applyProtection="1">
      <alignment horizontal="right"/>
    </xf>
    <xf numFmtId="10" fontId="52" fillId="0" borderId="0" xfId="8532" applyNumberFormat="1" applyFont="1" applyFill="1" applyAlignment="1" applyProtection="1">
      <alignment horizontal="right"/>
    </xf>
    <xf numFmtId="175" fontId="52" fillId="0" borderId="0" xfId="6218" applyNumberFormat="1" applyFont="1" applyFill="1" applyAlignment="1" applyProtection="1">
      <alignment horizontal="right"/>
    </xf>
    <xf numFmtId="175" fontId="52" fillId="0" borderId="0" xfId="6053" applyNumberFormat="1" applyFont="1" applyFill="1" applyBorder="1" applyAlignment="1" applyProtection="1">
      <alignment horizontal="right"/>
    </xf>
    <xf numFmtId="0" fontId="0" fillId="0" borderId="0" xfId="0" applyAlignment="1" applyProtection="1">
      <alignment horizontal="right" vertical="top"/>
    </xf>
    <xf numFmtId="0" fontId="0" fillId="0" borderId="0" xfId="0" applyFill="1" applyProtection="1"/>
    <xf numFmtId="0" fontId="0" fillId="0" borderId="0" xfId="0" applyFill="1" applyAlignment="1" applyProtection="1">
      <alignment horizontal="left"/>
    </xf>
    <xf numFmtId="43" fontId="52" fillId="0" borderId="0" xfId="8532" applyNumberFormat="1" applyFont="1" applyFill="1" applyAlignment="1" applyProtection="1">
      <alignment horizontal="right"/>
    </xf>
    <xf numFmtId="181" fontId="52" fillId="0" borderId="0" xfId="6053" applyNumberFormat="1" applyFont="1" applyFill="1" applyAlignment="1" applyProtection="1">
      <alignment horizontal="right"/>
    </xf>
    <xf numFmtId="181" fontId="52" fillId="0" borderId="0" xfId="6053" applyNumberFormat="1" applyFont="1" applyFill="1" applyBorder="1" applyAlignment="1" applyProtection="1">
      <alignment horizontal="right"/>
    </xf>
    <xf numFmtId="43" fontId="52" fillId="0" borderId="0" xfId="8532" applyNumberFormat="1" applyFont="1" applyFill="1" applyBorder="1" applyAlignment="1" applyProtection="1">
      <alignment horizontal="right"/>
    </xf>
    <xf numFmtId="10" fontId="52" fillId="0" borderId="0" xfId="8532" applyNumberFormat="1" applyFont="1" applyFill="1" applyBorder="1" applyAlignment="1" applyProtection="1">
      <alignment horizontal="right"/>
    </xf>
    <xf numFmtId="43" fontId="52" fillId="0" borderId="5" xfId="8532" applyNumberFormat="1" applyFont="1" applyFill="1" applyBorder="1" applyAlignment="1" applyProtection="1">
      <alignment horizontal="right"/>
    </xf>
    <xf numFmtId="39" fontId="52" fillId="0" borderId="5" xfId="8532" applyFont="1" applyFill="1" applyBorder="1" applyAlignment="1" applyProtection="1">
      <alignment horizontal="right"/>
    </xf>
    <xf numFmtId="185" fontId="52" fillId="0" borderId="5" xfId="8532" applyNumberFormat="1" applyFont="1" applyFill="1" applyBorder="1" applyAlignment="1" applyProtection="1">
      <alignment horizontal="right"/>
    </xf>
    <xf numFmtId="39" fontId="52" fillId="0" borderId="0" xfId="8532" applyNumberFormat="1" applyFont="1" applyFill="1" applyAlignment="1" applyProtection="1">
      <alignment horizontal="left" indent="1"/>
    </xf>
    <xf numFmtId="183" fontId="52" fillId="0" borderId="0" xfId="8532" applyNumberFormat="1" applyFont="1" applyFill="1" applyBorder="1" applyAlignment="1" applyProtection="1">
      <alignment horizontal="right"/>
    </xf>
    <xf numFmtId="43" fontId="52" fillId="0" borderId="4" xfId="8532" applyNumberFormat="1" applyFont="1" applyFill="1" applyBorder="1" applyAlignment="1" applyProtection="1">
      <alignment horizontal="right"/>
    </xf>
    <xf numFmtId="181" fontId="52" fillId="0" borderId="4" xfId="6053" applyNumberFormat="1" applyFont="1" applyFill="1" applyBorder="1" applyAlignment="1" applyProtection="1">
      <alignment horizontal="right"/>
    </xf>
    <xf numFmtId="43" fontId="17" fillId="0" borderId="0" xfId="8532" applyNumberFormat="1" applyFont="1" applyFill="1" applyAlignment="1" applyProtection="1">
      <alignment horizontal="right"/>
    </xf>
    <xf numFmtId="43" fontId="17" fillId="0" borderId="5" xfId="8532" applyNumberFormat="1" applyFont="1" applyFill="1" applyBorder="1" applyAlignment="1" applyProtection="1">
      <alignment horizontal="right"/>
    </xf>
    <xf numFmtId="43" fontId="17" fillId="0" borderId="0" xfId="8532" applyNumberFormat="1" applyFont="1" applyFill="1" applyBorder="1" applyAlignment="1" applyProtection="1">
      <alignment horizontal="right"/>
    </xf>
    <xf numFmtId="39" fontId="17" fillId="0" borderId="0" xfId="8532" applyFont="1" applyFill="1" applyAlignment="1" applyProtection="1">
      <alignment horizontal="right"/>
    </xf>
    <xf numFmtId="185" fontId="17" fillId="0" borderId="0" xfId="8532" applyNumberFormat="1" applyFont="1" applyFill="1" applyAlignment="1" applyProtection="1">
      <alignment horizontal="right"/>
    </xf>
    <xf numFmtId="39" fontId="52" fillId="0" borderId="0" xfId="8532" applyFont="1" applyFill="1" applyBorder="1" applyAlignment="1" applyProtection="1">
      <alignment horizontal="left" indent="1"/>
    </xf>
    <xf numFmtId="39" fontId="52" fillId="0" borderId="0" xfId="8532" applyFont="1" applyFill="1" applyAlignment="1" applyProtection="1">
      <alignment horizontal="right"/>
    </xf>
    <xf numFmtId="39" fontId="52" fillId="0" borderId="0" xfId="8532" applyFont="1" applyFill="1" applyBorder="1" applyAlignment="1" applyProtection="1">
      <alignment horizontal="left"/>
    </xf>
    <xf numFmtId="39" fontId="52" fillId="0" borderId="0" xfId="8532" applyFont="1" applyFill="1" applyBorder="1" applyAlignment="1" applyProtection="1">
      <alignment horizontal="right"/>
    </xf>
    <xf numFmtId="183" fontId="52" fillId="0" borderId="4" xfId="8532" applyNumberFormat="1" applyFont="1" applyFill="1" applyBorder="1" applyAlignment="1" applyProtection="1">
      <alignment horizontal="right"/>
    </xf>
    <xf numFmtId="39" fontId="52" fillId="0" borderId="0" xfId="8532" applyFont="1" applyFill="1" applyAlignment="1" applyProtection="1">
      <alignment horizontal="left" indent="1"/>
    </xf>
    <xf numFmtId="44" fontId="52" fillId="0" borderId="10" xfId="8532" applyNumberFormat="1" applyFont="1" applyFill="1" applyBorder="1" applyAlignment="1" applyProtection="1">
      <alignment horizontal="right"/>
    </xf>
    <xf numFmtId="183" fontId="52" fillId="0" borderId="10" xfId="8532" applyNumberFormat="1" applyFont="1" applyFill="1" applyBorder="1" applyAlignment="1" applyProtection="1">
      <alignment horizontal="right"/>
    </xf>
    <xf numFmtId="39" fontId="52" fillId="0" borderId="0" xfId="8532" applyFont="1" applyFill="1" applyAlignment="1" applyProtection="1">
      <alignment horizontal="left"/>
    </xf>
    <xf numFmtId="186" fontId="52" fillId="0" borderId="0" xfId="8532" applyNumberFormat="1" applyFont="1" applyFill="1" applyBorder="1" applyAlignment="1" applyProtection="1">
      <alignment horizontal="right"/>
    </xf>
    <xf numFmtId="39" fontId="17" fillId="0" borderId="0" xfId="8532" applyFont="1" applyFill="1" applyBorder="1" applyAlignment="1" applyProtection="1">
      <alignment horizontal="right"/>
    </xf>
    <xf numFmtId="0" fontId="0" fillId="0" borderId="0" xfId="0" quotePrefix="1" applyFill="1" applyAlignment="1" applyProtection="1">
      <alignment horizontal="left"/>
    </xf>
    <xf numFmtId="43" fontId="52" fillId="0" borderId="0" xfId="8532" applyNumberFormat="1" applyFont="1" applyFill="1" applyProtection="1"/>
    <xf numFmtId="39" fontId="52" fillId="0" borderId="0" xfId="8533" applyFont="1" applyAlignment="1" applyProtection="1">
      <alignment horizontal="left"/>
    </xf>
    <xf numFmtId="43" fontId="48" fillId="0" borderId="0" xfId="8532" applyNumberFormat="1" applyFont="1" applyFill="1" applyProtection="1"/>
    <xf numFmtId="43" fontId="17" fillId="0" borderId="0" xfId="8532" applyNumberFormat="1" applyFont="1" applyFill="1" applyProtection="1"/>
    <xf numFmtId="39" fontId="17" fillId="0" borderId="0" xfId="8532" applyFont="1" applyFill="1" applyProtection="1"/>
    <xf numFmtId="43" fontId="17" fillId="0" borderId="4" xfId="8532" applyNumberFormat="1" applyFont="1" applyFill="1" applyBorder="1" applyAlignment="1" applyProtection="1">
      <alignment horizontal="centerContinuous"/>
    </xf>
    <xf numFmtId="39" fontId="17" fillId="0" borderId="0" xfId="8532" applyNumberFormat="1" applyFont="1" applyFill="1" applyAlignment="1" applyProtection="1">
      <alignment horizontal="center"/>
    </xf>
    <xf numFmtId="39" fontId="17" fillId="0" borderId="0" xfId="8532" applyNumberFormat="1" applyFont="1" applyFill="1" applyAlignment="1" applyProtection="1">
      <alignment horizontal="fill"/>
    </xf>
    <xf numFmtId="0" fontId="17" fillId="0" borderId="4" xfId="8532" quotePrefix="1" applyNumberFormat="1" applyFont="1" applyFill="1" applyBorder="1" applyAlignment="1" applyProtection="1">
      <alignment horizontal="center"/>
    </xf>
    <xf numFmtId="39" fontId="17" fillId="0" borderId="4" xfId="8532" applyFont="1" applyFill="1" applyBorder="1" applyAlignment="1" applyProtection="1">
      <alignment horizontal="center"/>
    </xf>
    <xf numFmtId="43" fontId="52" fillId="0" borderId="0" xfId="8532" applyNumberFormat="1" applyFont="1" applyFill="1" applyAlignment="1" applyProtection="1">
      <alignment horizontal="fill"/>
    </xf>
    <xf numFmtId="187" fontId="52" fillId="0" borderId="0" xfId="8532" applyNumberFormat="1" applyFont="1" applyFill="1" applyAlignment="1" applyProtection="1">
      <alignment horizontal="right"/>
    </xf>
    <xf numFmtId="41" fontId="52" fillId="0" borderId="0" xfId="8532" applyNumberFormat="1" applyFont="1" applyFill="1" applyAlignment="1" applyProtection="1">
      <alignment horizontal="right"/>
    </xf>
    <xf numFmtId="10" fontId="52" fillId="0" borderId="0" xfId="8532" applyNumberFormat="1" applyFont="1" applyFill="1" applyProtection="1"/>
    <xf numFmtId="184" fontId="52" fillId="0" borderId="0" xfId="6218" applyNumberFormat="1" applyFont="1" applyFill="1" applyProtection="1"/>
    <xf numFmtId="41" fontId="52" fillId="0" borderId="0" xfId="8532" applyNumberFormat="1" applyFont="1" applyFill="1" applyBorder="1" applyAlignment="1" applyProtection="1">
      <alignment horizontal="right"/>
    </xf>
    <xf numFmtId="41" fontId="17" fillId="0" borderId="5" xfId="8532" applyNumberFormat="1" applyFont="1" applyFill="1" applyBorder="1" applyAlignment="1" applyProtection="1">
      <alignment horizontal="right"/>
    </xf>
    <xf numFmtId="41" fontId="17" fillId="0" borderId="0" xfId="8532" applyNumberFormat="1" applyFont="1" applyFill="1" applyAlignment="1" applyProtection="1">
      <alignment horizontal="right"/>
    </xf>
    <xf numFmtId="10" fontId="52" fillId="0" borderId="0" xfId="8532" applyNumberFormat="1" applyFont="1" applyFill="1" applyAlignment="1" applyProtection="1">
      <alignment horizontal="left"/>
    </xf>
    <xf numFmtId="41" fontId="52" fillId="0" borderId="5" xfId="8532" applyNumberFormat="1" applyFont="1" applyFill="1" applyBorder="1" applyAlignment="1" applyProtection="1">
      <alignment horizontal="right"/>
    </xf>
    <xf numFmtId="187" fontId="52" fillId="0" borderId="10" xfId="8532" applyNumberFormat="1" applyFont="1" applyFill="1" applyBorder="1" applyAlignment="1" applyProtection="1">
      <alignment horizontal="right"/>
    </xf>
    <xf numFmtId="41" fontId="17" fillId="0" borderId="0" xfId="8532" applyNumberFormat="1" applyFont="1" applyFill="1" applyBorder="1" applyAlignment="1" applyProtection="1">
      <alignment horizontal="fill"/>
    </xf>
    <xf numFmtId="41" fontId="17" fillId="0" borderId="0" xfId="8532" applyNumberFormat="1" applyFont="1" applyFill="1" applyProtection="1"/>
    <xf numFmtId="41" fontId="17" fillId="0" borderId="0" xfId="8532" applyNumberFormat="1" applyFont="1" applyFill="1" applyAlignment="1" applyProtection="1">
      <alignment horizontal="left"/>
    </xf>
    <xf numFmtId="39" fontId="17" fillId="0" borderId="0" xfId="8532" applyNumberFormat="1" applyFont="1" applyAlignment="1" applyProtection="1">
      <alignment horizontal="fill"/>
    </xf>
    <xf numFmtId="0" fontId="0" fillId="0" borderId="0" xfId="0" applyAlignment="1" applyProtection="1">
      <alignment vertical="top"/>
    </xf>
    <xf numFmtId="2" fontId="0" fillId="0" borderId="0" xfId="0" applyNumberFormat="1" applyBorder="1" applyAlignment="1">
      <alignment horizontal="center"/>
    </xf>
    <xf numFmtId="0" fontId="17" fillId="0" borderId="0" xfId="10697" applyNumberFormat="1" applyFont="1" applyFill="1" applyAlignment="1"/>
    <xf numFmtId="0" fontId="71" fillId="0" borderId="0" xfId="0" applyFont="1" applyFill="1" applyAlignment="1">
      <alignment horizontal="centerContinuous"/>
    </xf>
    <xf numFmtId="18" fontId="71" fillId="0" borderId="0" xfId="0" applyNumberFormat="1" applyFont="1" applyFill="1" applyAlignment="1">
      <alignment horizontal="centerContinuous"/>
    </xf>
    <xf numFmtId="18" fontId="71" fillId="0" borderId="0" xfId="0" applyNumberFormat="1" applyFont="1" applyFill="1" applyAlignment="1"/>
    <xf numFmtId="0" fontId="72" fillId="0" borderId="0" xfId="0" applyFont="1" applyFill="1"/>
    <xf numFmtId="0" fontId="72" fillId="0" borderId="0" xfId="0" applyFont="1" applyFill="1" applyAlignment="1">
      <alignment horizontal="centerContinuous"/>
    </xf>
    <xf numFmtId="0" fontId="73" fillId="0" borderId="0" xfId="0" applyFont="1" applyFill="1"/>
    <xf numFmtId="0" fontId="73" fillId="0" borderId="0" xfId="0" applyFont="1"/>
    <xf numFmtId="173" fontId="17" fillId="0" borderId="0" xfId="10697" applyNumberFormat="1" applyFont="1" applyAlignment="1">
      <alignment horizontal="left" wrapText="1"/>
    </xf>
    <xf numFmtId="173" fontId="27" fillId="0" borderId="0" xfId="10697" applyNumberFormat="1" applyFont="1" applyAlignment="1">
      <alignment horizontal="left" wrapText="1"/>
    </xf>
    <xf numFmtId="173" fontId="19" fillId="0" borderId="0" xfId="10697" applyNumberFormat="1" applyFont="1" applyAlignment="1">
      <alignment horizontal="right" wrapText="1"/>
    </xf>
    <xf numFmtId="0" fontId="25" fillId="0" borderId="0" xfId="10697" applyNumberFormat="1" applyFont="1" applyFill="1" applyAlignment="1"/>
    <xf numFmtId="173" fontId="19" fillId="0" borderId="4" xfId="10697" applyNumberFormat="1" applyFont="1" applyFill="1" applyBorder="1" applyAlignment="1">
      <alignment horizontal="right" wrapText="1"/>
    </xf>
    <xf numFmtId="41" fontId="17" fillId="0" borderId="0" xfId="10697" applyNumberFormat="1" applyFont="1" applyFill="1" applyAlignment="1">
      <alignment horizontal="right" wrapText="1"/>
    </xf>
    <xf numFmtId="41" fontId="17" fillId="0" borderId="0" xfId="10697" applyNumberFormat="1" applyFont="1" applyFill="1" applyAlignment="1">
      <alignment horizontal="left" wrapText="1"/>
    </xf>
    <xf numFmtId="173" fontId="27" fillId="50" borderId="0" xfId="10697" applyNumberFormat="1" applyFont="1" applyFill="1" applyAlignment="1">
      <alignment horizontal="left" wrapText="1"/>
    </xf>
    <xf numFmtId="41" fontId="17" fillId="50" borderId="0" xfId="10697" applyNumberFormat="1" applyFont="1" applyFill="1" applyAlignment="1">
      <alignment horizontal="left" wrapText="1"/>
    </xf>
    <xf numFmtId="173" fontId="17" fillId="0" borderId="0" xfId="10697" applyNumberFormat="1" applyAlignment="1">
      <alignment horizontal="left" wrapText="1"/>
    </xf>
    <xf numFmtId="0" fontId="21" fillId="0" borderId="0" xfId="0" applyNumberFormat="1" applyFont="1" applyFill="1" applyAlignment="1">
      <alignment horizontal="left"/>
    </xf>
    <xf numFmtId="0" fontId="21" fillId="0" borderId="0" xfId="10697" applyNumberFormat="1" applyFont="1" applyFill="1" applyAlignment="1">
      <alignment horizontal="left"/>
    </xf>
    <xf numFmtId="0" fontId="19" fillId="0" borderId="0" xfId="8530" applyFont="1" applyFill="1" applyAlignment="1" applyProtection="1">
      <protection locked="0"/>
    </xf>
    <xf numFmtId="0" fontId="22" fillId="0" borderId="0" xfId="10936" applyFont="1" applyFill="1" applyBorder="1" applyAlignment="1">
      <alignment horizontal="center"/>
    </xf>
    <xf numFmtId="0" fontId="17" fillId="0" borderId="0" xfId="10936" applyFont="1" applyFill="1"/>
    <xf numFmtId="41" fontId="19" fillId="0" borderId="4" xfId="10937" applyNumberFormat="1" applyFont="1" applyFill="1" applyBorder="1" applyAlignment="1">
      <alignment horizontal="center"/>
    </xf>
    <xf numFmtId="41" fontId="19" fillId="0" borderId="0" xfId="10937" applyNumberFormat="1" applyFont="1" applyFill="1" applyBorder="1" applyAlignment="1">
      <alignment horizontal="center"/>
    </xf>
    <xf numFmtId="0" fontId="19" fillId="0" borderId="0" xfId="10938" applyFont="1" applyFill="1"/>
    <xf numFmtId="0" fontId="19" fillId="0" borderId="0" xfId="10936" applyFont="1" applyFill="1"/>
    <xf numFmtId="0" fontId="17" fillId="0" borderId="0" xfId="10938" applyFont="1" applyFill="1" applyAlignment="1">
      <alignment horizontal="left" indent="2"/>
    </xf>
    <xf numFmtId="0" fontId="19" fillId="0" borderId="0" xfId="10938" applyFont="1" applyFill="1" applyAlignment="1"/>
    <xf numFmtId="0" fontId="17" fillId="0" borderId="0" xfId="10938" applyFont="1" applyFill="1"/>
    <xf numFmtId="0" fontId="17" fillId="0" borderId="0" xfId="10938" applyFont="1" applyFill="1" applyAlignment="1">
      <alignment horizontal="left" indent="10"/>
    </xf>
    <xf numFmtId="0" fontId="27" fillId="0" borderId="0" xfId="10936" applyFont="1"/>
    <xf numFmtId="37" fontId="17" fillId="0" borderId="0" xfId="10936" applyNumberFormat="1" applyFont="1" applyFill="1" applyBorder="1" applyProtection="1"/>
    <xf numFmtId="37" fontId="27" fillId="0" borderId="0" xfId="10936" applyNumberFormat="1" applyFont="1" applyFill="1" applyBorder="1" applyProtection="1"/>
    <xf numFmtId="0" fontId="21" fillId="0" borderId="0" xfId="0" applyNumberFormat="1" applyFont="1" applyFill="1" applyAlignment="1">
      <alignment horizontal="center"/>
    </xf>
    <xf numFmtId="0" fontId="21" fillId="0" borderId="0" xfId="0" applyNumberFormat="1" applyFont="1" applyFill="1" applyBorder="1" applyAlignment="1">
      <alignment horizontal="left"/>
    </xf>
    <xf numFmtId="178" fontId="21" fillId="0" borderId="0" xfId="0" applyNumberFormat="1" applyFont="1" applyFill="1" applyAlignment="1" applyProtection="1">
      <protection locked="0"/>
    </xf>
    <xf numFmtId="178" fontId="21" fillId="0" borderId="0" xfId="0" applyNumberFormat="1" applyFont="1" applyFill="1" applyBorder="1" applyAlignment="1" applyProtection="1">
      <protection locked="0"/>
    </xf>
    <xf numFmtId="178" fontId="21" fillId="0" borderId="0" xfId="0" applyNumberFormat="1" applyFont="1" applyFill="1" applyAlignment="1" applyProtection="1">
      <alignment horizontal="center"/>
      <protection locked="0"/>
    </xf>
    <xf numFmtId="178" fontId="21" fillId="0" borderId="0" xfId="0" applyNumberFormat="1" applyFont="1" applyFill="1" applyBorder="1" applyAlignment="1" applyProtection="1">
      <alignment horizontal="center"/>
      <protection locked="0"/>
    </xf>
    <xf numFmtId="178" fontId="21" fillId="0" borderId="0" xfId="0" applyNumberFormat="1" applyFont="1" applyFill="1" applyAlignment="1" applyProtection="1">
      <alignment horizontal="right"/>
      <protection locked="0"/>
    </xf>
    <xf numFmtId="0" fontId="21" fillId="0" borderId="0" xfId="0" applyNumberFormat="1" applyFont="1" applyFill="1" applyAlignment="1"/>
    <xf numFmtId="173" fontId="33" fillId="0" borderId="0" xfId="0" applyNumberFormat="1" applyFont="1" applyFill="1" applyAlignment="1">
      <alignment horizontal="left"/>
    </xf>
    <xf numFmtId="173" fontId="21" fillId="0" borderId="0" xfId="0" applyNumberFormat="1" applyFont="1" applyFill="1" applyAlignment="1">
      <alignment horizontal="left"/>
    </xf>
    <xf numFmtId="164" fontId="21" fillId="0" borderId="0" xfId="10702" applyNumberFormat="1" applyFont="1" applyFill="1" applyBorder="1"/>
    <xf numFmtId="173" fontId="33" fillId="0" borderId="0" xfId="0" applyNumberFormat="1" applyFont="1" applyFill="1" applyBorder="1" applyAlignment="1">
      <alignment horizontal="left"/>
    </xf>
    <xf numFmtId="167" fontId="21" fillId="0" borderId="0" xfId="0" applyNumberFormat="1" applyFont="1" applyFill="1" applyBorder="1" applyAlignment="1"/>
    <xf numFmtId="37" fontId="21" fillId="0" borderId="0" xfId="0" applyNumberFormat="1" applyFont="1" applyFill="1" applyBorder="1" applyAlignment="1"/>
    <xf numFmtId="37" fontId="21" fillId="0" borderId="0" xfId="0" applyNumberFormat="1" applyFont="1" applyFill="1" applyBorder="1" applyAlignment="1">
      <alignment horizontal="left" indent="1"/>
    </xf>
    <xf numFmtId="0" fontId="82" fillId="0" borderId="0" xfId="0" applyNumberFormat="1" applyFont="1" applyFill="1" applyAlignment="1">
      <alignment horizontal="left" indent="1"/>
    </xf>
    <xf numFmtId="0" fontId="21" fillId="0" borderId="0" xfId="11022" applyFont="1" applyFill="1" applyBorder="1" applyAlignment="1">
      <alignment horizontal="left"/>
    </xf>
    <xf numFmtId="173" fontId="21" fillId="0" borderId="0" xfId="0" applyNumberFormat="1" applyFont="1" applyFill="1" applyBorder="1" applyAlignment="1">
      <alignment horizontal="left"/>
    </xf>
    <xf numFmtId="0" fontId="21" fillId="0" borderId="0" xfId="0" applyNumberFormat="1" applyFont="1" applyFill="1" applyBorder="1" applyAlignment="1"/>
    <xf numFmtId="0" fontId="21" fillId="0" borderId="0" xfId="0" applyNumberFormat="1" applyFont="1" applyFill="1" applyBorder="1" applyAlignment="1">
      <alignment horizontal="center"/>
    </xf>
    <xf numFmtId="9" fontId="21" fillId="0" borderId="0" xfId="0" applyNumberFormat="1" applyFont="1" applyFill="1" applyBorder="1" applyAlignment="1"/>
    <xf numFmtId="42" fontId="21" fillId="0" borderId="0" xfId="0" applyNumberFormat="1" applyFont="1" applyFill="1" applyBorder="1" applyAlignment="1"/>
    <xf numFmtId="0" fontId="21" fillId="0" borderId="0" xfId="11023" applyFont="1" applyFill="1" applyAlignment="1">
      <alignment horizontal="center"/>
    </xf>
    <xf numFmtId="167" fontId="21" fillId="0" borderId="0" xfId="11024" applyNumberFormat="1" applyFont="1" applyFill="1" applyBorder="1"/>
    <xf numFmtId="0" fontId="21" fillId="0" borderId="0" xfId="11023" applyFont="1" applyFill="1" applyAlignment="1">
      <alignment horizontal="left"/>
    </xf>
    <xf numFmtId="164" fontId="21" fillId="0" borderId="0" xfId="11023" applyNumberFormat="1" applyFont="1" applyFill="1" applyBorder="1"/>
    <xf numFmtId="41" fontId="21" fillId="0" borderId="0" xfId="11025" applyNumberFormat="1" applyFont="1" applyFill="1" applyBorder="1" applyAlignment="1"/>
    <xf numFmtId="0" fontId="21" fillId="0" borderId="0" xfId="11023" applyFont="1" applyFill="1" applyBorder="1" applyAlignment="1">
      <alignment horizontal="left"/>
    </xf>
    <xf numFmtId="0" fontId="21" fillId="0" borderId="0" xfId="11023" applyFont="1" applyFill="1" applyBorder="1"/>
    <xf numFmtId="0" fontId="22" fillId="0" borderId="0" xfId="0" applyFont="1" applyFill="1" applyBorder="1" applyAlignment="1"/>
    <xf numFmtId="164" fontId="21" fillId="0" borderId="0" xfId="10702" applyNumberFormat="1" applyFont="1" applyFill="1" applyBorder="1" applyAlignment="1"/>
    <xf numFmtId="164" fontId="21" fillId="0" borderId="0" xfId="0" applyNumberFormat="1" applyFont="1" applyFill="1" applyBorder="1" applyAlignment="1">
      <alignment wrapText="1"/>
    </xf>
    <xf numFmtId="173" fontId="21" fillId="0" borderId="0" xfId="0" applyNumberFormat="1" applyFont="1" applyFill="1" applyBorder="1" applyAlignment="1">
      <alignment wrapText="1"/>
    </xf>
    <xf numFmtId="41" fontId="21" fillId="0" borderId="0" xfId="10702" applyNumberFormat="1" applyFont="1" applyFill="1" applyBorder="1" applyAlignment="1"/>
    <xf numFmtId="3" fontId="21" fillId="0" borderId="0" xfId="10702" applyNumberFormat="1" applyFont="1" applyFill="1" applyBorder="1" applyAlignment="1"/>
    <xf numFmtId="37" fontId="21" fillId="0" borderId="0" xfId="10702" applyNumberFormat="1" applyFont="1" applyFill="1" applyBorder="1" applyAlignment="1"/>
    <xf numFmtId="0" fontId="22" fillId="0" borderId="0" xfId="0" applyFont="1" applyFill="1" applyBorder="1" applyAlignment="1" applyProtection="1">
      <protection locked="0"/>
    </xf>
    <xf numFmtId="0" fontId="21" fillId="0" borderId="0" xfId="0" applyFont="1" applyFill="1" applyBorder="1" applyAlignment="1"/>
    <xf numFmtId="0" fontId="71" fillId="0" borderId="0" xfId="0" applyFont="1" applyFill="1" applyBorder="1" applyAlignment="1"/>
    <xf numFmtId="173" fontId="22" fillId="0" borderId="0" xfId="0" applyNumberFormat="1" applyFont="1" applyFill="1" applyBorder="1" applyAlignment="1">
      <alignment wrapText="1"/>
    </xf>
    <xf numFmtId="173" fontId="22" fillId="0" borderId="0" xfId="0" applyNumberFormat="1" applyFont="1" applyFill="1" applyBorder="1" applyAlignment="1"/>
    <xf numFmtId="0" fontId="0" fillId="0" borderId="0" xfId="0" applyBorder="1" applyAlignment="1"/>
    <xf numFmtId="41" fontId="21" fillId="0" borderId="10" xfId="0" applyNumberFormat="1" applyFont="1" applyFill="1" applyBorder="1" applyAlignment="1">
      <alignment horizontal="left"/>
    </xf>
    <xf numFmtId="0" fontId="0" fillId="0" borderId="0" xfId="0" applyFill="1" applyAlignment="1">
      <alignment horizontal="center"/>
    </xf>
    <xf numFmtId="0" fontId="60" fillId="0" borderId="0" xfId="8535"/>
    <xf numFmtId="0" fontId="19" fillId="0" borderId="0" xfId="0" applyFont="1" applyFill="1" applyAlignment="1">
      <alignment horizontal="left"/>
    </xf>
    <xf numFmtId="0" fontId="19" fillId="0" borderId="0" xfId="0" applyFont="1" applyFill="1" applyAlignment="1">
      <alignment horizontal="centerContinuous"/>
    </xf>
    <xf numFmtId="0" fontId="44" fillId="0" borderId="4" xfId="0" applyFont="1" applyFill="1" applyBorder="1" applyAlignment="1">
      <alignment horizontal="centerContinuous"/>
    </xf>
    <xf numFmtId="0" fontId="0" fillId="0" borderId="0" xfId="0" applyFill="1" applyBorder="1" applyAlignment="1">
      <alignment horizontal="centerContinuous"/>
    </xf>
    <xf numFmtId="0" fontId="17" fillId="0" borderId="0" xfId="11030" applyFill="1" applyAlignment="1">
      <alignment horizontal="centerContinuous" vertical="center"/>
    </xf>
    <xf numFmtId="0" fontId="17" fillId="0" borderId="0" xfId="11030" applyFill="1" applyAlignment="1">
      <alignment horizontal="center"/>
    </xf>
    <xf numFmtId="14" fontId="17" fillId="0" borderId="4" xfId="11030" applyNumberFormat="1" applyFill="1" applyBorder="1" applyAlignment="1">
      <alignment horizontal="center"/>
    </xf>
    <xf numFmtId="0" fontId="17" fillId="0" borderId="4" xfId="11030" applyFill="1" applyBorder="1" applyAlignment="1">
      <alignment horizontal="center"/>
    </xf>
    <xf numFmtId="164" fontId="17" fillId="0" borderId="0" xfId="6053" applyNumberFormat="1" applyFont="1" applyFill="1" applyAlignment="1">
      <alignment horizontal="left"/>
    </xf>
    <xf numFmtId="0" fontId="0" fillId="0" borderId="0" xfId="0" applyFill="1" applyAlignment="1">
      <alignment horizontal="left" indent="1"/>
    </xf>
    <xf numFmtId="194" fontId="22" fillId="0" borderId="6" xfId="0" applyNumberFormat="1" applyFont="1" applyFill="1" applyBorder="1" applyAlignment="1">
      <alignment horizontal="center"/>
    </xf>
    <xf numFmtId="194" fontId="22" fillId="0" borderId="0" xfId="0" applyNumberFormat="1" applyFont="1" applyFill="1" applyBorder="1" applyAlignment="1">
      <alignment horizontal="center"/>
    </xf>
    <xf numFmtId="164" fontId="83" fillId="0" borderId="0" xfId="11033" applyNumberFormat="1" applyFill="1"/>
    <xf numFmtId="0" fontId="0" fillId="0" borderId="0" xfId="11032" applyNumberFormat="1" applyFont="1" applyFill="1" applyAlignment="1"/>
    <xf numFmtId="0" fontId="0" fillId="0" borderId="0" xfId="11032" applyNumberFormat="1" applyFont="1" applyFill="1" applyBorder="1" applyAlignment="1"/>
    <xf numFmtId="0" fontId="0" fillId="0" borderId="0" xfId="11032" applyNumberFormat="1" applyFont="1" applyFill="1" applyAlignment="1">
      <alignment horizontal="right"/>
    </xf>
    <xf numFmtId="164" fontId="83" fillId="0" borderId="0" xfId="11033" applyNumberFormat="1" applyFill="1" applyBorder="1"/>
    <xf numFmtId="0" fontId="0" fillId="0" borderId="0" xfId="11032" applyNumberFormat="1" applyFont="1" applyFill="1" applyBorder="1" applyAlignment="1">
      <alignment horizontal="right"/>
    </xf>
    <xf numFmtId="164" fontId="83" fillId="0" borderId="0" xfId="11037" applyNumberFormat="1" applyFill="1" applyBorder="1" applyAlignment="1">
      <alignment horizontal="right"/>
    </xf>
    <xf numFmtId="170" fontId="83" fillId="0" borderId="0" xfId="11035" applyNumberFormat="1" applyFont="1" applyFill="1" applyBorder="1"/>
    <xf numFmtId="164" fontId="83" fillId="0" borderId="0" xfId="11037" applyNumberFormat="1" applyFill="1" applyBorder="1"/>
    <xf numFmtId="170" fontId="83" fillId="0" borderId="5" xfId="11035" applyNumberFormat="1" applyFont="1" applyFill="1" applyBorder="1"/>
    <xf numFmtId="165" fontId="83" fillId="0" borderId="4" xfId="11033" applyNumberFormat="1" applyFill="1" applyBorder="1"/>
    <xf numFmtId="0" fontId="0" fillId="0" borderId="4" xfId="11032" applyNumberFormat="1" applyFont="1" applyFill="1" applyBorder="1" applyAlignment="1">
      <alignment horizontal="center"/>
    </xf>
    <xf numFmtId="167" fontId="0" fillId="0" borderId="0" xfId="11032" applyNumberFormat="1" applyFont="1" applyFill="1" applyBorder="1" applyAlignment="1"/>
    <xf numFmtId="164" fontId="0" fillId="0" borderId="0" xfId="11032" applyNumberFormat="1" applyFont="1" applyFill="1" applyBorder="1" applyAlignment="1"/>
    <xf numFmtId="167" fontId="0" fillId="0" borderId="3" xfId="11032" applyNumberFormat="1" applyFont="1" applyFill="1" applyBorder="1" applyAlignment="1"/>
    <xf numFmtId="195" fontId="17" fillId="0" borderId="0" xfId="6218" applyNumberFormat="1" applyFont="1" applyFill="1" applyBorder="1"/>
    <xf numFmtId="0" fontId="0" fillId="0" borderId="24" xfId="11032" quotePrefix="1" applyNumberFormat="1" applyFont="1" applyFill="1" applyBorder="1" applyAlignment="1">
      <alignment horizontal="left"/>
    </xf>
    <xf numFmtId="0" fontId="0" fillId="0" borderId="25" xfId="11032" applyNumberFormat="1" applyFont="1" applyFill="1" applyBorder="1" applyAlignment="1">
      <alignment horizontal="center"/>
    </xf>
    <xf numFmtId="0" fontId="0" fillId="0" borderId="24" xfId="11032" applyNumberFormat="1" applyFont="1" applyFill="1" applyBorder="1" applyAlignment="1">
      <alignment horizontal="center"/>
    </xf>
    <xf numFmtId="0" fontId="0" fillId="0" borderId="25" xfId="11032" quotePrefix="1" applyNumberFormat="1" applyFont="1" applyFill="1" applyBorder="1" applyAlignment="1">
      <alignment horizontal="left"/>
    </xf>
    <xf numFmtId="0" fontId="0" fillId="0" borderId="25" xfId="11032" applyNumberFormat="1" applyFont="1" applyFill="1" applyBorder="1" applyAlignment="1">
      <alignment horizontal="left"/>
    </xf>
    <xf numFmtId="0" fontId="0" fillId="0" borderId="25" xfId="11032" applyNumberFormat="1" applyFont="1" applyFill="1" applyBorder="1" applyAlignment="1"/>
    <xf numFmtId="0" fontId="83" fillId="0" borderId="25" xfId="11036" applyFont="1" applyFill="1" applyBorder="1" applyAlignment="1">
      <alignment horizontal="left"/>
    </xf>
    <xf numFmtId="0" fontId="83" fillId="0" borderId="24" xfId="11036" applyFill="1" applyBorder="1" applyAlignment="1">
      <alignment horizontal="center"/>
    </xf>
    <xf numFmtId="0" fontId="0" fillId="0" borderId="24" xfId="11032" applyNumberFormat="1" applyFont="1" applyFill="1" applyBorder="1" applyAlignment="1">
      <alignment horizontal="center" vertical="top"/>
    </xf>
    <xf numFmtId="0" fontId="0" fillId="0" borderId="25" xfId="11032" applyNumberFormat="1" applyFont="1" applyFill="1" applyBorder="1" applyAlignment="1">
      <alignment horizontal="left" vertical="center" indent="1"/>
    </xf>
    <xf numFmtId="0" fontId="0" fillId="0" borderId="24" xfId="11032" applyNumberFormat="1" applyFont="1" applyFill="1" applyBorder="1" applyAlignment="1"/>
    <xf numFmtId="0" fontId="0" fillId="0" borderId="26" xfId="11032" applyNumberFormat="1" applyFont="1" applyFill="1" applyBorder="1" applyAlignment="1"/>
    <xf numFmtId="0" fontId="0" fillId="0" borderId="28" xfId="11032" applyNumberFormat="1" applyFont="1" applyFill="1" applyBorder="1" applyAlignment="1"/>
    <xf numFmtId="0" fontId="19" fillId="0" borderId="24" xfId="11036" applyFont="1" applyFill="1" applyBorder="1" applyAlignment="1"/>
    <xf numFmtId="0" fontId="19" fillId="0" borderId="25" xfId="11036" applyFont="1" applyFill="1" applyBorder="1" applyAlignment="1"/>
    <xf numFmtId="167" fontId="17" fillId="0" borderId="24" xfId="11034" applyNumberFormat="1" applyFont="1" applyFill="1" applyBorder="1"/>
    <xf numFmtId="167" fontId="17" fillId="0" borderId="25" xfId="11035" applyNumberFormat="1" applyFont="1" applyFill="1" applyBorder="1"/>
    <xf numFmtId="167" fontId="83" fillId="0" borderId="25" xfId="11035" applyNumberFormat="1" applyFill="1" applyBorder="1" applyAlignment="1">
      <alignment horizontal="right"/>
    </xf>
    <xf numFmtId="10" fontId="19" fillId="0" borderId="24" xfId="11036" applyNumberFormat="1" applyFont="1" applyFill="1" applyBorder="1" applyAlignment="1">
      <alignment horizontal="right"/>
    </xf>
    <xf numFmtId="10" fontId="19" fillId="0" borderId="25" xfId="11036" applyNumberFormat="1" applyFont="1" applyFill="1" applyBorder="1" applyAlignment="1">
      <alignment horizontal="right"/>
    </xf>
    <xf numFmtId="10" fontId="0" fillId="0" borderId="24" xfId="11032" applyNumberFormat="1" applyFont="1" applyFill="1" applyBorder="1" applyAlignment="1">
      <alignment horizontal="right"/>
    </xf>
    <xf numFmtId="10" fontId="0" fillId="0" borderId="25" xfId="11032" applyNumberFormat="1" applyFont="1" applyFill="1" applyBorder="1" applyAlignment="1">
      <alignment horizontal="right"/>
    </xf>
    <xf numFmtId="164" fontId="83" fillId="0" borderId="24" xfId="11033" applyNumberFormat="1" applyFill="1" applyBorder="1"/>
    <xf numFmtId="164" fontId="83" fillId="0" borderId="25" xfId="11033" applyNumberFormat="1" applyFill="1" applyBorder="1"/>
    <xf numFmtId="0" fontId="19" fillId="0" borderId="24" xfId="11032" applyNumberFormat="1" applyFont="1" applyFill="1" applyBorder="1" applyAlignment="1">
      <alignment horizontal="center"/>
    </xf>
    <xf numFmtId="164" fontId="19" fillId="0" borderId="25" xfId="11033" quotePrefix="1" applyNumberFormat="1" applyFont="1" applyFill="1" applyBorder="1" applyAlignment="1">
      <alignment horizontal="center"/>
    </xf>
    <xf numFmtId="167" fontId="83" fillId="0" borderId="24" xfId="11034" applyNumberFormat="1" applyFill="1" applyBorder="1"/>
    <xf numFmtId="170" fontId="83" fillId="0" borderId="25" xfId="11035" applyNumberFormat="1" applyFont="1" applyFill="1" applyBorder="1"/>
    <xf numFmtId="167" fontId="83" fillId="0" borderId="22" xfId="11034" applyNumberFormat="1" applyFill="1" applyBorder="1"/>
    <xf numFmtId="170" fontId="83" fillId="0" borderId="23" xfId="11035" applyNumberFormat="1" applyFont="1" applyFill="1" applyBorder="1"/>
    <xf numFmtId="165" fontId="83" fillId="0" borderId="26" xfId="11037" applyNumberFormat="1" applyFill="1" applyBorder="1"/>
    <xf numFmtId="165" fontId="83" fillId="0" borderId="28" xfId="11033" applyNumberFormat="1" applyFill="1" applyBorder="1"/>
    <xf numFmtId="164" fontId="83" fillId="0" borderId="24" xfId="11037" applyNumberFormat="1" applyFill="1" applyBorder="1"/>
    <xf numFmtId="164" fontId="83" fillId="0" borderId="25" xfId="11037" applyNumberFormat="1" applyFill="1" applyBorder="1"/>
    <xf numFmtId="168" fontId="84" fillId="0" borderId="25" xfId="11036" applyNumberFormat="1" applyFont="1" applyFill="1" applyBorder="1" applyAlignment="1">
      <alignment horizontal="right"/>
    </xf>
    <xf numFmtId="0" fontId="19" fillId="0" borderId="25" xfId="11036" applyFont="1" applyFill="1" applyBorder="1" applyAlignment="1">
      <alignment horizontal="center"/>
    </xf>
    <xf numFmtId="167" fontId="17" fillId="0" borderId="24" xfId="11035" applyNumberFormat="1" applyFont="1" applyFill="1" applyBorder="1"/>
    <xf numFmtId="167" fontId="17" fillId="0" borderId="25" xfId="11034" applyNumberFormat="1" applyFont="1" applyFill="1" applyBorder="1"/>
    <xf numFmtId="167" fontId="83" fillId="0" borderId="25" xfId="11034" applyNumberFormat="1" applyFill="1" applyBorder="1" applyAlignment="1">
      <alignment horizontal="right"/>
    </xf>
    <xf numFmtId="164" fontId="83" fillId="0" borderId="26" xfId="11033" applyNumberFormat="1" applyFill="1" applyBorder="1"/>
    <xf numFmtId="164" fontId="83" fillId="0" borderId="28" xfId="11033" applyNumberFormat="1" applyFill="1" applyBorder="1"/>
    <xf numFmtId="164" fontId="83" fillId="0" borderId="25" xfId="11033" applyNumberFormat="1" applyFill="1" applyBorder="1" applyAlignment="1">
      <alignment horizontal="centerContinuous"/>
    </xf>
    <xf numFmtId="167" fontId="17" fillId="0" borderId="0" xfId="11034" applyNumberFormat="1" applyFont="1" applyFill="1" applyBorder="1"/>
    <xf numFmtId="167" fontId="83" fillId="0" borderId="0" xfId="11034" applyNumberFormat="1" applyFill="1" applyBorder="1" applyAlignment="1">
      <alignment horizontal="right"/>
    </xf>
    <xf numFmtId="164" fontId="19" fillId="0" borderId="25" xfId="11033" applyNumberFormat="1" applyFont="1" applyFill="1" applyBorder="1" applyAlignment="1">
      <alignment horizontal="center"/>
    </xf>
    <xf numFmtId="10" fontId="19" fillId="0" borderId="0" xfId="11036" applyNumberFormat="1" applyFont="1" applyFill="1" applyBorder="1" applyAlignment="1">
      <alignment horizontal="right"/>
    </xf>
    <xf numFmtId="0" fontId="19" fillId="0" borderId="0" xfId="11032" applyNumberFormat="1" applyFont="1" applyFill="1" applyBorder="1" applyAlignment="1">
      <alignment horizontal="center"/>
    </xf>
    <xf numFmtId="167" fontId="83" fillId="0" borderId="25" xfId="11034" applyNumberFormat="1" applyFill="1" applyBorder="1"/>
    <xf numFmtId="167" fontId="83" fillId="0" borderId="23" xfId="11034" applyNumberFormat="1" applyFill="1" applyBorder="1"/>
    <xf numFmtId="164" fontId="83" fillId="0" borderId="4" xfId="11033" applyNumberFormat="1" applyFill="1" applyBorder="1"/>
    <xf numFmtId="0" fontId="47" fillId="0" borderId="0" xfId="11032" applyNumberFormat="1" applyFont="1" applyFill="1" applyAlignment="1">
      <alignment horizontal="centerContinuous"/>
    </xf>
    <xf numFmtId="164" fontId="47" fillId="0" borderId="0" xfId="11033" applyNumberFormat="1" applyFont="1" applyFill="1" applyAlignment="1">
      <alignment horizontal="centerContinuous"/>
    </xf>
    <xf numFmtId="0" fontId="19" fillId="0" borderId="37" xfId="11032" applyNumberFormat="1" applyFont="1" applyFill="1" applyBorder="1" applyAlignment="1">
      <alignment horizontal="centerContinuous" vertical="center" wrapText="1"/>
    </xf>
    <xf numFmtId="0" fontId="19" fillId="0" borderId="27" xfId="11032" applyNumberFormat="1" applyFont="1" applyFill="1" applyBorder="1" applyAlignment="1">
      <alignment horizontal="centerContinuous" vertical="center" wrapText="1"/>
    </xf>
    <xf numFmtId="0" fontId="19" fillId="0" borderId="37" xfId="11032" applyNumberFormat="1" applyFont="1" applyFill="1" applyBorder="1" applyAlignment="1">
      <alignment horizontal="centerContinuous" vertical="center"/>
    </xf>
    <xf numFmtId="0" fontId="19" fillId="0" borderId="8" xfId="11032" applyNumberFormat="1" applyFont="1" applyFill="1" applyBorder="1" applyAlignment="1">
      <alignment horizontal="centerContinuous" vertical="center"/>
    </xf>
    <xf numFmtId="164" fontId="19" fillId="0" borderId="8" xfId="11033" applyNumberFormat="1" applyFont="1" applyFill="1" applyBorder="1" applyAlignment="1">
      <alignment horizontal="center"/>
    </xf>
    <xf numFmtId="165" fontId="83" fillId="0" borderId="25" xfId="11033" applyNumberFormat="1" applyFill="1" applyBorder="1"/>
    <xf numFmtId="164" fontId="83" fillId="0" borderId="6" xfId="11033" applyNumberFormat="1" applyFill="1" applyBorder="1"/>
    <xf numFmtId="0" fontId="0" fillId="0" borderId="37" xfId="11032" applyNumberFormat="1" applyFont="1" applyFill="1" applyBorder="1" applyAlignment="1"/>
    <xf numFmtId="0" fontId="18" fillId="0" borderId="27" xfId="11032" applyNumberFormat="1" applyFont="1" applyFill="1" applyBorder="1" applyAlignment="1">
      <alignment horizontal="left" vertical="center"/>
    </xf>
    <xf numFmtId="167" fontId="83" fillId="0" borderId="38" xfId="11035" applyNumberFormat="1" applyFill="1" applyBorder="1" applyAlignment="1">
      <alignment horizontal="right"/>
    </xf>
    <xf numFmtId="41" fontId="17" fillId="0" borderId="24" xfId="11034" applyNumberFormat="1" applyFont="1" applyFill="1" applyBorder="1"/>
    <xf numFmtId="41" fontId="83" fillId="0" borderId="25" xfId="11033" applyNumberFormat="1" applyFill="1" applyBorder="1" applyAlignment="1">
      <alignment horizontal="right"/>
    </xf>
    <xf numFmtId="41" fontId="17" fillId="0" borderId="24" xfId="11035" applyNumberFormat="1" applyFont="1" applyFill="1" applyBorder="1"/>
    <xf numFmtId="41" fontId="83" fillId="0" borderId="25" xfId="11037" applyNumberFormat="1" applyFill="1" applyBorder="1" applyAlignment="1">
      <alignment horizontal="right"/>
    </xf>
    <xf numFmtId="41" fontId="83" fillId="0" borderId="24" xfId="11034" applyNumberFormat="1" applyFill="1" applyBorder="1"/>
    <xf numFmtId="173" fontId="21" fillId="0" borderId="0" xfId="0" applyNumberFormat="1" applyFont="1" applyFill="1"/>
    <xf numFmtId="173" fontId="21" fillId="0" borderId="0" xfId="0" applyNumberFormat="1" applyFont="1" applyFill="1" applyBorder="1"/>
    <xf numFmtId="167" fontId="21" fillId="0" borderId="0" xfId="10927" applyNumberFormat="1" applyFont="1" applyFill="1" applyBorder="1"/>
    <xf numFmtId="0" fontId="85" fillId="0" borderId="0" xfId="0" applyFont="1" applyFill="1"/>
    <xf numFmtId="0" fontId="17" fillId="0" borderId="0" xfId="0" applyFont="1"/>
    <xf numFmtId="42" fontId="0" fillId="0" borderId="0" xfId="0" applyNumberFormat="1"/>
    <xf numFmtId="42" fontId="0" fillId="0" borderId="0" xfId="11032" applyNumberFormat="1" applyFont="1" applyFill="1" applyAlignment="1"/>
    <xf numFmtId="175" fontId="0" fillId="0" borderId="0" xfId="11032" applyNumberFormat="1" applyFont="1" applyFill="1" applyAlignment="1"/>
    <xf numFmtId="41" fontId="0" fillId="0" borderId="0" xfId="11032" applyNumberFormat="1" applyFont="1" applyFill="1" applyAlignment="1"/>
    <xf numFmtId="42" fontId="0" fillId="0" borderId="3" xfId="11032" applyNumberFormat="1" applyFont="1" applyFill="1" applyBorder="1" applyAlignment="1"/>
    <xf numFmtId="175" fontId="0" fillId="0" borderId="3" xfId="11032" applyNumberFormat="1" applyFont="1" applyFill="1" applyBorder="1" applyAlignment="1"/>
    <xf numFmtId="170" fontId="83" fillId="0" borderId="25" xfId="11035" applyNumberFormat="1" applyFont="1" applyFill="1" applyBorder="1" applyAlignment="1">
      <alignment horizontal="right"/>
    </xf>
    <xf numFmtId="0" fontId="18" fillId="0" borderId="9" xfId="11032" applyNumberFormat="1" applyFont="1" applyFill="1" applyBorder="1" applyAlignment="1">
      <alignment horizontal="left" vertical="center"/>
    </xf>
    <xf numFmtId="0" fontId="0" fillId="0" borderId="0" xfId="11032" quotePrefix="1" applyNumberFormat="1" applyFont="1" applyFill="1" applyBorder="1" applyAlignment="1">
      <alignment horizontal="left"/>
    </xf>
    <xf numFmtId="0" fontId="0" fillId="0" borderId="0" xfId="11032" applyNumberFormat="1" applyFont="1" applyFill="1" applyBorder="1" applyAlignment="1">
      <alignment horizontal="left"/>
    </xf>
    <xf numFmtId="0" fontId="83" fillId="0" borderId="0" xfId="11036" applyFont="1" applyFill="1" applyBorder="1" applyAlignment="1">
      <alignment horizontal="left"/>
    </xf>
    <xf numFmtId="0" fontId="83" fillId="0" borderId="0" xfId="11036" applyFill="1" applyBorder="1"/>
    <xf numFmtId="0" fontId="83" fillId="0" borderId="0" xfId="11036" applyFont="1" applyFill="1" applyBorder="1" applyAlignment="1">
      <alignment horizontal="left" indent="1"/>
    </xf>
    <xf numFmtId="0" fontId="0" fillId="0" borderId="0" xfId="11032" applyNumberFormat="1" applyFont="1" applyFill="1" applyBorder="1" applyAlignment="1">
      <alignment vertical="top"/>
    </xf>
    <xf numFmtId="0" fontId="83" fillId="0" borderId="0" xfId="11036" quotePrefix="1" applyFont="1" applyFill="1" applyBorder="1" applyAlignment="1">
      <alignment horizontal="left"/>
    </xf>
    <xf numFmtId="0" fontId="0" fillId="0" borderId="0" xfId="11032" applyNumberFormat="1" applyFont="1" applyFill="1" applyBorder="1" applyAlignment="1">
      <alignment horizontal="left" vertical="center" indent="1"/>
    </xf>
    <xf numFmtId="0" fontId="0" fillId="0" borderId="4" xfId="11032" applyNumberFormat="1" applyFont="1" applyFill="1" applyBorder="1" applyAlignment="1"/>
    <xf numFmtId="0" fontId="83" fillId="0" borderId="25" xfId="11036" applyFill="1" applyBorder="1" applyAlignment="1">
      <alignment horizontal="left"/>
    </xf>
    <xf numFmtId="0" fontId="0" fillId="0" borderId="25" xfId="11032" applyNumberFormat="1" applyFont="1" applyFill="1" applyBorder="1" applyAlignment="1">
      <alignment horizontal="left" vertical="top"/>
    </xf>
    <xf numFmtId="168" fontId="17" fillId="0" borderId="0" xfId="11036" applyNumberFormat="1" applyFont="1" applyFill="1" applyBorder="1" applyAlignment="1">
      <alignment horizontal="right"/>
    </xf>
    <xf numFmtId="164" fontId="19" fillId="0" borderId="37" xfId="11033" applyNumberFormat="1" applyFont="1" applyFill="1" applyBorder="1" applyAlignment="1">
      <alignment horizontal="centerContinuous"/>
    </xf>
    <xf numFmtId="164" fontId="19" fillId="0" borderId="27" xfId="11033" applyNumberFormat="1" applyFont="1" applyFill="1" applyBorder="1" applyAlignment="1">
      <alignment horizontal="centerContinuous"/>
    </xf>
    <xf numFmtId="172" fontId="0" fillId="0" borderId="4" xfId="0" applyNumberFormat="1" applyFill="1" applyBorder="1" applyAlignment="1">
      <alignment horizontal="center"/>
    </xf>
    <xf numFmtId="0" fontId="12" fillId="0" borderId="0" xfId="11038"/>
    <xf numFmtId="0" fontId="21" fillId="0" borderId="0" xfId="11038" applyNumberFormat="1" applyFont="1" applyFill="1" applyAlignment="1"/>
    <xf numFmtId="49" fontId="21" fillId="0" borderId="0" xfId="11038" applyNumberFormat="1" applyFont="1" applyFill="1" applyAlignment="1"/>
    <xf numFmtId="0" fontId="21" fillId="0" borderId="0" xfId="11038" applyNumberFormat="1" applyFont="1" applyFill="1" applyAlignment="1">
      <alignment horizontal="center"/>
    </xf>
    <xf numFmtId="42" fontId="21" fillId="0" borderId="0" xfId="11038" applyNumberFormat="1" applyFont="1" applyFill="1" applyBorder="1" applyAlignment="1" applyProtection="1">
      <protection locked="0"/>
    </xf>
    <xf numFmtId="42" fontId="31" fillId="0" borderId="3" xfId="11038" applyNumberFormat="1" applyFont="1" applyFill="1" applyBorder="1" applyAlignment="1" applyProtection="1">
      <protection locked="0"/>
    </xf>
    <xf numFmtId="42" fontId="21" fillId="0" borderId="3" xfId="11038" applyNumberFormat="1" applyFont="1" applyFill="1" applyBorder="1" applyAlignment="1" applyProtection="1">
      <protection locked="0"/>
    </xf>
    <xf numFmtId="41" fontId="21" fillId="0" borderId="0" xfId="11039" applyNumberFormat="1" applyFont="1" applyFill="1" applyAlignment="1" applyProtection="1">
      <protection locked="0"/>
    </xf>
    <xf numFmtId="41" fontId="31" fillId="0" borderId="0" xfId="11039" applyNumberFormat="1" applyFont="1" applyFill="1" applyAlignment="1" applyProtection="1">
      <protection locked="0"/>
    </xf>
    <xf numFmtId="196" fontId="82" fillId="0" borderId="0" xfId="11038" applyNumberFormat="1" applyFont="1" applyFill="1" applyAlignment="1" applyProtection="1">
      <alignment horizontal="left"/>
    </xf>
    <xf numFmtId="42" fontId="21" fillId="0" borderId="0" xfId="11038" applyNumberFormat="1" applyFont="1" applyFill="1" applyAlignment="1" applyProtection="1">
      <protection locked="0"/>
    </xf>
    <xf numFmtId="0" fontId="21" fillId="0" borderId="0" xfId="11038" applyNumberFormat="1" applyFont="1" applyFill="1" applyAlignment="1">
      <alignment horizontal="left"/>
    </xf>
    <xf numFmtId="10" fontId="31" fillId="0" borderId="0" xfId="11040" applyNumberFormat="1" applyFont="1" applyFill="1" applyAlignment="1" applyProtection="1">
      <protection locked="0"/>
    </xf>
    <xf numFmtId="41" fontId="21" fillId="0" borderId="0" xfId="11038" applyNumberFormat="1" applyFont="1" applyFill="1" applyAlignment="1" applyProtection="1">
      <protection locked="0"/>
    </xf>
    <xf numFmtId="10" fontId="21" fillId="0" borderId="0" xfId="11040" applyNumberFormat="1" applyFont="1" applyFill="1" applyAlignment="1" applyProtection="1">
      <protection locked="0"/>
    </xf>
    <xf numFmtId="42" fontId="31" fillId="0" borderId="0" xfId="11038" applyNumberFormat="1" applyFont="1" applyFill="1" applyAlignment="1" applyProtection="1">
      <protection locked="0"/>
    </xf>
    <xf numFmtId="42" fontId="21" fillId="0" borderId="0" xfId="11038" applyNumberFormat="1" applyFont="1" applyFill="1" applyAlignment="1">
      <alignment horizontal="left"/>
    </xf>
    <xf numFmtId="42" fontId="21" fillId="0" borderId="0" xfId="11038" applyNumberFormat="1" applyFont="1" applyFill="1" applyAlignment="1"/>
    <xf numFmtId="164" fontId="21" fillId="0" borderId="0" xfId="11038" applyNumberFormat="1" applyFont="1" applyFill="1" applyAlignment="1"/>
    <xf numFmtId="42" fontId="31" fillId="0" borderId="5" xfId="11038" applyNumberFormat="1" applyFont="1" applyFill="1" applyBorder="1" applyAlignment="1"/>
    <xf numFmtId="42" fontId="21" fillId="0" borderId="5" xfId="11038" applyNumberFormat="1" applyFont="1" applyFill="1" applyBorder="1" applyAlignment="1"/>
    <xf numFmtId="41" fontId="21" fillId="0" borderId="4" xfId="11038" applyNumberFormat="1" applyFont="1" applyFill="1" applyBorder="1" applyAlignment="1" applyProtection="1">
      <protection locked="0"/>
    </xf>
    <xf numFmtId="41" fontId="31" fillId="0" borderId="0" xfId="11038" applyNumberFormat="1" applyFont="1" applyFill="1" applyBorder="1" applyAlignment="1" applyProtection="1">
      <protection locked="0"/>
    </xf>
    <xf numFmtId="164" fontId="31" fillId="0" borderId="0" xfId="11038" applyNumberFormat="1" applyFont="1" applyFill="1" applyAlignment="1"/>
    <xf numFmtId="41" fontId="21" fillId="0" borderId="0" xfId="11038" applyNumberFormat="1" applyFont="1" applyFill="1" applyBorder="1" applyAlignment="1" applyProtection="1">
      <protection locked="0"/>
    </xf>
    <xf numFmtId="0" fontId="21" fillId="0" borderId="0" xfId="11038" quotePrefix="1" applyNumberFormat="1" applyFont="1" applyFill="1" applyAlignment="1">
      <alignment horizontal="left"/>
    </xf>
    <xf numFmtId="178" fontId="21" fillId="0" borderId="0" xfId="11038" applyNumberFormat="1" applyFont="1" applyFill="1" applyAlignment="1"/>
    <xf numFmtId="164" fontId="31" fillId="0" borderId="5" xfId="11038" applyNumberFormat="1" applyFont="1" applyFill="1" applyBorder="1" applyAlignment="1" applyProtection="1">
      <protection locked="0"/>
    </xf>
    <xf numFmtId="164" fontId="21" fillId="0" borderId="5" xfId="11038" applyNumberFormat="1" applyFont="1" applyFill="1" applyBorder="1" applyAlignment="1" applyProtection="1">
      <protection locked="0"/>
    </xf>
    <xf numFmtId="42" fontId="31" fillId="0" borderId="0" xfId="11038" applyNumberFormat="1" applyFont="1" applyFill="1" applyAlignment="1"/>
    <xf numFmtId="164" fontId="21" fillId="0" borderId="4" xfId="11038" applyNumberFormat="1" applyFont="1" applyFill="1" applyBorder="1" applyAlignment="1"/>
    <xf numFmtId="41" fontId="31" fillId="0" borderId="0" xfId="11038" applyNumberFormat="1" applyFont="1" applyFill="1" applyAlignment="1" applyProtection="1">
      <protection locked="0"/>
    </xf>
    <xf numFmtId="178" fontId="21" fillId="0" borderId="0" xfId="11038" applyNumberFormat="1" applyFont="1" applyFill="1" applyAlignment="1" applyProtection="1">
      <protection locked="0"/>
    </xf>
    <xf numFmtId="164" fontId="31" fillId="0" borderId="4" xfId="11038" applyNumberFormat="1" applyFont="1" applyFill="1" applyBorder="1" applyAlignment="1"/>
    <xf numFmtId="41" fontId="31" fillId="0" borderId="4" xfId="11038" applyNumberFormat="1" applyFont="1" applyFill="1" applyBorder="1" applyAlignment="1" applyProtection="1">
      <protection locked="0"/>
    </xf>
    <xf numFmtId="49" fontId="21" fillId="0" borderId="0" xfId="11038" applyNumberFormat="1" applyFont="1" applyFill="1" applyAlignment="1">
      <alignment horizontal="fill"/>
    </xf>
    <xf numFmtId="0" fontId="21" fillId="0" borderId="0" xfId="11038" applyNumberFormat="1" applyFont="1" applyFill="1" applyAlignment="1">
      <alignment horizontal="fill"/>
    </xf>
    <xf numFmtId="0" fontId="22" fillId="0" borderId="0" xfId="11038" applyNumberFormat="1" applyFont="1" applyFill="1" applyAlignment="1"/>
    <xf numFmtId="49" fontId="22" fillId="0" borderId="0" xfId="11038" applyNumberFormat="1" applyFont="1" applyFill="1" applyAlignment="1">
      <alignment horizontal="center"/>
    </xf>
    <xf numFmtId="0" fontId="22" fillId="0" borderId="0" xfId="11038" applyNumberFormat="1" applyFont="1" applyFill="1" applyBorder="1" applyAlignment="1">
      <alignment horizontal="center"/>
    </xf>
    <xf numFmtId="0" fontId="22" fillId="0" borderId="0" xfId="11038" applyNumberFormat="1" applyFont="1" applyFill="1" applyAlignment="1">
      <alignment horizontal="center"/>
    </xf>
    <xf numFmtId="49" fontId="22" fillId="0" borderId="0" xfId="11038" applyNumberFormat="1" applyFont="1" applyFill="1" applyAlignment="1"/>
    <xf numFmtId="0" fontId="22" fillId="0" borderId="0" xfId="11038" applyNumberFormat="1" applyFont="1" applyFill="1" applyAlignment="1">
      <alignment horizontal="fill"/>
    </xf>
    <xf numFmtId="0" fontId="31" fillId="0" borderId="0" xfId="11038" applyNumberFormat="1" applyFont="1" applyAlignment="1">
      <alignment horizontal="center"/>
    </xf>
    <xf numFmtId="0" fontId="12" fillId="0" borderId="0" xfId="11038" applyNumberFormat="1" applyAlignment="1"/>
    <xf numFmtId="49" fontId="22" fillId="0" borderId="0" xfId="11038" applyNumberFormat="1" applyFont="1" applyFill="1" applyAlignment="1">
      <alignment horizontal="left"/>
    </xf>
    <xf numFmtId="0" fontId="22" fillId="0" borderId="0" xfId="11038" quotePrefix="1" applyNumberFormat="1" applyFont="1" applyFill="1" applyAlignment="1">
      <alignment horizontal="centerContinuous" vertical="center"/>
    </xf>
    <xf numFmtId="0" fontId="22" fillId="0" borderId="0" xfId="11038" applyNumberFormat="1" applyFont="1" applyFill="1" applyAlignment="1">
      <alignment horizontal="centerContinuous" vertical="center"/>
    </xf>
    <xf numFmtId="0" fontId="12" fillId="0" borderId="0" xfId="11038" applyAlignment="1">
      <alignment horizontal="centerContinuous"/>
    </xf>
    <xf numFmtId="0" fontId="17" fillId="0" borderId="0" xfId="11038" applyNumberFormat="1" applyFont="1" applyAlignment="1">
      <alignment horizontal="centerContinuous"/>
    </xf>
    <xf numFmtId="0" fontId="22" fillId="0" borderId="0" xfId="11038" applyNumberFormat="1" applyFont="1" applyFill="1" applyBorder="1" applyAlignment="1">
      <alignment horizontal="centerContinuous"/>
    </xf>
    <xf numFmtId="0" fontId="22" fillId="0" borderId="0" xfId="11038" applyNumberFormat="1" applyFont="1" applyFill="1" applyBorder="1" applyAlignment="1"/>
    <xf numFmtId="0" fontId="22" fillId="0" borderId="6" xfId="11038" applyNumberFormat="1" applyFont="1" applyFill="1" applyBorder="1" applyAlignment="1">
      <alignment horizontal="center"/>
    </xf>
    <xf numFmtId="0" fontId="22" fillId="0" borderId="0" xfId="11038" applyNumberFormat="1" applyFont="1" applyFill="1" applyAlignment="1">
      <alignment horizontal="right"/>
    </xf>
    <xf numFmtId="0" fontId="22" fillId="0" borderId="0" xfId="0" applyFont="1" applyFill="1" applyAlignment="1" applyProtection="1">
      <alignment horizontal="center"/>
      <protection locked="0"/>
    </xf>
    <xf numFmtId="164" fontId="86" fillId="0" borderId="0" xfId="10702" applyNumberFormat="1" applyFont="1" applyFill="1" applyBorder="1"/>
    <xf numFmtId="0" fontId="33" fillId="0" borderId="0" xfId="0" applyFont="1" applyFill="1"/>
    <xf numFmtId="42" fontId="21" fillId="0" borderId="0" xfId="10702" applyNumberFormat="1" applyFont="1" applyFill="1" applyBorder="1"/>
    <xf numFmtId="164" fontId="83" fillId="0" borderId="0" xfId="11033" applyNumberFormat="1" applyFill="1" applyAlignment="1">
      <alignment horizontal="right"/>
    </xf>
    <xf numFmtId="0" fontId="88" fillId="0" borderId="0" xfId="8529" applyNumberFormat="1" applyFont="1" applyFill="1" applyAlignment="1"/>
    <xf numFmtId="0" fontId="22" fillId="0" borderId="0" xfId="0" applyFont="1" applyFill="1" applyAlignment="1">
      <alignment horizontal="center"/>
    </xf>
    <xf numFmtId="0" fontId="17" fillId="0" borderId="0" xfId="0" applyFont="1" applyFill="1"/>
    <xf numFmtId="169" fontId="0" fillId="0" borderId="0" xfId="6053" applyNumberFormat="1" applyFont="1" applyFill="1" applyBorder="1"/>
    <xf numFmtId="0" fontId="10" fillId="0" borderId="0" xfId="11046"/>
    <xf numFmtId="14" fontId="10" fillId="0" borderId="0" xfId="11046" applyNumberFormat="1"/>
    <xf numFmtId="41" fontId="10" fillId="0" borderId="0" xfId="11046" applyNumberFormat="1"/>
    <xf numFmtId="41" fontId="0" fillId="0" borderId="0" xfId="0" applyNumberFormat="1"/>
    <xf numFmtId="0" fontId="91" fillId="0" borderId="0" xfId="11047" applyFont="1"/>
    <xf numFmtId="0" fontId="90" fillId="0" borderId="0" xfId="11047"/>
    <xf numFmtId="0" fontId="90" fillId="0" borderId="0" xfId="11047" applyAlignment="1">
      <alignment horizontal="center"/>
    </xf>
    <xf numFmtId="14" fontId="90" fillId="0" borderId="0" xfId="11047" applyNumberFormat="1"/>
    <xf numFmtId="164" fontId="0" fillId="0" borderId="0" xfId="11048" applyNumberFormat="1" applyFont="1"/>
    <xf numFmtId="164" fontId="90" fillId="0" borderId="0" xfId="11047" applyNumberFormat="1"/>
    <xf numFmtId="0" fontId="93" fillId="0" borderId="29" xfId="11047" applyFont="1" applyBorder="1"/>
    <xf numFmtId="0" fontId="90" fillId="0" borderId="30" xfId="11047" applyBorder="1"/>
    <xf numFmtId="0" fontId="90" fillId="0" borderId="31" xfId="11047" applyBorder="1"/>
    <xf numFmtId="0" fontId="90" fillId="0" borderId="32" xfId="11047" applyBorder="1"/>
    <xf numFmtId="0" fontId="90" fillId="0" borderId="0" xfId="11047" applyBorder="1"/>
    <xf numFmtId="0" fontId="90" fillId="0" borderId="33" xfId="11047" applyBorder="1"/>
    <xf numFmtId="0" fontId="90" fillId="0" borderId="32" xfId="11047" applyBorder="1" applyAlignment="1">
      <alignment horizontal="center"/>
    </xf>
    <xf numFmtId="0" fontId="90" fillId="0" borderId="0" xfId="11047" applyBorder="1" applyAlignment="1">
      <alignment horizontal="center"/>
    </xf>
    <xf numFmtId="0" fontId="90" fillId="0" borderId="33" xfId="11047" applyBorder="1" applyAlignment="1">
      <alignment horizontal="center"/>
    </xf>
    <xf numFmtId="0" fontId="92" fillId="0" borderId="32" xfId="11047" applyFont="1" applyBorder="1" applyAlignment="1">
      <alignment horizontal="center"/>
    </xf>
    <xf numFmtId="0" fontId="92" fillId="0" borderId="0" xfId="11047" applyFont="1" applyBorder="1" applyAlignment="1">
      <alignment horizontal="center"/>
    </xf>
    <xf numFmtId="14" fontId="92" fillId="0" borderId="0" xfId="11047" applyNumberFormat="1" applyFont="1" applyBorder="1"/>
    <xf numFmtId="0" fontId="92" fillId="0" borderId="0" xfId="11047" applyFont="1" applyBorder="1"/>
    <xf numFmtId="164" fontId="92" fillId="0" borderId="0" xfId="11047" applyNumberFormat="1" applyFont="1" applyBorder="1"/>
    <xf numFmtId="164" fontId="92" fillId="0" borderId="33" xfId="11047" applyNumberFormat="1" applyFont="1" applyBorder="1"/>
    <xf numFmtId="14" fontId="90" fillId="0" borderId="0" xfId="11047" applyNumberFormat="1" applyBorder="1"/>
    <xf numFmtId="164" fontId="0" fillId="0" borderId="0" xfId="11048" applyNumberFormat="1" applyFont="1" applyBorder="1"/>
    <xf numFmtId="164" fontId="0" fillId="0" borderId="33" xfId="11048" applyNumberFormat="1" applyFont="1" applyBorder="1"/>
    <xf numFmtId="0" fontId="90" fillId="0" borderId="35" xfId="11047" applyBorder="1"/>
    <xf numFmtId="0" fontId="90" fillId="0" borderId="2" xfId="11047" applyBorder="1"/>
    <xf numFmtId="0" fontId="90" fillId="0" borderId="36" xfId="11047" applyBorder="1"/>
    <xf numFmtId="0" fontId="94" fillId="0" borderId="0" xfId="11047" applyFont="1" applyBorder="1" applyAlignment="1">
      <alignment horizontal="center"/>
    </xf>
    <xf numFmtId="0" fontId="0" fillId="0" borderId="0" xfId="0" applyFill="1" applyAlignment="1" applyProtection="1">
      <alignment horizontal="right"/>
    </xf>
    <xf numFmtId="0" fontId="0" fillId="0" borderId="0" xfId="0" applyFill="1" applyAlignment="1" applyProtection="1">
      <alignment horizontal="center"/>
    </xf>
    <xf numFmtId="0" fontId="95" fillId="0" borderId="0" xfId="11027" applyFont="1"/>
    <xf numFmtId="0" fontId="96" fillId="0" borderId="0" xfId="0" applyFont="1" applyFill="1"/>
    <xf numFmtId="173" fontId="97" fillId="0" borderId="0" xfId="10697" applyNumberFormat="1" applyFont="1" applyAlignment="1">
      <alignment horizontal="left" wrapText="1"/>
    </xf>
    <xf numFmtId="0" fontId="17" fillId="0" borderId="0" xfId="10697" applyNumberFormat="1" applyFont="1" applyFill="1" applyAlignment="1">
      <alignment horizontal="left"/>
    </xf>
    <xf numFmtId="0" fontId="17" fillId="0" borderId="0" xfId="8531" applyFill="1"/>
    <xf numFmtId="173" fontId="17" fillId="0" borderId="0" xfId="10697" applyNumberFormat="1" applyFont="1" applyFill="1" applyAlignment="1">
      <alignment horizontal="left" wrapText="1"/>
    </xf>
    <xf numFmtId="0" fontId="17" fillId="0" borderId="0" xfId="8531" applyFill="1" applyAlignment="1">
      <alignment horizontal="left" indent="1"/>
    </xf>
    <xf numFmtId="164" fontId="17" fillId="0" borderId="0" xfId="10703" applyNumberFormat="1" applyFont="1" applyFill="1" applyAlignment="1">
      <alignment horizontal="left" wrapText="1"/>
    </xf>
    <xf numFmtId="164" fontId="17" fillId="0" borderId="4" xfId="10703" applyNumberFormat="1" applyFont="1" applyFill="1" applyBorder="1" applyAlignment="1">
      <alignment horizontal="left" wrapText="1"/>
    </xf>
    <xf numFmtId="0" fontId="17" fillId="0" borderId="0" xfId="8531" applyFill="1" applyAlignment="1">
      <alignment horizontal="left" indent="2"/>
    </xf>
    <xf numFmtId="173" fontId="27" fillId="0" borderId="0" xfId="10697" applyNumberFormat="1" applyFont="1" applyFill="1" applyAlignment="1">
      <alignment horizontal="left" wrapText="1"/>
    </xf>
    <xf numFmtId="173" fontId="19" fillId="0" borderId="0" xfId="10697" applyNumberFormat="1" applyFont="1" applyFill="1" applyAlignment="1">
      <alignment horizontal="left" wrapText="1"/>
    </xf>
    <xf numFmtId="0" fontId="36" fillId="0" borderId="0" xfId="0" applyFont="1" applyFill="1" applyBorder="1" applyProtection="1"/>
    <xf numFmtId="0" fontId="36" fillId="0" borderId="0" xfId="0" applyFont="1" applyFill="1" applyBorder="1" applyAlignment="1" applyProtection="1">
      <alignment horizontal="left"/>
    </xf>
    <xf numFmtId="41" fontId="17" fillId="0" borderId="5" xfId="8525" applyNumberFormat="1" applyFill="1" applyBorder="1"/>
    <xf numFmtId="42" fontId="17" fillId="0" borderId="10" xfId="8526" applyNumberFormat="1" applyFill="1" applyBorder="1"/>
    <xf numFmtId="0" fontId="17" fillId="0" borderId="0" xfId="8525" applyFill="1"/>
    <xf numFmtId="0" fontId="125" fillId="0" borderId="0" xfId="8525" applyFont="1"/>
    <xf numFmtId="44" fontId="0" fillId="0" borderId="0" xfId="0" applyNumberFormat="1" applyFill="1"/>
    <xf numFmtId="2" fontId="0" fillId="0" borderId="0" xfId="0" applyNumberFormat="1" applyFill="1" applyBorder="1" applyAlignment="1">
      <alignment horizontal="center"/>
    </xf>
    <xf numFmtId="0" fontId="22" fillId="0" borderId="0" xfId="0" applyFont="1" applyFill="1" applyAlignment="1" applyProtection="1">
      <alignment horizontal="center"/>
      <protection locked="0"/>
    </xf>
    <xf numFmtId="0" fontId="0" fillId="0" borderId="0" xfId="0" applyFill="1" applyAlignment="1">
      <alignment horizontal="center"/>
    </xf>
    <xf numFmtId="167" fontId="0" fillId="53" borderId="0" xfId="6218" applyNumberFormat="1" applyFont="1" applyFill="1"/>
    <xf numFmtId="164" fontId="0" fillId="53" borderId="0" xfId="6053" applyNumberFormat="1" applyFont="1" applyFill="1"/>
    <xf numFmtId="164" fontId="0" fillId="53" borderId="5" xfId="6053" applyNumberFormat="1" applyFont="1" applyFill="1" applyBorder="1"/>
    <xf numFmtId="164" fontId="0" fillId="53" borderId="0" xfId="6053" applyNumberFormat="1" applyFont="1" applyFill="1" applyBorder="1"/>
    <xf numFmtId="164" fontId="0" fillId="53" borderId="9" xfId="0" applyNumberFormat="1" applyFill="1" applyBorder="1"/>
    <xf numFmtId="167" fontId="0" fillId="53" borderId="10" xfId="0" applyNumberFormat="1" applyFill="1" applyBorder="1"/>
    <xf numFmtId="167" fontId="0" fillId="53" borderId="0" xfId="0" applyNumberFormat="1" applyFill="1"/>
    <xf numFmtId="174" fontId="17" fillId="0" borderId="0" xfId="7343" applyNumberFormat="1" applyFont="1"/>
    <xf numFmtId="10" fontId="17" fillId="0" borderId="0" xfId="7343" applyNumberFormat="1" applyFont="1"/>
    <xf numFmtId="209" fontId="17" fillId="0" borderId="0" xfId="7343" applyNumberFormat="1" applyFont="1"/>
    <xf numFmtId="41" fontId="164" fillId="0" borderId="0" xfId="0" applyNumberFormat="1" applyFont="1" applyFill="1"/>
    <xf numFmtId="0" fontId="6" fillId="0" borderId="0" xfId="20268" applyFont="1" applyFill="1"/>
    <xf numFmtId="43" fontId="6" fillId="0" borderId="0" xfId="20269" applyFont="1" applyFill="1"/>
    <xf numFmtId="43" fontId="6" fillId="0" borderId="0" xfId="20268" applyNumberFormat="1" applyFont="1" applyFill="1"/>
    <xf numFmtId="164" fontId="6" fillId="0" borderId="0" xfId="20268" applyNumberFormat="1" applyFont="1" applyFill="1"/>
    <xf numFmtId="164" fontId="6" fillId="0" borderId="10" xfId="20268" applyNumberFormat="1" applyFont="1" applyFill="1" applyBorder="1"/>
    <xf numFmtId="0" fontId="17" fillId="0" borderId="0" xfId="10698" applyFont="1" applyAlignment="1">
      <alignment horizontal="center"/>
    </xf>
    <xf numFmtId="0" fontId="6" fillId="0" borderId="48" xfId="20268" applyFont="1" applyFill="1" applyBorder="1"/>
    <xf numFmtId="164" fontId="6" fillId="0" borderId="4" xfId="20268" applyNumberFormat="1" applyFont="1" applyFill="1" applyBorder="1"/>
    <xf numFmtId="164" fontId="86" fillId="0" borderId="48" xfId="10702" applyNumberFormat="1" applyFont="1" applyFill="1" applyBorder="1"/>
    <xf numFmtId="173" fontId="86" fillId="0" borderId="0" xfId="20268" applyNumberFormat="1" applyFont="1" applyFill="1" applyAlignment="1">
      <alignment horizontal="left"/>
    </xf>
    <xf numFmtId="0" fontId="6" fillId="0" borderId="4" xfId="20268" applyFont="1" applyFill="1" applyBorder="1" applyAlignment="1">
      <alignment horizontal="center"/>
    </xf>
    <xf numFmtId="0" fontId="6" fillId="0" borderId="0" xfId="20268" applyFont="1" applyFill="1" applyBorder="1" applyAlignment="1">
      <alignment horizontal="center"/>
    </xf>
    <xf numFmtId="0" fontId="6" fillId="0" borderId="0" xfId="20268" applyFont="1" applyFill="1" applyAlignment="1">
      <alignment horizontal="centerContinuous"/>
    </xf>
    <xf numFmtId="0" fontId="17" fillId="0" borderId="0" xfId="0" applyFont="1" applyBorder="1"/>
    <xf numFmtId="0" fontId="30" fillId="0" borderId="0" xfId="0" applyFont="1" applyFill="1" applyAlignment="1">
      <alignment horizontal="centerContinuous"/>
    </xf>
    <xf numFmtId="0" fontId="86" fillId="0" borderId="0" xfId="0" applyFont="1"/>
    <xf numFmtId="41" fontId="86" fillId="0" borderId="0" xfId="0" applyNumberFormat="1" applyFont="1"/>
    <xf numFmtId="178" fontId="72" fillId="0" borderId="0" xfId="0" applyNumberFormat="1" applyFont="1" applyFill="1" applyBorder="1"/>
    <xf numFmtId="173" fontId="72" fillId="0" borderId="0" xfId="0" applyNumberFormat="1" applyFont="1" applyFill="1" applyBorder="1" applyAlignment="1">
      <alignment horizontal="left"/>
    </xf>
    <xf numFmtId="164" fontId="72" fillId="0" borderId="0" xfId="10702" applyNumberFormat="1" applyFont="1" applyFill="1" applyBorder="1"/>
    <xf numFmtId="0" fontId="166" fillId="0" borderId="0" xfId="0" applyFont="1" applyFill="1" applyBorder="1"/>
    <xf numFmtId="0" fontId="0" fillId="0" borderId="0" xfId="0" quotePrefix="1"/>
    <xf numFmtId="0" fontId="0" fillId="0" borderId="0" xfId="0" applyAlignment="1">
      <alignment horizontal="right"/>
    </xf>
    <xf numFmtId="0" fontId="19" fillId="0" borderId="0" xfId="0" applyFont="1" applyAlignment="1">
      <alignment horizontal="right"/>
    </xf>
    <xf numFmtId="44" fontId="0" fillId="0" borderId="0" xfId="0" applyNumberFormat="1"/>
    <xf numFmtId="0" fontId="28" fillId="0" borderId="0" xfId="6053"/>
    <xf numFmtId="0" fontId="57" fillId="0" borderId="0" xfId="20272" applyNumberFormat="1" applyFont="1" applyFill="1" applyAlignment="1"/>
    <xf numFmtId="164" fontId="57" fillId="0" borderId="0" xfId="20273" applyNumberFormat="1" applyFont="1" applyFill="1" applyAlignment="1"/>
    <xf numFmtId="0" fontId="57" fillId="0" borderId="0" xfId="20272" applyNumberFormat="1" applyFont="1" applyFill="1" applyAlignment="1">
      <alignment horizontal="center"/>
    </xf>
    <xf numFmtId="164" fontId="29" fillId="0" borderId="0" xfId="20273" applyNumberFormat="1" applyFont="1" applyFill="1" applyAlignment="1"/>
    <xf numFmtId="0" fontId="29" fillId="0" borderId="0" xfId="20272" applyNumberFormat="1" applyFont="1" applyFill="1" applyAlignment="1"/>
    <xf numFmtId="0" fontId="29" fillId="0" borderId="0" xfId="20272" applyNumberFormat="1" applyFont="1" applyFill="1" applyAlignment="1">
      <alignment horizontal="center"/>
    </xf>
    <xf numFmtId="41" fontId="29" fillId="0" borderId="0" xfId="20272" applyNumberFormat="1" applyFont="1" applyFill="1" applyAlignment="1"/>
    <xf numFmtId="41" fontId="29" fillId="0" borderId="0" xfId="13011" applyNumberFormat="1" applyFont="1" applyAlignment="1"/>
    <xf numFmtId="41" fontId="29" fillId="0" borderId="0" xfId="13011" applyNumberFormat="1" applyFont="1" applyFill="1" applyAlignment="1"/>
    <xf numFmtId="173" fontId="29" fillId="0" borderId="0" xfId="13011" applyFont="1" applyFill="1" applyAlignment="1">
      <alignment horizontal="left"/>
    </xf>
    <xf numFmtId="49" fontId="29" fillId="0" borderId="0" xfId="13011" applyNumberFormat="1" applyFont="1" applyFill="1" applyAlignment="1">
      <alignment horizontal="left"/>
    </xf>
    <xf numFmtId="49" fontId="29" fillId="0" borderId="0" xfId="20273" applyNumberFormat="1" applyFont="1" applyFill="1" applyAlignment="1">
      <alignment horizontal="left"/>
    </xf>
    <xf numFmtId="41" fontId="29" fillId="0" borderId="0" xfId="20272" applyNumberFormat="1" applyFont="1" applyFill="1" applyAlignment="1">
      <alignment horizontal="center"/>
    </xf>
    <xf numFmtId="42" fontId="29" fillId="0" borderId="0" xfId="13011" applyNumberFormat="1" applyFont="1" applyAlignment="1"/>
    <xf numFmtId="173" fontId="32" fillId="0" borderId="0" xfId="13011" applyFont="1" applyFill="1" applyAlignment="1">
      <alignment horizontal="left"/>
    </xf>
    <xf numFmtId="164" fontId="29" fillId="0" borderId="20" xfId="20273" applyNumberFormat="1" applyFont="1" applyFill="1" applyBorder="1" applyAlignment="1"/>
    <xf numFmtId="164" fontId="29" fillId="0" borderId="19" xfId="20273" applyNumberFormat="1" applyFont="1" applyFill="1" applyBorder="1" applyAlignment="1"/>
    <xf numFmtId="175" fontId="29" fillId="0" borderId="18" xfId="13011" applyNumberFormat="1" applyFont="1" applyBorder="1" applyAlignment="1"/>
    <xf numFmtId="0" fontId="29" fillId="0" borderId="20" xfId="13011" applyNumberFormat="1" applyFont="1" applyBorder="1" applyAlignment="1"/>
    <xf numFmtId="173" fontId="29" fillId="0" borderId="19" xfId="13011" applyFont="1" applyFill="1" applyBorder="1" applyAlignment="1">
      <alignment horizontal="left"/>
    </xf>
    <xf numFmtId="0" fontId="29" fillId="0" borderId="18" xfId="20272" applyNumberFormat="1" applyFont="1" applyFill="1" applyBorder="1" applyAlignment="1">
      <alignment horizontal="center"/>
    </xf>
    <xf numFmtId="0" fontId="29" fillId="0" borderId="21" xfId="13011" applyNumberFormat="1" applyFont="1" applyBorder="1" applyAlignment="1"/>
    <xf numFmtId="0" fontId="29" fillId="0" borderId="0" xfId="13011" applyNumberFormat="1" applyFont="1" applyBorder="1" applyAlignment="1"/>
    <xf numFmtId="175" fontId="29" fillId="0" borderId="16" xfId="13011" applyNumberFormat="1" applyFont="1" applyBorder="1" applyAlignment="1"/>
    <xf numFmtId="173" fontId="29" fillId="0" borderId="21" xfId="13011" applyFont="1" applyFill="1" applyBorder="1">
      <alignment horizontal="left" wrapText="1"/>
    </xf>
    <xf numFmtId="173" fontId="29" fillId="0" borderId="0" xfId="13011" applyFont="1" applyFill="1" applyBorder="1">
      <alignment horizontal="left" wrapText="1"/>
    </xf>
    <xf numFmtId="0" fontId="29" fillId="0" borderId="16" xfId="20272" applyNumberFormat="1" applyFont="1" applyFill="1" applyBorder="1" applyAlignment="1">
      <alignment horizontal="center"/>
    </xf>
    <xf numFmtId="173" fontId="29" fillId="0" borderId="0" xfId="13011" applyFont="1" applyFill="1" applyBorder="1" applyAlignment="1">
      <alignment horizontal="left"/>
    </xf>
    <xf numFmtId="41" fontId="29" fillId="0" borderId="16" xfId="13011" applyNumberFormat="1" applyFont="1" applyBorder="1" applyAlignment="1"/>
    <xf numFmtId="0" fontId="29" fillId="0" borderId="0" xfId="13011" applyNumberFormat="1" applyFont="1" applyBorder="1" applyAlignment="1">
      <alignment horizontal="right"/>
    </xf>
    <xf numFmtId="164" fontId="29" fillId="0" borderId="21" xfId="20273" applyNumberFormat="1" applyFont="1" applyFill="1" applyBorder="1" applyAlignment="1"/>
    <xf numFmtId="164" fontId="29" fillId="0" borderId="0" xfId="20273" applyNumberFormat="1" applyFont="1" applyFill="1" applyBorder="1" applyAlignment="1"/>
    <xf numFmtId="0" fontId="29" fillId="0" borderId="0" xfId="20272" applyNumberFormat="1" applyFont="1" applyFill="1" applyBorder="1" applyAlignment="1"/>
    <xf numFmtId="41" fontId="29" fillId="0" borderId="46" xfId="13011" applyNumberFormat="1" applyFont="1" applyBorder="1" applyAlignment="1"/>
    <xf numFmtId="0" fontId="29" fillId="0" borderId="21" xfId="20272" applyNumberFormat="1" applyFont="1" applyFill="1" applyBorder="1" applyAlignment="1"/>
    <xf numFmtId="41" fontId="29" fillId="0" borderId="0" xfId="20273" applyNumberFormat="1" applyFont="1" applyFill="1" applyBorder="1" applyAlignment="1"/>
    <xf numFmtId="182" fontId="29" fillId="0" borderId="46" xfId="13011" applyNumberFormat="1" applyFont="1" applyBorder="1" applyAlignment="1"/>
    <xf numFmtId="41" fontId="29" fillId="0" borderId="21" xfId="13011" applyNumberFormat="1" applyFont="1" applyBorder="1" applyAlignment="1"/>
    <xf numFmtId="41" fontId="29" fillId="0" borderId="0" xfId="13011" applyNumberFormat="1" applyFont="1" applyBorder="1" applyAlignment="1"/>
    <xf numFmtId="175" fontId="29" fillId="0" borderId="6" xfId="13011" applyNumberFormat="1" applyFont="1" applyBorder="1" applyAlignment="1"/>
    <xf numFmtId="42" fontId="29" fillId="0" borderId="16" xfId="13011" applyNumberFormat="1" applyFont="1" applyBorder="1" applyAlignment="1"/>
    <xf numFmtId="41" fontId="29" fillId="0" borderId="47" xfId="20273" applyNumberFormat="1" applyFont="1" applyFill="1" applyBorder="1" applyAlignment="1"/>
    <xf numFmtId="41" fontId="29" fillId="0" borderId="4" xfId="20273" applyNumberFormat="1" applyFont="1" applyFill="1" applyBorder="1" applyAlignment="1"/>
    <xf numFmtId="41" fontId="29" fillId="0" borderId="4" xfId="13011" applyNumberFormat="1" applyFont="1" applyBorder="1" applyAlignment="1"/>
    <xf numFmtId="181" fontId="29" fillId="0" borderId="0" xfId="13011" applyNumberFormat="1" applyFont="1" applyBorder="1" applyAlignment="1"/>
    <xf numFmtId="0" fontId="29" fillId="0" borderId="21" xfId="20272" applyNumberFormat="1" applyFont="1" applyFill="1" applyBorder="1" applyAlignment="1">
      <alignment horizontal="center"/>
    </xf>
    <xf numFmtId="41" fontId="29" fillId="53" borderId="21" xfId="13011" applyNumberFormat="1" applyFont="1" applyFill="1" applyBorder="1" applyAlignment="1"/>
    <xf numFmtId="41" fontId="29" fillId="53" borderId="0" xfId="13011" applyNumberFormat="1" applyFont="1" applyFill="1" applyBorder="1" applyAlignment="1"/>
    <xf numFmtId="41" fontId="29" fillId="53" borderId="0" xfId="20273" applyNumberFormat="1" applyFont="1" applyFill="1" applyBorder="1" applyAlignment="1"/>
    <xf numFmtId="0" fontId="29" fillId="53" borderId="0" xfId="13011" applyNumberFormat="1" applyFont="1" applyFill="1" applyBorder="1" applyAlignment="1"/>
    <xf numFmtId="181" fontId="29" fillId="53" borderId="0" xfId="13011" applyNumberFormat="1" applyFont="1" applyFill="1" applyBorder="1" applyAlignment="1"/>
    <xf numFmtId="41" fontId="29" fillId="53" borderId="16" xfId="13011" applyNumberFormat="1" applyFont="1" applyFill="1" applyBorder="1" applyAlignment="1"/>
    <xf numFmtId="41" fontId="29" fillId="7" borderId="21" xfId="13011" applyNumberFormat="1" applyFont="1" applyFill="1" applyBorder="1" applyAlignment="1"/>
    <xf numFmtId="41" fontId="29" fillId="7" borderId="0" xfId="13011" applyNumberFormat="1" applyFont="1" applyFill="1" applyBorder="1" applyAlignment="1"/>
    <xf numFmtId="41" fontId="29" fillId="7" borderId="0" xfId="20273" applyNumberFormat="1" applyFont="1" applyFill="1" applyBorder="1" applyAlignment="1"/>
    <xf numFmtId="0" fontId="29" fillId="7" borderId="0" xfId="13011" applyNumberFormat="1" applyFont="1" applyFill="1" applyBorder="1" applyAlignment="1"/>
    <xf numFmtId="181" fontId="29" fillId="7" borderId="0" xfId="13011" applyNumberFormat="1" applyFont="1" applyFill="1" applyBorder="1" applyAlignment="1"/>
    <xf numFmtId="41" fontId="29" fillId="7" borderId="16" xfId="13011" applyNumberFormat="1" applyFont="1" applyFill="1" applyBorder="1" applyAlignment="1"/>
    <xf numFmtId="41" fontId="29" fillId="4" borderId="21" xfId="13011" applyNumberFormat="1" applyFont="1" applyFill="1" applyBorder="1" applyAlignment="1"/>
    <xf numFmtId="41" fontId="29" fillId="4" borderId="0" xfId="13011" applyNumberFormat="1" applyFont="1" applyFill="1" applyBorder="1" applyAlignment="1"/>
    <xf numFmtId="41" fontId="29" fillId="4" borderId="0" xfId="20273" applyNumberFormat="1" applyFont="1" applyFill="1" applyBorder="1" applyAlignment="1"/>
    <xf numFmtId="0" fontId="29" fillId="4" borderId="0" xfId="13011" applyNumberFormat="1" applyFont="1" applyFill="1" applyBorder="1" applyAlignment="1"/>
    <xf numFmtId="181" fontId="29" fillId="4" borderId="0" xfId="13011" applyNumberFormat="1" applyFont="1" applyFill="1" applyBorder="1" applyAlignment="1"/>
    <xf numFmtId="41" fontId="29" fillId="4" borderId="16" xfId="13011" applyNumberFormat="1" applyFont="1" applyFill="1" applyBorder="1" applyAlignment="1"/>
    <xf numFmtId="41" fontId="29" fillId="0" borderId="16" xfId="20273" applyNumberFormat="1" applyFont="1" applyFill="1" applyBorder="1" applyAlignment="1"/>
    <xf numFmtId="0" fontId="29" fillId="0" borderId="0" xfId="20272" quotePrefix="1" applyNumberFormat="1" applyFont="1" applyFill="1" applyBorder="1" applyAlignment="1">
      <alignment horizontal="left"/>
    </xf>
    <xf numFmtId="0" fontId="58" fillId="0" borderId="0" xfId="13011" applyNumberFormat="1" applyFont="1" applyAlignment="1"/>
    <xf numFmtId="41" fontId="29" fillId="0" borderId="21" xfId="20273" applyNumberFormat="1" applyFont="1" applyFill="1" applyBorder="1" applyAlignment="1"/>
    <xf numFmtId="175" fontId="29" fillId="0" borderId="0" xfId="13011" applyNumberFormat="1" applyFont="1" applyBorder="1" applyAlignment="1"/>
    <xf numFmtId="0" fontId="29" fillId="0" borderId="0" xfId="20272" applyNumberFormat="1" applyFont="1" applyFill="1" applyBorder="1" applyAlignment="1">
      <alignment horizontal="left"/>
    </xf>
    <xf numFmtId="0" fontId="29" fillId="0" borderId="47" xfId="13011" applyNumberFormat="1" applyFont="1" applyBorder="1" applyAlignment="1">
      <alignment horizontal="centerContinuous"/>
    </xf>
    <xf numFmtId="0" fontId="29" fillId="0" borderId="4" xfId="13011" applyNumberFormat="1" applyFont="1" applyBorder="1" applyAlignment="1">
      <alignment horizontal="centerContinuous"/>
    </xf>
    <xf numFmtId="164" fontId="29" fillId="0" borderId="4" xfId="20273" applyNumberFormat="1" applyFont="1" applyFill="1" applyBorder="1" applyAlignment="1">
      <alignment horizontal="center"/>
    </xf>
    <xf numFmtId="0" fontId="29" fillId="0" borderId="4" xfId="20272" applyNumberFormat="1" applyFont="1" applyFill="1" applyBorder="1" applyAlignment="1">
      <alignment horizontal="center"/>
    </xf>
    <xf numFmtId="0" fontId="29" fillId="0" borderId="0" xfId="13011" applyNumberFormat="1" applyFont="1" applyBorder="1" applyAlignment="1">
      <alignment horizontal="center"/>
    </xf>
    <xf numFmtId="0" fontId="29" fillId="0" borderId="0" xfId="20272" applyNumberFormat="1" applyFont="1" applyFill="1" applyBorder="1" applyAlignment="1">
      <alignment horizontal="right"/>
    </xf>
    <xf numFmtId="0" fontId="29" fillId="0" borderId="0" xfId="20272" applyNumberFormat="1" applyFont="1" applyFill="1" applyBorder="1" applyAlignment="1">
      <alignment horizontal="center"/>
    </xf>
    <xf numFmtId="164" fontId="29" fillId="0" borderId="21" xfId="20273" applyNumberFormat="1" applyFont="1" applyFill="1" applyBorder="1" applyAlignment="1">
      <alignment horizontal="center"/>
    </xf>
    <xf numFmtId="164" fontId="29" fillId="0" borderId="0" xfId="20273" applyNumberFormat="1" applyFont="1" applyFill="1" applyBorder="1" applyAlignment="1">
      <alignment horizontal="center"/>
    </xf>
    <xf numFmtId="43" fontId="29" fillId="0" borderId="0" xfId="20272" applyNumberFormat="1" applyFont="1" applyFill="1" applyBorder="1" applyAlignment="1">
      <alignment horizontal="right"/>
    </xf>
    <xf numFmtId="10" fontId="29" fillId="0" borderId="16" xfId="13011" applyNumberFormat="1" applyFont="1" applyBorder="1" applyAlignment="1"/>
    <xf numFmtId="41" fontId="29" fillId="0" borderId="16" xfId="20273" applyNumberFormat="1" applyFont="1" applyFill="1" applyBorder="1" applyAlignment="1">
      <alignment horizontal="right"/>
    </xf>
    <xf numFmtId="164" fontId="56" fillId="0" borderId="21" xfId="20273" applyNumberFormat="1" applyFont="1" applyFill="1" applyBorder="1" applyAlignment="1">
      <alignment horizontal="center"/>
    </xf>
    <xf numFmtId="164" fontId="56" fillId="0" borderId="0" xfId="20273" applyNumberFormat="1" applyFont="1" applyFill="1" applyBorder="1" applyAlignment="1">
      <alignment horizontal="center"/>
    </xf>
    <xf numFmtId="0" fontId="56" fillId="0" borderId="46" xfId="20272" applyNumberFormat="1" applyFont="1" applyFill="1" applyBorder="1" applyAlignment="1">
      <alignment horizontal="center"/>
    </xf>
    <xf numFmtId="164" fontId="57" fillId="0" borderId="21" xfId="20273" applyNumberFormat="1" applyFont="1" applyFill="1" applyBorder="1" applyAlignment="1"/>
    <xf numFmtId="0" fontId="56" fillId="0" borderId="0" xfId="20272" applyNumberFormat="1" applyFont="1" applyFill="1" applyBorder="1" applyAlignment="1">
      <alignment horizontal="left"/>
    </xf>
    <xf numFmtId="0" fontId="56" fillId="0" borderId="21" xfId="13011" applyNumberFormat="1" applyFont="1" applyBorder="1" applyAlignment="1">
      <alignment horizontal="right"/>
    </xf>
    <xf numFmtId="0" fontId="31" fillId="0" borderId="0" xfId="13011" applyNumberFormat="1" applyFont="1" applyFill="1" applyBorder="1" applyAlignment="1">
      <alignment horizontal="center"/>
    </xf>
    <xf numFmtId="0" fontId="57" fillId="0" borderId="0" xfId="20272" applyNumberFormat="1" applyFont="1" applyFill="1" applyBorder="1" applyAlignment="1"/>
    <xf numFmtId="0" fontId="31" fillId="0" borderId="16" xfId="13011" applyNumberFormat="1" applyFont="1" applyFill="1" applyBorder="1" applyAlignment="1">
      <alignment horizontal="center"/>
    </xf>
    <xf numFmtId="0" fontId="56" fillId="0" borderId="0" xfId="13011" applyNumberFormat="1" applyFont="1" applyFill="1" applyBorder="1" applyAlignment="1">
      <alignment horizontal="right"/>
    </xf>
    <xf numFmtId="0" fontId="29" fillId="0" borderId="16" xfId="20272" applyNumberFormat="1" applyFont="1" applyFill="1" applyBorder="1" applyAlignment="1"/>
    <xf numFmtId="0" fontId="56" fillId="0" borderId="21" xfId="13011" applyNumberFormat="1" applyFont="1" applyFill="1" applyBorder="1" applyAlignment="1">
      <alignment horizontal="right"/>
    </xf>
    <xf numFmtId="164" fontId="47" fillId="53" borderId="17" xfId="20273" applyNumberFormat="1" applyFont="1" applyFill="1" applyBorder="1" applyAlignment="1">
      <alignment horizontal="centerContinuous"/>
    </xf>
    <xf numFmtId="164" fontId="47" fillId="53" borderId="14" xfId="20273" applyNumberFormat="1" applyFont="1" applyFill="1" applyBorder="1" applyAlignment="1">
      <alignment horizontal="centerContinuous"/>
    </xf>
    <xf numFmtId="0" fontId="47" fillId="53" borderId="14" xfId="20272" applyNumberFormat="1" applyFont="1" applyFill="1" applyBorder="1" applyAlignment="1">
      <alignment horizontal="centerContinuous"/>
    </xf>
    <xf numFmtId="0" fontId="47" fillId="53" borderId="15" xfId="20272" applyNumberFormat="1" applyFont="1" applyFill="1" applyBorder="1" applyAlignment="1">
      <alignment horizontal="centerContinuous"/>
    </xf>
    <xf numFmtId="164" fontId="47" fillId="7" borderId="17" xfId="20273" applyNumberFormat="1" applyFont="1" applyFill="1" applyBorder="1" applyAlignment="1">
      <alignment horizontal="centerContinuous"/>
    </xf>
    <xf numFmtId="164" fontId="47" fillId="7" borderId="14" xfId="20273" applyNumberFormat="1" applyFont="1" applyFill="1" applyBorder="1" applyAlignment="1">
      <alignment horizontal="centerContinuous"/>
    </xf>
    <xf numFmtId="0" fontId="47" fillId="7" borderId="14" xfId="20272" applyNumberFormat="1" applyFont="1" applyFill="1" applyBorder="1" applyAlignment="1">
      <alignment horizontal="centerContinuous"/>
    </xf>
    <xf numFmtId="0" fontId="47" fillId="7" borderId="15" xfId="20272" applyNumberFormat="1" applyFont="1" applyFill="1" applyBorder="1" applyAlignment="1">
      <alignment horizontal="centerContinuous"/>
    </xf>
    <xf numFmtId="164" fontId="47" fillId="4" borderId="17" xfId="20273" applyNumberFormat="1" applyFont="1" applyFill="1" applyBorder="1" applyAlignment="1">
      <alignment horizontal="centerContinuous"/>
    </xf>
    <xf numFmtId="164" fontId="47" fillId="4" borderId="14" xfId="20273" applyNumberFormat="1" applyFont="1" applyFill="1" applyBorder="1" applyAlignment="1">
      <alignment horizontal="centerContinuous"/>
    </xf>
    <xf numFmtId="0" fontId="47" fillId="4" borderId="14" xfId="20272" applyNumberFormat="1" applyFont="1" applyFill="1" applyBorder="1" applyAlignment="1">
      <alignment horizontal="centerContinuous"/>
    </xf>
    <xf numFmtId="0" fontId="47" fillId="4" borderId="15" xfId="20272" applyNumberFormat="1" applyFont="1" applyFill="1" applyBorder="1" applyAlignment="1">
      <alignment horizontal="centerContinuous"/>
    </xf>
    <xf numFmtId="0" fontId="57" fillId="0" borderId="17" xfId="20272" applyNumberFormat="1" applyFont="1" applyFill="1" applyBorder="1" applyAlignment="1"/>
    <xf numFmtId="0" fontId="57" fillId="0" borderId="14" xfId="20272" applyNumberFormat="1" applyFont="1" applyFill="1" applyBorder="1" applyAlignment="1"/>
    <xf numFmtId="0" fontId="57" fillId="0" borderId="15" xfId="20272" applyNumberFormat="1" applyFont="1" applyFill="1" applyBorder="1" applyAlignment="1">
      <alignment horizontal="center"/>
    </xf>
    <xf numFmtId="0" fontId="4" fillId="0" borderId="0" xfId="11046" applyFont="1"/>
    <xf numFmtId="41" fontId="4" fillId="0" borderId="0" xfId="11046" applyNumberFormat="1" applyFont="1"/>
    <xf numFmtId="14" fontId="86" fillId="0" borderId="0" xfId="0" applyNumberFormat="1" applyFont="1"/>
    <xf numFmtId="0" fontId="17" fillId="0" borderId="0" xfId="20275" applyNumberFormat="1" applyFill="1" applyAlignment="1"/>
    <xf numFmtId="0" fontId="47" fillId="0" borderId="0" xfId="8535" applyFont="1"/>
    <xf numFmtId="17" fontId="47" fillId="0" borderId="0" xfId="8535" applyNumberFormat="1" applyFont="1"/>
    <xf numFmtId="0" fontId="60" fillId="0" borderId="0" xfId="8535" applyAlignment="1">
      <alignment horizontal="center"/>
    </xf>
    <xf numFmtId="17" fontId="60" fillId="0" borderId="0" xfId="8535" applyNumberFormat="1" applyAlignment="1">
      <alignment horizontal="center"/>
    </xf>
    <xf numFmtId="0" fontId="19" fillId="0" borderId="0" xfId="8535" applyFont="1"/>
    <xf numFmtId="0" fontId="25" fillId="0" borderId="0" xfId="20275" applyNumberFormat="1" applyFont="1" applyAlignment="1"/>
    <xf numFmtId="17" fontId="19" fillId="0" borderId="4" xfId="20275" applyNumberFormat="1" applyFont="1" applyBorder="1" applyAlignment="1">
      <alignment horizontal="center"/>
    </xf>
    <xf numFmtId="0" fontId="17" fillId="0" borderId="0" xfId="20275" applyNumberFormat="1" applyFont="1" applyAlignment="1">
      <alignment horizontal="center"/>
    </xf>
    <xf numFmtId="0" fontId="27" fillId="0" borderId="0" xfId="20275" applyNumberFormat="1" applyFont="1" applyAlignment="1"/>
    <xf numFmtId="0" fontId="19" fillId="0" borderId="0" xfId="20275" applyNumberFormat="1" applyFont="1" applyAlignment="1"/>
    <xf numFmtId="167" fontId="17" fillId="0" borderId="0" xfId="20275" applyNumberFormat="1" applyFont="1" applyFill="1" applyAlignment="1"/>
    <xf numFmtId="167" fontId="17" fillId="0" borderId="7" xfId="20275" applyNumberFormat="1" applyFont="1" applyFill="1" applyBorder="1" applyAlignment="1"/>
    <xf numFmtId="0" fontId="17" fillId="0" borderId="0" xfId="20275" applyNumberFormat="1" applyFont="1" applyAlignment="1"/>
    <xf numFmtId="0" fontId="19" fillId="0" borderId="102" xfId="20275" applyNumberFormat="1" applyFont="1" applyBorder="1" applyAlignment="1"/>
    <xf numFmtId="167" fontId="17" fillId="0" borderId="102" xfId="20275" applyNumberFormat="1" applyFont="1" applyFill="1" applyBorder="1" applyAlignment="1"/>
    <xf numFmtId="0" fontId="223" fillId="0" borderId="0" xfId="8535" applyFont="1" applyFill="1"/>
    <xf numFmtId="167" fontId="60" fillId="0" borderId="0" xfId="8535" applyNumberFormat="1"/>
    <xf numFmtId="0" fontId="224" fillId="0" borderId="0" xfId="11023" applyFont="1" applyFill="1" applyBorder="1" applyAlignment="1">
      <alignment horizontal="left"/>
    </xf>
    <xf numFmtId="178" fontId="224" fillId="0" borderId="0" xfId="0" applyNumberFormat="1" applyFont="1" applyFill="1" applyBorder="1"/>
    <xf numFmtId="0" fontId="89" fillId="0" borderId="0" xfId="0" applyFont="1" applyFill="1" applyBorder="1"/>
    <xf numFmtId="0" fontId="224" fillId="0" borderId="0" xfId="0" applyNumberFormat="1" applyFont="1" applyFill="1" applyBorder="1" applyAlignment="1"/>
    <xf numFmtId="41" fontId="21" fillId="0" borderId="0" xfId="11024" applyNumberFormat="1" applyFont="1" applyFill="1" applyBorder="1"/>
    <xf numFmtId="164" fontId="224" fillId="0" borderId="0" xfId="6053" applyNumberFormat="1" applyFont="1" applyFill="1" applyBorder="1"/>
    <xf numFmtId="0" fontId="224" fillId="0" borderId="0" xfId="0" applyFont="1" applyFill="1" applyBorder="1"/>
    <xf numFmtId="37" fontId="224" fillId="0" borderId="0" xfId="0" applyNumberFormat="1" applyFont="1" applyFill="1" applyBorder="1" applyAlignment="1"/>
    <xf numFmtId="37" fontId="224" fillId="0" borderId="0" xfId="6218" applyNumberFormat="1" applyFont="1" applyFill="1" applyBorder="1"/>
    <xf numFmtId="0" fontId="0" fillId="0" borderId="0" xfId="0" applyFill="1" applyAlignment="1">
      <alignment horizontal="center"/>
    </xf>
    <xf numFmtId="41" fontId="224" fillId="0" borderId="0" xfId="0" applyNumberFormat="1" applyFont="1" applyFill="1" applyBorder="1" applyAlignment="1">
      <alignment horizontal="left"/>
    </xf>
    <xf numFmtId="0" fontId="225" fillId="0" borderId="0" xfId="0" applyFont="1" applyFill="1" applyBorder="1"/>
    <xf numFmtId="167" fontId="224" fillId="0" borderId="0" xfId="0" applyNumberFormat="1" applyFont="1" applyFill="1" applyBorder="1"/>
    <xf numFmtId="0" fontId="224" fillId="0" borderId="0" xfId="0" applyFont="1" applyFill="1" applyBorder="1" applyAlignment="1">
      <alignment horizontal="left" indent="1"/>
    </xf>
    <xf numFmtId="167" fontId="224" fillId="0" borderId="0" xfId="6218" applyNumberFormat="1" applyFont="1" applyFill="1" applyBorder="1"/>
    <xf numFmtId="0" fontId="224" fillId="0" borderId="0" xfId="0" applyFont="1" applyFill="1" applyBorder="1" applyAlignment="1">
      <alignment horizontal="left"/>
    </xf>
    <xf numFmtId="0" fontId="224" fillId="0" borderId="0" xfId="0" applyNumberFormat="1" applyFont="1" applyFill="1" applyBorder="1" applyAlignment="1">
      <alignment horizontal="left"/>
    </xf>
    <xf numFmtId="167" fontId="226" fillId="0" borderId="0" xfId="6218" applyNumberFormat="1" applyFont="1" applyFill="1" applyBorder="1"/>
    <xf numFmtId="37" fontId="224" fillId="0" borderId="0" xfId="6053" applyNumberFormat="1" applyFont="1" applyFill="1" applyBorder="1"/>
    <xf numFmtId="0" fontId="224" fillId="0" borderId="0" xfId="10697" applyNumberFormat="1" applyFont="1" applyFill="1" applyBorder="1" applyAlignment="1">
      <alignment horizontal="left"/>
    </xf>
    <xf numFmtId="173" fontId="224" fillId="0" borderId="0" xfId="0" applyNumberFormat="1" applyFont="1" applyFill="1" applyBorder="1" applyAlignment="1">
      <alignment horizontal="left"/>
    </xf>
    <xf numFmtId="0" fontId="17" fillId="0" borderId="0" xfId="0" applyFont="1" applyFill="1" applyBorder="1"/>
    <xf numFmtId="0" fontId="227" fillId="0" borderId="0" xfId="0" applyFont="1" applyFill="1"/>
    <xf numFmtId="173" fontId="6" fillId="0" borderId="0" xfId="20268" applyNumberFormat="1" applyFont="1" applyFill="1"/>
    <xf numFmtId="41" fontId="17" fillId="0" borderId="4" xfId="10697" applyNumberFormat="1" applyFont="1" applyFill="1" applyBorder="1" applyAlignment="1">
      <alignment horizontal="right" wrapText="1"/>
    </xf>
    <xf numFmtId="164" fontId="19" fillId="0" borderId="0" xfId="10703" applyNumberFormat="1" applyFont="1" applyFill="1" applyAlignment="1">
      <alignment horizontal="left" wrapText="1"/>
    </xf>
    <xf numFmtId="0" fontId="18" fillId="0" borderId="0" xfId="0" applyFont="1" applyAlignment="1">
      <alignment horizontal="centerContinuous"/>
    </xf>
    <xf numFmtId="0" fontId="18" fillId="0" borderId="0" xfId="20275" applyNumberFormat="1" applyFont="1" applyAlignment="1">
      <alignment horizontal="centerContinuous"/>
    </xf>
    <xf numFmtId="0" fontId="18" fillId="0" borderId="0" xfId="0" applyFont="1" applyFill="1" applyAlignment="1">
      <alignment horizontal="centerContinuous"/>
    </xf>
    <xf numFmtId="0" fontId="18" fillId="0" borderId="0" xfId="20275" applyNumberFormat="1" applyFont="1" applyFill="1" applyAlignment="1">
      <alignment horizontal="centerContinuous"/>
    </xf>
    <xf numFmtId="0" fontId="50" fillId="0" borderId="0" xfId="20275" applyNumberFormat="1" applyFont="1" applyFill="1" applyAlignment="1">
      <alignment horizontal="centerContinuous" vertical="top"/>
    </xf>
    <xf numFmtId="0" fontId="50" fillId="0" borderId="0" xfId="20275" applyNumberFormat="1" applyFont="1" applyFill="1" applyAlignment="1">
      <alignment horizontal="centerContinuous"/>
    </xf>
    <xf numFmtId="0" fontId="50" fillId="0" borderId="0" xfId="20275" applyNumberFormat="1" applyFont="1" applyAlignment="1">
      <alignment horizontal="centerContinuous"/>
    </xf>
    <xf numFmtId="0" fontId="50" fillId="0" borderId="0" xfId="20275" applyNumberFormat="1" applyFont="1" applyBorder="1" applyAlignment="1">
      <alignment horizontal="centerContinuous"/>
    </xf>
    <xf numFmtId="0" fontId="17" fillId="0" borderId="0" xfId="20275" applyNumberFormat="1" applyAlignment="1"/>
    <xf numFmtId="0" fontId="17" fillId="0" borderId="0" xfId="20275" applyNumberFormat="1" applyAlignment="1">
      <alignment horizontal="centerContinuous" wrapText="1"/>
    </xf>
    <xf numFmtId="0" fontId="17" fillId="0" borderId="0" xfId="20275" applyNumberFormat="1" applyFill="1" applyAlignment="1">
      <alignment horizontal="centerContinuous" wrapText="1"/>
    </xf>
    <xf numFmtId="17" fontId="17" fillId="0" borderId="0" xfId="20275" applyNumberFormat="1" applyFill="1" applyAlignment="1">
      <alignment horizontal="centerContinuous" wrapText="1"/>
    </xf>
    <xf numFmtId="17" fontId="17" fillId="0" borderId="0" xfId="20275" applyNumberFormat="1" applyAlignment="1">
      <alignment horizontal="centerContinuous" wrapText="1"/>
    </xf>
    <xf numFmtId="17" fontId="19" fillId="0" borderId="0" xfId="20275" applyNumberFormat="1" applyFont="1" applyFill="1" applyAlignment="1">
      <alignment horizontal="centerContinuous" wrapText="1"/>
    </xf>
    <xf numFmtId="17" fontId="17" fillId="0" borderId="0" xfId="20275" applyNumberFormat="1" applyFont="1" applyFill="1" applyAlignment="1">
      <alignment horizontal="centerContinuous" wrapText="1"/>
    </xf>
    <xf numFmtId="17" fontId="17" fillId="0" borderId="0" xfId="20275" applyNumberFormat="1" applyFill="1" applyAlignment="1"/>
    <xf numFmtId="0" fontId="19" fillId="0" borderId="0" xfId="20275" applyNumberFormat="1" applyFont="1" applyAlignment="1">
      <alignment horizontal="center"/>
    </xf>
    <xf numFmtId="167" fontId="17" fillId="0" borderId="0" xfId="20275" applyNumberFormat="1" applyFill="1" applyAlignment="1"/>
    <xf numFmtId="167" fontId="17" fillId="0" borderId="7" xfId="20275" applyNumberFormat="1" applyFill="1" applyBorder="1" applyAlignment="1"/>
    <xf numFmtId="167" fontId="17" fillId="0" borderId="25" xfId="20275" applyNumberFormat="1" applyFill="1" applyBorder="1" applyAlignment="1"/>
    <xf numFmtId="167" fontId="17" fillId="0" borderId="0" xfId="20275" applyNumberFormat="1" applyFill="1" applyBorder="1" applyAlignment="1"/>
    <xf numFmtId="167" fontId="17" fillId="0" borderId="102" xfId="20275" applyNumberFormat="1" applyFill="1" applyBorder="1" applyAlignment="1"/>
    <xf numFmtId="167" fontId="17" fillId="0" borderId="99" xfId="20275" applyNumberFormat="1" applyFill="1" applyBorder="1" applyAlignment="1"/>
    <xf numFmtId="167" fontId="17" fillId="0" borderId="128" xfId="20275" applyNumberFormat="1" applyFill="1" applyBorder="1" applyAlignment="1"/>
    <xf numFmtId="164" fontId="17" fillId="0" borderId="0" xfId="19557" applyNumberFormat="1" applyFont="1" applyFill="1" applyBorder="1" applyAlignment="1"/>
    <xf numFmtId="164" fontId="19" fillId="0" borderId="0" xfId="19557" applyNumberFormat="1" applyFont="1" applyFill="1" applyBorder="1" applyAlignment="1">
      <alignment horizontal="right"/>
    </xf>
    <xf numFmtId="0" fontId="228" fillId="0" borderId="0" xfId="20275" applyNumberFormat="1" applyFont="1" applyFill="1" applyAlignment="1"/>
    <xf numFmtId="164" fontId="27" fillId="0" borderId="0" xfId="19557" applyNumberFormat="1" applyFont="1" applyFill="1" applyAlignment="1"/>
    <xf numFmtId="164" fontId="17" fillId="0" borderId="0" xfId="19557" applyNumberFormat="1" applyFont="1" applyFill="1" applyAlignment="1"/>
    <xf numFmtId="164" fontId="19" fillId="0" borderId="0" xfId="19557" applyNumberFormat="1" applyFont="1" applyFill="1" applyAlignment="1">
      <alignment horizontal="right"/>
    </xf>
    <xf numFmtId="164" fontId="17" fillId="0" borderId="7" xfId="19557" applyNumberFormat="1" applyFont="1" applyFill="1" applyBorder="1" applyAlignment="1"/>
    <xf numFmtId="167" fontId="19" fillId="0" borderId="126" xfId="20275" applyNumberFormat="1" applyFont="1" applyFill="1" applyBorder="1" applyAlignment="1"/>
    <xf numFmtId="167" fontId="19" fillId="0" borderId="0" xfId="20275" applyNumberFormat="1" applyFont="1" applyFill="1" applyBorder="1" applyAlignment="1"/>
    <xf numFmtId="17" fontId="19" fillId="0" borderId="99" xfId="20275" applyNumberFormat="1" applyFont="1" applyFill="1" applyBorder="1" applyAlignment="1">
      <alignment horizontal="center"/>
    </xf>
    <xf numFmtId="173" fontId="74" fillId="0" borderId="0" xfId="10697" applyNumberFormat="1" applyFont="1" applyFill="1" applyAlignment="1">
      <alignment horizontal="left" wrapText="1"/>
    </xf>
    <xf numFmtId="0" fontId="0" fillId="0" borderId="0" xfId="0" applyAlignment="1">
      <alignment horizontal="center"/>
    </xf>
    <xf numFmtId="0" fontId="17" fillId="0" borderId="0" xfId="33866" applyNumberFormat="1" applyFont="1" applyAlignment="1"/>
    <xf numFmtId="0" fontId="17" fillId="0" borderId="0" xfId="33866" applyNumberFormat="1" applyFont="1" applyFill="1" applyAlignment="1"/>
    <xf numFmtId="0" fontId="17" fillId="0" borderId="0" xfId="33866" applyNumberFormat="1" applyFont="1" applyAlignment="1">
      <alignment horizontal="center"/>
    </xf>
    <xf numFmtId="0" fontId="17" fillId="0" borderId="0" xfId="33866" applyNumberFormat="1" applyFont="1" applyBorder="1" applyAlignment="1"/>
    <xf numFmtId="0" fontId="17" fillId="0" borderId="0" xfId="33866" applyNumberFormat="1" applyFont="1" applyFill="1" applyBorder="1" applyAlignment="1"/>
    <xf numFmtId="0" fontId="18" fillId="0" borderId="0" xfId="33866" applyNumberFormat="1" applyFont="1" applyBorder="1" applyAlignment="1"/>
    <xf numFmtId="0" fontId="17" fillId="0" borderId="0" xfId="33866" applyNumberFormat="1" applyFont="1" applyFill="1" applyAlignment="1">
      <alignment horizontal="center"/>
    </xf>
    <xf numFmtId="41" fontId="17" fillId="0" borderId="0" xfId="19557" applyNumberFormat="1" applyFont="1" applyFill="1" applyBorder="1"/>
    <xf numFmtId="42" fontId="17" fillId="0" borderId="102" xfId="19600" applyNumberFormat="1" applyFont="1" applyFill="1" applyBorder="1"/>
    <xf numFmtId="49" fontId="17" fillId="0" borderId="0" xfId="33866" applyNumberFormat="1" applyFont="1" applyFill="1" applyAlignment="1"/>
    <xf numFmtId="0" fontId="17" fillId="0" borderId="0" xfId="33866" applyNumberFormat="1" applyFont="1" applyFill="1" applyAlignment="1">
      <alignment horizontal="center" vertical="center"/>
    </xf>
    <xf numFmtId="41" fontId="17" fillId="0" borderId="0" xfId="33866" applyNumberFormat="1" applyFont="1" applyFill="1" applyBorder="1" applyAlignment="1"/>
    <xf numFmtId="0" fontId="17" fillId="0" borderId="0" xfId="33866" applyNumberFormat="1" applyFont="1" applyFill="1" applyBorder="1" applyAlignment="1">
      <alignment horizontal="left"/>
    </xf>
    <xf numFmtId="41" fontId="17" fillId="0" borderId="119" xfId="19557" applyNumberFormat="1" applyFont="1" applyFill="1" applyBorder="1"/>
    <xf numFmtId="173" fontId="17" fillId="0" borderId="0" xfId="33866" applyNumberFormat="1" applyFont="1" applyFill="1" applyBorder="1" applyAlignment="1">
      <alignment horizontal="left" wrapText="1"/>
    </xf>
    <xf numFmtId="173" fontId="17" fillId="0" borderId="0" xfId="33866" applyFont="1" applyFill="1">
      <alignment horizontal="left" wrapText="1"/>
    </xf>
    <xf numFmtId="0" fontId="17" fillId="0" borderId="0" xfId="33866" applyNumberFormat="1" applyFont="1" applyFill="1">
      <alignment horizontal="left" wrapText="1"/>
    </xf>
    <xf numFmtId="0" fontId="19" fillId="0" borderId="0" xfId="33866" quotePrefix="1" applyNumberFormat="1" applyFont="1" applyFill="1" applyBorder="1" applyAlignment="1"/>
    <xf numFmtId="17" fontId="19" fillId="0" borderId="0" xfId="33866" applyNumberFormat="1" applyFont="1" applyFill="1" applyBorder="1" applyAlignment="1"/>
    <xf numFmtId="0" fontId="19" fillId="0" borderId="0" xfId="33866" applyNumberFormat="1" applyFont="1" applyFill="1" applyBorder="1" applyAlignment="1"/>
    <xf numFmtId="0" fontId="19" fillId="0" borderId="0" xfId="33866" applyNumberFormat="1" applyFont="1" applyFill="1" applyBorder="1" applyAlignment="1">
      <alignment horizontal="center"/>
    </xf>
    <xf numFmtId="0" fontId="19" fillId="0" borderId="0" xfId="33866" applyNumberFormat="1" applyFont="1" applyFill="1" applyAlignment="1"/>
    <xf numFmtId="0" fontId="19" fillId="0" borderId="0" xfId="33866" applyNumberFormat="1" applyFont="1" applyFill="1" applyAlignment="1">
      <alignment horizontal="center"/>
    </xf>
    <xf numFmtId="41" fontId="17" fillId="0" borderId="0" xfId="33866" applyNumberFormat="1" applyFont="1" applyFill="1" applyAlignment="1"/>
    <xf numFmtId="0" fontId="17" fillId="0" borderId="0" xfId="33866" applyNumberFormat="1" applyFont="1" applyAlignment="1">
      <alignment horizontal="right"/>
    </xf>
    <xf numFmtId="0" fontId="19" fillId="0" borderId="0" xfId="33866" applyNumberFormat="1" applyFont="1" applyFill="1" applyAlignment="1">
      <alignment horizontal="right"/>
    </xf>
    <xf numFmtId="0" fontId="18" fillId="0" borderId="0" xfId="33866" applyNumberFormat="1" applyFont="1" applyFill="1" applyAlignment="1">
      <alignment horizontal="left"/>
    </xf>
    <xf numFmtId="10" fontId="36" fillId="0" borderId="0" xfId="15150" applyNumberFormat="1" applyFont="1" applyFill="1" applyBorder="1" applyProtection="1"/>
    <xf numFmtId="0" fontId="36" fillId="0" borderId="0" xfId="33866" applyNumberFormat="1" applyFont="1" applyFill="1" applyBorder="1" applyAlignment="1"/>
    <xf numFmtId="41" fontId="36" fillId="0" borderId="0" xfId="19557" applyNumberFormat="1" applyFont="1" applyFill="1" applyBorder="1" applyAlignment="1" applyProtection="1"/>
    <xf numFmtId="0" fontId="36" fillId="0" borderId="0" xfId="33866" applyNumberFormat="1" applyFont="1" applyFill="1" applyBorder="1" applyAlignment="1" applyProtection="1"/>
    <xf numFmtId="41" fontId="36" fillId="0" borderId="0" xfId="19557" applyNumberFormat="1" applyFont="1" applyFill="1" applyBorder="1" applyProtection="1"/>
    <xf numFmtId="0" fontId="36" fillId="0" borderId="0" xfId="33866" applyNumberFormat="1" applyFont="1" applyFill="1" applyBorder="1" applyAlignment="1" applyProtection="1">
      <alignment horizontal="left"/>
    </xf>
    <xf numFmtId="173" fontId="36" fillId="0" borderId="0" xfId="33866" applyFont="1" applyFill="1" applyBorder="1" applyAlignment="1" applyProtection="1">
      <alignment horizontal="left"/>
    </xf>
    <xf numFmtId="41" fontId="36" fillId="0" borderId="0" xfId="33866" applyNumberFormat="1" applyFont="1" applyFill="1" applyBorder="1" applyAlignment="1"/>
    <xf numFmtId="41" fontId="36" fillId="0" borderId="119" xfId="19557" applyNumberFormat="1" applyFont="1" applyFill="1" applyBorder="1" applyAlignment="1" applyProtection="1"/>
    <xf numFmtId="41" fontId="36" fillId="0" borderId="119" xfId="19557" applyNumberFormat="1" applyFont="1" applyFill="1" applyBorder="1" applyProtection="1"/>
    <xf numFmtId="10" fontId="36" fillId="0" borderId="119" xfId="15150" applyNumberFormat="1" applyFont="1" applyFill="1" applyBorder="1" applyProtection="1"/>
    <xf numFmtId="10" fontId="40" fillId="0" borderId="0" xfId="15150" applyNumberFormat="1" applyFont="1" applyFill="1" applyBorder="1" applyProtection="1"/>
    <xf numFmtId="10" fontId="36" fillId="0" borderId="0" xfId="15150" applyNumberFormat="1" applyFont="1" applyFill="1" applyBorder="1" applyAlignment="1">
      <alignment horizontal="right"/>
    </xf>
    <xf numFmtId="164" fontId="36" fillId="0" borderId="0" xfId="19557" applyNumberFormat="1" applyFont="1" applyFill="1" applyBorder="1"/>
    <xf numFmtId="10" fontId="17" fillId="0" borderId="0" xfId="15150" applyNumberFormat="1" applyFont="1" applyFill="1" applyBorder="1" applyAlignment="1">
      <alignment horizontal="right"/>
    </xf>
    <xf numFmtId="43" fontId="36" fillId="0" borderId="0" xfId="33866" applyNumberFormat="1" applyFont="1" applyFill="1" applyBorder="1" applyAlignment="1"/>
    <xf numFmtId="0" fontId="36" fillId="0" borderId="0" xfId="33866" applyNumberFormat="1" applyFont="1" applyFill="1" applyBorder="1" applyAlignment="1">
      <alignment horizontal="center" vertical="center" wrapText="1"/>
    </xf>
    <xf numFmtId="173" fontId="36" fillId="0" borderId="0" xfId="33866" applyFont="1" applyFill="1" applyBorder="1" applyAlignment="1">
      <alignment horizontal="center" vertical="center" wrapText="1"/>
    </xf>
    <xf numFmtId="173" fontId="39" fillId="0" borderId="99" xfId="33866" applyFont="1" applyFill="1" applyBorder="1" applyAlignment="1">
      <alignment horizontal="center" vertical="center" wrapText="1"/>
    </xf>
    <xf numFmtId="15" fontId="38" fillId="0" borderId="99" xfId="33866" quotePrefix="1" applyNumberFormat="1" applyFont="1" applyFill="1" applyBorder="1" applyAlignment="1" applyProtection="1">
      <alignment horizontal="center" vertical="center" wrapText="1"/>
    </xf>
    <xf numFmtId="173" fontId="38" fillId="0" borderId="99" xfId="33866" applyFont="1" applyFill="1" applyBorder="1" applyAlignment="1" applyProtection="1">
      <alignment horizontal="center" vertical="center" wrapText="1"/>
    </xf>
    <xf numFmtId="1" fontId="17" fillId="0" borderId="99" xfId="33866" applyNumberFormat="1" applyFont="1" applyFill="1" applyBorder="1" applyAlignment="1">
      <alignment horizontal="center" vertical="center"/>
    </xf>
    <xf numFmtId="10" fontId="17" fillId="0" borderId="0" xfId="15150" applyNumberFormat="1" applyFont="1" applyAlignment="1">
      <alignment horizontal="left"/>
    </xf>
    <xf numFmtId="0" fontId="17" fillId="0" borderId="0" xfId="33866" quotePrefix="1" applyNumberFormat="1" applyFont="1" applyFill="1" applyAlignment="1">
      <alignment horizontal="left"/>
    </xf>
    <xf numFmtId="164" fontId="17" fillId="0" borderId="0" xfId="19557" applyNumberFormat="1" applyFont="1" applyFill="1"/>
    <xf numFmtId="41" fontId="19" fillId="0" borderId="0" xfId="33866" applyNumberFormat="1" applyFont="1" applyAlignment="1">
      <alignment horizontal="right"/>
    </xf>
    <xf numFmtId="0" fontId="17" fillId="0" borderId="0" xfId="33866" applyNumberFormat="1" applyFont="1" applyAlignment="1">
      <alignment horizontal="left" indent="1"/>
    </xf>
    <xf numFmtId="0" fontId="17" fillId="0" borderId="0" xfId="33866" applyNumberFormat="1" applyAlignment="1"/>
    <xf numFmtId="0" fontId="17" fillId="0" borderId="0" xfId="33866" applyNumberFormat="1" applyFill="1" applyAlignment="1"/>
    <xf numFmtId="37" fontId="17" fillId="0" borderId="0" xfId="33866" applyNumberFormat="1" applyFill="1" applyAlignment="1"/>
    <xf numFmtId="0" fontId="18" fillId="0" borderId="0" xfId="33866" applyNumberFormat="1" applyFont="1" applyAlignment="1">
      <alignment horizontal="left"/>
    </xf>
    <xf numFmtId="0" fontId="17" fillId="0" borderId="0" xfId="33866" applyNumberFormat="1" applyAlignment="1">
      <alignment horizontal="center"/>
    </xf>
    <xf numFmtId="0" fontId="19" fillId="0" borderId="0" xfId="33866" applyNumberFormat="1" applyFont="1" applyAlignment="1">
      <alignment horizontal="right"/>
    </xf>
    <xf numFmtId="41" fontId="224" fillId="0" borderId="0" xfId="11025" applyNumberFormat="1" applyFont="1" applyFill="1" applyBorder="1" applyAlignment="1"/>
    <xf numFmtId="0" fontId="21" fillId="0" borderId="0" xfId="0" applyFont="1" applyFill="1" applyBorder="1" applyAlignment="1">
      <alignment vertical="center"/>
    </xf>
    <xf numFmtId="0" fontId="89" fillId="0" borderId="0" xfId="0" applyNumberFormat="1" applyFont="1" applyFill="1" applyBorder="1" applyAlignment="1"/>
    <xf numFmtId="173" fontId="61" fillId="0" borderId="0" xfId="38806" applyFont="1" applyFill="1" applyAlignment="1">
      <alignment horizontal="centerContinuous" wrapText="1"/>
    </xf>
    <xf numFmtId="0" fontId="19" fillId="0" borderId="0" xfId="20275" applyNumberFormat="1" applyFont="1" applyBorder="1" applyAlignment="1"/>
    <xf numFmtId="167" fontId="17" fillId="0" borderId="129" xfId="20275" applyNumberFormat="1" applyFont="1" applyFill="1" applyBorder="1" applyAlignment="1"/>
    <xf numFmtId="164" fontId="17" fillId="0" borderId="129" xfId="19557" applyNumberFormat="1" applyFont="1" applyFill="1" applyBorder="1" applyAlignment="1"/>
    <xf numFmtId="164" fontId="17" fillId="0" borderId="119" xfId="19557" applyNumberFormat="1" applyFont="1" applyFill="1" applyBorder="1" applyAlignment="1"/>
    <xf numFmtId="0" fontId="19" fillId="0" borderId="0" xfId="33706" applyFont="1" applyFill="1"/>
    <xf numFmtId="0" fontId="17" fillId="0" borderId="0" xfId="33706" applyFill="1"/>
    <xf numFmtId="0" fontId="17" fillId="0" borderId="0" xfId="33706" applyFill="1" applyAlignment="1">
      <alignment wrapText="1"/>
    </xf>
    <xf numFmtId="0" fontId="17" fillId="0" borderId="0" xfId="33706"/>
    <xf numFmtId="0" fontId="17" fillId="0" borderId="0" xfId="33706" applyAlignment="1">
      <alignment horizontal="center"/>
    </xf>
    <xf numFmtId="0" fontId="17" fillId="0" borderId="0" xfId="33706" applyFill="1" applyAlignment="1">
      <alignment horizontal="center"/>
    </xf>
    <xf numFmtId="0" fontId="17" fillId="0" borderId="0" xfId="33706" applyFont="1" applyFill="1"/>
    <xf numFmtId="0" fontId="230" fillId="3" borderId="11" xfId="33706" applyFont="1" applyFill="1" applyBorder="1" applyAlignment="1">
      <alignment horizontal="center"/>
    </xf>
    <xf numFmtId="0" fontId="17" fillId="0" borderId="0" xfId="33706" applyFont="1" applyFill="1" applyAlignment="1">
      <alignment wrapText="1"/>
    </xf>
    <xf numFmtId="0" fontId="25" fillId="0" borderId="0" xfId="33706" applyFont="1" applyFill="1" applyAlignment="1">
      <alignment horizontal="center"/>
    </xf>
    <xf numFmtId="0" fontId="19" fillId="0" borderId="4" xfId="33706" applyFont="1" applyFill="1" applyBorder="1" applyAlignment="1">
      <alignment horizontal="center" wrapText="1"/>
    </xf>
    <xf numFmtId="0" fontId="19" fillId="0" borderId="127" xfId="33706" applyFont="1" applyFill="1" applyBorder="1" applyAlignment="1">
      <alignment horizontal="center" wrapText="1"/>
    </xf>
    <xf numFmtId="0" fontId="19" fillId="0" borderId="96" xfId="33706" applyFont="1" applyFill="1" applyBorder="1" applyAlignment="1">
      <alignment horizontal="center" wrapText="1"/>
    </xf>
    <xf numFmtId="0" fontId="19" fillId="0" borderId="130" xfId="33706" applyFont="1" applyFill="1" applyBorder="1" applyAlignment="1">
      <alignment horizontal="center" wrapText="1"/>
    </xf>
    <xf numFmtId="0" fontId="47" fillId="0" borderId="4" xfId="33706" applyFont="1" applyFill="1" applyBorder="1" applyAlignment="1">
      <alignment horizontal="center" wrapText="1"/>
    </xf>
    <xf numFmtId="0" fontId="17" fillId="0" borderId="4" xfId="33706" applyFont="1" applyFill="1" applyBorder="1" applyAlignment="1">
      <alignment horizontal="center" wrapText="1"/>
    </xf>
    <xf numFmtId="0" fontId="48" fillId="0" borderId="0" xfId="33706" applyFont="1" applyAlignment="1">
      <alignment horizontal="center"/>
    </xf>
    <xf numFmtId="0" fontId="17" fillId="0" borderId="0" xfId="33706" applyFill="1" applyAlignment="1">
      <alignment horizontal="right" vertical="center"/>
    </xf>
    <xf numFmtId="164" fontId="17" fillId="0" borderId="0" xfId="19557" applyNumberFormat="1" applyFill="1" applyAlignment="1">
      <alignment vertical="center"/>
    </xf>
    <xf numFmtId="5" fontId="17" fillId="0" borderId="0" xfId="19557" applyNumberFormat="1" applyFill="1" applyBorder="1" applyAlignment="1">
      <alignment vertical="center"/>
    </xf>
    <xf numFmtId="167" fontId="17" fillId="0" borderId="0" xfId="19600" applyNumberFormat="1" applyFont="1" applyFill="1" applyBorder="1" applyAlignment="1">
      <alignment vertical="center"/>
    </xf>
    <xf numFmtId="164" fontId="17" fillId="0" borderId="12" xfId="19557" applyNumberFormat="1" applyFill="1" applyBorder="1" applyAlignment="1">
      <alignment vertical="center"/>
    </xf>
    <xf numFmtId="0" fontId="17" fillId="0" borderId="99" xfId="33706" applyFont="1" applyFill="1" applyBorder="1" applyAlignment="1">
      <alignment vertical="center" wrapText="1"/>
    </xf>
    <xf numFmtId="167" fontId="17" fillId="0" borderId="0" xfId="19600" applyNumberFormat="1" applyFill="1" applyBorder="1" applyAlignment="1">
      <alignment vertical="center"/>
    </xf>
    <xf numFmtId="14" fontId="17" fillId="0" borderId="0" xfId="33706" applyNumberFormat="1" applyFont="1" applyFill="1"/>
    <xf numFmtId="164" fontId="17" fillId="0" borderId="0" xfId="19557" applyNumberFormat="1" applyFill="1" applyBorder="1" applyAlignment="1">
      <alignment vertical="center"/>
    </xf>
    <xf numFmtId="164" fontId="17" fillId="0" borderId="0" xfId="19557" applyNumberFormat="1" applyFont="1" applyFill="1" applyBorder="1" applyAlignment="1">
      <alignment vertical="center"/>
    </xf>
    <xf numFmtId="164" fontId="17" fillId="0" borderId="0" xfId="31567" applyNumberFormat="1" applyFill="1" applyAlignment="1">
      <alignment vertical="center"/>
    </xf>
    <xf numFmtId="164" fontId="17" fillId="0" borderId="0" xfId="31567" applyNumberFormat="1" applyFill="1" applyBorder="1" applyAlignment="1">
      <alignment vertical="center"/>
    </xf>
    <xf numFmtId="0" fontId="48" fillId="0" borderId="0" xfId="33706" applyFont="1" applyAlignment="1">
      <alignment horizontal="center" vertical="center"/>
    </xf>
    <xf numFmtId="14" fontId="17" fillId="0" borderId="0" xfId="33706" applyNumberFormat="1" applyFont="1" applyFill="1" applyAlignment="1">
      <alignment horizontal="center" vertical="center"/>
    </xf>
    <xf numFmtId="0" fontId="17" fillId="0" borderId="0" xfId="38807"/>
    <xf numFmtId="0" fontId="17" fillId="116" borderId="99" xfId="33706" applyFont="1" applyFill="1" applyBorder="1" applyAlignment="1">
      <alignment vertical="center" wrapText="1"/>
    </xf>
    <xf numFmtId="164" fontId="17" fillId="117" borderId="0" xfId="19557" applyNumberFormat="1" applyFill="1" applyAlignment="1">
      <alignment vertical="center"/>
    </xf>
    <xf numFmtId="0" fontId="19" fillId="0" borderId="0" xfId="33706" applyFont="1" applyFill="1" applyAlignment="1">
      <alignment horizontal="right"/>
    </xf>
    <xf numFmtId="164" fontId="17" fillId="0" borderId="96" xfId="19557" applyNumberFormat="1" applyFill="1" applyBorder="1"/>
    <xf numFmtId="5" fontId="17" fillId="0" borderId="96" xfId="19557" applyNumberFormat="1" applyFill="1" applyBorder="1"/>
    <xf numFmtId="5" fontId="17" fillId="0" borderId="128" xfId="19557" applyNumberFormat="1" applyFill="1" applyBorder="1"/>
    <xf numFmtId="5" fontId="17" fillId="0" borderId="127" xfId="19557" applyNumberFormat="1" applyFill="1" applyBorder="1"/>
    <xf numFmtId="5" fontId="17" fillId="0" borderId="131" xfId="19557" applyNumberFormat="1" applyFill="1" applyBorder="1"/>
    <xf numFmtId="0" fontId="48" fillId="0" borderId="0" xfId="33706" applyFont="1" applyFill="1" applyAlignment="1">
      <alignment wrapText="1"/>
    </xf>
    <xf numFmtId="164" fontId="17" fillId="0" borderId="128" xfId="19557" applyNumberFormat="1" applyFill="1" applyBorder="1"/>
    <xf numFmtId="0" fontId="27" fillId="0" borderId="0" xfId="33706" applyFont="1" applyFill="1" applyAlignment="1">
      <alignment horizontal="right"/>
    </xf>
    <xf numFmtId="167" fontId="27" fillId="0" borderId="0" xfId="33706" applyNumberFormat="1" applyFont="1" applyFill="1"/>
    <xf numFmtId="5" fontId="17" fillId="0" borderId="0" xfId="33706" applyNumberFormat="1" applyFill="1" applyAlignment="1">
      <alignment wrapText="1"/>
    </xf>
    <xf numFmtId="164" fontId="0" fillId="0" borderId="0" xfId="19557" applyNumberFormat="1" applyFont="1" applyFill="1"/>
    <xf numFmtId="0" fontId="17" fillId="0" borderId="29" xfId="33706" applyFill="1" applyBorder="1" applyAlignment="1">
      <alignment horizontal="right"/>
    </xf>
    <xf numFmtId="5" fontId="17" fillId="0" borderId="30" xfId="33706" applyNumberFormat="1" applyFill="1" applyBorder="1"/>
    <xf numFmtId="164" fontId="17" fillId="0" borderId="30" xfId="33706" applyNumberFormat="1" applyFill="1" applyBorder="1"/>
    <xf numFmtId="0" fontId="17" fillId="0" borderId="32" xfId="33706" applyFill="1" applyBorder="1" applyAlignment="1">
      <alignment horizontal="right"/>
    </xf>
    <xf numFmtId="164" fontId="17" fillId="0" borderId="0" xfId="33706" applyNumberFormat="1" applyFill="1" applyBorder="1"/>
    <xf numFmtId="0" fontId="19" fillId="0" borderId="35" xfId="33706" applyFont="1" applyFill="1" applyBorder="1" applyAlignment="1">
      <alignment horizontal="right"/>
    </xf>
    <xf numFmtId="5" fontId="17" fillId="0" borderId="39" xfId="33706" applyNumberFormat="1" applyFill="1" applyBorder="1"/>
    <xf numFmtId="5" fontId="17" fillId="0" borderId="102" xfId="33706" applyNumberFormat="1" applyFill="1" applyBorder="1"/>
    <xf numFmtId="0" fontId="17" fillId="0" borderId="0" xfId="33706" applyFill="1" applyAlignment="1">
      <alignment horizontal="right"/>
    </xf>
    <xf numFmtId="5" fontId="17" fillId="0" borderId="0" xfId="33706" applyNumberFormat="1" applyFill="1"/>
    <xf numFmtId="5" fontId="231" fillId="0" borderId="0" xfId="33706" applyNumberFormat="1" applyFont="1" applyFill="1"/>
    <xf numFmtId="164" fontId="232" fillId="0" borderId="0" xfId="33706" applyNumberFormat="1" applyFont="1"/>
    <xf numFmtId="0" fontId="17" fillId="0" borderId="0" xfId="33706" applyAlignment="1">
      <alignment wrapText="1"/>
    </xf>
    <xf numFmtId="0" fontId="45" fillId="0" borderId="0" xfId="33706" applyFont="1" applyFill="1"/>
    <xf numFmtId="0" fontId="17" fillId="0" borderId="0" xfId="33706" applyFill="1" applyAlignment="1">
      <alignment horizontal="right" wrapText="1"/>
    </xf>
    <xf numFmtId="167" fontId="17" fillId="0" borderId="0" xfId="33706" applyNumberFormat="1" applyFill="1"/>
    <xf numFmtId="0" fontId="233" fillId="118" borderId="99" xfId="33706" applyFont="1" applyFill="1" applyBorder="1" applyAlignment="1">
      <alignment horizontal="right"/>
    </xf>
    <xf numFmtId="0" fontId="17" fillId="0" borderId="0" xfId="33706" applyAlignment="1">
      <alignment horizontal="right" wrapText="1"/>
    </xf>
    <xf numFmtId="44" fontId="234" fillId="0" borderId="0" xfId="33706" applyNumberFormat="1" applyFont="1" applyFill="1" applyAlignment="1">
      <alignment horizontal="right"/>
    </xf>
    <xf numFmtId="5" fontId="17" fillId="0" borderId="0" xfId="33706" applyNumberFormat="1" applyAlignment="1">
      <alignment horizontal="right" wrapText="1"/>
    </xf>
    <xf numFmtId="5" fontId="17" fillId="0" borderId="0" xfId="33706" applyNumberFormat="1"/>
    <xf numFmtId="164" fontId="17" fillId="0" borderId="0" xfId="33706" applyNumberFormat="1"/>
    <xf numFmtId="167" fontId="17" fillId="0" borderId="0" xfId="33706" applyNumberFormat="1"/>
    <xf numFmtId="164" fontId="17" fillId="0" borderId="0" xfId="33706" applyNumberFormat="1" applyFill="1"/>
    <xf numFmtId="167" fontId="17" fillId="0" borderId="4" xfId="33706" applyNumberFormat="1" applyFill="1" applyBorder="1"/>
    <xf numFmtId="167" fontId="17" fillId="0" borderId="10" xfId="33706" applyNumberFormat="1" applyFill="1" applyBorder="1"/>
    <xf numFmtId="0" fontId="224" fillId="0" borderId="0" xfId="0" applyFont="1" applyFill="1" applyBorder="1" applyAlignment="1">
      <alignment horizontal="center"/>
    </xf>
    <xf numFmtId="41" fontId="21" fillId="0" borderId="0" xfId="0" applyNumberFormat="1" applyFont="1" applyFill="1" applyBorder="1" applyAlignment="1">
      <alignment horizontal="left"/>
    </xf>
    <xf numFmtId="0" fontId="90" fillId="0" borderId="0" xfId="11047" applyFill="1"/>
    <xf numFmtId="164" fontId="92" fillId="4" borderId="0" xfId="11047" applyNumberFormat="1" applyFont="1" applyFill="1" applyBorder="1"/>
    <xf numFmtId="0" fontId="237" fillId="0" borderId="0" xfId="0" applyFont="1"/>
    <xf numFmtId="44" fontId="21" fillId="0" borderId="0" xfId="0" applyNumberFormat="1" applyFont="1" applyFill="1" applyBorder="1"/>
    <xf numFmtId="0" fontId="21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10" fontId="21" fillId="0" borderId="0" xfId="0" applyNumberFormat="1" applyFont="1" applyAlignment="1">
      <alignment horizontal="left" indent="1"/>
    </xf>
    <xf numFmtId="178" fontId="21" fillId="0" borderId="119" xfId="0" applyNumberFormat="1" applyFont="1" applyFill="1" applyBorder="1"/>
    <xf numFmtId="164" fontId="21" fillId="0" borderId="102" xfId="11023" applyNumberFormat="1" applyFont="1" applyFill="1" applyBorder="1"/>
    <xf numFmtId="42" fontId="21" fillId="0" borderId="102" xfId="0" applyNumberFormat="1" applyFont="1" applyFill="1" applyBorder="1"/>
    <xf numFmtId="14" fontId="21" fillId="0" borderId="0" xfId="0" applyNumberFormat="1" applyFont="1" applyFill="1" applyBorder="1"/>
    <xf numFmtId="164" fontId="21" fillId="0" borderId="0" xfId="0" applyNumberFormat="1" applyFont="1" applyFill="1"/>
    <xf numFmtId="0" fontId="74" fillId="0" borderId="0" xfId="0" applyFont="1" applyAlignment="1">
      <alignment horizontal="right"/>
    </xf>
    <xf numFmtId="37" fontId="238" fillId="0" borderId="0" xfId="0" applyNumberFormat="1" applyFont="1" applyFill="1" applyBorder="1"/>
    <xf numFmtId="0" fontId="17" fillId="0" borderId="0" xfId="10698" applyFont="1" applyAlignment="1">
      <alignment horizontal="left"/>
    </xf>
    <xf numFmtId="0" fontId="17" fillId="0" borderId="0" xfId="10698" applyFont="1" applyFill="1" applyAlignment="1">
      <alignment horizontal="left"/>
    </xf>
    <xf numFmtId="0" fontId="27" fillId="0" borderId="0" xfId="10698" applyFont="1" applyFill="1" applyAlignment="1">
      <alignment horizontal="left"/>
    </xf>
    <xf numFmtId="0" fontId="22" fillId="0" borderId="0" xfId="0" applyFont="1" applyFill="1" applyAlignment="1">
      <alignment horizontal="left" indent="1"/>
    </xf>
    <xf numFmtId="164" fontId="21" fillId="0" borderId="0" xfId="6218" applyNumberFormat="1" applyFont="1" applyFill="1"/>
    <xf numFmtId="164" fontId="21" fillId="0" borderId="96" xfId="6218" applyNumberFormat="1" applyFont="1" applyFill="1" applyBorder="1"/>
    <xf numFmtId="164" fontId="22" fillId="0" borderId="0" xfId="6218" applyNumberFormat="1" applyFont="1" applyFill="1"/>
    <xf numFmtId="164" fontId="22" fillId="0" borderId="10" xfId="6218" applyNumberFormat="1" applyFont="1" applyFill="1" applyBorder="1"/>
    <xf numFmtId="164" fontId="21" fillId="0" borderId="4" xfId="6218" applyNumberFormat="1" applyFont="1" applyFill="1" applyBorder="1"/>
    <xf numFmtId="0" fontId="34" fillId="0" borderId="0" xfId="0" applyFont="1" applyFill="1" applyAlignment="1">
      <alignment horizontal="left" indent="1"/>
    </xf>
    <xf numFmtId="0" fontId="239" fillId="0" borderId="0" xfId="0" applyFont="1" applyFill="1" applyAlignment="1">
      <alignment horizontal="right" indent="1"/>
    </xf>
    <xf numFmtId="164" fontId="72" fillId="0" borderId="0" xfId="6218" applyNumberFormat="1" applyFont="1" applyFill="1"/>
    <xf numFmtId="164" fontId="71" fillId="0" borderId="0" xfId="6218" applyNumberFormat="1" applyFont="1" applyFill="1"/>
    <xf numFmtId="37" fontId="21" fillId="0" borderId="0" xfId="0" applyNumberFormat="1" applyFont="1" applyFill="1"/>
    <xf numFmtId="42" fontId="21" fillId="0" borderId="0" xfId="11024" applyNumberFormat="1" applyFont="1" applyFill="1" applyBorder="1"/>
    <xf numFmtId="42" fontId="21" fillId="0" borderId="0" xfId="11023" applyNumberFormat="1" applyFont="1" applyFill="1" applyBorder="1"/>
    <xf numFmtId="164" fontId="21" fillId="0" borderId="102" xfId="0" applyNumberFormat="1" applyFont="1" applyFill="1" applyBorder="1"/>
    <xf numFmtId="41" fontId="21" fillId="0" borderId="102" xfId="0" applyNumberFormat="1" applyFont="1" applyFill="1" applyBorder="1"/>
    <xf numFmtId="42" fontId="21" fillId="0" borderId="0" xfId="10702" applyNumberFormat="1" applyFont="1" applyFill="1" applyBorder="1" applyAlignment="1">
      <alignment horizontal="center"/>
    </xf>
    <xf numFmtId="164" fontId="21" fillId="0" borderId="0" xfId="10702" applyNumberFormat="1" applyFont="1" applyFill="1" applyBorder="1" applyAlignment="1">
      <alignment horizontal="center"/>
    </xf>
    <xf numFmtId="41" fontId="21" fillId="0" borderId="132" xfId="0" applyNumberFormat="1" applyFont="1" applyFill="1" applyBorder="1"/>
    <xf numFmtId="41" fontId="21" fillId="0" borderId="0" xfId="0" quotePrefix="1" applyNumberFormat="1" applyFont="1" applyFill="1" applyBorder="1" applyAlignment="1">
      <alignment horizontal="centerContinuous"/>
    </xf>
    <xf numFmtId="41" fontId="21" fillId="0" borderId="0" xfId="0" applyNumberFormat="1" applyFont="1" applyFill="1" applyBorder="1" applyAlignment="1">
      <alignment horizontal="center"/>
    </xf>
    <xf numFmtId="41" fontId="21" fillId="0" borderId="0" xfId="0" applyNumberFormat="1" applyFont="1" applyFill="1" applyBorder="1" applyAlignment="1">
      <alignment horizontal="centerContinuous"/>
    </xf>
    <xf numFmtId="41" fontId="21" fillId="0" borderId="132" xfId="0" applyNumberFormat="1" applyFont="1" applyFill="1" applyBorder="1" applyAlignment="1">
      <alignment horizontal="centerContinuous"/>
    </xf>
    <xf numFmtId="42" fontId="21" fillId="0" borderId="0" xfId="0" applyNumberFormat="1" applyFont="1" applyFill="1" applyBorder="1" applyAlignment="1">
      <alignment horizontal="centerContinuous"/>
    </xf>
    <xf numFmtId="42" fontId="21" fillId="0" borderId="102" xfId="10702" applyNumberFormat="1" applyFont="1" applyFill="1" applyBorder="1"/>
    <xf numFmtId="17" fontId="19" fillId="0" borderId="128" xfId="20275" applyNumberFormat="1" applyFont="1" applyFill="1" applyBorder="1" applyAlignment="1">
      <alignment horizontal="center" wrapText="1"/>
    </xf>
    <xf numFmtId="17" fontId="19" fillId="0" borderId="0" xfId="20275" applyNumberFormat="1" applyFont="1" applyFill="1" applyBorder="1" applyAlignment="1">
      <alignment horizontal="center" wrapText="1"/>
    </xf>
    <xf numFmtId="1" fontId="28" fillId="0" borderId="0" xfId="6053" applyNumberFormat="1"/>
    <xf numFmtId="1" fontId="60" fillId="0" borderId="0" xfId="8535" applyNumberFormat="1"/>
    <xf numFmtId="0" fontId="241" fillId="0" borderId="0" xfId="0" applyFont="1"/>
    <xf numFmtId="167" fontId="19" fillId="0" borderId="0" xfId="40036" applyNumberFormat="1" applyFont="1"/>
    <xf numFmtId="44" fontId="19" fillId="0" borderId="0" xfId="40036" applyFont="1"/>
    <xf numFmtId="167" fontId="17" fillId="0" borderId="7" xfId="38806" applyNumberFormat="1" applyFill="1" applyBorder="1" applyAlignment="1"/>
    <xf numFmtId="1" fontId="17" fillId="0" borderId="0" xfId="6053" applyNumberFormat="1" applyFont="1"/>
    <xf numFmtId="44" fontId="60" fillId="0" borderId="0" xfId="8535" applyNumberFormat="1"/>
    <xf numFmtId="17" fontId="19" fillId="0" borderId="99" xfId="20275" applyNumberFormat="1" applyFont="1" applyBorder="1" applyAlignment="1">
      <alignment horizontal="center" wrapText="1"/>
    </xf>
    <xf numFmtId="0" fontId="96" fillId="0" borderId="0" xfId="8535" applyFont="1"/>
    <xf numFmtId="17" fontId="19" fillId="0" borderId="99" xfId="38806" applyNumberFormat="1" applyFont="1" applyBorder="1" applyAlignment="1">
      <alignment horizontal="center" wrapText="1"/>
    </xf>
    <xf numFmtId="17" fontId="19" fillId="0" borderId="128" xfId="38806" applyNumberFormat="1" applyFont="1" applyBorder="1" applyAlignment="1">
      <alignment horizontal="center" wrapText="1"/>
    </xf>
    <xf numFmtId="167" fontId="17" fillId="0" borderId="25" xfId="38806" applyNumberFormat="1" applyFill="1" applyBorder="1" applyAlignment="1"/>
    <xf numFmtId="42" fontId="31" fillId="0" borderId="0" xfId="0" applyNumberFormat="1" applyFont="1" applyFill="1" applyBorder="1"/>
    <xf numFmtId="0" fontId="44" fillId="0" borderId="0" xfId="0" applyFont="1"/>
    <xf numFmtId="0" fontId="44" fillId="0" borderId="0" xfId="0" applyFont="1" applyFill="1"/>
    <xf numFmtId="164" fontId="31" fillId="0" borderId="0" xfId="6218" applyNumberFormat="1" applyFont="1" applyFill="1"/>
    <xf numFmtId="164" fontId="31" fillId="0" borderId="96" xfId="6218" applyNumberFormat="1" applyFont="1" applyFill="1" applyBorder="1"/>
    <xf numFmtId="164" fontId="31" fillId="0" borderId="10" xfId="6218" applyNumberFormat="1" applyFont="1" applyFill="1" applyBorder="1"/>
    <xf numFmtId="164" fontId="31" fillId="0" borderId="102" xfId="6218" applyNumberFormat="1" applyFont="1" applyFill="1" applyBorder="1"/>
    <xf numFmtId="173" fontId="21" fillId="0" borderId="0" xfId="0" applyNumberFormat="1" applyFont="1" applyFill="1" applyBorder="1" applyProtection="1">
      <protection locked="0"/>
    </xf>
    <xf numFmtId="0" fontId="45" fillId="0" borderId="0" xfId="0" applyNumberFormat="1" applyFont="1" applyAlignment="1"/>
    <xf numFmtId="164" fontId="17" fillId="0" borderId="0" xfId="6053" applyNumberFormat="1" applyFont="1" applyFill="1"/>
    <xf numFmtId="0" fontId="78" fillId="0" borderId="0" xfId="0" applyFont="1" applyBorder="1" applyAlignment="1">
      <alignment horizontal="center"/>
    </xf>
    <xf numFmtId="0" fontId="45" fillId="0" borderId="119" xfId="0" applyFont="1" applyBorder="1" applyAlignment="1">
      <alignment horizontal="center"/>
    </xf>
    <xf numFmtId="0" fontId="44" fillId="0" borderId="119" xfId="0" applyFont="1" applyFill="1" applyBorder="1" applyAlignment="1">
      <alignment horizontal="center"/>
    </xf>
    <xf numFmtId="0" fontId="44" fillId="0" borderId="119" xfId="0" applyFont="1" applyBorder="1"/>
    <xf numFmtId="164" fontId="45" fillId="0" borderId="0" xfId="33866" applyNumberFormat="1" applyFont="1" applyFill="1" applyAlignment="1"/>
    <xf numFmtId="37" fontId="31" fillId="0" borderId="0" xfId="0" applyNumberFormat="1" applyFont="1" applyFill="1" applyBorder="1"/>
    <xf numFmtId="37" fontId="31" fillId="0" borderId="4" xfId="0" applyNumberFormat="1" applyFont="1" applyFill="1" applyBorder="1"/>
    <xf numFmtId="0" fontId="0" fillId="0" borderId="132" xfId="0" applyBorder="1"/>
    <xf numFmtId="0" fontId="22" fillId="0" borderId="0" xfId="0" applyFont="1" applyFill="1" applyAlignment="1" applyProtection="1">
      <alignment horizontal="center"/>
      <protection locked="0"/>
    </xf>
    <xf numFmtId="0" fontId="22" fillId="0" borderId="0" xfId="0" applyFont="1" applyFill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0" fillId="0" borderId="24" xfId="0" applyBorder="1"/>
    <xf numFmtId="0" fontId="78" fillId="0" borderId="25" xfId="0" applyFont="1" applyBorder="1" applyAlignment="1">
      <alignment horizontal="center"/>
    </xf>
    <xf numFmtId="0" fontId="0" fillId="0" borderId="25" xfId="0" applyBorder="1"/>
    <xf numFmtId="0" fontId="0" fillId="0" borderId="25" xfId="0" applyFill="1" applyBorder="1"/>
    <xf numFmtId="194" fontId="19" fillId="0" borderId="0" xfId="0" applyNumberFormat="1" applyFont="1" applyFill="1" applyBorder="1" applyAlignment="1">
      <alignment horizontal="center"/>
    </xf>
    <xf numFmtId="194" fontId="19" fillId="0" borderId="0" xfId="0" applyNumberFormat="1" applyFont="1" applyBorder="1" applyAlignment="1">
      <alignment horizontal="center"/>
    </xf>
    <xf numFmtId="0" fontId="21" fillId="0" borderId="24" xfId="0" applyFont="1" applyFill="1" applyBorder="1" applyAlignment="1">
      <alignment horizontal="center"/>
    </xf>
    <xf numFmtId="0" fontId="21" fillId="0" borderId="25" xfId="0" applyFont="1" applyFill="1" applyBorder="1" applyAlignment="1">
      <alignment horizontal="center"/>
    </xf>
    <xf numFmtId="0" fontId="0" fillId="0" borderId="26" xfId="0" applyBorder="1"/>
    <xf numFmtId="0" fontId="0" fillId="0" borderId="28" xfId="0" applyBorder="1"/>
    <xf numFmtId="176" fontId="21" fillId="0" borderId="26" xfId="0" applyNumberFormat="1" applyFont="1" applyFill="1" applyBorder="1" applyAlignment="1">
      <alignment horizontal="center"/>
    </xf>
    <xf numFmtId="176" fontId="21" fillId="0" borderId="132" xfId="0" applyNumberFormat="1" applyFont="1" applyFill="1" applyBorder="1" applyAlignment="1">
      <alignment horizontal="center"/>
    </xf>
    <xf numFmtId="176" fontId="21" fillId="0" borderId="28" xfId="0" applyNumberFormat="1" applyFont="1" applyFill="1" applyBorder="1" applyAlignment="1">
      <alignment horizontal="center"/>
    </xf>
    <xf numFmtId="42" fontId="21" fillId="0" borderId="0" xfId="31995" applyNumberFormat="1" applyFont="1" applyFill="1" applyBorder="1"/>
    <xf numFmtId="167" fontId="21" fillId="0" borderId="0" xfId="31995" applyNumberFormat="1" applyFont="1" applyFill="1" applyBorder="1"/>
    <xf numFmtId="41" fontId="21" fillId="0" borderId="0" xfId="31357" applyNumberFormat="1" applyFont="1" applyFill="1"/>
    <xf numFmtId="41" fontId="21" fillId="0" borderId="0" xfId="31357" applyNumberFormat="1" applyFont="1" applyFill="1" applyBorder="1"/>
    <xf numFmtId="164" fontId="21" fillId="0" borderId="0" xfId="31357" applyNumberFormat="1" applyFont="1" applyFill="1" applyBorder="1"/>
    <xf numFmtId="41" fontId="21" fillId="0" borderId="132" xfId="31357" applyNumberFormat="1" applyFont="1" applyFill="1" applyBorder="1"/>
    <xf numFmtId="41" fontId="21" fillId="0" borderId="0" xfId="31995" applyNumberFormat="1" applyFont="1" applyFill="1" applyBorder="1"/>
    <xf numFmtId="41" fontId="21" fillId="0" borderId="119" xfId="31995" applyNumberFormat="1" applyFont="1" applyFill="1" applyBorder="1"/>
    <xf numFmtId="3" fontId="21" fillId="0" borderId="0" xfId="0" applyNumberFormat="1" applyFont="1" applyFill="1"/>
    <xf numFmtId="3" fontId="164" fillId="0" borderId="0" xfId="0" applyNumberFormat="1" applyFont="1" applyFill="1"/>
    <xf numFmtId="0" fontId="45" fillId="0" borderId="0" xfId="40037" applyFont="1" applyBorder="1" applyAlignment="1">
      <alignment horizontal="center"/>
    </xf>
    <xf numFmtId="0" fontId="242" fillId="0" borderId="0" xfId="40037" applyFont="1" applyFill="1" applyAlignment="1">
      <alignment horizontal="centerContinuous"/>
    </xf>
    <xf numFmtId="0" fontId="242" fillId="0" borderId="0" xfId="40037" applyFont="1" applyFill="1"/>
    <xf numFmtId="0" fontId="22" fillId="0" borderId="132" xfId="0" applyFont="1" applyFill="1" applyBorder="1" applyAlignment="1">
      <alignment horizontal="center"/>
    </xf>
    <xf numFmtId="0" fontId="22" fillId="0" borderId="132" xfId="0" applyFont="1" applyFill="1" applyBorder="1"/>
    <xf numFmtId="10" fontId="22" fillId="0" borderId="99" xfId="34620" applyNumberFormat="1" applyFont="1" applyFill="1" applyBorder="1" applyAlignment="1">
      <alignment horizontal="center"/>
    </xf>
    <xf numFmtId="0" fontId="22" fillId="0" borderId="132" xfId="0" applyFont="1" applyFill="1" applyBorder="1" applyProtection="1">
      <protection locked="0"/>
    </xf>
    <xf numFmtId="173" fontId="33" fillId="0" borderId="0" xfId="35778" applyNumberFormat="1" applyFont="1" applyAlignment="1">
      <alignment horizontal="left"/>
    </xf>
    <xf numFmtId="173" fontId="33" fillId="0" borderId="0" xfId="35778" applyNumberFormat="1" applyFont="1" applyFill="1" applyBorder="1" applyAlignment="1">
      <alignment horizontal="left"/>
    </xf>
    <xf numFmtId="167" fontId="87" fillId="0" borderId="0" xfId="31995" applyNumberFormat="1" applyFont="1" applyFill="1" applyBorder="1"/>
    <xf numFmtId="167" fontId="21" fillId="0" borderId="0" xfId="31995" applyNumberFormat="1" applyFont="1" applyFill="1" applyBorder="1" applyAlignment="1"/>
    <xf numFmtId="167" fontId="21" fillId="0" borderId="132" xfId="10927" applyNumberFormat="1" applyFont="1" applyFill="1" applyBorder="1"/>
    <xf numFmtId="192" fontId="21" fillId="0" borderId="132" xfId="31995" applyNumberFormat="1" applyFont="1" applyFill="1" applyBorder="1" applyAlignment="1" applyProtection="1">
      <protection locked="0"/>
    </xf>
    <xf numFmtId="173" fontId="21" fillId="0" borderId="0" xfId="35778" applyNumberFormat="1" applyFont="1" applyAlignment="1">
      <alignment horizontal="left" indent="2"/>
    </xf>
    <xf numFmtId="42" fontId="21" fillId="0" borderId="0" xfId="31357" applyNumberFormat="1" applyFont="1" applyFill="1"/>
    <xf numFmtId="42" fontId="21" fillId="0" borderId="0" xfId="31357" applyNumberFormat="1" applyFont="1" applyFill="1" applyBorder="1"/>
    <xf numFmtId="173" fontId="21" fillId="0" borderId="0" xfId="35778" applyNumberFormat="1" applyFont="1" applyFill="1" applyAlignment="1">
      <alignment horizontal="left" indent="2"/>
    </xf>
    <xf numFmtId="42" fontId="21" fillId="0" borderId="0" xfId="31357" applyNumberFormat="1" applyFont="1"/>
    <xf numFmtId="173" fontId="21" fillId="0" borderId="0" xfId="35778" applyNumberFormat="1" applyFont="1" applyAlignment="1">
      <alignment horizontal="left" indent="1"/>
    </xf>
    <xf numFmtId="173" fontId="33" fillId="0" borderId="0" xfId="35778" applyNumberFormat="1" applyFont="1" applyFill="1" applyBorder="1" applyAlignment="1">
      <alignment horizontal="left" indent="1"/>
    </xf>
    <xf numFmtId="173" fontId="21" fillId="0" borderId="0" xfId="35778" applyNumberFormat="1" applyFont="1" applyFill="1" applyBorder="1" applyAlignment="1">
      <alignment horizontal="left" indent="1"/>
    </xf>
    <xf numFmtId="41" fontId="21" fillId="0" borderId="132" xfId="31995" applyNumberFormat="1" applyFont="1" applyFill="1" applyBorder="1"/>
    <xf numFmtId="167" fontId="21" fillId="0" borderId="132" xfId="31995" applyNumberFormat="1" applyFont="1" applyFill="1" applyBorder="1"/>
    <xf numFmtId="41" fontId="21" fillId="0" borderId="0" xfId="31357" applyNumberFormat="1" applyFont="1"/>
    <xf numFmtId="0" fontId="21" fillId="0" borderId="0" xfId="19805" applyNumberFormat="1" applyFont="1" applyFill="1" applyBorder="1" applyAlignment="1"/>
    <xf numFmtId="173" fontId="21" fillId="0" borderId="0" xfId="35778" applyNumberFormat="1" applyFont="1" applyFill="1" applyBorder="1" applyAlignment="1">
      <alignment horizontal="left" indent="2"/>
    </xf>
    <xf numFmtId="167" fontId="21" fillId="0" borderId="102" xfId="31995" applyNumberFormat="1" applyFont="1" applyFill="1" applyBorder="1"/>
    <xf numFmtId="164" fontId="21" fillId="0" borderId="132" xfId="10702" applyNumberFormat="1" applyFont="1" applyFill="1" applyBorder="1"/>
    <xf numFmtId="191" fontId="21" fillId="0" borderId="0" xfId="19803" applyNumberFormat="1" applyFont="1" applyFill="1" applyAlignment="1"/>
    <xf numFmtId="173" fontId="21" fillId="0" borderId="132" xfId="0" applyNumberFormat="1" applyFont="1" applyFill="1" applyBorder="1"/>
    <xf numFmtId="41" fontId="21" fillId="0" borderId="132" xfId="31357" applyNumberFormat="1" applyFont="1" applyBorder="1"/>
    <xf numFmtId="41" fontId="21" fillId="0" borderId="119" xfId="11023" applyNumberFormat="1" applyFont="1" applyFill="1" applyBorder="1"/>
    <xf numFmtId="164" fontId="21" fillId="0" borderId="119" xfId="31357" applyNumberFormat="1" applyFont="1" applyFill="1" applyBorder="1"/>
    <xf numFmtId="164" fontId="21" fillId="0" borderId="0" xfId="31357" applyNumberFormat="1" applyFont="1" applyFill="1"/>
    <xf numFmtId="41" fontId="21" fillId="0" borderId="132" xfId="10702" applyNumberFormat="1" applyFont="1" applyFill="1" applyBorder="1" applyAlignment="1" applyProtection="1">
      <protection locked="0"/>
    </xf>
    <xf numFmtId="173" fontId="21" fillId="0" borderId="0" xfId="35778" applyNumberFormat="1" applyFont="1" applyAlignment="1">
      <alignment horizontal="left"/>
    </xf>
    <xf numFmtId="173" fontId="21" fillId="0" borderId="0" xfId="35778" applyNumberFormat="1" applyFont="1" applyFill="1" applyAlignment="1">
      <alignment horizontal="left"/>
    </xf>
    <xf numFmtId="41" fontId="21" fillId="0" borderId="119" xfId="31995" applyNumberFormat="1" applyFont="1" applyBorder="1"/>
    <xf numFmtId="41" fontId="21" fillId="0" borderId="0" xfId="31995" applyNumberFormat="1" applyFont="1" applyBorder="1"/>
    <xf numFmtId="164" fontId="21" fillId="0" borderId="10" xfId="31357" applyNumberFormat="1" applyFont="1" applyFill="1" applyBorder="1"/>
    <xf numFmtId="173" fontId="21" fillId="0" borderId="0" xfId="35778" applyNumberFormat="1" applyFont="1" applyFill="1" applyBorder="1" applyAlignment="1">
      <alignment horizontal="left"/>
    </xf>
    <xf numFmtId="164" fontId="21" fillId="0" borderId="132" xfId="10702" applyNumberFormat="1" applyFont="1" applyFill="1" applyBorder="1" applyAlignment="1">
      <alignment horizontal="center"/>
    </xf>
    <xf numFmtId="41" fontId="17" fillId="0" borderId="119" xfId="35778" applyNumberFormat="1" applyFont="1" applyFill="1" applyBorder="1" applyAlignment="1">
      <alignment horizontal="left" wrapText="1"/>
    </xf>
    <xf numFmtId="41" fontId="21" fillId="0" borderId="119" xfId="31357" applyNumberFormat="1" applyFont="1" applyFill="1" applyBorder="1"/>
    <xf numFmtId="41" fontId="17" fillId="0" borderId="119" xfId="35778" applyNumberFormat="1" applyFont="1" applyBorder="1" applyAlignment="1">
      <alignment horizontal="left" wrapText="1"/>
    </xf>
    <xf numFmtId="41" fontId="21" fillId="0" borderId="96" xfId="31357" applyNumberFormat="1" applyFont="1" applyFill="1" applyBorder="1"/>
    <xf numFmtId="42" fontId="21" fillId="0" borderId="102" xfId="31995" applyNumberFormat="1" applyFont="1" applyFill="1" applyBorder="1"/>
    <xf numFmtId="41" fontId="21" fillId="0" borderId="0" xfId="35778" applyNumberFormat="1" applyFont="1" applyFill="1" applyBorder="1" applyAlignment="1">
      <alignment horizontal="left" wrapText="1"/>
    </xf>
    <xf numFmtId="41" fontId="17" fillId="0" borderId="0" xfId="35778" applyNumberFormat="1" applyFont="1" applyFill="1" applyBorder="1" applyAlignment="1">
      <alignment horizontal="left" wrapText="1"/>
    </xf>
    <xf numFmtId="42" fontId="21" fillId="0" borderId="132" xfId="31995" applyNumberFormat="1" applyFont="1" applyFill="1" applyBorder="1"/>
    <xf numFmtId="37" fontId="21" fillId="0" borderId="0" xfId="31357" applyNumberFormat="1" applyFont="1" applyFill="1" applyBorder="1"/>
    <xf numFmtId="41" fontId="17" fillId="0" borderId="132" xfId="35778" applyNumberFormat="1" applyFont="1" applyFill="1" applyBorder="1" applyAlignment="1">
      <alignment horizontal="left" wrapText="1"/>
    </xf>
    <xf numFmtId="41" fontId="17" fillId="0" borderId="0" xfId="35778" applyNumberFormat="1" applyFont="1" applyBorder="1" applyAlignment="1">
      <alignment horizontal="left" wrapText="1"/>
    </xf>
    <xf numFmtId="42" fontId="21" fillId="0" borderId="132" xfId="10702" applyNumberFormat="1" applyFont="1" applyFill="1" applyBorder="1"/>
    <xf numFmtId="173" fontId="33" fillId="0" borderId="0" xfId="35778" applyNumberFormat="1" applyFont="1" applyFill="1" applyAlignment="1">
      <alignment horizontal="left"/>
    </xf>
    <xf numFmtId="41" fontId="21" fillId="0" borderId="119" xfId="35778" applyNumberFormat="1" applyFont="1" applyFill="1" applyBorder="1" applyAlignment="1">
      <alignment horizontal="left" wrapText="1"/>
    </xf>
    <xf numFmtId="41" fontId="21" fillId="0" borderId="0" xfId="35778" applyNumberFormat="1" applyFont="1" applyBorder="1" applyAlignment="1">
      <alignment horizontal="left" wrapText="1"/>
    </xf>
    <xf numFmtId="42" fontId="21" fillId="0" borderId="102" xfId="11026" applyNumberFormat="1" applyFont="1" applyFill="1" applyBorder="1"/>
    <xf numFmtId="164" fontId="21" fillId="0" borderId="132" xfId="31357" applyNumberFormat="1" applyFont="1" applyFill="1" applyBorder="1"/>
    <xf numFmtId="173" fontId="21" fillId="0" borderId="0" xfId="35778" applyNumberFormat="1" applyFont="1" applyBorder="1" applyAlignment="1">
      <alignment horizontal="left" indent="1"/>
    </xf>
    <xf numFmtId="41" fontId="21" fillId="0" borderId="132" xfId="35778" applyNumberFormat="1" applyFont="1" applyFill="1" applyBorder="1" applyAlignment="1">
      <alignment horizontal="left" wrapText="1"/>
    </xf>
    <xf numFmtId="41" fontId="21" fillId="0" borderId="10" xfId="35778" applyNumberFormat="1" applyFont="1" applyFill="1" applyBorder="1" applyAlignment="1">
      <alignment horizontal="left" wrapText="1"/>
    </xf>
    <xf numFmtId="17" fontId="21" fillId="0" borderId="132" xfId="0" applyNumberFormat="1" applyFont="1" applyFill="1" applyBorder="1" applyAlignment="1">
      <alignment horizontal="center"/>
    </xf>
    <xf numFmtId="37" fontId="21" fillId="0" borderId="132" xfId="0" applyNumberFormat="1" applyFont="1" applyFill="1" applyBorder="1"/>
    <xf numFmtId="173" fontId="21" fillId="0" borderId="0" xfId="35778" applyNumberFormat="1" applyFont="1" applyBorder="1" applyAlignment="1">
      <alignment horizontal="left"/>
    </xf>
    <xf numFmtId="167" fontId="21" fillId="0" borderId="0" xfId="31995" applyNumberFormat="1" applyFont="1" applyBorder="1"/>
    <xf numFmtId="41" fontId="21" fillId="0" borderId="102" xfId="35778" applyNumberFormat="1" applyFont="1" applyFill="1" applyBorder="1" applyAlignment="1">
      <alignment horizontal="left" wrapText="1"/>
    </xf>
    <xf numFmtId="164" fontId="21" fillId="0" borderId="102" xfId="31357" applyNumberFormat="1" applyFont="1" applyFill="1" applyBorder="1"/>
    <xf numFmtId="41" fontId="21" fillId="0" borderId="102" xfId="35778" applyNumberFormat="1" applyFont="1" applyBorder="1" applyAlignment="1">
      <alignment horizontal="left" wrapText="1"/>
    </xf>
    <xf numFmtId="164" fontId="82" fillId="0" borderId="0" xfId="31743" applyNumberFormat="1" applyFont="1" applyFill="1"/>
    <xf numFmtId="173" fontId="33" fillId="0" borderId="0" xfId="35778" applyNumberFormat="1" applyFont="1" applyBorder="1" applyAlignment="1">
      <alignment horizontal="left"/>
    </xf>
    <xf numFmtId="173" fontId="224" fillId="0" borderId="0" xfId="35778" applyNumberFormat="1" applyFont="1" applyFill="1" applyBorder="1" applyAlignment="1">
      <alignment horizontal="left" indent="2"/>
    </xf>
    <xf numFmtId="42" fontId="224" fillId="0" borderId="0" xfId="31357" applyNumberFormat="1" applyFont="1" applyFill="1" applyBorder="1"/>
    <xf numFmtId="167" fontId="21" fillId="0" borderId="10" xfId="31995" applyNumberFormat="1" applyFont="1" applyFill="1" applyBorder="1"/>
    <xf numFmtId="41" fontId="89" fillId="0" borderId="0" xfId="31357" applyNumberFormat="1" applyFont="1"/>
    <xf numFmtId="41" fontId="89" fillId="0" borderId="0" xfId="31357" applyNumberFormat="1" applyFont="1" applyFill="1"/>
    <xf numFmtId="41" fontId="224" fillId="0" borderId="0" xfId="31357" applyNumberFormat="1" applyFont="1" applyFill="1" applyBorder="1"/>
    <xf numFmtId="41" fontId="17" fillId="0" borderId="0" xfId="31357" applyNumberFormat="1" applyFont="1"/>
    <xf numFmtId="173" fontId="224" fillId="0" borderId="0" xfId="35778" applyNumberFormat="1" applyFont="1" applyFill="1" applyBorder="1" applyAlignment="1">
      <alignment horizontal="left"/>
    </xf>
    <xf numFmtId="41" fontId="224" fillId="0" borderId="0" xfId="31995" applyNumberFormat="1" applyFont="1" applyFill="1" applyBorder="1"/>
    <xf numFmtId="41" fontId="89" fillId="0" borderId="0" xfId="35778" applyNumberFormat="1" applyFont="1" applyFill="1" applyBorder="1" applyAlignment="1">
      <alignment horizontal="left" wrapText="1"/>
    </xf>
    <xf numFmtId="10" fontId="224" fillId="0" borderId="0" xfId="35778" applyNumberFormat="1" applyFont="1" applyFill="1" applyBorder="1" applyAlignment="1">
      <alignment horizontal="left" wrapText="1"/>
    </xf>
    <xf numFmtId="42" fontId="21" fillId="0" borderId="0" xfId="31357" applyNumberFormat="1" applyFont="1" applyBorder="1"/>
    <xf numFmtId="41" fontId="21" fillId="0" borderId="0" xfId="31357" applyNumberFormat="1" applyFont="1" applyBorder="1"/>
    <xf numFmtId="173" fontId="229" fillId="0" borderId="0" xfId="35778" applyNumberFormat="1" applyFont="1" applyFill="1" applyBorder="1" applyAlignment="1">
      <alignment horizontal="left"/>
    </xf>
    <xf numFmtId="41" fontId="224" fillId="0" borderId="0" xfId="35778" applyNumberFormat="1" applyFont="1" applyFill="1" applyBorder="1" applyAlignment="1">
      <alignment horizontal="left" wrapText="1"/>
    </xf>
    <xf numFmtId="42" fontId="21" fillId="0" borderId="119" xfId="31357" applyNumberFormat="1" applyFont="1" applyFill="1" applyBorder="1"/>
    <xf numFmtId="167" fontId="165" fillId="0" borderId="0" xfId="31995" applyNumberFormat="1" applyFont="1" applyFill="1" applyBorder="1"/>
    <xf numFmtId="167" fontId="72" fillId="0" borderId="0" xfId="31995" applyNumberFormat="1" applyFont="1" applyFill="1" applyBorder="1"/>
    <xf numFmtId="41" fontId="72" fillId="0" borderId="0" xfId="31995" applyNumberFormat="1" applyFont="1" applyFill="1" applyBorder="1"/>
    <xf numFmtId="37" fontId="21" fillId="0" borderId="0" xfId="31995" applyNumberFormat="1" applyFont="1" applyFill="1"/>
    <xf numFmtId="37" fontId="21" fillId="0" borderId="132" xfId="31995" applyNumberFormat="1" applyFont="1" applyFill="1" applyBorder="1"/>
    <xf numFmtId="0" fontId="243" fillId="0" borderId="0" xfId="0" applyNumberFormat="1" applyFont="1" applyAlignment="1"/>
    <xf numFmtId="173" fontId="45" fillId="0" borderId="0" xfId="33866" applyFont="1" applyFill="1" applyAlignment="1">
      <alignment horizontal="left"/>
    </xf>
    <xf numFmtId="173" fontId="243" fillId="0" borderId="0" xfId="33866" applyFont="1" applyFill="1" applyAlignment="1">
      <alignment horizontal="left"/>
    </xf>
    <xf numFmtId="0" fontId="47" fillId="0" borderId="0" xfId="33706" applyFont="1" applyAlignment="1">
      <alignment horizontal="right"/>
    </xf>
    <xf numFmtId="0" fontId="47" fillId="0" borderId="0" xfId="33706" applyFont="1" applyFill="1" applyAlignment="1">
      <alignment horizontal="right"/>
    </xf>
    <xf numFmtId="0" fontId="47" fillId="0" borderId="0" xfId="33706" applyFont="1" applyFill="1" applyBorder="1" applyAlignment="1">
      <alignment horizontal="right"/>
    </xf>
    <xf numFmtId="0" fontId="47" fillId="0" borderId="0" xfId="33706" applyFont="1" applyAlignment="1">
      <alignment horizontal="centerContinuous"/>
    </xf>
    <xf numFmtId="0" fontId="17" fillId="0" borderId="0" xfId="33866" applyNumberFormat="1" applyFont="1" applyAlignment="1">
      <alignment horizontal="centerContinuous"/>
    </xf>
    <xf numFmtId="0" fontId="17" fillId="0" borderId="0" xfId="33866" applyNumberFormat="1" applyFont="1" applyFill="1" applyAlignment="1">
      <alignment horizontal="centerContinuous"/>
    </xf>
    <xf numFmtId="164" fontId="17" fillId="0" borderId="132" xfId="19557" applyNumberFormat="1" applyFont="1" applyFill="1" applyBorder="1"/>
    <xf numFmtId="10" fontId="45" fillId="0" borderId="132" xfId="15150" applyNumberFormat="1" applyFont="1" applyFill="1" applyBorder="1"/>
    <xf numFmtId="164" fontId="17" fillId="0" borderId="132" xfId="33866" applyNumberFormat="1" applyFont="1" applyFill="1" applyBorder="1" applyAlignment="1"/>
    <xf numFmtId="41" fontId="36" fillId="0" borderId="132" xfId="19557" applyNumberFormat="1" applyFont="1" applyFill="1" applyBorder="1" applyAlignment="1" applyProtection="1"/>
    <xf numFmtId="41" fontId="36" fillId="0" borderId="132" xfId="19557" applyNumberFormat="1" applyFont="1" applyFill="1" applyBorder="1" applyProtection="1"/>
    <xf numFmtId="0" fontId="36" fillId="0" borderId="132" xfId="33866" applyNumberFormat="1" applyFont="1" applyFill="1" applyBorder="1" applyAlignment="1"/>
    <xf numFmtId="0" fontId="22" fillId="0" borderId="0" xfId="33706" applyFont="1" applyAlignment="1">
      <alignment horizontal="right"/>
    </xf>
    <xf numFmtId="0" fontId="22" fillId="0" borderId="0" xfId="33706" applyFont="1" applyFill="1" applyAlignment="1">
      <alignment horizontal="right"/>
    </xf>
    <xf numFmtId="0" fontId="22" fillId="0" borderId="0" xfId="33706" applyFont="1" applyFill="1" applyBorder="1" applyAlignment="1">
      <alignment horizontal="right"/>
    </xf>
    <xf numFmtId="41" fontId="19" fillId="0" borderId="3" xfId="10697" applyNumberFormat="1" applyFont="1" applyFill="1" applyBorder="1" applyAlignment="1">
      <alignment horizontal="right" wrapText="1"/>
    </xf>
    <xf numFmtId="164" fontId="19" fillId="0" borderId="3" xfId="10703" applyNumberFormat="1" applyFont="1" applyFill="1" applyBorder="1" applyAlignment="1">
      <alignment horizontal="left" wrapText="1"/>
    </xf>
    <xf numFmtId="41" fontId="17" fillId="0" borderId="0" xfId="10937" applyNumberFormat="1" applyFont="1" applyFill="1"/>
    <xf numFmtId="41" fontId="17" fillId="0" borderId="0" xfId="10937" applyNumberFormat="1" applyFont="1"/>
    <xf numFmtId="0" fontId="17" fillId="0" borderId="0" xfId="10697" applyFont="1"/>
    <xf numFmtId="0" fontId="17" fillId="0" borderId="0" xfId="10936" applyFont="1" applyAlignment="1">
      <alignment horizontal="center"/>
    </xf>
    <xf numFmtId="0" fontId="17" fillId="0" borderId="4" xfId="10936" applyFont="1" applyBorder="1" applyAlignment="1">
      <alignment horizontal="center"/>
    </xf>
    <xf numFmtId="0" fontId="17" fillId="0" borderId="4" xfId="10936" applyFont="1" applyFill="1" applyBorder="1"/>
    <xf numFmtId="41" fontId="17" fillId="0" borderId="4" xfId="10937" applyNumberFormat="1" applyFont="1" applyFill="1" applyBorder="1"/>
    <xf numFmtId="0" fontId="17" fillId="0" borderId="0" xfId="10936" applyFont="1" applyBorder="1" applyAlignment="1">
      <alignment horizontal="center"/>
    </xf>
    <xf numFmtId="173" fontId="228" fillId="0" borderId="0" xfId="10697" applyNumberFormat="1" applyFont="1" applyAlignment="1">
      <alignment horizontal="left" wrapText="1"/>
    </xf>
    <xf numFmtId="0" fontId="17" fillId="0" borderId="0" xfId="10936" applyFont="1" applyFill="1" applyBorder="1"/>
    <xf numFmtId="41" fontId="17" fillId="0" borderId="0" xfId="10937" applyNumberFormat="1" applyFont="1" applyFill="1" applyBorder="1"/>
    <xf numFmtId="0" fontId="17" fillId="0" borderId="0" xfId="10936" applyFont="1" applyFill="1" applyAlignment="1">
      <alignment horizontal="center"/>
    </xf>
    <xf numFmtId="42" fontId="45" fillId="0" borderId="0" xfId="10937" applyNumberFormat="1" applyFont="1" applyFill="1"/>
    <xf numFmtId="42" fontId="45" fillId="0" borderId="0" xfId="10937" applyNumberFormat="1" applyFont="1" applyFill="1" applyBorder="1"/>
    <xf numFmtId="42" fontId="45" fillId="0" borderId="5" xfId="10937" applyNumberFormat="1" applyFont="1" applyFill="1" applyBorder="1"/>
    <xf numFmtId="41" fontId="45" fillId="0" borderId="4" xfId="10937" applyNumberFormat="1" applyFont="1" applyFill="1" applyBorder="1"/>
    <xf numFmtId="41" fontId="45" fillId="0" borderId="0" xfId="10937" applyNumberFormat="1" applyFont="1" applyFill="1" applyBorder="1"/>
    <xf numFmtId="41" fontId="45" fillId="0" borderId="0" xfId="10937" applyNumberFormat="1" applyFont="1" applyFill="1"/>
    <xf numFmtId="10" fontId="17" fillId="0" borderId="0" xfId="10939" applyNumberFormat="1" applyFont="1" applyFill="1" applyAlignment="1">
      <alignment horizontal="right"/>
    </xf>
    <xf numFmtId="0" fontId="27" fillId="0" borderId="0" xfId="10936" applyFont="1" applyFill="1" applyAlignment="1">
      <alignment horizontal="right"/>
    </xf>
    <xf numFmtId="41" fontId="45" fillId="0" borderId="0" xfId="10940" applyNumberFormat="1" applyFont="1" applyFill="1"/>
    <xf numFmtId="0" fontId="17" fillId="0" borderId="0" xfId="10936" applyFont="1" applyFill="1" applyAlignment="1">
      <alignment horizontal="left" indent="2"/>
    </xf>
    <xf numFmtId="0" fontId="17" fillId="0" borderId="0" xfId="10936" applyFont="1" applyFill="1" applyAlignment="1">
      <alignment horizontal="left" indent="6"/>
    </xf>
    <xf numFmtId="41" fontId="45" fillId="0" borderId="5" xfId="10937" applyNumberFormat="1" applyFont="1" applyFill="1" applyBorder="1"/>
    <xf numFmtId="9" fontId="17" fillId="0" borderId="5" xfId="10939" applyFont="1" applyFill="1" applyBorder="1"/>
    <xf numFmtId="41" fontId="17" fillId="0" borderId="5" xfId="10937" applyNumberFormat="1" applyFont="1" applyFill="1" applyBorder="1"/>
    <xf numFmtId="172" fontId="17" fillId="0" borderId="0" xfId="10936" applyNumberFormat="1" applyFont="1" applyFill="1"/>
    <xf numFmtId="41" fontId="84" fillId="0" borderId="0" xfId="10937" applyNumberFormat="1" applyFont="1" applyFill="1" applyBorder="1"/>
    <xf numFmtId="0" fontId="27" fillId="0" borderId="0" xfId="10936" applyFont="1" applyFill="1"/>
    <xf numFmtId="191" fontId="19" fillId="0" borderId="0" xfId="10936" applyNumberFormat="1" applyFont="1" applyFill="1" applyBorder="1"/>
    <xf numFmtId="44" fontId="17" fillId="0" borderId="0" xfId="10936" applyNumberFormat="1" applyFont="1" applyFill="1"/>
    <xf numFmtId="37" fontId="45" fillId="0" borderId="0" xfId="10937" applyNumberFormat="1" applyFont="1" applyFill="1"/>
    <xf numFmtId="42" fontId="45" fillId="0" borderId="10" xfId="10937" applyNumberFormat="1" applyFont="1" applyFill="1" applyBorder="1"/>
    <xf numFmtId="42" fontId="17" fillId="0" borderId="0" xfId="10937" applyNumberFormat="1" applyFont="1" applyFill="1"/>
    <xf numFmtId="0" fontId="17" fillId="0" borderId="0" xfId="10936" applyFont="1"/>
    <xf numFmtId="41" fontId="17" fillId="0" borderId="0" xfId="10937" applyNumberFormat="1" applyFont="1" applyBorder="1"/>
    <xf numFmtId="167" fontId="45" fillId="0" borderId="0" xfId="40036" applyNumberFormat="1" applyFont="1"/>
    <xf numFmtId="167" fontId="45" fillId="0" borderId="0" xfId="0" applyNumberFormat="1" applyFont="1"/>
    <xf numFmtId="0" fontId="45" fillId="0" borderId="0" xfId="0" applyFont="1"/>
    <xf numFmtId="167" fontId="45" fillId="0" borderId="6" xfId="0" applyNumberFormat="1" applyFont="1" applyBorder="1"/>
    <xf numFmtId="0" fontId="72" fillId="0" borderId="0" xfId="0" applyFont="1" applyFill="1" applyBorder="1" applyAlignment="1">
      <alignment horizontal="center"/>
    </xf>
    <xf numFmtId="10" fontId="245" fillId="0" borderId="0" xfId="34620" applyNumberFormat="1" applyFont="1" applyFill="1"/>
    <xf numFmtId="3" fontId="21" fillId="0" borderId="0" xfId="34620" applyNumberFormat="1" applyFont="1" applyFill="1"/>
    <xf numFmtId="42" fontId="21" fillId="0" borderId="119" xfId="31995" applyNumberFormat="1" applyFont="1" applyFill="1" applyBorder="1"/>
    <xf numFmtId="42" fontId="21" fillId="0" borderId="119" xfId="0" applyNumberFormat="1" applyFont="1" applyFill="1" applyBorder="1"/>
    <xf numFmtId="173" fontId="72" fillId="4" borderId="0" xfId="0" applyNumberFormat="1" applyFont="1" applyFill="1" applyAlignment="1">
      <alignment horizontal="left"/>
    </xf>
    <xf numFmtId="1" fontId="17" fillId="0" borderId="0" xfId="0" applyNumberFormat="1" applyFont="1" applyFill="1"/>
    <xf numFmtId="1" fontId="17" fillId="0" borderId="0" xfId="0" applyNumberFormat="1" applyFont="1" applyFill="1" applyAlignment="1">
      <alignment horizontal="left"/>
    </xf>
    <xf numFmtId="0" fontId="17" fillId="0" borderId="0" xfId="0" applyNumberFormat="1" applyFont="1" applyFill="1" applyAlignment="1"/>
    <xf numFmtId="42" fontId="17" fillId="0" borderId="0" xfId="0" applyNumberFormat="1" applyFont="1"/>
    <xf numFmtId="0" fontId="17" fillId="0" borderId="0" xfId="0" applyFont="1" applyFill="1" applyAlignment="1">
      <alignment horizontal="left"/>
    </xf>
    <xf numFmtId="0" fontId="17" fillId="0" borderId="0" xfId="0" applyNumberFormat="1" applyFont="1" applyFill="1" applyBorder="1" applyAlignment="1"/>
    <xf numFmtId="41" fontId="21" fillId="0" borderId="0" xfId="0" applyNumberFormat="1" applyFont="1" applyFill="1" applyAlignment="1" applyProtection="1">
      <protection locked="0"/>
    </xf>
    <xf numFmtId="0" fontId="33" fillId="0" borderId="0" xfId="11023" applyFont="1" applyFill="1"/>
    <xf numFmtId="0" fontId="21" fillId="0" borderId="0" xfId="0" applyNumberFormat="1" applyFont="1" applyFill="1" applyBorder="1" applyAlignment="1" applyProtection="1">
      <alignment horizontal="left"/>
      <protection locked="0"/>
    </xf>
    <xf numFmtId="0" fontId="33" fillId="0" borderId="0" xfId="11023" applyFont="1" applyFill="1" applyBorder="1" applyAlignment="1">
      <alignment horizontal="center"/>
    </xf>
    <xf numFmtId="42" fontId="21" fillId="0" borderId="102" xfId="0" applyNumberFormat="1" applyFont="1" applyFill="1" applyBorder="1" applyAlignment="1" applyProtection="1">
      <protection locked="0"/>
    </xf>
    <xf numFmtId="0" fontId="33" fillId="0" borderId="0" xfId="11023" applyFont="1" applyFill="1" applyBorder="1" applyAlignment="1">
      <alignment horizontal="left"/>
    </xf>
    <xf numFmtId="0" fontId="82" fillId="0" borderId="0" xfId="0" applyNumberFormat="1" applyFont="1" applyFill="1" applyAlignment="1"/>
    <xf numFmtId="174" fontId="21" fillId="0" borderId="0" xfId="0" applyNumberFormat="1" applyFont="1" applyFill="1" applyBorder="1" applyProtection="1">
      <protection locked="0"/>
    </xf>
    <xf numFmtId="0" fontId="33" fillId="0" borderId="0" xfId="0" applyNumberFormat="1" applyFont="1" applyFill="1" applyAlignment="1">
      <alignment horizontal="left"/>
    </xf>
    <xf numFmtId="0" fontId="21" fillId="0" borderId="0" xfId="0" quotePrefix="1" applyFont="1" applyFill="1" applyBorder="1" applyAlignment="1">
      <alignment horizontal="centerContinuous"/>
    </xf>
    <xf numFmtId="0" fontId="21" fillId="0" borderId="0" xfId="0" applyFont="1" applyFill="1" applyBorder="1" applyAlignment="1" applyProtection="1">
      <alignment horizontal="centerContinuous"/>
      <protection locked="0"/>
    </xf>
    <xf numFmtId="15" fontId="21" fillId="0" borderId="0" xfId="0" applyNumberFormat="1" applyFont="1" applyFill="1" applyBorder="1" applyAlignment="1">
      <alignment horizontal="centerContinuous"/>
    </xf>
    <xf numFmtId="0" fontId="21" fillId="0" borderId="0" xfId="0" applyFont="1" applyFill="1" applyBorder="1" applyAlignment="1">
      <alignment horizontal="right"/>
    </xf>
    <xf numFmtId="18" fontId="21" fillId="0" borderId="0" xfId="0" applyNumberFormat="1" applyFont="1" applyFill="1" applyBorder="1" applyAlignment="1">
      <alignment horizontal="centerContinuous"/>
    </xf>
    <xf numFmtId="44" fontId="21" fillId="0" borderId="0" xfId="0" applyNumberFormat="1" applyFont="1" applyFill="1" applyBorder="1" applyAlignment="1">
      <alignment horizontal="left"/>
    </xf>
    <xf numFmtId="0" fontId="21" fillId="0" borderId="0" xfId="0" applyFont="1" applyFill="1" applyBorder="1" applyAlignment="1" applyProtection="1">
      <alignment horizontal="center"/>
      <protection locked="0"/>
    </xf>
    <xf numFmtId="204" fontId="21" fillId="0" borderId="0" xfId="0" applyNumberFormat="1" applyFont="1" applyFill="1" applyBorder="1" applyAlignment="1">
      <alignment horizontal="center"/>
    </xf>
    <xf numFmtId="37" fontId="21" fillId="0" borderId="0" xfId="31995" applyNumberFormat="1" applyFont="1" applyFill="1" applyBorder="1"/>
    <xf numFmtId="167" fontId="17" fillId="0" borderId="10" xfId="0" applyNumberFormat="1" applyFont="1" applyFill="1" applyBorder="1"/>
    <xf numFmtId="0" fontId="229" fillId="0" borderId="0" xfId="0" applyFont="1" applyFill="1" applyBorder="1"/>
    <xf numFmtId="0" fontId="229" fillId="0" borderId="0" xfId="0" applyNumberFormat="1" applyFont="1" applyFill="1" applyBorder="1" applyAlignment="1">
      <alignment horizontal="left"/>
    </xf>
    <xf numFmtId="41" fontId="72" fillId="4" borderId="0" xfId="35778" applyNumberFormat="1" applyFont="1" applyFill="1" applyBorder="1" applyAlignment="1">
      <alignment horizontal="left" wrapText="1"/>
    </xf>
    <xf numFmtId="167" fontId="17" fillId="0" borderId="0" xfId="6218" applyNumberFormat="1" applyFont="1" applyFill="1"/>
    <xf numFmtId="167" fontId="17" fillId="0" borderId="0" xfId="0" applyNumberFormat="1" applyFont="1" applyFill="1" applyBorder="1"/>
    <xf numFmtId="164" fontId="17" fillId="0" borderId="9" xfId="0" applyNumberFormat="1" applyFont="1" applyFill="1" applyBorder="1"/>
    <xf numFmtId="0" fontId="17" fillId="0" borderId="5" xfId="0" applyFont="1" applyFill="1" applyBorder="1"/>
    <xf numFmtId="167" fontId="17" fillId="0" borderId="0" xfId="0" applyNumberFormat="1" applyFont="1" applyFill="1"/>
    <xf numFmtId="164" fontId="17" fillId="0" borderId="0" xfId="0" applyNumberFormat="1" applyFont="1" applyFill="1" applyBorder="1"/>
    <xf numFmtId="43" fontId="48" fillId="0" borderId="0" xfId="33706" applyNumberFormat="1" applyFont="1" applyAlignment="1">
      <alignment horizontal="center"/>
    </xf>
    <xf numFmtId="0" fontId="60" fillId="4" borderId="0" xfId="8535" applyFill="1"/>
    <xf numFmtId="0" fontId="27" fillId="4" borderId="0" xfId="20275" applyNumberFormat="1" applyFont="1" applyFill="1" applyAlignment="1"/>
    <xf numFmtId="0" fontId="19" fillId="4" borderId="0" xfId="20275" applyNumberFormat="1" applyFont="1" applyFill="1" applyAlignment="1"/>
    <xf numFmtId="1" fontId="28" fillId="4" borderId="96" xfId="6053" applyNumberFormat="1" applyFill="1" applyBorder="1"/>
    <xf numFmtId="167" fontId="17" fillId="4" borderId="99" xfId="20275" applyNumberFormat="1" applyFont="1" applyFill="1" applyBorder="1" applyAlignment="1"/>
    <xf numFmtId="0" fontId="0" fillId="4" borderId="0" xfId="0" applyFill="1"/>
    <xf numFmtId="167" fontId="73" fillId="4" borderId="7" xfId="20275" applyNumberFormat="1" applyFont="1" applyFill="1" applyBorder="1" applyAlignment="1"/>
    <xf numFmtId="0" fontId="21" fillId="0" borderId="0" xfId="0" applyFont="1" applyFill="1" applyBorder="1" applyAlignment="1">
      <alignment horizontal="center"/>
    </xf>
    <xf numFmtId="0" fontId="44" fillId="0" borderId="132" xfId="0" applyFont="1" applyBorder="1"/>
    <xf numFmtId="2" fontId="44" fillId="0" borderId="0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176" fontId="30" fillId="0" borderId="132" xfId="0" applyNumberFormat="1" applyFont="1" applyFill="1" applyBorder="1" applyAlignment="1">
      <alignment horizontal="center"/>
    </xf>
    <xf numFmtId="0" fontId="30" fillId="0" borderId="0" xfId="0" applyFont="1" applyFill="1"/>
    <xf numFmtId="42" fontId="30" fillId="0" borderId="0" xfId="31995" applyNumberFormat="1" applyFont="1" applyFill="1" applyBorder="1"/>
    <xf numFmtId="41" fontId="30" fillId="0" borderId="0" xfId="0" applyNumberFormat="1" applyFont="1" applyFill="1"/>
    <xf numFmtId="41" fontId="30" fillId="0" borderId="132" xfId="0" applyNumberFormat="1" applyFont="1" applyFill="1" applyBorder="1"/>
    <xf numFmtId="41" fontId="30" fillId="0" borderId="0" xfId="31995" applyNumberFormat="1" applyFont="1" applyFill="1" applyBorder="1"/>
    <xf numFmtId="3" fontId="30" fillId="0" borderId="0" xfId="0" applyNumberFormat="1" applyFont="1" applyFill="1"/>
    <xf numFmtId="3" fontId="247" fillId="0" borderId="0" xfId="0" applyNumberFormat="1" applyFont="1" applyFill="1"/>
    <xf numFmtId="41" fontId="30" fillId="0" borderId="0" xfId="31357" applyNumberFormat="1" applyFont="1" applyFill="1" applyBorder="1"/>
    <xf numFmtId="42" fontId="30" fillId="0" borderId="119" xfId="31995" applyNumberFormat="1" applyFont="1" applyFill="1" applyBorder="1"/>
    <xf numFmtId="0" fontId="44" fillId="0" borderId="132" xfId="0" applyFont="1" applyFill="1" applyBorder="1"/>
    <xf numFmtId="41" fontId="30" fillId="0" borderId="132" xfId="31357" applyNumberFormat="1" applyFont="1" applyFill="1" applyBorder="1"/>
    <xf numFmtId="41" fontId="30" fillId="0" borderId="0" xfId="31357" applyNumberFormat="1" applyFont="1" applyFill="1"/>
    <xf numFmtId="0" fontId="31" fillId="0" borderId="132" xfId="0" applyFont="1" applyFill="1" applyBorder="1" applyAlignment="1">
      <alignment horizontal="center"/>
    </xf>
    <xf numFmtId="178" fontId="30" fillId="0" borderId="0" xfId="0" applyNumberFormat="1" applyFont="1" applyFill="1" applyBorder="1"/>
    <xf numFmtId="42" fontId="30" fillId="0" borderId="0" xfId="0" applyNumberFormat="1" applyFont="1" applyFill="1" applyBorder="1"/>
    <xf numFmtId="164" fontId="30" fillId="0" borderId="0" xfId="31357" applyNumberFormat="1" applyFont="1" applyFill="1" applyBorder="1"/>
    <xf numFmtId="37" fontId="30" fillId="0" borderId="0" xfId="0" applyNumberFormat="1" applyFont="1" applyFill="1" applyBorder="1"/>
    <xf numFmtId="37" fontId="30" fillId="0" borderId="0" xfId="31357" applyNumberFormat="1" applyFont="1" applyFill="1" applyBorder="1"/>
    <xf numFmtId="164" fontId="30" fillId="0" borderId="102" xfId="31357" applyNumberFormat="1" applyFont="1" applyFill="1" applyBorder="1"/>
    <xf numFmtId="167" fontId="30" fillId="0" borderId="0" xfId="31995" applyNumberFormat="1" applyFont="1" applyFill="1" applyBorder="1"/>
    <xf numFmtId="42" fontId="30" fillId="0" borderId="0" xfId="31357" applyNumberFormat="1" applyFont="1" applyFill="1"/>
    <xf numFmtId="42" fontId="30" fillId="0" borderId="0" xfId="31357" applyNumberFormat="1" applyFont="1" applyFill="1" applyBorder="1"/>
    <xf numFmtId="41" fontId="30" fillId="0" borderId="119" xfId="31995" applyNumberFormat="1" applyFont="1" applyFill="1" applyBorder="1"/>
    <xf numFmtId="41" fontId="44" fillId="0" borderId="119" xfId="35778" applyNumberFormat="1" applyFont="1" applyFill="1" applyBorder="1" applyAlignment="1">
      <alignment horizontal="left" wrapText="1"/>
    </xf>
    <xf numFmtId="41" fontId="30" fillId="0" borderId="119" xfId="31357" applyNumberFormat="1" applyFont="1" applyFill="1" applyBorder="1"/>
    <xf numFmtId="41" fontId="44" fillId="0" borderId="0" xfId="35778" applyNumberFormat="1" applyFont="1" applyFill="1" applyBorder="1" applyAlignment="1">
      <alignment horizontal="left" wrapText="1"/>
    </xf>
    <xf numFmtId="41" fontId="30" fillId="0" borderId="0" xfId="35778" applyNumberFormat="1" applyFont="1" applyFill="1" applyBorder="1" applyAlignment="1">
      <alignment horizontal="left" wrapText="1"/>
    </xf>
    <xf numFmtId="41" fontId="30" fillId="0" borderId="132" xfId="35778" applyNumberFormat="1" applyFont="1" applyFill="1" applyBorder="1" applyAlignment="1">
      <alignment horizontal="left" wrapText="1"/>
    </xf>
    <xf numFmtId="41" fontId="30" fillId="0" borderId="102" xfId="35778" applyNumberFormat="1" applyFont="1" applyFill="1" applyBorder="1" applyAlignment="1">
      <alignment horizontal="left" wrapText="1"/>
    </xf>
    <xf numFmtId="194" fontId="22" fillId="119" borderId="6" xfId="0" applyNumberFormat="1" applyFont="1" applyFill="1" applyBorder="1" applyAlignment="1">
      <alignment horizontal="center"/>
    </xf>
    <xf numFmtId="42" fontId="30" fillId="0" borderId="0" xfId="35778" applyNumberFormat="1" applyFont="1" applyFill="1" applyBorder="1" applyAlignment="1">
      <alignment horizontal="left" wrapText="1"/>
    </xf>
    <xf numFmtId="41" fontId="30" fillId="0" borderId="0" xfId="11024" applyNumberFormat="1" applyFont="1" applyFill="1" applyBorder="1"/>
    <xf numFmtId="41" fontId="30" fillId="0" borderId="119" xfId="35778" applyNumberFormat="1" applyFont="1" applyFill="1" applyBorder="1" applyAlignment="1">
      <alignment horizontal="left" wrapText="1"/>
    </xf>
    <xf numFmtId="41" fontId="30" fillId="0" borderId="10" xfId="35778" applyNumberFormat="1" applyFont="1" applyFill="1" applyBorder="1" applyAlignment="1">
      <alignment horizontal="left" wrapText="1"/>
    </xf>
    <xf numFmtId="42" fontId="30" fillId="0" borderId="119" xfId="31357" applyNumberFormat="1" applyFont="1" applyFill="1" applyBorder="1"/>
    <xf numFmtId="178" fontId="30" fillId="0" borderId="119" xfId="0" applyNumberFormat="1" applyFont="1" applyFill="1" applyBorder="1"/>
    <xf numFmtId="41" fontId="30" fillId="0" borderId="10" xfId="0" applyNumberFormat="1" applyFont="1" applyFill="1" applyBorder="1" applyAlignment="1">
      <alignment horizontal="left"/>
    </xf>
    <xf numFmtId="41" fontId="30" fillId="0" borderId="119" xfId="31995" applyNumberFormat="1" applyFont="1" applyBorder="1"/>
    <xf numFmtId="41" fontId="30" fillId="0" borderId="0" xfId="35778" applyNumberFormat="1" applyFont="1" applyBorder="1" applyAlignment="1">
      <alignment horizontal="left" wrapText="1"/>
    </xf>
    <xf numFmtId="41" fontId="30" fillId="0" borderId="102" xfId="35778" applyNumberFormat="1" applyFont="1" applyBorder="1" applyAlignment="1">
      <alignment horizontal="left" wrapText="1"/>
    </xf>
    <xf numFmtId="167" fontId="30" fillId="0" borderId="0" xfId="11024" applyNumberFormat="1" applyFont="1" applyFill="1" applyBorder="1"/>
    <xf numFmtId="164" fontId="30" fillId="0" borderId="102" xfId="11023" applyNumberFormat="1" applyFont="1" applyFill="1" applyBorder="1"/>
    <xf numFmtId="164" fontId="30" fillId="0" borderId="0" xfId="11023" applyNumberFormat="1" applyFont="1" applyFill="1" applyBorder="1"/>
    <xf numFmtId="42" fontId="30" fillId="0" borderId="102" xfId="11026" applyNumberFormat="1" applyFont="1" applyFill="1" applyBorder="1"/>
    <xf numFmtId="42" fontId="30" fillId="0" borderId="0" xfId="11024" applyNumberFormat="1" applyFont="1" applyFill="1" applyBorder="1"/>
    <xf numFmtId="41" fontId="30" fillId="0" borderId="119" xfId="11023" applyNumberFormat="1" applyFont="1" applyFill="1" applyBorder="1"/>
    <xf numFmtId="41" fontId="30" fillId="0" borderId="102" xfId="0" applyNumberFormat="1" applyFont="1" applyFill="1" applyBorder="1"/>
    <xf numFmtId="173" fontId="30" fillId="0" borderId="0" xfId="35778" applyNumberFormat="1" applyFont="1" applyFill="1" applyBorder="1" applyAlignment="1">
      <alignment horizontal="left"/>
    </xf>
    <xf numFmtId="167" fontId="30" fillId="0" borderId="132" xfId="31995" applyNumberFormat="1" applyFont="1" applyFill="1" applyBorder="1"/>
    <xf numFmtId="167" fontId="30" fillId="0" borderId="102" xfId="31995" applyNumberFormat="1" applyFont="1" applyFill="1" applyBorder="1"/>
    <xf numFmtId="42" fontId="30" fillId="0" borderId="0" xfId="10702" applyNumberFormat="1" applyFont="1" applyFill="1" applyBorder="1"/>
    <xf numFmtId="164" fontId="30" fillId="0" borderId="132" xfId="10702" applyNumberFormat="1" applyFont="1" applyFill="1" applyBorder="1"/>
    <xf numFmtId="41" fontId="30" fillId="0" borderId="0" xfId="10702" applyNumberFormat="1" applyFont="1" applyFill="1" applyBorder="1"/>
    <xf numFmtId="41" fontId="30" fillId="0" borderId="0" xfId="0" applyNumberFormat="1" applyFont="1" applyFill="1" applyBorder="1"/>
    <xf numFmtId="42" fontId="30" fillId="0" borderId="132" xfId="31995" applyNumberFormat="1" applyFont="1" applyFill="1" applyBorder="1"/>
    <xf numFmtId="41" fontId="30" fillId="0" borderId="0" xfId="0" applyNumberFormat="1" applyFont="1" applyFill="1" applyBorder="1" applyAlignment="1">
      <alignment horizontal="left"/>
    </xf>
    <xf numFmtId="41" fontId="30" fillId="0" borderId="0" xfId="0" applyNumberFormat="1" applyFont="1" applyFill="1" applyBorder="1" applyAlignment="1">
      <alignment horizontal="center"/>
    </xf>
    <xf numFmtId="41" fontId="30" fillId="0" borderId="132" xfId="0" applyNumberFormat="1" applyFont="1" applyFill="1" applyBorder="1" applyAlignment="1">
      <alignment horizontal="left"/>
    </xf>
    <xf numFmtId="42" fontId="30" fillId="0" borderId="0" xfId="0" applyNumberFormat="1" applyFont="1" applyFill="1" applyBorder="1" applyAlignment="1">
      <alignment horizontal="centerContinuous"/>
    </xf>
    <xf numFmtId="42" fontId="30" fillId="0" borderId="102" xfId="10702" applyNumberFormat="1" applyFont="1" applyFill="1" applyBorder="1"/>
    <xf numFmtId="0" fontId="31" fillId="0" borderId="0" xfId="0" applyFont="1" applyFill="1" applyAlignment="1">
      <alignment horizontal="center"/>
    </xf>
    <xf numFmtId="177" fontId="31" fillId="0" borderId="132" xfId="0" applyNumberFormat="1" applyFont="1" applyFill="1" applyBorder="1" applyAlignment="1">
      <alignment horizontal="center"/>
    </xf>
    <xf numFmtId="177" fontId="44" fillId="0" borderId="0" xfId="34620" applyNumberFormat="1" applyFont="1" applyFill="1"/>
    <xf numFmtId="177" fontId="30" fillId="0" borderId="0" xfId="0" applyNumberFormat="1" applyFont="1" applyFill="1"/>
    <xf numFmtId="167" fontId="30" fillId="0" borderId="0" xfId="0" applyNumberFormat="1" applyFont="1" applyFill="1"/>
    <xf numFmtId="42" fontId="30" fillId="0" borderId="0" xfId="31995" applyNumberFormat="1" applyFont="1" applyFill="1"/>
    <xf numFmtId="164" fontId="30" fillId="0" borderId="0" xfId="31357" applyNumberFormat="1" applyFont="1" applyFill="1"/>
    <xf numFmtId="164" fontId="30" fillId="0" borderId="119" xfId="31357" applyNumberFormat="1" applyFont="1" applyFill="1" applyBorder="1"/>
    <xf numFmtId="164" fontId="30" fillId="0" borderId="132" xfId="31357" applyNumberFormat="1" applyFont="1" applyFill="1" applyBorder="1"/>
    <xf numFmtId="167" fontId="30" fillId="0" borderId="10" xfId="31995" applyNumberFormat="1" applyFont="1" applyFill="1" applyBorder="1"/>
    <xf numFmtId="37" fontId="30" fillId="0" borderId="0" xfId="0" applyNumberFormat="1" applyFont="1" applyFill="1" applyAlignment="1"/>
    <xf numFmtId="37" fontId="30" fillId="0" borderId="0" xfId="31995" applyNumberFormat="1" applyFont="1" applyFill="1"/>
    <xf numFmtId="37" fontId="30" fillId="0" borderId="0" xfId="31357" applyNumberFormat="1" applyFont="1" applyFill="1"/>
    <xf numFmtId="37" fontId="30" fillId="0" borderId="0" xfId="0" applyNumberFormat="1" applyFont="1" applyFill="1" applyBorder="1" applyAlignment="1"/>
    <xf numFmtId="37" fontId="30" fillId="0" borderId="0" xfId="31995" applyNumberFormat="1" applyFont="1" applyFill="1" applyBorder="1"/>
    <xf numFmtId="37" fontId="30" fillId="0" borderId="132" xfId="0" applyNumberFormat="1" applyFont="1" applyFill="1" applyBorder="1" applyAlignment="1"/>
    <xf numFmtId="37" fontId="30" fillId="0" borderId="132" xfId="31995" applyNumberFormat="1" applyFont="1" applyFill="1" applyBorder="1"/>
    <xf numFmtId="167" fontId="44" fillId="0" borderId="10" xfId="0" applyNumberFormat="1" applyFont="1" applyFill="1" applyBorder="1"/>
    <xf numFmtId="194" fontId="45" fillId="119" borderId="0" xfId="0" applyNumberFormat="1" applyFont="1" applyFill="1" applyBorder="1" applyAlignment="1">
      <alignment horizontal="center"/>
    </xf>
    <xf numFmtId="164" fontId="73" fillId="4" borderId="0" xfId="19557" applyNumberFormat="1" applyFont="1" applyFill="1" applyBorder="1" applyAlignment="1">
      <alignment vertical="center"/>
    </xf>
    <xf numFmtId="164" fontId="73" fillId="4" borderId="0" xfId="6053" applyNumberFormat="1" applyFont="1" applyFill="1" applyBorder="1"/>
    <xf numFmtId="0" fontId="21" fillId="0" borderId="0" xfId="0" applyFont="1" applyFill="1" applyBorder="1" applyAlignment="1">
      <alignment horizontal="center"/>
    </xf>
    <xf numFmtId="0" fontId="17" fillId="0" borderId="132" xfId="0" applyFont="1" applyBorder="1"/>
    <xf numFmtId="2" fontId="17" fillId="0" borderId="0" xfId="0" applyNumberFormat="1" applyFont="1" applyBorder="1" applyAlignment="1">
      <alignment horizontal="center"/>
    </xf>
    <xf numFmtId="0" fontId="17" fillId="0" borderId="119" xfId="0" applyFont="1" applyBorder="1"/>
    <xf numFmtId="0" fontId="21" fillId="0" borderId="0" xfId="0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0" fontId="17" fillId="0" borderId="119" xfId="0" applyFont="1" applyFill="1" applyBorder="1" applyAlignment="1">
      <alignment horizontal="center"/>
    </xf>
    <xf numFmtId="0" fontId="22" fillId="0" borderId="0" xfId="0" applyFont="1" applyFill="1" applyAlignment="1" applyProtection="1">
      <alignment horizontal="center"/>
      <protection locked="0"/>
    </xf>
    <xf numFmtId="0" fontId="22" fillId="0" borderId="0" xfId="0" applyFont="1" applyFill="1" applyAlignment="1">
      <alignment horizontal="center"/>
    </xf>
    <xf numFmtId="0" fontId="224" fillId="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center"/>
    </xf>
    <xf numFmtId="173" fontId="33" fillId="0" borderId="0" xfId="35778" applyNumberFormat="1" applyFont="1" applyFill="1" applyBorder="1" applyAlignment="1">
      <alignment horizontal="center"/>
    </xf>
    <xf numFmtId="0" fontId="72" fillId="0" borderId="0" xfId="0" applyFont="1" applyFill="1" applyBorder="1" applyAlignment="1">
      <alignment horizontal="center"/>
    </xf>
    <xf numFmtId="18" fontId="22" fillId="0" borderId="0" xfId="0" applyNumberFormat="1" applyFont="1" applyFill="1" applyAlignment="1">
      <alignment horizontal="center"/>
    </xf>
    <xf numFmtId="0" fontId="71" fillId="0" borderId="0" xfId="0" applyFont="1" applyFill="1" applyAlignment="1">
      <alignment horizontal="center"/>
    </xf>
    <xf numFmtId="18" fontId="71" fillId="0" borderId="0" xfId="0" applyNumberFormat="1" applyFont="1" applyFill="1" applyAlignment="1">
      <alignment horizontal="center"/>
    </xf>
    <xf numFmtId="0" fontId="71" fillId="0" borderId="0" xfId="0" applyFont="1" applyFill="1" applyAlignment="1" applyProtection="1">
      <alignment horizontal="center"/>
      <protection locked="0"/>
    </xf>
    <xf numFmtId="0" fontId="29" fillId="0" borderId="0" xfId="13011" applyNumberFormat="1" applyFont="1" applyBorder="1" applyAlignment="1"/>
    <xf numFmtId="175" fontId="29" fillId="0" borderId="0" xfId="13011" applyNumberFormat="1" applyFont="1" applyBorder="1" applyAlignment="1">
      <alignment horizontal="left"/>
    </xf>
    <xf numFmtId="175" fontId="29" fillId="0" borderId="0" xfId="13011" applyNumberFormat="1" applyFont="1" applyBorder="1" applyAlignment="1">
      <alignment horizontal="center"/>
    </xf>
    <xf numFmtId="175" fontId="29" fillId="0" borderId="19" xfId="13011" applyNumberFormat="1" applyFont="1" applyBorder="1" applyAlignment="1">
      <alignment horizontal="center"/>
    </xf>
    <xf numFmtId="0" fontId="0" fillId="0" borderId="0" xfId="0" applyAlignment="1" applyProtection="1">
      <alignment vertical="top" wrapText="1"/>
    </xf>
    <xf numFmtId="0" fontId="0" fillId="0" borderId="0" xfId="0" applyAlignment="1" applyProtection="1">
      <alignment vertical="top"/>
    </xf>
    <xf numFmtId="0" fontId="0" fillId="0" borderId="0" xfId="0" applyAlignment="1" applyProtection="1">
      <alignment wrapText="1"/>
    </xf>
    <xf numFmtId="173" fontId="19" fillId="0" borderId="0" xfId="10697" applyNumberFormat="1" applyFont="1" applyAlignment="1">
      <alignment horizontal="center" wrapText="1"/>
    </xf>
    <xf numFmtId="0" fontId="56" fillId="0" borderId="0" xfId="10697" applyNumberFormat="1" applyFont="1" applyBorder="1" applyAlignment="1">
      <alignment horizontal="center"/>
    </xf>
    <xf numFmtId="0" fontId="235" fillId="0" borderId="0" xfId="11047" applyFont="1" applyFill="1" applyAlignment="1">
      <alignment wrapText="1"/>
    </xf>
    <xf numFmtId="0" fontId="236" fillId="0" borderId="0" xfId="11047" applyFont="1" applyFill="1" applyAlignment="1">
      <alignment wrapText="1"/>
    </xf>
    <xf numFmtId="0" fontId="92" fillId="0" borderId="4" xfId="11047" applyFont="1" applyBorder="1" applyAlignment="1">
      <alignment horizontal="center"/>
    </xf>
    <xf numFmtId="0" fontId="92" fillId="0" borderId="34" xfId="11047" applyFont="1" applyBorder="1" applyAlignment="1">
      <alignment horizontal="center"/>
    </xf>
  </cellXfs>
  <cellStyles count="40155">
    <cellStyle name="_x0013_" xfId="1"/>
    <cellStyle name=" 1" xfId="2"/>
    <cellStyle name=" 1 2" xfId="3"/>
    <cellStyle name=" 1 2 2" xfId="8539"/>
    <cellStyle name=" 1 2 2 2" xfId="20278"/>
    <cellStyle name=" 1 2 3" xfId="13019"/>
    <cellStyle name=" 1 2 4" xfId="20279"/>
    <cellStyle name=" 1 3" xfId="8540"/>
    <cellStyle name=" 1 3 2" xfId="20280"/>
    <cellStyle name=" 1 3 3" xfId="20281"/>
    <cellStyle name=" 1 4" xfId="8541"/>
    <cellStyle name=" 1 4 2" xfId="20282"/>
    <cellStyle name=" 1 5" xfId="13018"/>
    <cellStyle name=" 1 6" xfId="20283"/>
    <cellStyle name=" 1 6 2" xfId="20284"/>
    <cellStyle name=" 1 7" xfId="20285"/>
    <cellStyle name=" 1 7 2" xfId="20286"/>
    <cellStyle name=" 1 8" xfId="20287"/>
    <cellStyle name="_x0013_ 10" xfId="11056"/>
    <cellStyle name="_x0013_ 10 2" xfId="20288"/>
    <cellStyle name="_x0013_ 11" xfId="11057"/>
    <cellStyle name="_x0013_ 11 2" xfId="20289"/>
    <cellStyle name="_x0013_ 12" xfId="11058"/>
    <cellStyle name="_x0013_ 12 2" xfId="20290"/>
    <cellStyle name="_x0013_ 13" xfId="11059"/>
    <cellStyle name="_x0013_ 13 2" xfId="20291"/>
    <cellStyle name="_x0013_ 14" xfId="11060"/>
    <cellStyle name="_x0013_ 14 2" xfId="20292"/>
    <cellStyle name="_x0013_ 15" xfId="11061"/>
    <cellStyle name="_x0013_ 15 2" xfId="20293"/>
    <cellStyle name="_x0013_ 16" xfId="11062"/>
    <cellStyle name="_x0013_ 17" xfId="11063"/>
    <cellStyle name="_x0013_ 18" xfId="11064"/>
    <cellStyle name="_x0013_ 19" xfId="11065"/>
    <cellStyle name="_x0013_ 2" xfId="4"/>
    <cellStyle name="_x0013_ 2 2" xfId="5"/>
    <cellStyle name="_x0013_ 2 2 2" xfId="17167"/>
    <cellStyle name="_x0013_ 2 3" xfId="13020"/>
    <cellStyle name="_x0013_ 20" xfId="11066"/>
    <cellStyle name="_x0013_ 21" xfId="11067"/>
    <cellStyle name="_x0013_ 22" xfId="11068"/>
    <cellStyle name="_x0013_ 23" xfId="11069"/>
    <cellStyle name="_x0013_ 24" xfId="11070"/>
    <cellStyle name="_x0013_ 25" xfId="11071"/>
    <cellStyle name="_x0013_ 26" xfId="11072"/>
    <cellStyle name="_x0013_ 27" xfId="11073"/>
    <cellStyle name="_x0013_ 28" xfId="11074"/>
    <cellStyle name="_x0013_ 29" xfId="11075"/>
    <cellStyle name="_x0013_ 3" xfId="6"/>
    <cellStyle name="_x0013_ 3 2" xfId="8542"/>
    <cellStyle name="_x0013_ 3 2 2" xfId="20294"/>
    <cellStyle name="_x0013_ 3 3" xfId="20295"/>
    <cellStyle name="_x0013_ 30" xfId="11076"/>
    <cellStyle name="_x0013_ 31" xfId="11077"/>
    <cellStyle name="_x0013_ 32" xfId="11078"/>
    <cellStyle name="_x0013_ 33" xfId="11079"/>
    <cellStyle name="_x0013_ 34" xfId="11080"/>
    <cellStyle name="_x0013_ 35" xfId="11081"/>
    <cellStyle name="_x0013_ 36" xfId="11082"/>
    <cellStyle name="_x0013_ 37" xfId="11083"/>
    <cellStyle name="_x0013_ 38" xfId="11084"/>
    <cellStyle name="_x0013_ 39" xfId="11085"/>
    <cellStyle name="_x0013_ 4" xfId="7"/>
    <cellStyle name="_x0013_ 4 2" xfId="8543"/>
    <cellStyle name="_x0013_ 4 2 2" xfId="20296"/>
    <cellStyle name="_x0013_ 4 3" xfId="20297"/>
    <cellStyle name="_x0013_ 40" xfId="11086"/>
    <cellStyle name="_x0013_ 41" xfId="11087"/>
    <cellStyle name="_x0013_ 42" xfId="13017"/>
    <cellStyle name="_x0013_ 43" xfId="15300"/>
    <cellStyle name="_x0013_ 44" xfId="20298"/>
    <cellStyle name="_x0013_ 45" xfId="20299"/>
    <cellStyle name="_x0013_ 46" xfId="20300"/>
    <cellStyle name="_x0013_ 47" xfId="38808"/>
    <cellStyle name="_x0013_ 48" xfId="38809"/>
    <cellStyle name="_x0013_ 49" xfId="38810"/>
    <cellStyle name="_x0013_ 5" xfId="8"/>
    <cellStyle name="_x0013_ 5 2" xfId="15493"/>
    <cellStyle name="_x0013_ 50" xfId="38811"/>
    <cellStyle name="_x0013_ 51" xfId="38812"/>
    <cellStyle name="_x0013_ 6" xfId="9"/>
    <cellStyle name="_x0013_ 6 2" xfId="15494"/>
    <cellStyle name="_x0013_ 7" xfId="10"/>
    <cellStyle name="_x0013_ 7 2" xfId="15495"/>
    <cellStyle name="_x0013_ 8" xfId="11"/>
    <cellStyle name="_x0013_ 8 2" xfId="15496"/>
    <cellStyle name="_x0013_ 9" xfId="12"/>
    <cellStyle name="_x0013_ 9 2" xfId="15497"/>
    <cellStyle name="_09GRC Gas Transport For Review" xfId="13"/>
    <cellStyle name="_09GRC Gas Transport For Review 2" xfId="14"/>
    <cellStyle name="_09GRC Gas Transport For Review 2 2" xfId="15"/>
    <cellStyle name="_09GRC Gas Transport For Review 2 2 2" xfId="17168"/>
    <cellStyle name="_09GRC Gas Transport For Review 2 3" xfId="13022"/>
    <cellStyle name="_09GRC Gas Transport For Review 3" xfId="16"/>
    <cellStyle name="_09GRC Gas Transport For Review 3 2" xfId="17169"/>
    <cellStyle name="_09GRC Gas Transport For Review 4" xfId="13021"/>
    <cellStyle name="_09GRC Gas Transport For Review_Book4" xfId="17"/>
    <cellStyle name="_09GRC Gas Transport For Review_Book4 2" xfId="18"/>
    <cellStyle name="_09GRC Gas Transport For Review_Book4 2 2" xfId="19"/>
    <cellStyle name="_09GRC Gas Transport For Review_Book4 2 2 2" xfId="17170"/>
    <cellStyle name="_09GRC Gas Transport For Review_Book4 2 3" xfId="13024"/>
    <cellStyle name="_09GRC Gas Transport For Review_Book4 3" xfId="20"/>
    <cellStyle name="_09GRC Gas Transport For Review_Book4 3 2" xfId="17171"/>
    <cellStyle name="_09GRC Gas Transport For Review_Book4 4" xfId="13023"/>
    <cellStyle name="_09GRC Gas Transport For Review_Book4_DEM-WP(C) ENERG10C--ctn Mid-C_042010 2010GRC" xfId="8544"/>
    <cellStyle name="_09GRC Gas Transport For Review_DEM-WP(C) ENERG10C--ctn Mid-C_042010 2010GRC" xfId="8545"/>
    <cellStyle name="_x0013__16.07E Wild Horse Wind Expansionwrkingfile" xfId="21"/>
    <cellStyle name="_x0013__16.07E Wild Horse Wind Expansionwrkingfile 2" xfId="22"/>
    <cellStyle name="_x0013__16.07E Wild Horse Wind Expansionwrkingfile 2 2" xfId="23"/>
    <cellStyle name="_x0013__16.07E Wild Horse Wind Expansionwrkingfile 2 2 2" xfId="17172"/>
    <cellStyle name="_x0013__16.07E Wild Horse Wind Expansionwrkingfile 2 3" xfId="13026"/>
    <cellStyle name="_x0013__16.07E Wild Horse Wind Expansionwrkingfile 3" xfId="24"/>
    <cellStyle name="_x0013__16.07E Wild Horse Wind Expansionwrkingfile 3 2" xfId="17173"/>
    <cellStyle name="_x0013__16.07E Wild Horse Wind Expansionwrkingfile 4" xfId="13025"/>
    <cellStyle name="_x0013__16.07E Wild Horse Wind Expansionwrkingfile SF" xfId="25"/>
    <cellStyle name="_x0013__16.07E Wild Horse Wind Expansionwrkingfile SF 2" xfId="26"/>
    <cellStyle name="_x0013__16.07E Wild Horse Wind Expansionwrkingfile SF 2 2" xfId="27"/>
    <cellStyle name="_x0013__16.07E Wild Horse Wind Expansionwrkingfile SF 2 2 2" xfId="17174"/>
    <cellStyle name="_x0013__16.07E Wild Horse Wind Expansionwrkingfile SF 2 3" xfId="13028"/>
    <cellStyle name="_x0013__16.07E Wild Horse Wind Expansionwrkingfile SF 3" xfId="28"/>
    <cellStyle name="_x0013__16.07E Wild Horse Wind Expansionwrkingfile SF 3 2" xfId="17175"/>
    <cellStyle name="_x0013__16.07E Wild Horse Wind Expansionwrkingfile SF 4" xfId="13027"/>
    <cellStyle name="_x0013__16.07E Wild Horse Wind Expansionwrkingfile SF_DEM-WP(C) ENERG10C--ctn Mid-C_042010 2010GRC" xfId="8546"/>
    <cellStyle name="_x0013__16.07E Wild Horse Wind Expansionwrkingfile_DEM-WP(C) ENERG10C--ctn Mid-C_042010 2010GRC" xfId="8547"/>
    <cellStyle name="_x0013__16.37E Wild Horse Expansion DeferralRevwrkingfile SF" xfId="29"/>
    <cellStyle name="_x0013__16.37E Wild Horse Expansion DeferralRevwrkingfile SF 2" xfId="30"/>
    <cellStyle name="_x0013__16.37E Wild Horse Expansion DeferralRevwrkingfile SF 2 2" xfId="31"/>
    <cellStyle name="_x0013__16.37E Wild Horse Expansion DeferralRevwrkingfile SF 2 2 2" xfId="17176"/>
    <cellStyle name="_x0013__16.37E Wild Horse Expansion DeferralRevwrkingfile SF 2 3" xfId="13030"/>
    <cellStyle name="_x0013__16.37E Wild Horse Expansion DeferralRevwrkingfile SF 3" xfId="32"/>
    <cellStyle name="_x0013__16.37E Wild Horse Expansion DeferralRevwrkingfile SF 3 2" xfId="17177"/>
    <cellStyle name="_x0013__16.37E Wild Horse Expansion DeferralRevwrkingfile SF 4" xfId="13029"/>
    <cellStyle name="_x0013__16.37E Wild Horse Expansion DeferralRevwrkingfile SF_DEM-WP(C) ENERG10C--ctn Mid-C_042010 2010GRC" xfId="8548"/>
    <cellStyle name="_2008 Strat Plan Power Costs Forecast V2 (2009 Update)" xfId="33"/>
    <cellStyle name="_2008 Strat Plan Power Costs Forecast V2 (2009 Update) 2" xfId="34"/>
    <cellStyle name="_2008 Strat Plan Power Costs Forecast V2 (2009 Update) 2 2" xfId="11088"/>
    <cellStyle name="_2008 Strat Plan Power Costs Forecast V2 (2009 Update) 3" xfId="11089"/>
    <cellStyle name="_2008 Strat Plan Power Costs Forecast V2 (2009 Update)_DEM-WP(C) ENERG10C--ctn Mid-C_042010 2010GRC" xfId="8549"/>
    <cellStyle name="_2008 Strat Plan Power Costs Forecast V2 (2009 Update)_NIM Summary" xfId="35"/>
    <cellStyle name="_2008 Strat Plan Power Costs Forecast V2 (2009 Update)_NIM Summary 2" xfId="36"/>
    <cellStyle name="_2008 Strat Plan Power Costs Forecast V2 (2009 Update)_NIM Summary 2 2" xfId="11090"/>
    <cellStyle name="_2008 Strat Plan Power Costs Forecast V2 (2009 Update)_NIM Summary 3" xfId="11091"/>
    <cellStyle name="_2008 Strat Plan Power Costs Forecast V2 (2009 Update)_NIM Summary_DEM-WP(C) ENERG10C--ctn Mid-C_042010 2010GRC" xfId="8550"/>
    <cellStyle name="_4.06E Pass Throughs" xfId="37"/>
    <cellStyle name="_4.06E Pass Throughs 10" xfId="20301"/>
    <cellStyle name="_4.06E Pass Throughs 10 2" xfId="20302"/>
    <cellStyle name="_4.06E Pass Throughs 2" xfId="38"/>
    <cellStyle name="_4.06E Pass Throughs 2 2" xfId="39"/>
    <cellStyle name="_4.06E Pass Throughs 2 2 2" xfId="40"/>
    <cellStyle name="_4.06E Pass Throughs 2 2 2 2" xfId="17178"/>
    <cellStyle name="_4.06E Pass Throughs 2 2 3" xfId="13032"/>
    <cellStyle name="_4.06E Pass Throughs 2 3" xfId="41"/>
    <cellStyle name="_4.06E Pass Throughs 2 3 2" xfId="17179"/>
    <cellStyle name="_4.06E Pass Throughs 2 4" xfId="13031"/>
    <cellStyle name="_4.06E Pass Throughs 3" xfId="42"/>
    <cellStyle name="_4.06E Pass Throughs 3 2" xfId="43"/>
    <cellStyle name="_4.06E Pass Throughs 3 2 2" xfId="44"/>
    <cellStyle name="_4.06E Pass Throughs 3 2 2 2" xfId="17180"/>
    <cellStyle name="_4.06E Pass Throughs 3 2 3" xfId="15779"/>
    <cellStyle name="_4.06E Pass Throughs 3 3" xfId="45"/>
    <cellStyle name="_4.06E Pass Throughs 3 3 2" xfId="46"/>
    <cellStyle name="_4.06E Pass Throughs 3 3 2 2" xfId="17181"/>
    <cellStyle name="_4.06E Pass Throughs 3 3 3" xfId="15780"/>
    <cellStyle name="_4.06E Pass Throughs 3 4" xfId="47"/>
    <cellStyle name="_4.06E Pass Throughs 3 4 2" xfId="48"/>
    <cellStyle name="_4.06E Pass Throughs 3 4 2 2" xfId="17182"/>
    <cellStyle name="_4.06E Pass Throughs 3 4 3" xfId="15781"/>
    <cellStyle name="_4.06E Pass Throughs 3 5" xfId="13033"/>
    <cellStyle name="_4.06E Pass Throughs 4" xfId="49"/>
    <cellStyle name="_4.06E Pass Throughs 4 2" xfId="50"/>
    <cellStyle name="_4.06E Pass Throughs 4 2 2" xfId="15498"/>
    <cellStyle name="_4.06E Pass Throughs 4 3" xfId="13034"/>
    <cellStyle name="_4.06E Pass Throughs 5" xfId="51"/>
    <cellStyle name="_4.06E Pass Throughs 5 2" xfId="8551"/>
    <cellStyle name="_4.06E Pass Throughs 5 2 2" xfId="20303"/>
    <cellStyle name="_4.06E Pass Throughs 5 2 3" xfId="20304"/>
    <cellStyle name="_4.06E Pass Throughs 5 3" xfId="17183"/>
    <cellStyle name="_4.06E Pass Throughs 5 3 2" xfId="20305"/>
    <cellStyle name="_4.06E Pass Throughs 6" xfId="52"/>
    <cellStyle name="_4.06E Pass Throughs 6 2" xfId="20306"/>
    <cellStyle name="_4.06E Pass Throughs 6 2 2" xfId="20307"/>
    <cellStyle name="_4.06E Pass Throughs 6 3" xfId="20308"/>
    <cellStyle name="_4.06E Pass Throughs 7" xfId="8552"/>
    <cellStyle name="_4.06E Pass Throughs 7 2" xfId="8553"/>
    <cellStyle name="_4.06E Pass Throughs 8" xfId="8554"/>
    <cellStyle name="_4.06E Pass Throughs 8 2" xfId="8555"/>
    <cellStyle name="_4.06E Pass Throughs 9" xfId="20309"/>
    <cellStyle name="_4.06E Pass Throughs 9 2" xfId="20310"/>
    <cellStyle name="_4.06E Pass Throughs_04 07E Wild Horse Wind Expansion (C) (2)" xfId="53"/>
    <cellStyle name="_4.06E Pass Throughs_04 07E Wild Horse Wind Expansion (C) (2) 2" xfId="54"/>
    <cellStyle name="_4.06E Pass Throughs_04 07E Wild Horse Wind Expansion (C) (2) 2 2" xfId="55"/>
    <cellStyle name="_4.06E Pass Throughs_04 07E Wild Horse Wind Expansion (C) (2) 2 2 2" xfId="17184"/>
    <cellStyle name="_4.06E Pass Throughs_04 07E Wild Horse Wind Expansion (C) (2) 2 3" xfId="13036"/>
    <cellStyle name="_4.06E Pass Throughs_04 07E Wild Horse Wind Expansion (C) (2) 3" xfId="56"/>
    <cellStyle name="_4.06E Pass Throughs_04 07E Wild Horse Wind Expansion (C) (2) 3 2" xfId="17185"/>
    <cellStyle name="_4.06E Pass Throughs_04 07E Wild Horse Wind Expansion (C) (2) 4" xfId="13035"/>
    <cellStyle name="_4.06E Pass Throughs_04 07E Wild Horse Wind Expansion (C) (2)_Adj Bench DR 3 for Initial Briefs (Electric)" xfId="57"/>
    <cellStyle name="_4.06E Pass Throughs_04 07E Wild Horse Wind Expansion (C) (2)_Adj Bench DR 3 for Initial Briefs (Electric) 2" xfId="58"/>
    <cellStyle name="_4.06E Pass Throughs_04 07E Wild Horse Wind Expansion (C) (2)_Adj Bench DR 3 for Initial Briefs (Electric) 2 2" xfId="59"/>
    <cellStyle name="_4.06E Pass Throughs_04 07E Wild Horse Wind Expansion (C) (2)_Adj Bench DR 3 for Initial Briefs (Electric) 2 2 2" xfId="17186"/>
    <cellStyle name="_4.06E Pass Throughs_04 07E Wild Horse Wind Expansion (C) (2)_Adj Bench DR 3 for Initial Briefs (Electric) 2 3" xfId="13038"/>
    <cellStyle name="_4.06E Pass Throughs_04 07E Wild Horse Wind Expansion (C) (2)_Adj Bench DR 3 for Initial Briefs (Electric) 3" xfId="60"/>
    <cellStyle name="_4.06E Pass Throughs_04 07E Wild Horse Wind Expansion (C) (2)_Adj Bench DR 3 for Initial Briefs (Electric) 3 2" xfId="17187"/>
    <cellStyle name="_4.06E Pass Throughs_04 07E Wild Horse Wind Expansion (C) (2)_Adj Bench DR 3 for Initial Briefs (Electric) 4" xfId="13037"/>
    <cellStyle name="_4.06E Pass Throughs_04 07E Wild Horse Wind Expansion (C) (2)_Adj Bench DR 3 for Initial Briefs (Electric)_DEM-WP(C) ENERG10C--ctn Mid-C_042010 2010GRC" xfId="8556"/>
    <cellStyle name="_4.06E Pass Throughs_04 07E Wild Horse Wind Expansion (C) (2)_Book1" xfId="10941"/>
    <cellStyle name="_4.06E Pass Throughs_04 07E Wild Horse Wind Expansion (C) (2)_DEM-WP(C) ENERG10C--ctn Mid-C_042010 2010GRC" xfId="8557"/>
    <cellStyle name="_4.06E Pass Throughs_04 07E Wild Horse Wind Expansion (C) (2)_Electric Rev Req Model (2009 GRC) " xfId="61"/>
    <cellStyle name="_4.06E Pass Throughs_04 07E Wild Horse Wind Expansion (C) (2)_Electric Rev Req Model (2009 GRC)  2" xfId="62"/>
    <cellStyle name="_4.06E Pass Throughs_04 07E Wild Horse Wind Expansion (C) (2)_Electric Rev Req Model (2009 GRC)  2 2" xfId="63"/>
    <cellStyle name="_4.06E Pass Throughs_04 07E Wild Horse Wind Expansion (C) (2)_Electric Rev Req Model (2009 GRC)  2 2 2" xfId="17188"/>
    <cellStyle name="_4.06E Pass Throughs_04 07E Wild Horse Wind Expansion (C) (2)_Electric Rev Req Model (2009 GRC)  2 3" xfId="13040"/>
    <cellStyle name="_4.06E Pass Throughs_04 07E Wild Horse Wind Expansion (C) (2)_Electric Rev Req Model (2009 GRC)  3" xfId="64"/>
    <cellStyle name="_4.06E Pass Throughs_04 07E Wild Horse Wind Expansion (C) (2)_Electric Rev Req Model (2009 GRC)  3 2" xfId="17189"/>
    <cellStyle name="_4.06E Pass Throughs_04 07E Wild Horse Wind Expansion (C) (2)_Electric Rev Req Model (2009 GRC)  4" xfId="13039"/>
    <cellStyle name="_4.06E Pass Throughs_04 07E Wild Horse Wind Expansion (C) (2)_Electric Rev Req Model (2009 GRC) _DEM-WP(C) ENERG10C--ctn Mid-C_042010 2010GRC" xfId="8558"/>
    <cellStyle name="_4.06E Pass Throughs_04 07E Wild Horse Wind Expansion (C) (2)_Electric Rev Req Model (2009 GRC) Rebuttal" xfId="65"/>
    <cellStyle name="_4.06E Pass Throughs_04 07E Wild Horse Wind Expansion (C) (2)_Electric Rev Req Model (2009 GRC) Rebuttal 2" xfId="66"/>
    <cellStyle name="_4.06E Pass Throughs_04 07E Wild Horse Wind Expansion (C) (2)_Electric Rev Req Model (2009 GRC) Rebuttal 2 2" xfId="67"/>
    <cellStyle name="_4.06E Pass Throughs_04 07E Wild Horse Wind Expansion (C) (2)_Electric Rev Req Model (2009 GRC) Rebuttal 2 2 2" xfId="17190"/>
    <cellStyle name="_4.06E Pass Throughs_04 07E Wild Horse Wind Expansion (C) (2)_Electric Rev Req Model (2009 GRC) Rebuttal 2 3" xfId="15782"/>
    <cellStyle name="_4.06E Pass Throughs_04 07E Wild Horse Wind Expansion (C) (2)_Electric Rev Req Model (2009 GRC) Rebuttal 3" xfId="68"/>
    <cellStyle name="_4.06E Pass Throughs_04 07E Wild Horse Wind Expansion (C) (2)_Electric Rev Req Model (2009 GRC) Rebuttal 3 2" xfId="17191"/>
    <cellStyle name="_4.06E Pass Throughs_04 07E Wild Horse Wind Expansion (C) (2)_Electric Rev Req Model (2009 GRC) Rebuttal 4" xfId="13041"/>
    <cellStyle name="_4.06E Pass Throughs_04 07E Wild Horse Wind Expansion (C) (2)_Electric Rev Req Model (2009 GRC) Rebuttal REmoval of New  WH Solar AdjustMI" xfId="69"/>
    <cellStyle name="_4.06E Pass Throughs_04 07E Wild Horse Wind Expansion (C) (2)_Electric Rev Req Model (2009 GRC) Rebuttal REmoval of New  WH Solar AdjustMI 2" xfId="70"/>
    <cellStyle name="_4.06E Pass Throughs_04 07E Wild Horse Wind Expansion (C) (2)_Electric Rev Req Model (2009 GRC) Rebuttal REmoval of New  WH Solar AdjustMI 2 2" xfId="71"/>
    <cellStyle name="_4.06E Pass Throughs_04 07E Wild Horse Wind Expansion (C) (2)_Electric Rev Req Model (2009 GRC) Rebuttal REmoval of New  WH Solar AdjustMI 2 2 2" xfId="17192"/>
    <cellStyle name="_4.06E Pass Throughs_04 07E Wild Horse Wind Expansion (C) (2)_Electric Rev Req Model (2009 GRC) Rebuttal REmoval of New  WH Solar AdjustMI 2 3" xfId="13043"/>
    <cellStyle name="_4.06E Pass Throughs_04 07E Wild Horse Wind Expansion (C) (2)_Electric Rev Req Model (2009 GRC) Rebuttal REmoval of New  WH Solar AdjustMI 3" xfId="72"/>
    <cellStyle name="_4.06E Pass Throughs_04 07E Wild Horse Wind Expansion (C) (2)_Electric Rev Req Model (2009 GRC) Rebuttal REmoval of New  WH Solar AdjustMI 3 2" xfId="17193"/>
    <cellStyle name="_4.06E Pass Throughs_04 07E Wild Horse Wind Expansion (C) (2)_Electric Rev Req Model (2009 GRC) Rebuttal REmoval of New  WH Solar AdjustMI 4" xfId="13042"/>
    <cellStyle name="_4.06E Pass Throughs_04 07E Wild Horse Wind Expansion (C) (2)_Electric Rev Req Model (2009 GRC) Rebuttal REmoval of New  WH Solar AdjustMI_DEM-WP(C) ENERG10C--ctn Mid-C_042010 2010GRC" xfId="8559"/>
    <cellStyle name="_4.06E Pass Throughs_04 07E Wild Horse Wind Expansion (C) (2)_Electric Rev Req Model (2009 GRC) Revised 01-18-2010" xfId="73"/>
    <cellStyle name="_4.06E Pass Throughs_04 07E Wild Horse Wind Expansion (C) (2)_Electric Rev Req Model (2009 GRC) Revised 01-18-2010 2" xfId="74"/>
    <cellStyle name="_4.06E Pass Throughs_04 07E Wild Horse Wind Expansion (C) (2)_Electric Rev Req Model (2009 GRC) Revised 01-18-2010 2 2" xfId="75"/>
    <cellStyle name="_4.06E Pass Throughs_04 07E Wild Horse Wind Expansion (C) (2)_Electric Rev Req Model (2009 GRC) Revised 01-18-2010 2 2 2" xfId="17194"/>
    <cellStyle name="_4.06E Pass Throughs_04 07E Wild Horse Wind Expansion (C) (2)_Electric Rev Req Model (2009 GRC) Revised 01-18-2010 2 3" xfId="13045"/>
    <cellStyle name="_4.06E Pass Throughs_04 07E Wild Horse Wind Expansion (C) (2)_Electric Rev Req Model (2009 GRC) Revised 01-18-2010 3" xfId="76"/>
    <cellStyle name="_4.06E Pass Throughs_04 07E Wild Horse Wind Expansion (C) (2)_Electric Rev Req Model (2009 GRC) Revised 01-18-2010 3 2" xfId="17195"/>
    <cellStyle name="_4.06E Pass Throughs_04 07E Wild Horse Wind Expansion (C) (2)_Electric Rev Req Model (2009 GRC) Revised 01-18-2010 4" xfId="13044"/>
    <cellStyle name="_4.06E Pass Throughs_04 07E Wild Horse Wind Expansion (C) (2)_Electric Rev Req Model (2009 GRC) Revised 01-18-2010_DEM-WP(C) ENERG10C--ctn Mid-C_042010 2010GRC" xfId="8560"/>
    <cellStyle name="_4.06E Pass Throughs_04 07E Wild Horse Wind Expansion (C) (2)_Electric Rev Req Model (2010 GRC)" xfId="10942"/>
    <cellStyle name="_4.06E Pass Throughs_04 07E Wild Horse Wind Expansion (C) (2)_Electric Rev Req Model (2010 GRC) SF" xfId="10943"/>
    <cellStyle name="_4.06E Pass Throughs_04 07E Wild Horse Wind Expansion (C) (2)_Final Order Electric EXHIBIT A-1" xfId="77"/>
    <cellStyle name="_4.06E Pass Throughs_04 07E Wild Horse Wind Expansion (C) (2)_Final Order Electric EXHIBIT A-1 2" xfId="78"/>
    <cellStyle name="_4.06E Pass Throughs_04 07E Wild Horse Wind Expansion (C) (2)_Final Order Electric EXHIBIT A-1 2 2" xfId="79"/>
    <cellStyle name="_4.06E Pass Throughs_04 07E Wild Horse Wind Expansion (C) (2)_Final Order Electric EXHIBIT A-1 2 2 2" xfId="17196"/>
    <cellStyle name="_4.06E Pass Throughs_04 07E Wild Horse Wind Expansion (C) (2)_Final Order Electric EXHIBIT A-1 2 3" xfId="15783"/>
    <cellStyle name="_4.06E Pass Throughs_04 07E Wild Horse Wind Expansion (C) (2)_Final Order Electric EXHIBIT A-1 3" xfId="80"/>
    <cellStyle name="_4.06E Pass Throughs_04 07E Wild Horse Wind Expansion (C) (2)_Final Order Electric EXHIBIT A-1 3 2" xfId="17197"/>
    <cellStyle name="_4.06E Pass Throughs_04 07E Wild Horse Wind Expansion (C) (2)_Final Order Electric EXHIBIT A-1 4" xfId="13046"/>
    <cellStyle name="_4.06E Pass Throughs_04 07E Wild Horse Wind Expansion (C) (2)_TENASKA REGULATORY ASSET" xfId="81"/>
    <cellStyle name="_4.06E Pass Throughs_04 07E Wild Horse Wind Expansion (C) (2)_TENASKA REGULATORY ASSET 2" xfId="82"/>
    <cellStyle name="_4.06E Pass Throughs_04 07E Wild Horse Wind Expansion (C) (2)_TENASKA REGULATORY ASSET 2 2" xfId="83"/>
    <cellStyle name="_4.06E Pass Throughs_04 07E Wild Horse Wind Expansion (C) (2)_TENASKA REGULATORY ASSET 2 2 2" xfId="17198"/>
    <cellStyle name="_4.06E Pass Throughs_04 07E Wild Horse Wind Expansion (C) (2)_TENASKA REGULATORY ASSET 2 3" xfId="15784"/>
    <cellStyle name="_4.06E Pass Throughs_04 07E Wild Horse Wind Expansion (C) (2)_TENASKA REGULATORY ASSET 3" xfId="84"/>
    <cellStyle name="_4.06E Pass Throughs_04 07E Wild Horse Wind Expansion (C) (2)_TENASKA REGULATORY ASSET 3 2" xfId="17199"/>
    <cellStyle name="_4.06E Pass Throughs_04 07E Wild Horse Wind Expansion (C) (2)_TENASKA REGULATORY ASSET 4" xfId="13047"/>
    <cellStyle name="_4.06E Pass Throughs_16.37E Wild Horse Expansion DeferralRevwrkingfile SF" xfId="85"/>
    <cellStyle name="_4.06E Pass Throughs_16.37E Wild Horse Expansion DeferralRevwrkingfile SF 2" xfId="86"/>
    <cellStyle name="_4.06E Pass Throughs_16.37E Wild Horse Expansion DeferralRevwrkingfile SF 2 2" xfId="87"/>
    <cellStyle name="_4.06E Pass Throughs_16.37E Wild Horse Expansion DeferralRevwrkingfile SF 2 2 2" xfId="17200"/>
    <cellStyle name="_4.06E Pass Throughs_16.37E Wild Horse Expansion DeferralRevwrkingfile SF 2 3" xfId="13049"/>
    <cellStyle name="_4.06E Pass Throughs_16.37E Wild Horse Expansion DeferralRevwrkingfile SF 3" xfId="88"/>
    <cellStyle name="_4.06E Pass Throughs_16.37E Wild Horse Expansion DeferralRevwrkingfile SF 3 2" xfId="17201"/>
    <cellStyle name="_4.06E Pass Throughs_16.37E Wild Horse Expansion DeferralRevwrkingfile SF 4" xfId="13048"/>
    <cellStyle name="_4.06E Pass Throughs_16.37E Wild Horse Expansion DeferralRevwrkingfile SF_DEM-WP(C) ENERG10C--ctn Mid-C_042010 2010GRC" xfId="8561"/>
    <cellStyle name="_4.06E Pass Throughs_2009 Compliance Filing PCA Exhibits for GRC" xfId="10704"/>
    <cellStyle name="_4.06E Pass Throughs_2009 Compliance Filing PCA Exhibits for GRC 2" xfId="11092"/>
    <cellStyle name="_4.06E Pass Throughs_2009 GRC Compl Filing - Exhibit D" xfId="89"/>
    <cellStyle name="_4.06E Pass Throughs_2009 GRC Compl Filing - Exhibit D 2" xfId="90"/>
    <cellStyle name="_4.06E Pass Throughs_2009 GRC Compl Filing - Exhibit D 2 2" xfId="11093"/>
    <cellStyle name="_4.06E Pass Throughs_2009 GRC Compl Filing - Exhibit D 3" xfId="11094"/>
    <cellStyle name="_4.06E Pass Throughs_2009 GRC Compl Filing - Exhibit D_DEM-WP(C) ENERG10C--ctn Mid-C_042010 2010GRC" xfId="8562"/>
    <cellStyle name="_4.06E Pass Throughs_3.01 Income Statement" xfId="10705"/>
    <cellStyle name="_4.06E Pass Throughs_4 31 Regulatory Assets and Liabilities  7 06- Exhibit D" xfId="91"/>
    <cellStyle name="_4.06E Pass Throughs_4 31 Regulatory Assets and Liabilities  7 06- Exhibit D 2" xfId="92"/>
    <cellStyle name="_4.06E Pass Throughs_4 31 Regulatory Assets and Liabilities  7 06- Exhibit D 2 2" xfId="93"/>
    <cellStyle name="_4.06E Pass Throughs_4 31 Regulatory Assets and Liabilities  7 06- Exhibit D 2 2 2" xfId="11095"/>
    <cellStyle name="_4.06E Pass Throughs_4 31 Regulatory Assets and Liabilities  7 06- Exhibit D 3" xfId="94"/>
    <cellStyle name="_4.06E Pass Throughs_4 31 Regulatory Assets and Liabilities  7 06- Exhibit D 3 2" xfId="17202"/>
    <cellStyle name="_4.06E Pass Throughs_4 31 Regulatory Assets and Liabilities  7 06- Exhibit D_DEM-WP(C) ENERG10C--ctn Mid-C_042010 2010GRC" xfId="8563"/>
    <cellStyle name="_4.06E Pass Throughs_4 31 Regulatory Assets and Liabilities  7 06- Exhibit D_NIM Summary" xfId="95"/>
    <cellStyle name="_4.06E Pass Throughs_4 31 Regulatory Assets and Liabilities  7 06- Exhibit D_NIM Summary 2" xfId="96"/>
    <cellStyle name="_4.06E Pass Throughs_4 31 Regulatory Assets and Liabilities  7 06- Exhibit D_NIM Summary 2 2" xfId="11096"/>
    <cellStyle name="_4.06E Pass Throughs_4 31 Regulatory Assets and Liabilities  7 06- Exhibit D_NIM Summary 3" xfId="11097"/>
    <cellStyle name="_4.06E Pass Throughs_4 31 Regulatory Assets and Liabilities  7 06- Exhibit D_NIM Summary_DEM-WP(C) ENERG10C--ctn Mid-C_042010 2010GRC" xfId="8564"/>
    <cellStyle name="_4.06E Pass Throughs_4 31 Regulatory Assets and Liabilities  7 06- Exhibit D_NIM+O&amp;M" xfId="8565"/>
    <cellStyle name="_4.06E Pass Throughs_4 31 Regulatory Assets and Liabilities  7 06- Exhibit D_NIM+O&amp;M 2" xfId="20311"/>
    <cellStyle name="_4.06E Pass Throughs_4 31 Regulatory Assets and Liabilities  7 06- Exhibit D_NIM+O&amp;M Monthly" xfId="8566"/>
    <cellStyle name="_4.06E Pass Throughs_4 31 Regulatory Assets and Liabilities  7 06- Exhibit D_NIM+O&amp;M Monthly 2" xfId="20312"/>
    <cellStyle name="_4.06E Pass Throughs_4 31E Reg Asset  Liab and EXH D" xfId="8567"/>
    <cellStyle name="_4.06E Pass Throughs_4 31E Reg Asset  Liab and EXH D _ Aug 10 Filing (2)" xfId="8568"/>
    <cellStyle name="_4.06E Pass Throughs_4 31E Reg Asset  Liab and EXH D _ Aug 10 Filing (2) 2" xfId="20313"/>
    <cellStyle name="_4.06E Pass Throughs_4 31E Reg Asset  Liab and EXH D 10" xfId="20314"/>
    <cellStyle name="_4.06E Pass Throughs_4 31E Reg Asset  Liab and EXH D 11" xfId="20315"/>
    <cellStyle name="_4.06E Pass Throughs_4 31E Reg Asset  Liab and EXH D 12" xfId="20316"/>
    <cellStyle name="_4.06E Pass Throughs_4 31E Reg Asset  Liab and EXH D 13" xfId="20317"/>
    <cellStyle name="_4.06E Pass Throughs_4 31E Reg Asset  Liab and EXH D 14" xfId="20318"/>
    <cellStyle name="_4.06E Pass Throughs_4 31E Reg Asset  Liab and EXH D 15" xfId="20319"/>
    <cellStyle name="_4.06E Pass Throughs_4 31E Reg Asset  Liab and EXH D 16" xfId="20320"/>
    <cellStyle name="_4.06E Pass Throughs_4 31E Reg Asset  Liab and EXH D 17" xfId="20321"/>
    <cellStyle name="_4.06E Pass Throughs_4 31E Reg Asset  Liab and EXH D 18" xfId="20322"/>
    <cellStyle name="_4.06E Pass Throughs_4 31E Reg Asset  Liab and EXH D 19" xfId="20323"/>
    <cellStyle name="_4.06E Pass Throughs_4 31E Reg Asset  Liab and EXH D 2" xfId="20324"/>
    <cellStyle name="_4.06E Pass Throughs_4 31E Reg Asset  Liab and EXH D 20" xfId="20325"/>
    <cellStyle name="_4.06E Pass Throughs_4 31E Reg Asset  Liab and EXH D 21" xfId="20326"/>
    <cellStyle name="_4.06E Pass Throughs_4 31E Reg Asset  Liab and EXH D 22" xfId="20327"/>
    <cellStyle name="_4.06E Pass Throughs_4 31E Reg Asset  Liab and EXH D 23" xfId="20328"/>
    <cellStyle name="_4.06E Pass Throughs_4 31E Reg Asset  Liab and EXH D 24" xfId="20329"/>
    <cellStyle name="_4.06E Pass Throughs_4 31E Reg Asset  Liab and EXH D 25" xfId="20330"/>
    <cellStyle name="_4.06E Pass Throughs_4 31E Reg Asset  Liab and EXH D 26" xfId="20331"/>
    <cellStyle name="_4.06E Pass Throughs_4 31E Reg Asset  Liab and EXH D 27" xfId="20332"/>
    <cellStyle name="_4.06E Pass Throughs_4 31E Reg Asset  Liab and EXH D 28" xfId="20333"/>
    <cellStyle name="_4.06E Pass Throughs_4 31E Reg Asset  Liab and EXH D 29" xfId="20334"/>
    <cellStyle name="_4.06E Pass Throughs_4 31E Reg Asset  Liab and EXH D 3" xfId="20335"/>
    <cellStyle name="_4.06E Pass Throughs_4 31E Reg Asset  Liab and EXH D 30" xfId="20336"/>
    <cellStyle name="_4.06E Pass Throughs_4 31E Reg Asset  Liab and EXH D 31" xfId="20337"/>
    <cellStyle name="_4.06E Pass Throughs_4 31E Reg Asset  Liab and EXH D 32" xfId="20338"/>
    <cellStyle name="_4.06E Pass Throughs_4 31E Reg Asset  Liab and EXH D 33" xfId="20339"/>
    <cellStyle name="_4.06E Pass Throughs_4 31E Reg Asset  Liab and EXH D 34" xfId="20340"/>
    <cellStyle name="_4.06E Pass Throughs_4 31E Reg Asset  Liab and EXH D 35" xfId="20341"/>
    <cellStyle name="_4.06E Pass Throughs_4 31E Reg Asset  Liab and EXH D 36" xfId="20342"/>
    <cellStyle name="_4.06E Pass Throughs_4 31E Reg Asset  Liab and EXH D 4" xfId="20343"/>
    <cellStyle name="_4.06E Pass Throughs_4 31E Reg Asset  Liab and EXH D 5" xfId="20344"/>
    <cellStyle name="_4.06E Pass Throughs_4 31E Reg Asset  Liab and EXH D 6" xfId="20345"/>
    <cellStyle name="_4.06E Pass Throughs_4 31E Reg Asset  Liab and EXH D 7" xfId="20346"/>
    <cellStyle name="_4.06E Pass Throughs_4 31E Reg Asset  Liab and EXH D 8" xfId="20347"/>
    <cellStyle name="_4.06E Pass Throughs_4 31E Reg Asset  Liab and EXH D 9" xfId="20348"/>
    <cellStyle name="_4.06E Pass Throughs_4 32 Regulatory Assets and Liabilities  7 06- Exhibit D" xfId="97"/>
    <cellStyle name="_4.06E Pass Throughs_4 32 Regulatory Assets and Liabilities  7 06- Exhibit D 2" xfId="98"/>
    <cellStyle name="_4.06E Pass Throughs_4 32 Regulatory Assets and Liabilities  7 06- Exhibit D 2 2" xfId="99"/>
    <cellStyle name="_4.06E Pass Throughs_4 32 Regulatory Assets and Liabilities  7 06- Exhibit D 2 2 2" xfId="11098"/>
    <cellStyle name="_4.06E Pass Throughs_4 32 Regulatory Assets and Liabilities  7 06- Exhibit D 3" xfId="100"/>
    <cellStyle name="_4.06E Pass Throughs_4 32 Regulatory Assets and Liabilities  7 06- Exhibit D 3 2" xfId="17203"/>
    <cellStyle name="_4.06E Pass Throughs_4 32 Regulatory Assets and Liabilities  7 06- Exhibit D_DEM-WP(C) ENERG10C--ctn Mid-C_042010 2010GRC" xfId="8569"/>
    <cellStyle name="_4.06E Pass Throughs_4 32 Regulatory Assets and Liabilities  7 06- Exhibit D_NIM Summary" xfId="101"/>
    <cellStyle name="_4.06E Pass Throughs_4 32 Regulatory Assets and Liabilities  7 06- Exhibit D_NIM Summary 2" xfId="102"/>
    <cellStyle name="_4.06E Pass Throughs_4 32 Regulatory Assets and Liabilities  7 06- Exhibit D_NIM Summary 2 2" xfId="11099"/>
    <cellStyle name="_4.06E Pass Throughs_4 32 Regulatory Assets and Liabilities  7 06- Exhibit D_NIM Summary 3" xfId="11100"/>
    <cellStyle name="_4.06E Pass Throughs_4 32 Regulatory Assets and Liabilities  7 06- Exhibit D_NIM Summary_DEM-WP(C) ENERG10C--ctn Mid-C_042010 2010GRC" xfId="8570"/>
    <cellStyle name="_4.06E Pass Throughs_4 32 Regulatory Assets and Liabilities  7 06- Exhibit D_NIM+O&amp;M" xfId="8571"/>
    <cellStyle name="_4.06E Pass Throughs_4 32 Regulatory Assets and Liabilities  7 06- Exhibit D_NIM+O&amp;M 2" xfId="20349"/>
    <cellStyle name="_4.06E Pass Throughs_4 32 Regulatory Assets and Liabilities  7 06- Exhibit D_NIM+O&amp;M Monthly" xfId="8572"/>
    <cellStyle name="_4.06E Pass Throughs_4 32 Regulatory Assets and Liabilities  7 06- Exhibit D_NIM+O&amp;M Monthly 2" xfId="20350"/>
    <cellStyle name="_4.06E Pass Throughs_AURORA Total New" xfId="103"/>
    <cellStyle name="_4.06E Pass Throughs_AURORA Total New 2" xfId="104"/>
    <cellStyle name="_4.06E Pass Throughs_AURORA Total New 2 2" xfId="11101"/>
    <cellStyle name="_4.06E Pass Throughs_AURORA Total New 3" xfId="11102"/>
    <cellStyle name="_4.06E Pass Throughs_Book2" xfId="105"/>
    <cellStyle name="_4.06E Pass Throughs_Book2 2" xfId="106"/>
    <cellStyle name="_4.06E Pass Throughs_Book2 2 2" xfId="107"/>
    <cellStyle name="_4.06E Pass Throughs_Book2 2 2 2" xfId="17204"/>
    <cellStyle name="_4.06E Pass Throughs_Book2 2 3" xfId="13051"/>
    <cellStyle name="_4.06E Pass Throughs_Book2 3" xfId="108"/>
    <cellStyle name="_4.06E Pass Throughs_Book2 3 2" xfId="17205"/>
    <cellStyle name="_4.06E Pass Throughs_Book2 4" xfId="13050"/>
    <cellStyle name="_4.06E Pass Throughs_Book2_Adj Bench DR 3 for Initial Briefs (Electric)" xfId="109"/>
    <cellStyle name="_4.06E Pass Throughs_Book2_Adj Bench DR 3 for Initial Briefs (Electric) 2" xfId="110"/>
    <cellStyle name="_4.06E Pass Throughs_Book2_Adj Bench DR 3 for Initial Briefs (Electric) 2 2" xfId="111"/>
    <cellStyle name="_4.06E Pass Throughs_Book2_Adj Bench DR 3 for Initial Briefs (Electric) 2 2 2" xfId="17206"/>
    <cellStyle name="_4.06E Pass Throughs_Book2_Adj Bench DR 3 for Initial Briefs (Electric) 2 3" xfId="13053"/>
    <cellStyle name="_4.06E Pass Throughs_Book2_Adj Bench DR 3 for Initial Briefs (Electric) 3" xfId="112"/>
    <cellStyle name="_4.06E Pass Throughs_Book2_Adj Bench DR 3 for Initial Briefs (Electric) 3 2" xfId="17207"/>
    <cellStyle name="_4.06E Pass Throughs_Book2_Adj Bench DR 3 for Initial Briefs (Electric) 4" xfId="13052"/>
    <cellStyle name="_4.06E Pass Throughs_Book2_Adj Bench DR 3 for Initial Briefs (Electric)_DEM-WP(C) ENERG10C--ctn Mid-C_042010 2010GRC" xfId="8573"/>
    <cellStyle name="_4.06E Pass Throughs_Book2_DEM-WP(C) ENERG10C--ctn Mid-C_042010 2010GRC" xfId="8574"/>
    <cellStyle name="_4.06E Pass Throughs_Book2_Electric Rev Req Model (2009 GRC) Rebuttal" xfId="113"/>
    <cellStyle name="_4.06E Pass Throughs_Book2_Electric Rev Req Model (2009 GRC) Rebuttal 2" xfId="114"/>
    <cellStyle name="_4.06E Pass Throughs_Book2_Electric Rev Req Model (2009 GRC) Rebuttal 2 2" xfId="115"/>
    <cellStyle name="_4.06E Pass Throughs_Book2_Electric Rev Req Model (2009 GRC) Rebuttal 2 2 2" xfId="17208"/>
    <cellStyle name="_4.06E Pass Throughs_Book2_Electric Rev Req Model (2009 GRC) Rebuttal 2 3" xfId="15785"/>
    <cellStyle name="_4.06E Pass Throughs_Book2_Electric Rev Req Model (2009 GRC) Rebuttal 3" xfId="116"/>
    <cellStyle name="_4.06E Pass Throughs_Book2_Electric Rev Req Model (2009 GRC) Rebuttal 3 2" xfId="17209"/>
    <cellStyle name="_4.06E Pass Throughs_Book2_Electric Rev Req Model (2009 GRC) Rebuttal 4" xfId="13054"/>
    <cellStyle name="_4.06E Pass Throughs_Book2_Electric Rev Req Model (2009 GRC) Rebuttal REmoval of New  WH Solar AdjustMI" xfId="117"/>
    <cellStyle name="_4.06E Pass Throughs_Book2_Electric Rev Req Model (2009 GRC) Rebuttal REmoval of New  WH Solar AdjustMI 2" xfId="118"/>
    <cellStyle name="_4.06E Pass Throughs_Book2_Electric Rev Req Model (2009 GRC) Rebuttal REmoval of New  WH Solar AdjustMI 2 2" xfId="119"/>
    <cellStyle name="_4.06E Pass Throughs_Book2_Electric Rev Req Model (2009 GRC) Rebuttal REmoval of New  WH Solar AdjustMI 2 2 2" xfId="17210"/>
    <cellStyle name="_4.06E Pass Throughs_Book2_Electric Rev Req Model (2009 GRC) Rebuttal REmoval of New  WH Solar AdjustMI 2 3" xfId="13056"/>
    <cellStyle name="_4.06E Pass Throughs_Book2_Electric Rev Req Model (2009 GRC) Rebuttal REmoval of New  WH Solar AdjustMI 3" xfId="120"/>
    <cellStyle name="_4.06E Pass Throughs_Book2_Electric Rev Req Model (2009 GRC) Rebuttal REmoval of New  WH Solar AdjustMI 3 2" xfId="17211"/>
    <cellStyle name="_4.06E Pass Throughs_Book2_Electric Rev Req Model (2009 GRC) Rebuttal REmoval of New  WH Solar AdjustMI 4" xfId="13055"/>
    <cellStyle name="_4.06E Pass Throughs_Book2_Electric Rev Req Model (2009 GRC) Rebuttal REmoval of New  WH Solar AdjustMI_DEM-WP(C) ENERG10C--ctn Mid-C_042010 2010GRC" xfId="8575"/>
    <cellStyle name="_4.06E Pass Throughs_Book2_Electric Rev Req Model (2009 GRC) Revised 01-18-2010" xfId="121"/>
    <cellStyle name="_4.06E Pass Throughs_Book2_Electric Rev Req Model (2009 GRC) Revised 01-18-2010 2" xfId="122"/>
    <cellStyle name="_4.06E Pass Throughs_Book2_Electric Rev Req Model (2009 GRC) Revised 01-18-2010 2 2" xfId="123"/>
    <cellStyle name="_4.06E Pass Throughs_Book2_Electric Rev Req Model (2009 GRC) Revised 01-18-2010 2 2 2" xfId="17212"/>
    <cellStyle name="_4.06E Pass Throughs_Book2_Electric Rev Req Model (2009 GRC) Revised 01-18-2010 2 3" xfId="13058"/>
    <cellStyle name="_4.06E Pass Throughs_Book2_Electric Rev Req Model (2009 GRC) Revised 01-18-2010 3" xfId="124"/>
    <cellStyle name="_4.06E Pass Throughs_Book2_Electric Rev Req Model (2009 GRC) Revised 01-18-2010 3 2" xfId="17213"/>
    <cellStyle name="_4.06E Pass Throughs_Book2_Electric Rev Req Model (2009 GRC) Revised 01-18-2010 4" xfId="13057"/>
    <cellStyle name="_4.06E Pass Throughs_Book2_Electric Rev Req Model (2009 GRC) Revised 01-18-2010_DEM-WP(C) ENERG10C--ctn Mid-C_042010 2010GRC" xfId="8576"/>
    <cellStyle name="_4.06E Pass Throughs_Book2_Final Order Electric EXHIBIT A-1" xfId="125"/>
    <cellStyle name="_4.06E Pass Throughs_Book2_Final Order Electric EXHIBIT A-1 2" xfId="126"/>
    <cellStyle name="_4.06E Pass Throughs_Book2_Final Order Electric EXHIBIT A-1 2 2" xfId="127"/>
    <cellStyle name="_4.06E Pass Throughs_Book2_Final Order Electric EXHIBIT A-1 2 2 2" xfId="17214"/>
    <cellStyle name="_4.06E Pass Throughs_Book2_Final Order Electric EXHIBIT A-1 2 3" xfId="15786"/>
    <cellStyle name="_4.06E Pass Throughs_Book2_Final Order Electric EXHIBIT A-1 3" xfId="128"/>
    <cellStyle name="_4.06E Pass Throughs_Book2_Final Order Electric EXHIBIT A-1 3 2" xfId="17215"/>
    <cellStyle name="_4.06E Pass Throughs_Book2_Final Order Electric EXHIBIT A-1 4" xfId="13059"/>
    <cellStyle name="_4.06E Pass Throughs_Book4" xfId="129"/>
    <cellStyle name="_4.06E Pass Throughs_Book4 2" xfId="130"/>
    <cellStyle name="_4.06E Pass Throughs_Book4 2 2" xfId="131"/>
    <cellStyle name="_4.06E Pass Throughs_Book4 2 2 2" xfId="17216"/>
    <cellStyle name="_4.06E Pass Throughs_Book4 2 3" xfId="13061"/>
    <cellStyle name="_4.06E Pass Throughs_Book4 3" xfId="132"/>
    <cellStyle name="_4.06E Pass Throughs_Book4 3 2" xfId="17217"/>
    <cellStyle name="_4.06E Pass Throughs_Book4 4" xfId="13060"/>
    <cellStyle name="_4.06E Pass Throughs_Book4_DEM-WP(C) ENERG10C--ctn Mid-C_042010 2010GRC" xfId="8577"/>
    <cellStyle name="_4.06E Pass Throughs_Book9" xfId="133"/>
    <cellStyle name="_4.06E Pass Throughs_Book9 2" xfId="134"/>
    <cellStyle name="_4.06E Pass Throughs_Book9 2 2" xfId="135"/>
    <cellStyle name="_4.06E Pass Throughs_Book9 2 2 2" xfId="17218"/>
    <cellStyle name="_4.06E Pass Throughs_Book9 2 3" xfId="13063"/>
    <cellStyle name="_4.06E Pass Throughs_Book9 3" xfId="136"/>
    <cellStyle name="_4.06E Pass Throughs_Book9 3 2" xfId="17219"/>
    <cellStyle name="_4.06E Pass Throughs_Book9 4" xfId="13062"/>
    <cellStyle name="_4.06E Pass Throughs_Book9_DEM-WP(C) ENERG10C--ctn Mid-C_042010 2010GRC" xfId="8578"/>
    <cellStyle name="_4.06E Pass Throughs_Chelan PUD Power Costs (8-10)" xfId="8579"/>
    <cellStyle name="_4.06E Pass Throughs_Chelan PUD Power Costs (8-10) 2" xfId="20351"/>
    <cellStyle name="_4.06E Pass Throughs_DEM-WP(C) Chelan Power Costs" xfId="8580"/>
    <cellStyle name="_4.06E Pass Throughs_DEM-WP(C) Chelan Power Costs 2" xfId="20352"/>
    <cellStyle name="_4.06E Pass Throughs_DEM-WP(C) ENERG10C--ctn Mid-C_042010 2010GRC" xfId="8581"/>
    <cellStyle name="_4.06E Pass Throughs_DEM-WP(C) Gas Transport 2010GRC" xfId="8582"/>
    <cellStyle name="_4.06E Pass Throughs_DEM-WP(C) Gas Transport 2010GRC 2" xfId="20353"/>
    <cellStyle name="_4.06E Pass Throughs_Exh A-1 resulting from UE-112050 effective Jan 1 2012" xfId="11103"/>
    <cellStyle name="_4.06E Pass Throughs_Exh G - Klamath Peaker PPA fr C Locke 2-12" xfId="11104"/>
    <cellStyle name="_4.06E Pass Throughs_Exhibit A-1 effective 4-1-11 fr S Free 12-11" xfId="11105"/>
    <cellStyle name="_4.06E Pass Throughs_INPUTS" xfId="137"/>
    <cellStyle name="_4.06E Pass Throughs_INPUTS 2" xfId="138"/>
    <cellStyle name="_4.06E Pass Throughs_INPUTS 2 2" xfId="139"/>
    <cellStyle name="_4.06E Pass Throughs_INPUTS 2 2 2" xfId="17220"/>
    <cellStyle name="_4.06E Pass Throughs_INPUTS 2 3" xfId="15788"/>
    <cellStyle name="_4.06E Pass Throughs_INPUTS 3" xfId="140"/>
    <cellStyle name="_4.06E Pass Throughs_INPUTS 3 2" xfId="17221"/>
    <cellStyle name="_4.06E Pass Throughs_INPUTS 4" xfId="15787"/>
    <cellStyle name="_4.06E Pass Throughs_Mint Farm Generation BPA" xfId="20354"/>
    <cellStyle name="_4.06E Pass Throughs_NIM Summary" xfId="141"/>
    <cellStyle name="_4.06E Pass Throughs_NIM Summary 09GRC" xfId="142"/>
    <cellStyle name="_4.06E Pass Throughs_NIM Summary 09GRC 2" xfId="143"/>
    <cellStyle name="_4.06E Pass Throughs_NIM Summary 09GRC 2 2" xfId="11106"/>
    <cellStyle name="_4.06E Pass Throughs_NIM Summary 09GRC 3" xfId="11107"/>
    <cellStyle name="_4.06E Pass Throughs_NIM Summary 09GRC_DEM-WP(C) ENERG10C--ctn Mid-C_042010 2010GRC" xfId="8583"/>
    <cellStyle name="_4.06E Pass Throughs_NIM Summary 10" xfId="11108"/>
    <cellStyle name="_4.06E Pass Throughs_NIM Summary 11" xfId="11109"/>
    <cellStyle name="_4.06E Pass Throughs_NIM Summary 12" xfId="11110"/>
    <cellStyle name="_4.06E Pass Throughs_NIM Summary 13" xfId="11111"/>
    <cellStyle name="_4.06E Pass Throughs_NIM Summary 14" xfId="11112"/>
    <cellStyle name="_4.06E Pass Throughs_NIM Summary 15" xfId="11113"/>
    <cellStyle name="_4.06E Pass Throughs_NIM Summary 16" xfId="11114"/>
    <cellStyle name="_4.06E Pass Throughs_NIM Summary 17" xfId="11115"/>
    <cellStyle name="_4.06E Pass Throughs_NIM Summary 18" xfId="11116"/>
    <cellStyle name="_4.06E Pass Throughs_NIM Summary 19" xfId="11117"/>
    <cellStyle name="_4.06E Pass Throughs_NIM Summary 2" xfId="144"/>
    <cellStyle name="_4.06E Pass Throughs_NIM Summary 2 2" xfId="11118"/>
    <cellStyle name="_4.06E Pass Throughs_NIM Summary 20" xfId="11119"/>
    <cellStyle name="_4.06E Pass Throughs_NIM Summary 21" xfId="11120"/>
    <cellStyle name="_4.06E Pass Throughs_NIM Summary 22" xfId="11121"/>
    <cellStyle name="_4.06E Pass Throughs_NIM Summary 23" xfId="11122"/>
    <cellStyle name="_4.06E Pass Throughs_NIM Summary 24" xfId="11123"/>
    <cellStyle name="_4.06E Pass Throughs_NIM Summary 25" xfId="11124"/>
    <cellStyle name="_4.06E Pass Throughs_NIM Summary 26" xfId="11125"/>
    <cellStyle name="_4.06E Pass Throughs_NIM Summary 27" xfId="11126"/>
    <cellStyle name="_4.06E Pass Throughs_NIM Summary 28" xfId="11127"/>
    <cellStyle name="_4.06E Pass Throughs_NIM Summary 29" xfId="11128"/>
    <cellStyle name="_4.06E Pass Throughs_NIM Summary 3" xfId="145"/>
    <cellStyle name="_4.06E Pass Throughs_NIM Summary 3 2" xfId="13065"/>
    <cellStyle name="_4.06E Pass Throughs_NIM Summary 30" xfId="11129"/>
    <cellStyle name="_4.06E Pass Throughs_NIM Summary 31" xfId="11130"/>
    <cellStyle name="_4.06E Pass Throughs_NIM Summary 32" xfId="11131"/>
    <cellStyle name="_4.06E Pass Throughs_NIM Summary 33" xfId="11132"/>
    <cellStyle name="_4.06E Pass Throughs_NIM Summary 34" xfId="11133"/>
    <cellStyle name="_4.06E Pass Throughs_NIM Summary 35" xfId="11134"/>
    <cellStyle name="_4.06E Pass Throughs_NIM Summary 36" xfId="11135"/>
    <cellStyle name="_4.06E Pass Throughs_NIM Summary 37" xfId="11136"/>
    <cellStyle name="_4.06E Pass Throughs_NIM Summary 38" xfId="11137"/>
    <cellStyle name="_4.06E Pass Throughs_NIM Summary 39" xfId="11138"/>
    <cellStyle name="_4.06E Pass Throughs_NIM Summary 4" xfId="146"/>
    <cellStyle name="_4.06E Pass Throughs_NIM Summary 4 2" xfId="15499"/>
    <cellStyle name="_4.06E Pass Throughs_NIM Summary 40" xfId="11139"/>
    <cellStyle name="_4.06E Pass Throughs_NIM Summary 41" xfId="11140"/>
    <cellStyle name="_4.06E Pass Throughs_NIM Summary 42" xfId="13064"/>
    <cellStyle name="_4.06E Pass Throughs_NIM Summary 43" xfId="14961"/>
    <cellStyle name="_4.06E Pass Throughs_NIM Summary 44" xfId="20355"/>
    <cellStyle name="_4.06E Pass Throughs_NIM Summary 45" xfId="20356"/>
    <cellStyle name="_4.06E Pass Throughs_NIM Summary 46" xfId="20357"/>
    <cellStyle name="_4.06E Pass Throughs_NIM Summary 47" xfId="20358"/>
    <cellStyle name="_4.06E Pass Throughs_NIM Summary 48" xfId="20359"/>
    <cellStyle name="_4.06E Pass Throughs_NIM Summary 49" xfId="20360"/>
    <cellStyle name="_4.06E Pass Throughs_NIM Summary 5" xfId="147"/>
    <cellStyle name="_4.06E Pass Throughs_NIM Summary 5 2" xfId="15500"/>
    <cellStyle name="_4.06E Pass Throughs_NIM Summary 50" xfId="20361"/>
    <cellStyle name="_4.06E Pass Throughs_NIM Summary 51" xfId="38813"/>
    <cellStyle name="_4.06E Pass Throughs_NIM Summary 6" xfId="148"/>
    <cellStyle name="_4.06E Pass Throughs_NIM Summary 6 2" xfId="15501"/>
    <cellStyle name="_4.06E Pass Throughs_NIM Summary 7" xfId="149"/>
    <cellStyle name="_4.06E Pass Throughs_NIM Summary 7 2" xfId="15502"/>
    <cellStyle name="_4.06E Pass Throughs_NIM Summary 8" xfId="150"/>
    <cellStyle name="_4.06E Pass Throughs_NIM Summary 8 2" xfId="15503"/>
    <cellStyle name="_4.06E Pass Throughs_NIM Summary 9" xfId="151"/>
    <cellStyle name="_4.06E Pass Throughs_NIM Summary 9 2" xfId="15504"/>
    <cellStyle name="_4.06E Pass Throughs_NIM Summary_DEM-WP(C) ENERG10C--ctn Mid-C_042010 2010GRC" xfId="8584"/>
    <cellStyle name="_4.06E Pass Throughs_NIM+O&amp;M" xfId="8585"/>
    <cellStyle name="_4.06E Pass Throughs_NIM+O&amp;M 2" xfId="8586"/>
    <cellStyle name="_4.06E Pass Throughs_NIM+O&amp;M 2 2" xfId="20362"/>
    <cellStyle name="_4.06E Pass Throughs_NIM+O&amp;M 3" xfId="20363"/>
    <cellStyle name="_4.06E Pass Throughs_NIM+O&amp;M Monthly" xfId="8587"/>
    <cellStyle name="_4.06E Pass Throughs_NIM+O&amp;M Monthly 2" xfId="8588"/>
    <cellStyle name="_4.06E Pass Throughs_NIM+O&amp;M Monthly 2 2" xfId="20364"/>
    <cellStyle name="_4.06E Pass Throughs_NIM+O&amp;M Monthly 3" xfId="20365"/>
    <cellStyle name="_4.06E Pass Throughs_PCA 10 -  Exhibit D Dec 2011" xfId="11141"/>
    <cellStyle name="_4.06E Pass Throughs_PCA 10 -  Exhibit D from A Kellogg Jan 2011" xfId="10706"/>
    <cellStyle name="_4.06E Pass Throughs_PCA 10 -  Exhibit D from A Kellogg July 2011" xfId="10707"/>
    <cellStyle name="_4.06E Pass Throughs_PCA 10 -  Exhibit D from S Free Rcv'd 12-11" xfId="10708"/>
    <cellStyle name="_4.06E Pass Throughs_PCA 11 -  Exhibit D Jan 2012 fr A Kellogg" xfId="11142"/>
    <cellStyle name="_4.06E Pass Throughs_PCA 11 -  Exhibit D Jan 2012 WF" xfId="11143"/>
    <cellStyle name="_4.06E Pass Throughs_PCA 9 -  Exhibit D April 2010" xfId="10709"/>
    <cellStyle name="_4.06E Pass Throughs_PCA 9 -  Exhibit D April 2010 (3)" xfId="152"/>
    <cellStyle name="_4.06E Pass Throughs_PCA 9 -  Exhibit D April 2010 (3) 2" xfId="153"/>
    <cellStyle name="_4.06E Pass Throughs_PCA 9 -  Exhibit D April 2010 (3) 2 2" xfId="11144"/>
    <cellStyle name="_4.06E Pass Throughs_PCA 9 -  Exhibit D April 2010 (3) 3" xfId="11145"/>
    <cellStyle name="_4.06E Pass Throughs_PCA 9 -  Exhibit D April 2010 (3)_DEM-WP(C) ENERG10C--ctn Mid-C_042010 2010GRC" xfId="8589"/>
    <cellStyle name="_4.06E Pass Throughs_PCA 9 -  Exhibit D April 2010 2" xfId="11146"/>
    <cellStyle name="_4.06E Pass Throughs_PCA 9 -  Exhibit D April 2010 3" xfId="11147"/>
    <cellStyle name="_4.06E Pass Throughs_PCA 9 -  Exhibit D April 2010 4" xfId="11148"/>
    <cellStyle name="_4.06E Pass Throughs_PCA 9 -  Exhibit D April 2010 5" xfId="11149"/>
    <cellStyle name="_4.06E Pass Throughs_PCA 9 -  Exhibit D April 2010 6" xfId="11150"/>
    <cellStyle name="_4.06E Pass Throughs_PCA 9 -  Exhibit D Nov 2010" xfId="10710"/>
    <cellStyle name="_4.06E Pass Throughs_PCA 9 -  Exhibit D Nov 2010 2" xfId="11151"/>
    <cellStyle name="_4.06E Pass Throughs_PCA 9 - Exhibit D at August 2010" xfId="10711"/>
    <cellStyle name="_4.06E Pass Throughs_PCA 9 - Exhibit D at August 2010 2" xfId="11152"/>
    <cellStyle name="_4.06E Pass Throughs_PCA 9 - Exhibit D June 2010 GRC" xfId="10712"/>
    <cellStyle name="_4.06E Pass Throughs_PCA 9 - Exhibit D June 2010 GRC 2" xfId="11153"/>
    <cellStyle name="_4.06E Pass Throughs_Power Costs - Comparison bx Rbtl-Staff-Jt-PC" xfId="154"/>
    <cellStyle name="_4.06E Pass Throughs_Power Costs - Comparison bx Rbtl-Staff-Jt-PC 2" xfId="155"/>
    <cellStyle name="_4.06E Pass Throughs_Power Costs - Comparison bx Rbtl-Staff-Jt-PC 2 2" xfId="156"/>
    <cellStyle name="_4.06E Pass Throughs_Power Costs - Comparison bx Rbtl-Staff-Jt-PC 2 2 2" xfId="17222"/>
    <cellStyle name="_4.06E Pass Throughs_Power Costs - Comparison bx Rbtl-Staff-Jt-PC 2 3" xfId="13067"/>
    <cellStyle name="_4.06E Pass Throughs_Power Costs - Comparison bx Rbtl-Staff-Jt-PC 3" xfId="157"/>
    <cellStyle name="_4.06E Pass Throughs_Power Costs - Comparison bx Rbtl-Staff-Jt-PC 3 2" xfId="17223"/>
    <cellStyle name="_4.06E Pass Throughs_Power Costs - Comparison bx Rbtl-Staff-Jt-PC 4" xfId="13066"/>
    <cellStyle name="_4.06E Pass Throughs_Power Costs - Comparison bx Rbtl-Staff-Jt-PC_Adj Bench DR 3 for Initial Briefs (Electric)" xfId="158"/>
    <cellStyle name="_4.06E Pass Throughs_Power Costs - Comparison bx Rbtl-Staff-Jt-PC_Adj Bench DR 3 for Initial Briefs (Electric) 2" xfId="159"/>
    <cellStyle name="_4.06E Pass Throughs_Power Costs - Comparison bx Rbtl-Staff-Jt-PC_Adj Bench DR 3 for Initial Briefs (Electric) 2 2" xfId="160"/>
    <cellStyle name="_4.06E Pass Throughs_Power Costs - Comparison bx Rbtl-Staff-Jt-PC_Adj Bench DR 3 for Initial Briefs (Electric) 2 2 2" xfId="17224"/>
    <cellStyle name="_4.06E Pass Throughs_Power Costs - Comparison bx Rbtl-Staff-Jt-PC_Adj Bench DR 3 for Initial Briefs (Electric) 2 3" xfId="13069"/>
    <cellStyle name="_4.06E Pass Throughs_Power Costs - Comparison bx Rbtl-Staff-Jt-PC_Adj Bench DR 3 for Initial Briefs (Electric) 3" xfId="161"/>
    <cellStyle name="_4.06E Pass Throughs_Power Costs - Comparison bx Rbtl-Staff-Jt-PC_Adj Bench DR 3 for Initial Briefs (Electric) 3 2" xfId="17225"/>
    <cellStyle name="_4.06E Pass Throughs_Power Costs - Comparison bx Rbtl-Staff-Jt-PC_Adj Bench DR 3 for Initial Briefs (Electric) 4" xfId="13068"/>
    <cellStyle name="_4.06E Pass Throughs_Power Costs - Comparison bx Rbtl-Staff-Jt-PC_Adj Bench DR 3 for Initial Briefs (Electric)_DEM-WP(C) ENERG10C--ctn Mid-C_042010 2010GRC" xfId="8590"/>
    <cellStyle name="_4.06E Pass Throughs_Power Costs - Comparison bx Rbtl-Staff-Jt-PC_DEM-WP(C) ENERG10C--ctn Mid-C_042010 2010GRC" xfId="8591"/>
    <cellStyle name="_4.06E Pass Throughs_Power Costs - Comparison bx Rbtl-Staff-Jt-PC_Electric Rev Req Model (2009 GRC) Rebuttal" xfId="162"/>
    <cellStyle name="_4.06E Pass Throughs_Power Costs - Comparison bx Rbtl-Staff-Jt-PC_Electric Rev Req Model (2009 GRC) Rebuttal 2" xfId="163"/>
    <cellStyle name="_4.06E Pass Throughs_Power Costs - Comparison bx Rbtl-Staff-Jt-PC_Electric Rev Req Model (2009 GRC) Rebuttal 2 2" xfId="164"/>
    <cellStyle name="_4.06E Pass Throughs_Power Costs - Comparison bx Rbtl-Staff-Jt-PC_Electric Rev Req Model (2009 GRC) Rebuttal 2 2 2" xfId="17226"/>
    <cellStyle name="_4.06E Pass Throughs_Power Costs - Comparison bx Rbtl-Staff-Jt-PC_Electric Rev Req Model (2009 GRC) Rebuttal 2 3" xfId="15789"/>
    <cellStyle name="_4.06E Pass Throughs_Power Costs - Comparison bx Rbtl-Staff-Jt-PC_Electric Rev Req Model (2009 GRC) Rebuttal 3" xfId="165"/>
    <cellStyle name="_4.06E Pass Throughs_Power Costs - Comparison bx Rbtl-Staff-Jt-PC_Electric Rev Req Model (2009 GRC) Rebuttal 3 2" xfId="17227"/>
    <cellStyle name="_4.06E Pass Throughs_Power Costs - Comparison bx Rbtl-Staff-Jt-PC_Electric Rev Req Model (2009 GRC) Rebuttal 4" xfId="13070"/>
    <cellStyle name="_4.06E Pass Throughs_Power Costs - Comparison bx Rbtl-Staff-Jt-PC_Electric Rev Req Model (2009 GRC) Rebuttal REmoval of New  WH Solar AdjustMI" xfId="166"/>
    <cellStyle name="_4.06E Pass Throughs_Power Costs - Comparison bx Rbtl-Staff-Jt-PC_Electric Rev Req Model (2009 GRC) Rebuttal REmoval of New  WH Solar AdjustMI 2" xfId="167"/>
    <cellStyle name="_4.06E Pass Throughs_Power Costs - Comparison bx Rbtl-Staff-Jt-PC_Electric Rev Req Model (2009 GRC) Rebuttal REmoval of New  WH Solar AdjustMI 2 2" xfId="168"/>
    <cellStyle name="_4.06E Pass Throughs_Power Costs - Comparison bx Rbtl-Staff-Jt-PC_Electric Rev Req Model (2009 GRC) Rebuttal REmoval of New  WH Solar AdjustMI 2 2 2" xfId="17228"/>
    <cellStyle name="_4.06E Pass Throughs_Power Costs - Comparison bx Rbtl-Staff-Jt-PC_Electric Rev Req Model (2009 GRC) Rebuttal REmoval of New  WH Solar AdjustMI 2 3" xfId="13072"/>
    <cellStyle name="_4.06E Pass Throughs_Power Costs - Comparison bx Rbtl-Staff-Jt-PC_Electric Rev Req Model (2009 GRC) Rebuttal REmoval of New  WH Solar AdjustMI 3" xfId="169"/>
    <cellStyle name="_4.06E Pass Throughs_Power Costs - Comparison bx Rbtl-Staff-Jt-PC_Electric Rev Req Model (2009 GRC) Rebuttal REmoval of New  WH Solar AdjustMI 3 2" xfId="17229"/>
    <cellStyle name="_4.06E Pass Throughs_Power Costs - Comparison bx Rbtl-Staff-Jt-PC_Electric Rev Req Model (2009 GRC) Rebuttal REmoval of New  WH Solar AdjustMI 4" xfId="13071"/>
    <cellStyle name="_4.06E Pass Throughs_Power Costs - Comparison bx Rbtl-Staff-Jt-PC_Electric Rev Req Model (2009 GRC) Rebuttal REmoval of New  WH Solar AdjustMI_DEM-WP(C) ENERG10C--ctn Mid-C_042010 2010GRC" xfId="8592"/>
    <cellStyle name="_4.06E Pass Throughs_Power Costs - Comparison bx Rbtl-Staff-Jt-PC_Electric Rev Req Model (2009 GRC) Revised 01-18-2010" xfId="170"/>
    <cellStyle name="_4.06E Pass Throughs_Power Costs - Comparison bx Rbtl-Staff-Jt-PC_Electric Rev Req Model (2009 GRC) Revised 01-18-2010 2" xfId="171"/>
    <cellStyle name="_4.06E Pass Throughs_Power Costs - Comparison bx Rbtl-Staff-Jt-PC_Electric Rev Req Model (2009 GRC) Revised 01-18-2010 2 2" xfId="172"/>
    <cellStyle name="_4.06E Pass Throughs_Power Costs - Comparison bx Rbtl-Staff-Jt-PC_Electric Rev Req Model (2009 GRC) Revised 01-18-2010 2 2 2" xfId="17230"/>
    <cellStyle name="_4.06E Pass Throughs_Power Costs - Comparison bx Rbtl-Staff-Jt-PC_Electric Rev Req Model (2009 GRC) Revised 01-18-2010 2 3" xfId="13074"/>
    <cellStyle name="_4.06E Pass Throughs_Power Costs - Comparison bx Rbtl-Staff-Jt-PC_Electric Rev Req Model (2009 GRC) Revised 01-18-2010 3" xfId="173"/>
    <cellStyle name="_4.06E Pass Throughs_Power Costs - Comparison bx Rbtl-Staff-Jt-PC_Electric Rev Req Model (2009 GRC) Revised 01-18-2010 3 2" xfId="17231"/>
    <cellStyle name="_4.06E Pass Throughs_Power Costs - Comparison bx Rbtl-Staff-Jt-PC_Electric Rev Req Model (2009 GRC) Revised 01-18-2010 4" xfId="13073"/>
    <cellStyle name="_4.06E Pass Throughs_Power Costs - Comparison bx Rbtl-Staff-Jt-PC_Electric Rev Req Model (2009 GRC) Revised 01-18-2010_DEM-WP(C) ENERG10C--ctn Mid-C_042010 2010GRC" xfId="8593"/>
    <cellStyle name="_4.06E Pass Throughs_Power Costs - Comparison bx Rbtl-Staff-Jt-PC_Final Order Electric EXHIBIT A-1" xfId="174"/>
    <cellStyle name="_4.06E Pass Throughs_Power Costs - Comparison bx Rbtl-Staff-Jt-PC_Final Order Electric EXHIBIT A-1 2" xfId="175"/>
    <cellStyle name="_4.06E Pass Throughs_Power Costs - Comparison bx Rbtl-Staff-Jt-PC_Final Order Electric EXHIBIT A-1 2 2" xfId="176"/>
    <cellStyle name="_4.06E Pass Throughs_Power Costs - Comparison bx Rbtl-Staff-Jt-PC_Final Order Electric EXHIBIT A-1 2 2 2" xfId="17232"/>
    <cellStyle name="_4.06E Pass Throughs_Power Costs - Comparison bx Rbtl-Staff-Jt-PC_Final Order Electric EXHIBIT A-1 2 3" xfId="15790"/>
    <cellStyle name="_4.06E Pass Throughs_Power Costs - Comparison bx Rbtl-Staff-Jt-PC_Final Order Electric EXHIBIT A-1 3" xfId="177"/>
    <cellStyle name="_4.06E Pass Throughs_Power Costs - Comparison bx Rbtl-Staff-Jt-PC_Final Order Electric EXHIBIT A-1 3 2" xfId="17233"/>
    <cellStyle name="_4.06E Pass Throughs_Power Costs - Comparison bx Rbtl-Staff-Jt-PC_Final Order Electric EXHIBIT A-1 4" xfId="13075"/>
    <cellStyle name="_4.06E Pass Throughs_Production Adj 4.37" xfId="178"/>
    <cellStyle name="_4.06E Pass Throughs_Production Adj 4.37 2" xfId="179"/>
    <cellStyle name="_4.06E Pass Throughs_Production Adj 4.37 2 2" xfId="180"/>
    <cellStyle name="_4.06E Pass Throughs_Production Adj 4.37 2 2 2" xfId="17234"/>
    <cellStyle name="_4.06E Pass Throughs_Production Adj 4.37 2 3" xfId="15792"/>
    <cellStyle name="_4.06E Pass Throughs_Production Adj 4.37 3" xfId="181"/>
    <cellStyle name="_4.06E Pass Throughs_Production Adj 4.37 3 2" xfId="17235"/>
    <cellStyle name="_4.06E Pass Throughs_Production Adj 4.37 4" xfId="15791"/>
    <cellStyle name="_4.06E Pass Throughs_Purchased Power Adj 4.03" xfId="182"/>
    <cellStyle name="_4.06E Pass Throughs_Purchased Power Adj 4.03 2" xfId="183"/>
    <cellStyle name="_4.06E Pass Throughs_Purchased Power Adj 4.03 2 2" xfId="184"/>
    <cellStyle name="_4.06E Pass Throughs_Purchased Power Adj 4.03 2 2 2" xfId="17236"/>
    <cellStyle name="_4.06E Pass Throughs_Purchased Power Adj 4.03 2 3" xfId="15794"/>
    <cellStyle name="_4.06E Pass Throughs_Purchased Power Adj 4.03 3" xfId="185"/>
    <cellStyle name="_4.06E Pass Throughs_Purchased Power Adj 4.03 3 2" xfId="17237"/>
    <cellStyle name="_4.06E Pass Throughs_Purchased Power Adj 4.03 4" xfId="15793"/>
    <cellStyle name="_4.06E Pass Throughs_Rebuttal Power Costs" xfId="186"/>
    <cellStyle name="_4.06E Pass Throughs_Rebuttal Power Costs 2" xfId="187"/>
    <cellStyle name="_4.06E Pass Throughs_Rebuttal Power Costs 2 2" xfId="188"/>
    <cellStyle name="_4.06E Pass Throughs_Rebuttal Power Costs 2 2 2" xfId="17238"/>
    <cellStyle name="_4.06E Pass Throughs_Rebuttal Power Costs 2 3" xfId="13077"/>
    <cellStyle name="_4.06E Pass Throughs_Rebuttal Power Costs 3" xfId="189"/>
    <cellStyle name="_4.06E Pass Throughs_Rebuttal Power Costs 3 2" xfId="17239"/>
    <cellStyle name="_4.06E Pass Throughs_Rebuttal Power Costs 4" xfId="13076"/>
    <cellStyle name="_4.06E Pass Throughs_Rebuttal Power Costs_Adj Bench DR 3 for Initial Briefs (Electric)" xfId="190"/>
    <cellStyle name="_4.06E Pass Throughs_Rebuttal Power Costs_Adj Bench DR 3 for Initial Briefs (Electric) 2" xfId="191"/>
    <cellStyle name="_4.06E Pass Throughs_Rebuttal Power Costs_Adj Bench DR 3 for Initial Briefs (Electric) 2 2" xfId="192"/>
    <cellStyle name="_4.06E Pass Throughs_Rebuttal Power Costs_Adj Bench DR 3 for Initial Briefs (Electric) 2 2 2" xfId="17240"/>
    <cellStyle name="_4.06E Pass Throughs_Rebuttal Power Costs_Adj Bench DR 3 for Initial Briefs (Electric) 2 3" xfId="13079"/>
    <cellStyle name="_4.06E Pass Throughs_Rebuttal Power Costs_Adj Bench DR 3 for Initial Briefs (Electric) 3" xfId="193"/>
    <cellStyle name="_4.06E Pass Throughs_Rebuttal Power Costs_Adj Bench DR 3 for Initial Briefs (Electric) 3 2" xfId="17241"/>
    <cellStyle name="_4.06E Pass Throughs_Rebuttal Power Costs_Adj Bench DR 3 for Initial Briefs (Electric) 4" xfId="13078"/>
    <cellStyle name="_4.06E Pass Throughs_Rebuttal Power Costs_Adj Bench DR 3 for Initial Briefs (Electric)_DEM-WP(C) ENERG10C--ctn Mid-C_042010 2010GRC" xfId="8594"/>
    <cellStyle name="_4.06E Pass Throughs_Rebuttal Power Costs_DEM-WP(C) ENERG10C--ctn Mid-C_042010 2010GRC" xfId="8595"/>
    <cellStyle name="_4.06E Pass Throughs_Rebuttal Power Costs_Electric Rev Req Model (2009 GRC) Rebuttal" xfId="194"/>
    <cellStyle name="_4.06E Pass Throughs_Rebuttal Power Costs_Electric Rev Req Model (2009 GRC) Rebuttal 2" xfId="195"/>
    <cellStyle name="_4.06E Pass Throughs_Rebuttal Power Costs_Electric Rev Req Model (2009 GRC) Rebuttal 2 2" xfId="196"/>
    <cellStyle name="_4.06E Pass Throughs_Rebuttal Power Costs_Electric Rev Req Model (2009 GRC) Rebuttal 2 2 2" xfId="17242"/>
    <cellStyle name="_4.06E Pass Throughs_Rebuttal Power Costs_Electric Rev Req Model (2009 GRC) Rebuttal 2 3" xfId="15795"/>
    <cellStyle name="_4.06E Pass Throughs_Rebuttal Power Costs_Electric Rev Req Model (2009 GRC) Rebuttal 3" xfId="197"/>
    <cellStyle name="_4.06E Pass Throughs_Rebuttal Power Costs_Electric Rev Req Model (2009 GRC) Rebuttal 3 2" xfId="17243"/>
    <cellStyle name="_4.06E Pass Throughs_Rebuttal Power Costs_Electric Rev Req Model (2009 GRC) Rebuttal 4" xfId="13080"/>
    <cellStyle name="_4.06E Pass Throughs_Rebuttal Power Costs_Electric Rev Req Model (2009 GRC) Rebuttal REmoval of New  WH Solar AdjustMI" xfId="198"/>
    <cellStyle name="_4.06E Pass Throughs_Rebuttal Power Costs_Electric Rev Req Model (2009 GRC) Rebuttal REmoval of New  WH Solar AdjustMI 2" xfId="199"/>
    <cellStyle name="_4.06E Pass Throughs_Rebuttal Power Costs_Electric Rev Req Model (2009 GRC) Rebuttal REmoval of New  WH Solar AdjustMI 2 2" xfId="200"/>
    <cellStyle name="_4.06E Pass Throughs_Rebuttal Power Costs_Electric Rev Req Model (2009 GRC) Rebuttal REmoval of New  WH Solar AdjustMI 2 2 2" xfId="17244"/>
    <cellStyle name="_4.06E Pass Throughs_Rebuttal Power Costs_Electric Rev Req Model (2009 GRC) Rebuttal REmoval of New  WH Solar AdjustMI 2 3" xfId="13082"/>
    <cellStyle name="_4.06E Pass Throughs_Rebuttal Power Costs_Electric Rev Req Model (2009 GRC) Rebuttal REmoval of New  WH Solar AdjustMI 3" xfId="201"/>
    <cellStyle name="_4.06E Pass Throughs_Rebuttal Power Costs_Electric Rev Req Model (2009 GRC) Rebuttal REmoval of New  WH Solar AdjustMI 3 2" xfId="17245"/>
    <cellStyle name="_4.06E Pass Throughs_Rebuttal Power Costs_Electric Rev Req Model (2009 GRC) Rebuttal REmoval of New  WH Solar AdjustMI 4" xfId="13081"/>
    <cellStyle name="_4.06E Pass Throughs_Rebuttal Power Costs_Electric Rev Req Model (2009 GRC) Rebuttal REmoval of New  WH Solar AdjustMI_DEM-WP(C) ENERG10C--ctn Mid-C_042010 2010GRC" xfId="8596"/>
    <cellStyle name="_4.06E Pass Throughs_Rebuttal Power Costs_Electric Rev Req Model (2009 GRC) Revised 01-18-2010" xfId="202"/>
    <cellStyle name="_4.06E Pass Throughs_Rebuttal Power Costs_Electric Rev Req Model (2009 GRC) Revised 01-18-2010 2" xfId="203"/>
    <cellStyle name="_4.06E Pass Throughs_Rebuttal Power Costs_Electric Rev Req Model (2009 GRC) Revised 01-18-2010 2 2" xfId="204"/>
    <cellStyle name="_4.06E Pass Throughs_Rebuttal Power Costs_Electric Rev Req Model (2009 GRC) Revised 01-18-2010 2 2 2" xfId="17246"/>
    <cellStyle name="_4.06E Pass Throughs_Rebuttal Power Costs_Electric Rev Req Model (2009 GRC) Revised 01-18-2010 2 3" xfId="13084"/>
    <cellStyle name="_4.06E Pass Throughs_Rebuttal Power Costs_Electric Rev Req Model (2009 GRC) Revised 01-18-2010 3" xfId="205"/>
    <cellStyle name="_4.06E Pass Throughs_Rebuttal Power Costs_Electric Rev Req Model (2009 GRC) Revised 01-18-2010 3 2" xfId="17247"/>
    <cellStyle name="_4.06E Pass Throughs_Rebuttal Power Costs_Electric Rev Req Model (2009 GRC) Revised 01-18-2010 4" xfId="13083"/>
    <cellStyle name="_4.06E Pass Throughs_Rebuttal Power Costs_Electric Rev Req Model (2009 GRC) Revised 01-18-2010_DEM-WP(C) ENERG10C--ctn Mid-C_042010 2010GRC" xfId="8597"/>
    <cellStyle name="_4.06E Pass Throughs_Rebuttal Power Costs_Final Order Electric EXHIBIT A-1" xfId="206"/>
    <cellStyle name="_4.06E Pass Throughs_Rebuttal Power Costs_Final Order Electric EXHIBIT A-1 2" xfId="207"/>
    <cellStyle name="_4.06E Pass Throughs_Rebuttal Power Costs_Final Order Electric EXHIBIT A-1 2 2" xfId="208"/>
    <cellStyle name="_4.06E Pass Throughs_Rebuttal Power Costs_Final Order Electric EXHIBIT A-1 2 2 2" xfId="17248"/>
    <cellStyle name="_4.06E Pass Throughs_Rebuttal Power Costs_Final Order Electric EXHIBIT A-1 2 3" xfId="15796"/>
    <cellStyle name="_4.06E Pass Throughs_Rebuttal Power Costs_Final Order Electric EXHIBIT A-1 3" xfId="209"/>
    <cellStyle name="_4.06E Pass Throughs_Rebuttal Power Costs_Final Order Electric EXHIBIT A-1 3 2" xfId="17249"/>
    <cellStyle name="_4.06E Pass Throughs_Rebuttal Power Costs_Final Order Electric EXHIBIT A-1 4" xfId="13085"/>
    <cellStyle name="_4.06E Pass Throughs_ROR &amp; CONV FACTOR" xfId="210"/>
    <cellStyle name="_4.06E Pass Throughs_ROR &amp; CONV FACTOR 2" xfId="211"/>
    <cellStyle name="_4.06E Pass Throughs_ROR &amp; CONV FACTOR 2 2" xfId="212"/>
    <cellStyle name="_4.06E Pass Throughs_ROR &amp; CONV FACTOR 2 2 2" xfId="17250"/>
    <cellStyle name="_4.06E Pass Throughs_ROR &amp; CONV FACTOR 2 3" xfId="15798"/>
    <cellStyle name="_4.06E Pass Throughs_ROR &amp; CONV FACTOR 3" xfId="213"/>
    <cellStyle name="_4.06E Pass Throughs_ROR &amp; CONV FACTOR 3 2" xfId="17251"/>
    <cellStyle name="_4.06E Pass Throughs_ROR &amp; CONV FACTOR 4" xfId="15797"/>
    <cellStyle name="_4.06E Pass Throughs_ROR 5.02" xfId="214"/>
    <cellStyle name="_4.06E Pass Throughs_ROR 5.02 2" xfId="215"/>
    <cellStyle name="_4.06E Pass Throughs_ROR 5.02 2 2" xfId="216"/>
    <cellStyle name="_4.06E Pass Throughs_ROR 5.02 2 2 2" xfId="17252"/>
    <cellStyle name="_4.06E Pass Throughs_ROR 5.02 2 3" xfId="15800"/>
    <cellStyle name="_4.06E Pass Throughs_ROR 5.02 3" xfId="217"/>
    <cellStyle name="_4.06E Pass Throughs_ROR 5.02 3 2" xfId="17253"/>
    <cellStyle name="_4.06E Pass Throughs_ROR 5.02 4" xfId="15799"/>
    <cellStyle name="_4.06E Pass Throughs_Wind Integration 10GRC" xfId="218"/>
    <cellStyle name="_4.06E Pass Throughs_Wind Integration 10GRC 2" xfId="219"/>
    <cellStyle name="_4.06E Pass Throughs_Wind Integration 10GRC 2 2" xfId="11154"/>
    <cellStyle name="_4.06E Pass Throughs_Wind Integration 10GRC 3" xfId="11155"/>
    <cellStyle name="_4.06E Pass Throughs_Wind Integration 10GRC_DEM-WP(C) ENERG10C--ctn Mid-C_042010 2010GRC" xfId="8598"/>
    <cellStyle name="_4.13E Montana Energy Tax" xfId="220"/>
    <cellStyle name="_4.13E Montana Energy Tax 2" xfId="221"/>
    <cellStyle name="_4.13E Montana Energy Tax 2 2" xfId="222"/>
    <cellStyle name="_4.13E Montana Energy Tax 2 2 2" xfId="223"/>
    <cellStyle name="_4.13E Montana Energy Tax 2 2 2 2" xfId="17254"/>
    <cellStyle name="_4.13E Montana Energy Tax 2 2 3" xfId="13087"/>
    <cellStyle name="_4.13E Montana Energy Tax 2 3" xfId="224"/>
    <cellStyle name="_4.13E Montana Energy Tax 2 3 2" xfId="17255"/>
    <cellStyle name="_4.13E Montana Energy Tax 2 4" xfId="13086"/>
    <cellStyle name="_4.13E Montana Energy Tax 3" xfId="225"/>
    <cellStyle name="_4.13E Montana Energy Tax 3 2" xfId="226"/>
    <cellStyle name="_4.13E Montana Energy Tax 3 2 2" xfId="227"/>
    <cellStyle name="_4.13E Montana Energy Tax 3 2 2 2" xfId="17256"/>
    <cellStyle name="_4.13E Montana Energy Tax 3 2 3" xfId="15801"/>
    <cellStyle name="_4.13E Montana Energy Tax 3 3" xfId="228"/>
    <cellStyle name="_4.13E Montana Energy Tax 3 3 2" xfId="229"/>
    <cellStyle name="_4.13E Montana Energy Tax 3 3 2 2" xfId="17257"/>
    <cellStyle name="_4.13E Montana Energy Tax 3 3 3" xfId="15802"/>
    <cellStyle name="_4.13E Montana Energy Tax 3 4" xfId="230"/>
    <cellStyle name="_4.13E Montana Energy Tax 3 4 2" xfId="231"/>
    <cellStyle name="_4.13E Montana Energy Tax 3 4 2 2" xfId="17258"/>
    <cellStyle name="_4.13E Montana Energy Tax 3 4 3" xfId="15803"/>
    <cellStyle name="_4.13E Montana Energy Tax 3 5" xfId="13088"/>
    <cellStyle name="_4.13E Montana Energy Tax 4" xfId="232"/>
    <cellStyle name="_4.13E Montana Energy Tax 4 2" xfId="233"/>
    <cellStyle name="_4.13E Montana Energy Tax 4 2 2" xfId="15505"/>
    <cellStyle name="_4.13E Montana Energy Tax 4 3" xfId="13089"/>
    <cellStyle name="_4.13E Montana Energy Tax 5" xfId="234"/>
    <cellStyle name="_4.13E Montana Energy Tax 5 2" xfId="17259"/>
    <cellStyle name="_4.13E Montana Energy Tax 5 2 2" xfId="20366"/>
    <cellStyle name="_4.13E Montana Energy Tax 5 3" xfId="20367"/>
    <cellStyle name="_4.13E Montana Energy Tax 6" xfId="235"/>
    <cellStyle name="_4.13E Montana Energy Tax 6 2" xfId="8599"/>
    <cellStyle name="_4.13E Montana Energy Tax 7" xfId="8600"/>
    <cellStyle name="_4.13E Montana Energy Tax 7 2" xfId="8601"/>
    <cellStyle name="_4.13E Montana Energy Tax 8" xfId="20368"/>
    <cellStyle name="_4.13E Montana Energy Tax 8 2" xfId="20369"/>
    <cellStyle name="_4.13E Montana Energy Tax 9" xfId="20370"/>
    <cellStyle name="_4.13E Montana Energy Tax 9 2" xfId="20371"/>
    <cellStyle name="_4.13E Montana Energy Tax_04 07E Wild Horse Wind Expansion (C) (2)" xfId="236"/>
    <cellStyle name="_4.13E Montana Energy Tax_04 07E Wild Horse Wind Expansion (C) (2) 2" xfId="237"/>
    <cellStyle name="_4.13E Montana Energy Tax_04 07E Wild Horse Wind Expansion (C) (2) 2 2" xfId="238"/>
    <cellStyle name="_4.13E Montana Energy Tax_04 07E Wild Horse Wind Expansion (C) (2) 2 2 2" xfId="17260"/>
    <cellStyle name="_4.13E Montana Energy Tax_04 07E Wild Horse Wind Expansion (C) (2) 2 3" xfId="13091"/>
    <cellStyle name="_4.13E Montana Energy Tax_04 07E Wild Horse Wind Expansion (C) (2) 3" xfId="239"/>
    <cellStyle name="_4.13E Montana Energy Tax_04 07E Wild Horse Wind Expansion (C) (2) 3 2" xfId="17261"/>
    <cellStyle name="_4.13E Montana Energy Tax_04 07E Wild Horse Wind Expansion (C) (2) 4" xfId="13090"/>
    <cellStyle name="_4.13E Montana Energy Tax_04 07E Wild Horse Wind Expansion (C) (2)_Adj Bench DR 3 for Initial Briefs (Electric)" xfId="240"/>
    <cellStyle name="_4.13E Montana Energy Tax_04 07E Wild Horse Wind Expansion (C) (2)_Adj Bench DR 3 for Initial Briefs (Electric) 2" xfId="241"/>
    <cellStyle name="_4.13E Montana Energy Tax_04 07E Wild Horse Wind Expansion (C) (2)_Adj Bench DR 3 for Initial Briefs (Electric) 2 2" xfId="242"/>
    <cellStyle name="_4.13E Montana Energy Tax_04 07E Wild Horse Wind Expansion (C) (2)_Adj Bench DR 3 for Initial Briefs (Electric) 2 2 2" xfId="17262"/>
    <cellStyle name="_4.13E Montana Energy Tax_04 07E Wild Horse Wind Expansion (C) (2)_Adj Bench DR 3 for Initial Briefs (Electric) 2 3" xfId="13093"/>
    <cellStyle name="_4.13E Montana Energy Tax_04 07E Wild Horse Wind Expansion (C) (2)_Adj Bench DR 3 for Initial Briefs (Electric) 3" xfId="243"/>
    <cellStyle name="_4.13E Montana Energy Tax_04 07E Wild Horse Wind Expansion (C) (2)_Adj Bench DR 3 for Initial Briefs (Electric) 3 2" xfId="17263"/>
    <cellStyle name="_4.13E Montana Energy Tax_04 07E Wild Horse Wind Expansion (C) (2)_Adj Bench DR 3 for Initial Briefs (Electric) 4" xfId="13092"/>
    <cellStyle name="_4.13E Montana Energy Tax_04 07E Wild Horse Wind Expansion (C) (2)_Adj Bench DR 3 for Initial Briefs (Electric)_DEM-WP(C) ENERG10C--ctn Mid-C_042010 2010GRC" xfId="8602"/>
    <cellStyle name="_4.13E Montana Energy Tax_04 07E Wild Horse Wind Expansion (C) (2)_Book1" xfId="10944"/>
    <cellStyle name="_4.13E Montana Energy Tax_04 07E Wild Horse Wind Expansion (C) (2)_DEM-WP(C) ENERG10C--ctn Mid-C_042010 2010GRC" xfId="8603"/>
    <cellStyle name="_4.13E Montana Energy Tax_04 07E Wild Horse Wind Expansion (C) (2)_Electric Rev Req Model (2009 GRC) " xfId="244"/>
    <cellStyle name="_4.13E Montana Energy Tax_04 07E Wild Horse Wind Expansion (C) (2)_Electric Rev Req Model (2009 GRC)  2" xfId="245"/>
    <cellStyle name="_4.13E Montana Energy Tax_04 07E Wild Horse Wind Expansion (C) (2)_Electric Rev Req Model (2009 GRC)  2 2" xfId="246"/>
    <cellStyle name="_4.13E Montana Energy Tax_04 07E Wild Horse Wind Expansion (C) (2)_Electric Rev Req Model (2009 GRC)  2 2 2" xfId="17264"/>
    <cellStyle name="_4.13E Montana Energy Tax_04 07E Wild Horse Wind Expansion (C) (2)_Electric Rev Req Model (2009 GRC)  2 3" xfId="13095"/>
    <cellStyle name="_4.13E Montana Energy Tax_04 07E Wild Horse Wind Expansion (C) (2)_Electric Rev Req Model (2009 GRC)  3" xfId="247"/>
    <cellStyle name="_4.13E Montana Energy Tax_04 07E Wild Horse Wind Expansion (C) (2)_Electric Rev Req Model (2009 GRC)  3 2" xfId="17265"/>
    <cellStyle name="_4.13E Montana Energy Tax_04 07E Wild Horse Wind Expansion (C) (2)_Electric Rev Req Model (2009 GRC)  4" xfId="13094"/>
    <cellStyle name="_4.13E Montana Energy Tax_04 07E Wild Horse Wind Expansion (C) (2)_Electric Rev Req Model (2009 GRC) _DEM-WP(C) ENERG10C--ctn Mid-C_042010 2010GRC" xfId="8604"/>
    <cellStyle name="_4.13E Montana Energy Tax_04 07E Wild Horse Wind Expansion (C) (2)_Electric Rev Req Model (2009 GRC) Rebuttal" xfId="248"/>
    <cellStyle name="_4.13E Montana Energy Tax_04 07E Wild Horse Wind Expansion (C) (2)_Electric Rev Req Model (2009 GRC) Rebuttal 2" xfId="249"/>
    <cellStyle name="_4.13E Montana Energy Tax_04 07E Wild Horse Wind Expansion (C) (2)_Electric Rev Req Model (2009 GRC) Rebuttal 2 2" xfId="250"/>
    <cellStyle name="_4.13E Montana Energy Tax_04 07E Wild Horse Wind Expansion (C) (2)_Electric Rev Req Model (2009 GRC) Rebuttal 2 2 2" xfId="17266"/>
    <cellStyle name="_4.13E Montana Energy Tax_04 07E Wild Horse Wind Expansion (C) (2)_Electric Rev Req Model (2009 GRC) Rebuttal 2 3" xfId="15804"/>
    <cellStyle name="_4.13E Montana Energy Tax_04 07E Wild Horse Wind Expansion (C) (2)_Electric Rev Req Model (2009 GRC) Rebuttal 3" xfId="251"/>
    <cellStyle name="_4.13E Montana Energy Tax_04 07E Wild Horse Wind Expansion (C) (2)_Electric Rev Req Model (2009 GRC) Rebuttal 3 2" xfId="17267"/>
    <cellStyle name="_4.13E Montana Energy Tax_04 07E Wild Horse Wind Expansion (C) (2)_Electric Rev Req Model (2009 GRC) Rebuttal 4" xfId="13096"/>
    <cellStyle name="_4.13E Montana Energy Tax_04 07E Wild Horse Wind Expansion (C) (2)_Electric Rev Req Model (2009 GRC) Rebuttal REmoval of New  WH Solar AdjustMI" xfId="252"/>
    <cellStyle name="_4.13E Montana Energy Tax_04 07E Wild Horse Wind Expansion (C) (2)_Electric Rev Req Model (2009 GRC) Rebuttal REmoval of New  WH Solar AdjustMI 2" xfId="253"/>
    <cellStyle name="_4.13E Montana Energy Tax_04 07E Wild Horse Wind Expansion (C) (2)_Electric Rev Req Model (2009 GRC) Rebuttal REmoval of New  WH Solar AdjustMI 2 2" xfId="254"/>
    <cellStyle name="_4.13E Montana Energy Tax_04 07E Wild Horse Wind Expansion (C) (2)_Electric Rev Req Model (2009 GRC) Rebuttal REmoval of New  WH Solar AdjustMI 2 2 2" xfId="17268"/>
    <cellStyle name="_4.13E Montana Energy Tax_04 07E Wild Horse Wind Expansion (C) (2)_Electric Rev Req Model (2009 GRC) Rebuttal REmoval of New  WH Solar AdjustMI 2 3" xfId="13098"/>
    <cellStyle name="_4.13E Montana Energy Tax_04 07E Wild Horse Wind Expansion (C) (2)_Electric Rev Req Model (2009 GRC) Rebuttal REmoval of New  WH Solar AdjustMI 3" xfId="255"/>
    <cellStyle name="_4.13E Montana Energy Tax_04 07E Wild Horse Wind Expansion (C) (2)_Electric Rev Req Model (2009 GRC) Rebuttal REmoval of New  WH Solar AdjustMI 3 2" xfId="17269"/>
    <cellStyle name="_4.13E Montana Energy Tax_04 07E Wild Horse Wind Expansion (C) (2)_Electric Rev Req Model (2009 GRC) Rebuttal REmoval of New  WH Solar AdjustMI 4" xfId="13097"/>
    <cellStyle name="_4.13E Montana Energy Tax_04 07E Wild Horse Wind Expansion (C) (2)_Electric Rev Req Model (2009 GRC) Rebuttal REmoval of New  WH Solar AdjustMI_DEM-WP(C) ENERG10C--ctn Mid-C_042010 2010GRC" xfId="8605"/>
    <cellStyle name="_4.13E Montana Energy Tax_04 07E Wild Horse Wind Expansion (C) (2)_Electric Rev Req Model (2009 GRC) Revised 01-18-2010" xfId="256"/>
    <cellStyle name="_4.13E Montana Energy Tax_04 07E Wild Horse Wind Expansion (C) (2)_Electric Rev Req Model (2009 GRC) Revised 01-18-2010 2" xfId="257"/>
    <cellStyle name="_4.13E Montana Energy Tax_04 07E Wild Horse Wind Expansion (C) (2)_Electric Rev Req Model (2009 GRC) Revised 01-18-2010 2 2" xfId="258"/>
    <cellStyle name="_4.13E Montana Energy Tax_04 07E Wild Horse Wind Expansion (C) (2)_Electric Rev Req Model (2009 GRC) Revised 01-18-2010 2 2 2" xfId="17270"/>
    <cellStyle name="_4.13E Montana Energy Tax_04 07E Wild Horse Wind Expansion (C) (2)_Electric Rev Req Model (2009 GRC) Revised 01-18-2010 2 3" xfId="13100"/>
    <cellStyle name="_4.13E Montana Energy Tax_04 07E Wild Horse Wind Expansion (C) (2)_Electric Rev Req Model (2009 GRC) Revised 01-18-2010 3" xfId="259"/>
    <cellStyle name="_4.13E Montana Energy Tax_04 07E Wild Horse Wind Expansion (C) (2)_Electric Rev Req Model (2009 GRC) Revised 01-18-2010 3 2" xfId="17271"/>
    <cellStyle name="_4.13E Montana Energy Tax_04 07E Wild Horse Wind Expansion (C) (2)_Electric Rev Req Model (2009 GRC) Revised 01-18-2010 4" xfId="13099"/>
    <cellStyle name="_4.13E Montana Energy Tax_04 07E Wild Horse Wind Expansion (C) (2)_Electric Rev Req Model (2009 GRC) Revised 01-18-2010_DEM-WP(C) ENERG10C--ctn Mid-C_042010 2010GRC" xfId="8606"/>
    <cellStyle name="_4.13E Montana Energy Tax_04 07E Wild Horse Wind Expansion (C) (2)_Electric Rev Req Model (2010 GRC)" xfId="10945"/>
    <cellStyle name="_4.13E Montana Energy Tax_04 07E Wild Horse Wind Expansion (C) (2)_Electric Rev Req Model (2010 GRC) SF" xfId="10946"/>
    <cellStyle name="_4.13E Montana Energy Tax_04 07E Wild Horse Wind Expansion (C) (2)_Final Order Electric EXHIBIT A-1" xfId="260"/>
    <cellStyle name="_4.13E Montana Energy Tax_04 07E Wild Horse Wind Expansion (C) (2)_Final Order Electric EXHIBIT A-1 2" xfId="261"/>
    <cellStyle name="_4.13E Montana Energy Tax_04 07E Wild Horse Wind Expansion (C) (2)_Final Order Electric EXHIBIT A-1 2 2" xfId="262"/>
    <cellStyle name="_4.13E Montana Energy Tax_04 07E Wild Horse Wind Expansion (C) (2)_Final Order Electric EXHIBIT A-1 2 2 2" xfId="17272"/>
    <cellStyle name="_4.13E Montana Energy Tax_04 07E Wild Horse Wind Expansion (C) (2)_Final Order Electric EXHIBIT A-1 2 3" xfId="15805"/>
    <cellStyle name="_4.13E Montana Energy Tax_04 07E Wild Horse Wind Expansion (C) (2)_Final Order Electric EXHIBIT A-1 3" xfId="263"/>
    <cellStyle name="_4.13E Montana Energy Tax_04 07E Wild Horse Wind Expansion (C) (2)_Final Order Electric EXHIBIT A-1 3 2" xfId="17273"/>
    <cellStyle name="_4.13E Montana Energy Tax_04 07E Wild Horse Wind Expansion (C) (2)_Final Order Electric EXHIBIT A-1 4" xfId="13101"/>
    <cellStyle name="_4.13E Montana Energy Tax_04 07E Wild Horse Wind Expansion (C) (2)_TENASKA REGULATORY ASSET" xfId="264"/>
    <cellStyle name="_4.13E Montana Energy Tax_04 07E Wild Horse Wind Expansion (C) (2)_TENASKA REGULATORY ASSET 2" xfId="265"/>
    <cellStyle name="_4.13E Montana Energy Tax_04 07E Wild Horse Wind Expansion (C) (2)_TENASKA REGULATORY ASSET 2 2" xfId="266"/>
    <cellStyle name="_4.13E Montana Energy Tax_04 07E Wild Horse Wind Expansion (C) (2)_TENASKA REGULATORY ASSET 2 2 2" xfId="17274"/>
    <cellStyle name="_4.13E Montana Energy Tax_04 07E Wild Horse Wind Expansion (C) (2)_TENASKA REGULATORY ASSET 2 3" xfId="15806"/>
    <cellStyle name="_4.13E Montana Energy Tax_04 07E Wild Horse Wind Expansion (C) (2)_TENASKA REGULATORY ASSET 3" xfId="267"/>
    <cellStyle name="_4.13E Montana Energy Tax_04 07E Wild Horse Wind Expansion (C) (2)_TENASKA REGULATORY ASSET 3 2" xfId="17275"/>
    <cellStyle name="_4.13E Montana Energy Tax_04 07E Wild Horse Wind Expansion (C) (2)_TENASKA REGULATORY ASSET 4" xfId="13102"/>
    <cellStyle name="_4.13E Montana Energy Tax_16.37E Wild Horse Expansion DeferralRevwrkingfile SF" xfId="268"/>
    <cellStyle name="_4.13E Montana Energy Tax_16.37E Wild Horse Expansion DeferralRevwrkingfile SF 2" xfId="269"/>
    <cellStyle name="_4.13E Montana Energy Tax_16.37E Wild Horse Expansion DeferralRevwrkingfile SF 2 2" xfId="270"/>
    <cellStyle name="_4.13E Montana Energy Tax_16.37E Wild Horse Expansion DeferralRevwrkingfile SF 2 2 2" xfId="17276"/>
    <cellStyle name="_4.13E Montana Energy Tax_16.37E Wild Horse Expansion DeferralRevwrkingfile SF 2 3" xfId="13104"/>
    <cellStyle name="_4.13E Montana Energy Tax_16.37E Wild Horse Expansion DeferralRevwrkingfile SF 3" xfId="271"/>
    <cellStyle name="_4.13E Montana Energy Tax_16.37E Wild Horse Expansion DeferralRevwrkingfile SF 3 2" xfId="17277"/>
    <cellStyle name="_4.13E Montana Energy Tax_16.37E Wild Horse Expansion DeferralRevwrkingfile SF 4" xfId="13103"/>
    <cellStyle name="_4.13E Montana Energy Tax_16.37E Wild Horse Expansion DeferralRevwrkingfile SF_DEM-WP(C) ENERG10C--ctn Mid-C_042010 2010GRC" xfId="8607"/>
    <cellStyle name="_4.13E Montana Energy Tax_2009 Compliance Filing PCA Exhibits for GRC" xfId="10713"/>
    <cellStyle name="_4.13E Montana Energy Tax_2009 Compliance Filing PCA Exhibits for GRC 2" xfId="11156"/>
    <cellStyle name="_4.13E Montana Energy Tax_2009 GRC Compl Filing - Exhibit D" xfId="272"/>
    <cellStyle name="_4.13E Montana Energy Tax_2009 GRC Compl Filing - Exhibit D 2" xfId="273"/>
    <cellStyle name="_4.13E Montana Energy Tax_2009 GRC Compl Filing - Exhibit D 2 2" xfId="11157"/>
    <cellStyle name="_4.13E Montana Energy Tax_2009 GRC Compl Filing - Exhibit D 3" xfId="11158"/>
    <cellStyle name="_4.13E Montana Energy Tax_2009 GRC Compl Filing - Exhibit D_DEM-WP(C) ENERG10C--ctn Mid-C_042010 2010GRC" xfId="8608"/>
    <cellStyle name="_4.13E Montana Energy Tax_3.01 Income Statement" xfId="10714"/>
    <cellStyle name="_4.13E Montana Energy Tax_4 31 Regulatory Assets and Liabilities  7 06- Exhibit D" xfId="274"/>
    <cellStyle name="_4.13E Montana Energy Tax_4 31 Regulatory Assets and Liabilities  7 06- Exhibit D 2" xfId="275"/>
    <cellStyle name="_4.13E Montana Energy Tax_4 31 Regulatory Assets and Liabilities  7 06- Exhibit D 2 2" xfId="276"/>
    <cellStyle name="_4.13E Montana Energy Tax_4 31 Regulatory Assets and Liabilities  7 06- Exhibit D 2 2 2" xfId="17278"/>
    <cellStyle name="_4.13E Montana Energy Tax_4 31 Regulatory Assets and Liabilities  7 06- Exhibit D 2 3" xfId="13106"/>
    <cellStyle name="_4.13E Montana Energy Tax_4 31 Regulatory Assets and Liabilities  7 06- Exhibit D 3" xfId="277"/>
    <cellStyle name="_4.13E Montana Energy Tax_4 31 Regulatory Assets and Liabilities  7 06- Exhibit D 3 2" xfId="17279"/>
    <cellStyle name="_4.13E Montana Energy Tax_4 31 Regulatory Assets and Liabilities  7 06- Exhibit D 4" xfId="13105"/>
    <cellStyle name="_4.13E Montana Energy Tax_4 31 Regulatory Assets and Liabilities  7 06- Exhibit D_DEM-WP(C) ENERG10C--ctn Mid-C_042010 2010GRC" xfId="8609"/>
    <cellStyle name="_4.13E Montana Energy Tax_4 31 Regulatory Assets and Liabilities  7 06- Exhibit D_NIM Summary" xfId="278"/>
    <cellStyle name="_4.13E Montana Energy Tax_4 31 Regulatory Assets and Liabilities  7 06- Exhibit D_NIM Summary 2" xfId="279"/>
    <cellStyle name="_4.13E Montana Energy Tax_4 31 Regulatory Assets and Liabilities  7 06- Exhibit D_NIM Summary 2 2" xfId="11159"/>
    <cellStyle name="_4.13E Montana Energy Tax_4 31 Regulatory Assets and Liabilities  7 06- Exhibit D_NIM Summary 3" xfId="11160"/>
    <cellStyle name="_4.13E Montana Energy Tax_4 31 Regulatory Assets and Liabilities  7 06- Exhibit D_NIM Summary_DEM-WP(C) ENERG10C--ctn Mid-C_042010 2010GRC" xfId="8610"/>
    <cellStyle name="_4.13E Montana Energy Tax_4 31E Reg Asset  Liab and EXH D" xfId="8611"/>
    <cellStyle name="_4.13E Montana Energy Tax_4 31E Reg Asset  Liab and EXH D _ Aug 10 Filing (2)" xfId="8612"/>
    <cellStyle name="_4.13E Montana Energy Tax_4 31E Reg Asset  Liab and EXH D _ Aug 10 Filing (2) 2" xfId="20372"/>
    <cellStyle name="_4.13E Montana Energy Tax_4 31E Reg Asset  Liab and EXH D 10" xfId="20373"/>
    <cellStyle name="_4.13E Montana Energy Tax_4 31E Reg Asset  Liab and EXH D 11" xfId="20374"/>
    <cellStyle name="_4.13E Montana Energy Tax_4 31E Reg Asset  Liab and EXH D 12" xfId="20375"/>
    <cellStyle name="_4.13E Montana Energy Tax_4 31E Reg Asset  Liab and EXH D 13" xfId="20376"/>
    <cellStyle name="_4.13E Montana Energy Tax_4 31E Reg Asset  Liab and EXH D 14" xfId="20377"/>
    <cellStyle name="_4.13E Montana Energy Tax_4 31E Reg Asset  Liab and EXH D 15" xfId="20378"/>
    <cellStyle name="_4.13E Montana Energy Tax_4 31E Reg Asset  Liab and EXH D 16" xfId="20379"/>
    <cellStyle name="_4.13E Montana Energy Tax_4 31E Reg Asset  Liab and EXH D 17" xfId="20380"/>
    <cellStyle name="_4.13E Montana Energy Tax_4 31E Reg Asset  Liab and EXH D 18" xfId="20381"/>
    <cellStyle name="_4.13E Montana Energy Tax_4 31E Reg Asset  Liab and EXH D 19" xfId="20382"/>
    <cellStyle name="_4.13E Montana Energy Tax_4 31E Reg Asset  Liab and EXH D 2" xfId="20383"/>
    <cellStyle name="_4.13E Montana Energy Tax_4 31E Reg Asset  Liab and EXH D 20" xfId="20384"/>
    <cellStyle name="_4.13E Montana Energy Tax_4 31E Reg Asset  Liab and EXH D 21" xfId="20385"/>
    <cellStyle name="_4.13E Montana Energy Tax_4 31E Reg Asset  Liab and EXH D 22" xfId="20386"/>
    <cellStyle name="_4.13E Montana Energy Tax_4 31E Reg Asset  Liab and EXH D 23" xfId="20387"/>
    <cellStyle name="_4.13E Montana Energy Tax_4 31E Reg Asset  Liab and EXH D 24" xfId="20388"/>
    <cellStyle name="_4.13E Montana Energy Tax_4 31E Reg Asset  Liab and EXH D 25" xfId="20389"/>
    <cellStyle name="_4.13E Montana Energy Tax_4 31E Reg Asset  Liab and EXH D 26" xfId="20390"/>
    <cellStyle name="_4.13E Montana Energy Tax_4 31E Reg Asset  Liab and EXH D 27" xfId="20391"/>
    <cellStyle name="_4.13E Montana Energy Tax_4 31E Reg Asset  Liab and EXH D 28" xfId="20392"/>
    <cellStyle name="_4.13E Montana Energy Tax_4 31E Reg Asset  Liab and EXH D 29" xfId="20393"/>
    <cellStyle name="_4.13E Montana Energy Tax_4 31E Reg Asset  Liab and EXH D 3" xfId="20394"/>
    <cellStyle name="_4.13E Montana Energy Tax_4 31E Reg Asset  Liab and EXH D 30" xfId="20395"/>
    <cellStyle name="_4.13E Montana Energy Tax_4 31E Reg Asset  Liab and EXH D 31" xfId="20396"/>
    <cellStyle name="_4.13E Montana Energy Tax_4 31E Reg Asset  Liab and EXH D 32" xfId="20397"/>
    <cellStyle name="_4.13E Montana Energy Tax_4 31E Reg Asset  Liab and EXH D 33" xfId="20398"/>
    <cellStyle name="_4.13E Montana Energy Tax_4 31E Reg Asset  Liab and EXH D 34" xfId="20399"/>
    <cellStyle name="_4.13E Montana Energy Tax_4 31E Reg Asset  Liab and EXH D 35" xfId="20400"/>
    <cellStyle name="_4.13E Montana Energy Tax_4 31E Reg Asset  Liab and EXH D 36" xfId="20401"/>
    <cellStyle name="_4.13E Montana Energy Tax_4 31E Reg Asset  Liab and EXH D 4" xfId="20402"/>
    <cellStyle name="_4.13E Montana Energy Tax_4 31E Reg Asset  Liab and EXH D 5" xfId="20403"/>
    <cellStyle name="_4.13E Montana Energy Tax_4 31E Reg Asset  Liab and EXH D 6" xfId="20404"/>
    <cellStyle name="_4.13E Montana Energy Tax_4 31E Reg Asset  Liab and EXH D 7" xfId="20405"/>
    <cellStyle name="_4.13E Montana Energy Tax_4 31E Reg Asset  Liab and EXH D 8" xfId="20406"/>
    <cellStyle name="_4.13E Montana Energy Tax_4 31E Reg Asset  Liab and EXH D 9" xfId="20407"/>
    <cellStyle name="_4.13E Montana Energy Tax_4 32 Regulatory Assets and Liabilities  7 06- Exhibit D" xfId="280"/>
    <cellStyle name="_4.13E Montana Energy Tax_4 32 Regulatory Assets and Liabilities  7 06- Exhibit D 2" xfId="281"/>
    <cellStyle name="_4.13E Montana Energy Tax_4 32 Regulatory Assets and Liabilities  7 06- Exhibit D 2 2" xfId="282"/>
    <cellStyle name="_4.13E Montana Energy Tax_4 32 Regulatory Assets and Liabilities  7 06- Exhibit D 2 2 2" xfId="17280"/>
    <cellStyle name="_4.13E Montana Energy Tax_4 32 Regulatory Assets and Liabilities  7 06- Exhibit D 2 3" xfId="13108"/>
    <cellStyle name="_4.13E Montana Energy Tax_4 32 Regulatory Assets and Liabilities  7 06- Exhibit D 3" xfId="283"/>
    <cellStyle name="_4.13E Montana Energy Tax_4 32 Regulatory Assets and Liabilities  7 06- Exhibit D 3 2" xfId="17281"/>
    <cellStyle name="_4.13E Montana Energy Tax_4 32 Regulatory Assets and Liabilities  7 06- Exhibit D 4" xfId="13107"/>
    <cellStyle name="_4.13E Montana Energy Tax_4 32 Regulatory Assets and Liabilities  7 06- Exhibit D_DEM-WP(C) ENERG10C--ctn Mid-C_042010 2010GRC" xfId="8613"/>
    <cellStyle name="_4.13E Montana Energy Tax_4 32 Regulatory Assets and Liabilities  7 06- Exhibit D_NIM Summary" xfId="284"/>
    <cellStyle name="_4.13E Montana Energy Tax_4 32 Regulatory Assets and Liabilities  7 06- Exhibit D_NIM Summary 2" xfId="285"/>
    <cellStyle name="_4.13E Montana Energy Tax_4 32 Regulatory Assets and Liabilities  7 06- Exhibit D_NIM Summary 2 2" xfId="11161"/>
    <cellStyle name="_4.13E Montana Energy Tax_4 32 Regulatory Assets and Liabilities  7 06- Exhibit D_NIM Summary 3" xfId="11162"/>
    <cellStyle name="_4.13E Montana Energy Tax_4 32 Regulatory Assets and Liabilities  7 06- Exhibit D_NIM Summary_DEM-WP(C) ENERG10C--ctn Mid-C_042010 2010GRC" xfId="8614"/>
    <cellStyle name="_4.13E Montana Energy Tax_AURORA Total New" xfId="286"/>
    <cellStyle name="_4.13E Montana Energy Tax_AURORA Total New 2" xfId="287"/>
    <cellStyle name="_4.13E Montana Energy Tax_AURORA Total New 2 2" xfId="11163"/>
    <cellStyle name="_4.13E Montana Energy Tax_AURORA Total New 3" xfId="11164"/>
    <cellStyle name="_4.13E Montana Energy Tax_Book2" xfId="288"/>
    <cellStyle name="_4.13E Montana Energy Tax_Book2 2" xfId="289"/>
    <cellStyle name="_4.13E Montana Energy Tax_Book2 2 2" xfId="290"/>
    <cellStyle name="_4.13E Montana Energy Tax_Book2 2 2 2" xfId="17282"/>
    <cellStyle name="_4.13E Montana Energy Tax_Book2 2 3" xfId="13111"/>
    <cellStyle name="_4.13E Montana Energy Tax_Book2 3" xfId="291"/>
    <cellStyle name="_4.13E Montana Energy Tax_Book2 3 2" xfId="17283"/>
    <cellStyle name="_4.13E Montana Energy Tax_Book2 4" xfId="13110"/>
    <cellStyle name="_4.13E Montana Energy Tax_Book2_Adj Bench DR 3 for Initial Briefs (Electric)" xfId="292"/>
    <cellStyle name="_4.13E Montana Energy Tax_Book2_Adj Bench DR 3 for Initial Briefs (Electric) 2" xfId="293"/>
    <cellStyle name="_4.13E Montana Energy Tax_Book2_Adj Bench DR 3 for Initial Briefs (Electric) 2 2" xfId="294"/>
    <cellStyle name="_4.13E Montana Energy Tax_Book2_Adj Bench DR 3 for Initial Briefs (Electric) 2 2 2" xfId="17284"/>
    <cellStyle name="_4.13E Montana Energy Tax_Book2_Adj Bench DR 3 for Initial Briefs (Electric) 2 3" xfId="13113"/>
    <cellStyle name="_4.13E Montana Energy Tax_Book2_Adj Bench DR 3 for Initial Briefs (Electric) 3" xfId="295"/>
    <cellStyle name="_4.13E Montana Energy Tax_Book2_Adj Bench DR 3 for Initial Briefs (Electric) 3 2" xfId="17285"/>
    <cellStyle name="_4.13E Montana Energy Tax_Book2_Adj Bench DR 3 for Initial Briefs (Electric) 4" xfId="13112"/>
    <cellStyle name="_4.13E Montana Energy Tax_Book2_Adj Bench DR 3 for Initial Briefs (Electric)_DEM-WP(C) ENERG10C--ctn Mid-C_042010 2010GRC" xfId="8615"/>
    <cellStyle name="_4.13E Montana Energy Tax_Book2_DEM-WP(C) ENERG10C--ctn Mid-C_042010 2010GRC" xfId="8616"/>
    <cellStyle name="_4.13E Montana Energy Tax_Book2_Electric Rev Req Model (2009 GRC) Rebuttal" xfId="296"/>
    <cellStyle name="_4.13E Montana Energy Tax_Book2_Electric Rev Req Model (2009 GRC) Rebuttal 2" xfId="297"/>
    <cellStyle name="_4.13E Montana Energy Tax_Book2_Electric Rev Req Model (2009 GRC) Rebuttal 2 2" xfId="298"/>
    <cellStyle name="_4.13E Montana Energy Tax_Book2_Electric Rev Req Model (2009 GRC) Rebuttal 2 2 2" xfId="17286"/>
    <cellStyle name="_4.13E Montana Energy Tax_Book2_Electric Rev Req Model (2009 GRC) Rebuttal 2 3" xfId="15807"/>
    <cellStyle name="_4.13E Montana Energy Tax_Book2_Electric Rev Req Model (2009 GRC) Rebuttal 3" xfId="299"/>
    <cellStyle name="_4.13E Montana Energy Tax_Book2_Electric Rev Req Model (2009 GRC) Rebuttal 3 2" xfId="17287"/>
    <cellStyle name="_4.13E Montana Energy Tax_Book2_Electric Rev Req Model (2009 GRC) Rebuttal 4" xfId="13114"/>
    <cellStyle name="_4.13E Montana Energy Tax_Book2_Electric Rev Req Model (2009 GRC) Rebuttal REmoval of New  WH Solar AdjustMI" xfId="300"/>
    <cellStyle name="_4.13E Montana Energy Tax_Book2_Electric Rev Req Model (2009 GRC) Rebuttal REmoval of New  WH Solar AdjustMI 2" xfId="301"/>
    <cellStyle name="_4.13E Montana Energy Tax_Book2_Electric Rev Req Model (2009 GRC) Rebuttal REmoval of New  WH Solar AdjustMI 2 2" xfId="302"/>
    <cellStyle name="_4.13E Montana Energy Tax_Book2_Electric Rev Req Model (2009 GRC) Rebuttal REmoval of New  WH Solar AdjustMI 2 2 2" xfId="17288"/>
    <cellStyle name="_4.13E Montana Energy Tax_Book2_Electric Rev Req Model (2009 GRC) Rebuttal REmoval of New  WH Solar AdjustMI 2 3" xfId="13116"/>
    <cellStyle name="_4.13E Montana Energy Tax_Book2_Electric Rev Req Model (2009 GRC) Rebuttal REmoval of New  WH Solar AdjustMI 3" xfId="303"/>
    <cellStyle name="_4.13E Montana Energy Tax_Book2_Electric Rev Req Model (2009 GRC) Rebuttal REmoval of New  WH Solar AdjustMI 3 2" xfId="17289"/>
    <cellStyle name="_4.13E Montana Energy Tax_Book2_Electric Rev Req Model (2009 GRC) Rebuttal REmoval of New  WH Solar AdjustMI 4" xfId="13115"/>
    <cellStyle name="_4.13E Montana Energy Tax_Book2_Electric Rev Req Model (2009 GRC) Rebuttal REmoval of New  WH Solar AdjustMI_DEM-WP(C) ENERG10C--ctn Mid-C_042010 2010GRC" xfId="8617"/>
    <cellStyle name="_4.13E Montana Energy Tax_Book2_Electric Rev Req Model (2009 GRC) Revised 01-18-2010" xfId="304"/>
    <cellStyle name="_4.13E Montana Energy Tax_Book2_Electric Rev Req Model (2009 GRC) Revised 01-18-2010 2" xfId="305"/>
    <cellStyle name="_4.13E Montana Energy Tax_Book2_Electric Rev Req Model (2009 GRC) Revised 01-18-2010 2 2" xfId="306"/>
    <cellStyle name="_4.13E Montana Energy Tax_Book2_Electric Rev Req Model (2009 GRC) Revised 01-18-2010 2 2 2" xfId="17290"/>
    <cellStyle name="_4.13E Montana Energy Tax_Book2_Electric Rev Req Model (2009 GRC) Revised 01-18-2010 2 3" xfId="13118"/>
    <cellStyle name="_4.13E Montana Energy Tax_Book2_Electric Rev Req Model (2009 GRC) Revised 01-18-2010 3" xfId="307"/>
    <cellStyle name="_4.13E Montana Energy Tax_Book2_Electric Rev Req Model (2009 GRC) Revised 01-18-2010 3 2" xfId="17291"/>
    <cellStyle name="_4.13E Montana Energy Tax_Book2_Electric Rev Req Model (2009 GRC) Revised 01-18-2010 4" xfId="13117"/>
    <cellStyle name="_4.13E Montana Energy Tax_Book2_Electric Rev Req Model (2009 GRC) Revised 01-18-2010_DEM-WP(C) ENERG10C--ctn Mid-C_042010 2010GRC" xfId="8618"/>
    <cellStyle name="_4.13E Montana Energy Tax_Book2_Final Order Electric EXHIBIT A-1" xfId="308"/>
    <cellStyle name="_4.13E Montana Energy Tax_Book2_Final Order Electric EXHIBIT A-1 2" xfId="309"/>
    <cellStyle name="_4.13E Montana Energy Tax_Book2_Final Order Electric EXHIBIT A-1 2 2" xfId="310"/>
    <cellStyle name="_4.13E Montana Energy Tax_Book2_Final Order Electric EXHIBIT A-1 2 2 2" xfId="17292"/>
    <cellStyle name="_4.13E Montana Energy Tax_Book2_Final Order Electric EXHIBIT A-1 2 3" xfId="15808"/>
    <cellStyle name="_4.13E Montana Energy Tax_Book2_Final Order Electric EXHIBIT A-1 3" xfId="311"/>
    <cellStyle name="_4.13E Montana Energy Tax_Book2_Final Order Electric EXHIBIT A-1 3 2" xfId="17293"/>
    <cellStyle name="_4.13E Montana Energy Tax_Book2_Final Order Electric EXHIBIT A-1 4" xfId="13119"/>
    <cellStyle name="_4.13E Montana Energy Tax_Book4" xfId="312"/>
    <cellStyle name="_4.13E Montana Energy Tax_Book4 2" xfId="313"/>
    <cellStyle name="_4.13E Montana Energy Tax_Book4 2 2" xfId="314"/>
    <cellStyle name="_4.13E Montana Energy Tax_Book4 2 2 2" xfId="17294"/>
    <cellStyle name="_4.13E Montana Energy Tax_Book4 2 3" xfId="13121"/>
    <cellStyle name="_4.13E Montana Energy Tax_Book4 3" xfId="315"/>
    <cellStyle name="_4.13E Montana Energy Tax_Book4 3 2" xfId="17295"/>
    <cellStyle name="_4.13E Montana Energy Tax_Book4 4" xfId="13120"/>
    <cellStyle name="_4.13E Montana Energy Tax_Book4_DEM-WP(C) ENERG10C--ctn Mid-C_042010 2010GRC" xfId="8619"/>
    <cellStyle name="_4.13E Montana Energy Tax_Book9" xfId="316"/>
    <cellStyle name="_4.13E Montana Energy Tax_Book9 2" xfId="317"/>
    <cellStyle name="_4.13E Montana Energy Tax_Book9 2 2" xfId="318"/>
    <cellStyle name="_4.13E Montana Energy Tax_Book9 2 2 2" xfId="17296"/>
    <cellStyle name="_4.13E Montana Energy Tax_Book9 2 3" xfId="13123"/>
    <cellStyle name="_4.13E Montana Energy Tax_Book9 3" xfId="319"/>
    <cellStyle name="_4.13E Montana Energy Tax_Book9 3 2" xfId="17297"/>
    <cellStyle name="_4.13E Montana Energy Tax_Book9 4" xfId="13122"/>
    <cellStyle name="_4.13E Montana Energy Tax_Book9_DEM-WP(C) ENERG10C--ctn Mid-C_042010 2010GRC" xfId="8620"/>
    <cellStyle name="_4.13E Montana Energy Tax_Chelan PUD Power Costs (8-10)" xfId="8621"/>
    <cellStyle name="_4.13E Montana Energy Tax_Chelan PUD Power Costs (8-10) 2" xfId="20408"/>
    <cellStyle name="_4.13E Montana Energy Tax_DEM-WP(C) Chelan Power Costs" xfId="8622"/>
    <cellStyle name="_4.13E Montana Energy Tax_DEM-WP(C) Chelan Power Costs 2" xfId="20409"/>
    <cellStyle name="_4.13E Montana Energy Tax_DEM-WP(C) ENERG10C--ctn Mid-C_042010 2010GRC" xfId="8623"/>
    <cellStyle name="_4.13E Montana Energy Tax_DEM-WP(C) Gas Transport 2010GRC" xfId="8624"/>
    <cellStyle name="_4.13E Montana Energy Tax_DEM-WP(C) Gas Transport 2010GRC 2" xfId="20410"/>
    <cellStyle name="_4.13E Montana Energy Tax_Exh A-1 resulting from UE-112050 effective Jan 1 2012" xfId="11165"/>
    <cellStyle name="_4.13E Montana Energy Tax_Exh G - Klamath Peaker PPA fr C Locke 2-12" xfId="11166"/>
    <cellStyle name="_4.13E Montana Energy Tax_Exhibit A-1 effective 4-1-11 fr S Free 12-11" xfId="11167"/>
    <cellStyle name="_4.13E Montana Energy Tax_INPUTS" xfId="320"/>
    <cellStyle name="_4.13E Montana Energy Tax_INPUTS 2" xfId="321"/>
    <cellStyle name="_4.13E Montana Energy Tax_INPUTS 2 2" xfId="322"/>
    <cellStyle name="_4.13E Montana Energy Tax_INPUTS 2 2 2" xfId="17298"/>
    <cellStyle name="_4.13E Montana Energy Tax_INPUTS 2 3" xfId="15810"/>
    <cellStyle name="_4.13E Montana Energy Tax_INPUTS 3" xfId="323"/>
    <cellStyle name="_4.13E Montana Energy Tax_INPUTS 3 2" xfId="17299"/>
    <cellStyle name="_4.13E Montana Energy Tax_INPUTS 4" xfId="15809"/>
    <cellStyle name="_4.13E Montana Energy Tax_Mint Farm Generation BPA" xfId="20411"/>
    <cellStyle name="_4.13E Montana Energy Tax_NIM Summary" xfId="324"/>
    <cellStyle name="_4.13E Montana Energy Tax_NIM Summary 09GRC" xfId="325"/>
    <cellStyle name="_4.13E Montana Energy Tax_NIM Summary 09GRC 2" xfId="326"/>
    <cellStyle name="_4.13E Montana Energy Tax_NIM Summary 09GRC 2 2" xfId="11168"/>
    <cellStyle name="_4.13E Montana Energy Tax_NIM Summary 09GRC 3" xfId="11169"/>
    <cellStyle name="_4.13E Montana Energy Tax_NIM Summary 09GRC_DEM-WP(C) ENERG10C--ctn Mid-C_042010 2010GRC" xfId="8625"/>
    <cellStyle name="_4.13E Montana Energy Tax_NIM Summary 10" xfId="11170"/>
    <cellStyle name="_4.13E Montana Energy Tax_NIM Summary 11" xfId="11171"/>
    <cellStyle name="_4.13E Montana Energy Tax_NIM Summary 12" xfId="11172"/>
    <cellStyle name="_4.13E Montana Energy Tax_NIM Summary 13" xfId="11173"/>
    <cellStyle name="_4.13E Montana Energy Tax_NIM Summary 14" xfId="11174"/>
    <cellStyle name="_4.13E Montana Energy Tax_NIM Summary 15" xfId="11175"/>
    <cellStyle name="_4.13E Montana Energy Tax_NIM Summary 16" xfId="11176"/>
    <cellStyle name="_4.13E Montana Energy Tax_NIM Summary 17" xfId="11177"/>
    <cellStyle name="_4.13E Montana Energy Tax_NIM Summary 18" xfId="11178"/>
    <cellStyle name="_4.13E Montana Energy Tax_NIM Summary 19" xfId="11179"/>
    <cellStyle name="_4.13E Montana Energy Tax_NIM Summary 2" xfId="327"/>
    <cellStyle name="_4.13E Montana Energy Tax_NIM Summary 2 2" xfId="11180"/>
    <cellStyle name="_4.13E Montana Energy Tax_NIM Summary 20" xfId="11181"/>
    <cellStyle name="_4.13E Montana Energy Tax_NIM Summary 21" xfId="11182"/>
    <cellStyle name="_4.13E Montana Energy Tax_NIM Summary 22" xfId="11183"/>
    <cellStyle name="_4.13E Montana Energy Tax_NIM Summary 23" xfId="11184"/>
    <cellStyle name="_4.13E Montana Energy Tax_NIM Summary 24" xfId="11185"/>
    <cellStyle name="_4.13E Montana Energy Tax_NIM Summary 25" xfId="11186"/>
    <cellStyle name="_4.13E Montana Energy Tax_NIM Summary 26" xfId="11187"/>
    <cellStyle name="_4.13E Montana Energy Tax_NIM Summary 27" xfId="11188"/>
    <cellStyle name="_4.13E Montana Energy Tax_NIM Summary 28" xfId="11189"/>
    <cellStyle name="_4.13E Montana Energy Tax_NIM Summary 29" xfId="11190"/>
    <cellStyle name="_4.13E Montana Energy Tax_NIM Summary 3" xfId="328"/>
    <cellStyle name="_4.13E Montana Energy Tax_NIM Summary 3 2" xfId="13125"/>
    <cellStyle name="_4.13E Montana Energy Tax_NIM Summary 30" xfId="11191"/>
    <cellStyle name="_4.13E Montana Energy Tax_NIM Summary 31" xfId="11192"/>
    <cellStyle name="_4.13E Montana Energy Tax_NIM Summary 32" xfId="11193"/>
    <cellStyle name="_4.13E Montana Energy Tax_NIM Summary 33" xfId="11194"/>
    <cellStyle name="_4.13E Montana Energy Tax_NIM Summary 34" xfId="11195"/>
    <cellStyle name="_4.13E Montana Energy Tax_NIM Summary 35" xfId="11196"/>
    <cellStyle name="_4.13E Montana Energy Tax_NIM Summary 36" xfId="11197"/>
    <cellStyle name="_4.13E Montana Energy Tax_NIM Summary 37" xfId="11198"/>
    <cellStyle name="_4.13E Montana Energy Tax_NIM Summary 38" xfId="11199"/>
    <cellStyle name="_4.13E Montana Energy Tax_NIM Summary 39" xfId="11200"/>
    <cellStyle name="_4.13E Montana Energy Tax_NIM Summary 4" xfId="329"/>
    <cellStyle name="_4.13E Montana Energy Tax_NIM Summary 4 2" xfId="15506"/>
    <cellStyle name="_4.13E Montana Energy Tax_NIM Summary 40" xfId="11201"/>
    <cellStyle name="_4.13E Montana Energy Tax_NIM Summary 41" xfId="11202"/>
    <cellStyle name="_4.13E Montana Energy Tax_NIM Summary 42" xfId="13124"/>
    <cellStyle name="_4.13E Montana Energy Tax_NIM Summary 43" xfId="14795"/>
    <cellStyle name="_4.13E Montana Energy Tax_NIM Summary 44" xfId="20412"/>
    <cellStyle name="_4.13E Montana Energy Tax_NIM Summary 45" xfId="20413"/>
    <cellStyle name="_4.13E Montana Energy Tax_NIM Summary 46" xfId="20414"/>
    <cellStyle name="_4.13E Montana Energy Tax_NIM Summary 47" xfId="20415"/>
    <cellStyle name="_4.13E Montana Energy Tax_NIM Summary 48" xfId="20416"/>
    <cellStyle name="_4.13E Montana Energy Tax_NIM Summary 49" xfId="20417"/>
    <cellStyle name="_4.13E Montana Energy Tax_NIM Summary 5" xfId="330"/>
    <cellStyle name="_4.13E Montana Energy Tax_NIM Summary 5 2" xfId="15507"/>
    <cellStyle name="_4.13E Montana Energy Tax_NIM Summary 50" xfId="20418"/>
    <cellStyle name="_4.13E Montana Energy Tax_NIM Summary 51" xfId="38814"/>
    <cellStyle name="_4.13E Montana Energy Tax_NIM Summary 6" xfId="331"/>
    <cellStyle name="_4.13E Montana Energy Tax_NIM Summary 6 2" xfId="15508"/>
    <cellStyle name="_4.13E Montana Energy Tax_NIM Summary 7" xfId="332"/>
    <cellStyle name="_4.13E Montana Energy Tax_NIM Summary 7 2" xfId="15509"/>
    <cellStyle name="_4.13E Montana Energy Tax_NIM Summary 8" xfId="333"/>
    <cellStyle name="_4.13E Montana Energy Tax_NIM Summary 8 2" xfId="15510"/>
    <cellStyle name="_4.13E Montana Energy Tax_NIM Summary 9" xfId="334"/>
    <cellStyle name="_4.13E Montana Energy Tax_NIM Summary 9 2" xfId="15511"/>
    <cellStyle name="_4.13E Montana Energy Tax_NIM Summary_DEM-WP(C) ENERG10C--ctn Mid-C_042010 2010GRC" xfId="8626"/>
    <cellStyle name="_4.13E Montana Energy Tax_PCA 10 -  Exhibit D Dec 2011" xfId="11203"/>
    <cellStyle name="_4.13E Montana Energy Tax_PCA 10 -  Exhibit D from A Kellogg Jan 2011" xfId="10715"/>
    <cellStyle name="_4.13E Montana Energy Tax_PCA 10 -  Exhibit D from A Kellogg July 2011" xfId="10716"/>
    <cellStyle name="_4.13E Montana Energy Tax_PCA 10 -  Exhibit D from S Free Rcv'd 12-11" xfId="10717"/>
    <cellStyle name="_4.13E Montana Energy Tax_PCA 11 -  Exhibit D Jan 2012 fr A Kellogg" xfId="11204"/>
    <cellStyle name="_4.13E Montana Energy Tax_PCA 11 -  Exhibit D Jan 2012 WF" xfId="11205"/>
    <cellStyle name="_4.13E Montana Energy Tax_PCA 9 -  Exhibit D April 2010" xfId="10718"/>
    <cellStyle name="_4.13E Montana Energy Tax_PCA 9 -  Exhibit D April 2010 (3)" xfId="335"/>
    <cellStyle name="_4.13E Montana Energy Tax_PCA 9 -  Exhibit D April 2010 (3) 2" xfId="336"/>
    <cellStyle name="_4.13E Montana Energy Tax_PCA 9 -  Exhibit D April 2010 (3) 2 2" xfId="11206"/>
    <cellStyle name="_4.13E Montana Energy Tax_PCA 9 -  Exhibit D April 2010 (3) 3" xfId="11207"/>
    <cellStyle name="_4.13E Montana Energy Tax_PCA 9 -  Exhibit D April 2010 (3)_DEM-WP(C) ENERG10C--ctn Mid-C_042010 2010GRC" xfId="8627"/>
    <cellStyle name="_4.13E Montana Energy Tax_PCA 9 -  Exhibit D April 2010 2" xfId="11208"/>
    <cellStyle name="_4.13E Montana Energy Tax_PCA 9 -  Exhibit D April 2010 3" xfId="11209"/>
    <cellStyle name="_4.13E Montana Energy Tax_PCA 9 -  Exhibit D April 2010 4" xfId="11210"/>
    <cellStyle name="_4.13E Montana Energy Tax_PCA 9 -  Exhibit D April 2010 5" xfId="11211"/>
    <cellStyle name="_4.13E Montana Energy Tax_PCA 9 -  Exhibit D April 2010 6" xfId="11212"/>
    <cellStyle name="_4.13E Montana Energy Tax_PCA 9 -  Exhibit D Nov 2010" xfId="10719"/>
    <cellStyle name="_4.13E Montana Energy Tax_PCA 9 -  Exhibit D Nov 2010 2" xfId="11213"/>
    <cellStyle name="_4.13E Montana Energy Tax_PCA 9 - Exhibit D at August 2010" xfId="10720"/>
    <cellStyle name="_4.13E Montana Energy Tax_PCA 9 - Exhibit D at August 2010 2" xfId="11214"/>
    <cellStyle name="_4.13E Montana Energy Tax_PCA 9 - Exhibit D June 2010 GRC" xfId="10721"/>
    <cellStyle name="_4.13E Montana Energy Tax_PCA 9 - Exhibit D June 2010 GRC 2" xfId="11215"/>
    <cellStyle name="_4.13E Montana Energy Tax_Power Costs - Comparison bx Rbtl-Staff-Jt-PC" xfId="337"/>
    <cellStyle name="_4.13E Montana Energy Tax_Power Costs - Comparison bx Rbtl-Staff-Jt-PC 2" xfId="338"/>
    <cellStyle name="_4.13E Montana Energy Tax_Power Costs - Comparison bx Rbtl-Staff-Jt-PC 2 2" xfId="339"/>
    <cellStyle name="_4.13E Montana Energy Tax_Power Costs - Comparison bx Rbtl-Staff-Jt-PC 2 2 2" xfId="17300"/>
    <cellStyle name="_4.13E Montana Energy Tax_Power Costs - Comparison bx Rbtl-Staff-Jt-PC 2 3" xfId="13127"/>
    <cellStyle name="_4.13E Montana Energy Tax_Power Costs - Comparison bx Rbtl-Staff-Jt-PC 3" xfId="340"/>
    <cellStyle name="_4.13E Montana Energy Tax_Power Costs - Comparison bx Rbtl-Staff-Jt-PC 3 2" xfId="17301"/>
    <cellStyle name="_4.13E Montana Energy Tax_Power Costs - Comparison bx Rbtl-Staff-Jt-PC 4" xfId="13126"/>
    <cellStyle name="_4.13E Montana Energy Tax_Power Costs - Comparison bx Rbtl-Staff-Jt-PC_Adj Bench DR 3 for Initial Briefs (Electric)" xfId="341"/>
    <cellStyle name="_4.13E Montana Energy Tax_Power Costs - Comparison bx Rbtl-Staff-Jt-PC_Adj Bench DR 3 for Initial Briefs (Electric) 2" xfId="342"/>
    <cellStyle name="_4.13E Montana Energy Tax_Power Costs - Comparison bx Rbtl-Staff-Jt-PC_Adj Bench DR 3 for Initial Briefs (Electric) 2 2" xfId="343"/>
    <cellStyle name="_4.13E Montana Energy Tax_Power Costs - Comparison bx Rbtl-Staff-Jt-PC_Adj Bench DR 3 for Initial Briefs (Electric) 2 2 2" xfId="17302"/>
    <cellStyle name="_4.13E Montana Energy Tax_Power Costs - Comparison bx Rbtl-Staff-Jt-PC_Adj Bench DR 3 for Initial Briefs (Electric) 2 3" xfId="13129"/>
    <cellStyle name="_4.13E Montana Energy Tax_Power Costs - Comparison bx Rbtl-Staff-Jt-PC_Adj Bench DR 3 for Initial Briefs (Electric) 3" xfId="344"/>
    <cellStyle name="_4.13E Montana Energy Tax_Power Costs - Comparison bx Rbtl-Staff-Jt-PC_Adj Bench DR 3 for Initial Briefs (Electric) 3 2" xfId="17303"/>
    <cellStyle name="_4.13E Montana Energy Tax_Power Costs - Comparison bx Rbtl-Staff-Jt-PC_Adj Bench DR 3 for Initial Briefs (Electric) 4" xfId="13128"/>
    <cellStyle name="_4.13E Montana Energy Tax_Power Costs - Comparison bx Rbtl-Staff-Jt-PC_Adj Bench DR 3 for Initial Briefs (Electric)_DEM-WP(C) ENERG10C--ctn Mid-C_042010 2010GRC" xfId="8628"/>
    <cellStyle name="_4.13E Montana Energy Tax_Power Costs - Comparison bx Rbtl-Staff-Jt-PC_DEM-WP(C) ENERG10C--ctn Mid-C_042010 2010GRC" xfId="8629"/>
    <cellStyle name="_4.13E Montana Energy Tax_Power Costs - Comparison bx Rbtl-Staff-Jt-PC_Electric Rev Req Model (2009 GRC) Rebuttal" xfId="345"/>
    <cellStyle name="_4.13E Montana Energy Tax_Power Costs - Comparison bx Rbtl-Staff-Jt-PC_Electric Rev Req Model (2009 GRC) Rebuttal 2" xfId="346"/>
    <cellStyle name="_4.13E Montana Energy Tax_Power Costs - Comparison bx Rbtl-Staff-Jt-PC_Electric Rev Req Model (2009 GRC) Rebuttal 2 2" xfId="347"/>
    <cellStyle name="_4.13E Montana Energy Tax_Power Costs - Comparison bx Rbtl-Staff-Jt-PC_Electric Rev Req Model (2009 GRC) Rebuttal 2 2 2" xfId="17304"/>
    <cellStyle name="_4.13E Montana Energy Tax_Power Costs - Comparison bx Rbtl-Staff-Jt-PC_Electric Rev Req Model (2009 GRC) Rebuttal 2 3" xfId="15811"/>
    <cellStyle name="_4.13E Montana Energy Tax_Power Costs - Comparison bx Rbtl-Staff-Jt-PC_Electric Rev Req Model (2009 GRC) Rebuttal 3" xfId="348"/>
    <cellStyle name="_4.13E Montana Energy Tax_Power Costs - Comparison bx Rbtl-Staff-Jt-PC_Electric Rev Req Model (2009 GRC) Rebuttal 3 2" xfId="17305"/>
    <cellStyle name="_4.13E Montana Energy Tax_Power Costs - Comparison bx Rbtl-Staff-Jt-PC_Electric Rev Req Model (2009 GRC) Rebuttal 4" xfId="13130"/>
    <cellStyle name="_4.13E Montana Energy Tax_Power Costs - Comparison bx Rbtl-Staff-Jt-PC_Electric Rev Req Model (2009 GRC) Rebuttal REmoval of New  WH Solar AdjustMI" xfId="349"/>
    <cellStyle name="_4.13E Montana Energy Tax_Power Costs - Comparison bx Rbtl-Staff-Jt-PC_Electric Rev Req Model (2009 GRC) Rebuttal REmoval of New  WH Solar AdjustMI 2" xfId="350"/>
    <cellStyle name="_4.13E Montana Energy Tax_Power Costs - Comparison bx Rbtl-Staff-Jt-PC_Electric Rev Req Model (2009 GRC) Rebuttal REmoval of New  WH Solar AdjustMI 2 2" xfId="351"/>
    <cellStyle name="_4.13E Montana Energy Tax_Power Costs - Comparison bx Rbtl-Staff-Jt-PC_Electric Rev Req Model (2009 GRC) Rebuttal REmoval of New  WH Solar AdjustMI 2 2 2" xfId="17306"/>
    <cellStyle name="_4.13E Montana Energy Tax_Power Costs - Comparison bx Rbtl-Staff-Jt-PC_Electric Rev Req Model (2009 GRC) Rebuttal REmoval of New  WH Solar AdjustMI 2 3" xfId="13132"/>
    <cellStyle name="_4.13E Montana Energy Tax_Power Costs - Comparison bx Rbtl-Staff-Jt-PC_Electric Rev Req Model (2009 GRC) Rebuttal REmoval of New  WH Solar AdjustMI 3" xfId="352"/>
    <cellStyle name="_4.13E Montana Energy Tax_Power Costs - Comparison bx Rbtl-Staff-Jt-PC_Electric Rev Req Model (2009 GRC) Rebuttal REmoval of New  WH Solar AdjustMI 3 2" xfId="17307"/>
    <cellStyle name="_4.13E Montana Energy Tax_Power Costs - Comparison bx Rbtl-Staff-Jt-PC_Electric Rev Req Model (2009 GRC) Rebuttal REmoval of New  WH Solar AdjustMI 4" xfId="13131"/>
    <cellStyle name="_4.13E Montana Energy Tax_Power Costs - Comparison bx Rbtl-Staff-Jt-PC_Electric Rev Req Model (2009 GRC) Rebuttal REmoval of New  WH Solar AdjustMI_DEM-WP(C) ENERG10C--ctn Mid-C_042010 2010GRC" xfId="8630"/>
    <cellStyle name="_4.13E Montana Energy Tax_Power Costs - Comparison bx Rbtl-Staff-Jt-PC_Electric Rev Req Model (2009 GRC) Revised 01-18-2010" xfId="353"/>
    <cellStyle name="_4.13E Montana Energy Tax_Power Costs - Comparison bx Rbtl-Staff-Jt-PC_Electric Rev Req Model (2009 GRC) Revised 01-18-2010 2" xfId="354"/>
    <cellStyle name="_4.13E Montana Energy Tax_Power Costs - Comparison bx Rbtl-Staff-Jt-PC_Electric Rev Req Model (2009 GRC) Revised 01-18-2010 2 2" xfId="355"/>
    <cellStyle name="_4.13E Montana Energy Tax_Power Costs - Comparison bx Rbtl-Staff-Jt-PC_Electric Rev Req Model (2009 GRC) Revised 01-18-2010 2 2 2" xfId="17308"/>
    <cellStyle name="_4.13E Montana Energy Tax_Power Costs - Comparison bx Rbtl-Staff-Jt-PC_Electric Rev Req Model (2009 GRC) Revised 01-18-2010 2 3" xfId="13134"/>
    <cellStyle name="_4.13E Montana Energy Tax_Power Costs - Comparison bx Rbtl-Staff-Jt-PC_Electric Rev Req Model (2009 GRC) Revised 01-18-2010 3" xfId="356"/>
    <cellStyle name="_4.13E Montana Energy Tax_Power Costs - Comparison bx Rbtl-Staff-Jt-PC_Electric Rev Req Model (2009 GRC) Revised 01-18-2010 3 2" xfId="17309"/>
    <cellStyle name="_4.13E Montana Energy Tax_Power Costs - Comparison bx Rbtl-Staff-Jt-PC_Electric Rev Req Model (2009 GRC) Revised 01-18-2010 4" xfId="13133"/>
    <cellStyle name="_4.13E Montana Energy Tax_Power Costs - Comparison bx Rbtl-Staff-Jt-PC_Electric Rev Req Model (2009 GRC) Revised 01-18-2010_DEM-WP(C) ENERG10C--ctn Mid-C_042010 2010GRC" xfId="8631"/>
    <cellStyle name="_4.13E Montana Energy Tax_Power Costs - Comparison bx Rbtl-Staff-Jt-PC_Final Order Electric EXHIBIT A-1" xfId="357"/>
    <cellStyle name="_4.13E Montana Energy Tax_Power Costs - Comparison bx Rbtl-Staff-Jt-PC_Final Order Electric EXHIBIT A-1 2" xfId="358"/>
    <cellStyle name="_4.13E Montana Energy Tax_Power Costs - Comparison bx Rbtl-Staff-Jt-PC_Final Order Electric EXHIBIT A-1 2 2" xfId="359"/>
    <cellStyle name="_4.13E Montana Energy Tax_Power Costs - Comparison bx Rbtl-Staff-Jt-PC_Final Order Electric EXHIBIT A-1 2 2 2" xfId="17310"/>
    <cellStyle name="_4.13E Montana Energy Tax_Power Costs - Comparison bx Rbtl-Staff-Jt-PC_Final Order Electric EXHIBIT A-1 2 3" xfId="15812"/>
    <cellStyle name="_4.13E Montana Energy Tax_Power Costs - Comparison bx Rbtl-Staff-Jt-PC_Final Order Electric EXHIBIT A-1 3" xfId="360"/>
    <cellStyle name="_4.13E Montana Energy Tax_Power Costs - Comparison bx Rbtl-Staff-Jt-PC_Final Order Electric EXHIBIT A-1 3 2" xfId="17311"/>
    <cellStyle name="_4.13E Montana Energy Tax_Power Costs - Comparison bx Rbtl-Staff-Jt-PC_Final Order Electric EXHIBIT A-1 4" xfId="13135"/>
    <cellStyle name="_4.13E Montana Energy Tax_Production Adj 4.37" xfId="361"/>
    <cellStyle name="_4.13E Montana Energy Tax_Production Adj 4.37 2" xfId="362"/>
    <cellStyle name="_4.13E Montana Energy Tax_Production Adj 4.37 2 2" xfId="363"/>
    <cellStyle name="_4.13E Montana Energy Tax_Production Adj 4.37 2 2 2" xfId="17312"/>
    <cellStyle name="_4.13E Montana Energy Tax_Production Adj 4.37 2 3" xfId="15814"/>
    <cellStyle name="_4.13E Montana Energy Tax_Production Adj 4.37 3" xfId="364"/>
    <cellStyle name="_4.13E Montana Energy Tax_Production Adj 4.37 3 2" xfId="17313"/>
    <cellStyle name="_4.13E Montana Energy Tax_Production Adj 4.37 4" xfId="15813"/>
    <cellStyle name="_4.13E Montana Energy Tax_Purchased Power Adj 4.03" xfId="365"/>
    <cellStyle name="_4.13E Montana Energy Tax_Purchased Power Adj 4.03 2" xfId="366"/>
    <cellStyle name="_4.13E Montana Energy Tax_Purchased Power Adj 4.03 2 2" xfId="367"/>
    <cellStyle name="_4.13E Montana Energy Tax_Purchased Power Adj 4.03 2 2 2" xfId="17314"/>
    <cellStyle name="_4.13E Montana Energy Tax_Purchased Power Adj 4.03 2 3" xfId="15816"/>
    <cellStyle name="_4.13E Montana Energy Tax_Purchased Power Adj 4.03 3" xfId="368"/>
    <cellStyle name="_4.13E Montana Energy Tax_Purchased Power Adj 4.03 3 2" xfId="17315"/>
    <cellStyle name="_4.13E Montana Energy Tax_Purchased Power Adj 4.03 4" xfId="15815"/>
    <cellStyle name="_4.13E Montana Energy Tax_Rebuttal Power Costs" xfId="369"/>
    <cellStyle name="_4.13E Montana Energy Tax_Rebuttal Power Costs 2" xfId="370"/>
    <cellStyle name="_4.13E Montana Energy Tax_Rebuttal Power Costs 2 2" xfId="371"/>
    <cellStyle name="_4.13E Montana Energy Tax_Rebuttal Power Costs 2 2 2" xfId="17316"/>
    <cellStyle name="_4.13E Montana Energy Tax_Rebuttal Power Costs 2 3" xfId="13137"/>
    <cellStyle name="_4.13E Montana Energy Tax_Rebuttal Power Costs 3" xfId="372"/>
    <cellStyle name="_4.13E Montana Energy Tax_Rebuttal Power Costs 3 2" xfId="17317"/>
    <cellStyle name="_4.13E Montana Energy Tax_Rebuttal Power Costs 4" xfId="13136"/>
    <cellStyle name="_4.13E Montana Energy Tax_Rebuttal Power Costs_Adj Bench DR 3 for Initial Briefs (Electric)" xfId="373"/>
    <cellStyle name="_4.13E Montana Energy Tax_Rebuttal Power Costs_Adj Bench DR 3 for Initial Briefs (Electric) 2" xfId="374"/>
    <cellStyle name="_4.13E Montana Energy Tax_Rebuttal Power Costs_Adj Bench DR 3 for Initial Briefs (Electric) 2 2" xfId="375"/>
    <cellStyle name="_4.13E Montana Energy Tax_Rebuttal Power Costs_Adj Bench DR 3 for Initial Briefs (Electric) 2 2 2" xfId="17318"/>
    <cellStyle name="_4.13E Montana Energy Tax_Rebuttal Power Costs_Adj Bench DR 3 for Initial Briefs (Electric) 2 3" xfId="13139"/>
    <cellStyle name="_4.13E Montana Energy Tax_Rebuttal Power Costs_Adj Bench DR 3 for Initial Briefs (Electric) 3" xfId="376"/>
    <cellStyle name="_4.13E Montana Energy Tax_Rebuttal Power Costs_Adj Bench DR 3 for Initial Briefs (Electric) 3 2" xfId="17319"/>
    <cellStyle name="_4.13E Montana Energy Tax_Rebuttal Power Costs_Adj Bench DR 3 for Initial Briefs (Electric) 4" xfId="13138"/>
    <cellStyle name="_4.13E Montana Energy Tax_Rebuttal Power Costs_Adj Bench DR 3 for Initial Briefs (Electric)_DEM-WP(C) ENERG10C--ctn Mid-C_042010 2010GRC" xfId="8632"/>
    <cellStyle name="_4.13E Montana Energy Tax_Rebuttal Power Costs_DEM-WP(C) ENERG10C--ctn Mid-C_042010 2010GRC" xfId="8633"/>
    <cellStyle name="_4.13E Montana Energy Tax_Rebuttal Power Costs_Electric Rev Req Model (2009 GRC) Rebuttal" xfId="377"/>
    <cellStyle name="_4.13E Montana Energy Tax_Rebuttal Power Costs_Electric Rev Req Model (2009 GRC) Rebuttal 2" xfId="378"/>
    <cellStyle name="_4.13E Montana Energy Tax_Rebuttal Power Costs_Electric Rev Req Model (2009 GRC) Rebuttal 2 2" xfId="379"/>
    <cellStyle name="_4.13E Montana Energy Tax_Rebuttal Power Costs_Electric Rev Req Model (2009 GRC) Rebuttal 2 2 2" xfId="17320"/>
    <cellStyle name="_4.13E Montana Energy Tax_Rebuttal Power Costs_Electric Rev Req Model (2009 GRC) Rebuttal 2 3" xfId="15817"/>
    <cellStyle name="_4.13E Montana Energy Tax_Rebuttal Power Costs_Electric Rev Req Model (2009 GRC) Rebuttal 3" xfId="380"/>
    <cellStyle name="_4.13E Montana Energy Tax_Rebuttal Power Costs_Electric Rev Req Model (2009 GRC) Rebuttal 3 2" xfId="17321"/>
    <cellStyle name="_4.13E Montana Energy Tax_Rebuttal Power Costs_Electric Rev Req Model (2009 GRC) Rebuttal 4" xfId="13140"/>
    <cellStyle name="_4.13E Montana Energy Tax_Rebuttal Power Costs_Electric Rev Req Model (2009 GRC) Rebuttal REmoval of New  WH Solar AdjustMI" xfId="381"/>
    <cellStyle name="_4.13E Montana Energy Tax_Rebuttal Power Costs_Electric Rev Req Model (2009 GRC) Rebuttal REmoval of New  WH Solar AdjustMI 2" xfId="382"/>
    <cellStyle name="_4.13E Montana Energy Tax_Rebuttal Power Costs_Electric Rev Req Model (2009 GRC) Rebuttal REmoval of New  WH Solar AdjustMI 2 2" xfId="383"/>
    <cellStyle name="_4.13E Montana Energy Tax_Rebuttal Power Costs_Electric Rev Req Model (2009 GRC) Rebuttal REmoval of New  WH Solar AdjustMI 2 2 2" xfId="17322"/>
    <cellStyle name="_4.13E Montana Energy Tax_Rebuttal Power Costs_Electric Rev Req Model (2009 GRC) Rebuttal REmoval of New  WH Solar AdjustMI 2 3" xfId="13142"/>
    <cellStyle name="_4.13E Montana Energy Tax_Rebuttal Power Costs_Electric Rev Req Model (2009 GRC) Rebuttal REmoval of New  WH Solar AdjustMI 3" xfId="384"/>
    <cellStyle name="_4.13E Montana Energy Tax_Rebuttal Power Costs_Electric Rev Req Model (2009 GRC) Rebuttal REmoval of New  WH Solar AdjustMI 3 2" xfId="17323"/>
    <cellStyle name="_4.13E Montana Energy Tax_Rebuttal Power Costs_Electric Rev Req Model (2009 GRC) Rebuttal REmoval of New  WH Solar AdjustMI 4" xfId="13141"/>
    <cellStyle name="_4.13E Montana Energy Tax_Rebuttal Power Costs_Electric Rev Req Model (2009 GRC) Rebuttal REmoval of New  WH Solar AdjustMI_DEM-WP(C) ENERG10C--ctn Mid-C_042010 2010GRC" xfId="8634"/>
    <cellStyle name="_4.13E Montana Energy Tax_Rebuttal Power Costs_Electric Rev Req Model (2009 GRC) Revised 01-18-2010" xfId="385"/>
    <cellStyle name="_4.13E Montana Energy Tax_Rebuttal Power Costs_Electric Rev Req Model (2009 GRC) Revised 01-18-2010 2" xfId="386"/>
    <cellStyle name="_4.13E Montana Energy Tax_Rebuttal Power Costs_Electric Rev Req Model (2009 GRC) Revised 01-18-2010 2 2" xfId="387"/>
    <cellStyle name="_4.13E Montana Energy Tax_Rebuttal Power Costs_Electric Rev Req Model (2009 GRC) Revised 01-18-2010 2 2 2" xfId="17324"/>
    <cellStyle name="_4.13E Montana Energy Tax_Rebuttal Power Costs_Electric Rev Req Model (2009 GRC) Revised 01-18-2010 2 3" xfId="13144"/>
    <cellStyle name="_4.13E Montana Energy Tax_Rebuttal Power Costs_Electric Rev Req Model (2009 GRC) Revised 01-18-2010 3" xfId="388"/>
    <cellStyle name="_4.13E Montana Energy Tax_Rebuttal Power Costs_Electric Rev Req Model (2009 GRC) Revised 01-18-2010 3 2" xfId="17325"/>
    <cellStyle name="_4.13E Montana Energy Tax_Rebuttal Power Costs_Electric Rev Req Model (2009 GRC) Revised 01-18-2010 4" xfId="13143"/>
    <cellStyle name="_4.13E Montana Energy Tax_Rebuttal Power Costs_Electric Rev Req Model (2009 GRC) Revised 01-18-2010_DEM-WP(C) ENERG10C--ctn Mid-C_042010 2010GRC" xfId="8635"/>
    <cellStyle name="_4.13E Montana Energy Tax_Rebuttal Power Costs_Final Order Electric EXHIBIT A-1" xfId="389"/>
    <cellStyle name="_4.13E Montana Energy Tax_Rebuttal Power Costs_Final Order Electric EXHIBIT A-1 2" xfId="390"/>
    <cellStyle name="_4.13E Montana Energy Tax_Rebuttal Power Costs_Final Order Electric EXHIBIT A-1 2 2" xfId="391"/>
    <cellStyle name="_4.13E Montana Energy Tax_Rebuttal Power Costs_Final Order Electric EXHIBIT A-1 2 2 2" xfId="17326"/>
    <cellStyle name="_4.13E Montana Energy Tax_Rebuttal Power Costs_Final Order Electric EXHIBIT A-1 2 3" xfId="15818"/>
    <cellStyle name="_4.13E Montana Energy Tax_Rebuttal Power Costs_Final Order Electric EXHIBIT A-1 3" xfId="392"/>
    <cellStyle name="_4.13E Montana Energy Tax_Rebuttal Power Costs_Final Order Electric EXHIBIT A-1 3 2" xfId="17327"/>
    <cellStyle name="_4.13E Montana Energy Tax_Rebuttal Power Costs_Final Order Electric EXHIBIT A-1 4" xfId="13145"/>
    <cellStyle name="_4.13E Montana Energy Tax_ROR &amp; CONV FACTOR" xfId="393"/>
    <cellStyle name="_4.13E Montana Energy Tax_ROR &amp; CONV FACTOR 2" xfId="394"/>
    <cellStyle name="_4.13E Montana Energy Tax_ROR &amp; CONV FACTOR 2 2" xfId="395"/>
    <cellStyle name="_4.13E Montana Energy Tax_ROR &amp; CONV FACTOR 2 2 2" xfId="17328"/>
    <cellStyle name="_4.13E Montana Energy Tax_ROR &amp; CONV FACTOR 2 3" xfId="15820"/>
    <cellStyle name="_4.13E Montana Energy Tax_ROR &amp; CONV FACTOR 3" xfId="396"/>
    <cellStyle name="_4.13E Montana Energy Tax_ROR &amp; CONV FACTOR 3 2" xfId="17329"/>
    <cellStyle name="_4.13E Montana Energy Tax_ROR &amp; CONV FACTOR 4" xfId="15819"/>
    <cellStyle name="_4.13E Montana Energy Tax_ROR 5.02" xfId="397"/>
    <cellStyle name="_4.13E Montana Energy Tax_ROR 5.02 2" xfId="398"/>
    <cellStyle name="_4.13E Montana Energy Tax_ROR 5.02 2 2" xfId="399"/>
    <cellStyle name="_4.13E Montana Energy Tax_ROR 5.02 2 2 2" xfId="17330"/>
    <cellStyle name="_4.13E Montana Energy Tax_ROR 5.02 2 3" xfId="15822"/>
    <cellStyle name="_4.13E Montana Energy Tax_ROR 5.02 3" xfId="400"/>
    <cellStyle name="_4.13E Montana Energy Tax_ROR 5.02 3 2" xfId="17331"/>
    <cellStyle name="_4.13E Montana Energy Tax_ROR 5.02 4" xfId="15821"/>
    <cellStyle name="_4.13E Montana Energy Tax_Wind Integration 10GRC" xfId="401"/>
    <cellStyle name="_4.13E Montana Energy Tax_Wind Integration 10GRC 2" xfId="402"/>
    <cellStyle name="_4.13E Montana Energy Tax_Wind Integration 10GRC 2 2" xfId="11216"/>
    <cellStyle name="_4.13E Montana Energy Tax_Wind Integration 10GRC 3" xfId="11217"/>
    <cellStyle name="_4.13E Montana Energy Tax_Wind Integration 10GRC_DEM-WP(C) ENERG10C--ctn Mid-C_042010 2010GRC" xfId="8636"/>
    <cellStyle name="_4.17E Montana Energy Tax Working File" xfId="10722"/>
    <cellStyle name="_5 year summary (9-25-09)" xfId="8637"/>
    <cellStyle name="_5 year summary (9-25-09) 2" xfId="20419"/>
    <cellStyle name="_x0013__Adj Bench DR 3 for Initial Briefs (Electric)" xfId="403"/>
    <cellStyle name="_x0013__Adj Bench DR 3 for Initial Briefs (Electric) 2" xfId="404"/>
    <cellStyle name="_x0013__Adj Bench DR 3 for Initial Briefs (Electric) 2 2" xfId="405"/>
    <cellStyle name="_x0013__Adj Bench DR 3 for Initial Briefs (Electric) 2 2 2" xfId="17332"/>
    <cellStyle name="_x0013__Adj Bench DR 3 for Initial Briefs (Electric) 2 3" xfId="13147"/>
    <cellStyle name="_x0013__Adj Bench DR 3 for Initial Briefs (Electric) 3" xfId="406"/>
    <cellStyle name="_x0013__Adj Bench DR 3 for Initial Briefs (Electric) 3 2" xfId="17333"/>
    <cellStyle name="_x0013__Adj Bench DR 3 for Initial Briefs (Electric) 4" xfId="13146"/>
    <cellStyle name="_x0013__Adj Bench DR 3 for Initial Briefs (Electric)_DEM-WP(C) ENERG10C--ctn Mid-C_042010 2010GRC" xfId="8638"/>
    <cellStyle name="_AURORA WIP" xfId="407"/>
    <cellStyle name="_AURORA WIP 2" xfId="408"/>
    <cellStyle name="_AURORA WIP 2 2" xfId="409"/>
    <cellStyle name="_AURORA WIP 2 2 2" xfId="11218"/>
    <cellStyle name="_AURORA WIP 2 2 2 2" xfId="20420"/>
    <cellStyle name="_AURORA WIP 2 3" xfId="20421"/>
    <cellStyle name="_AURORA WIP 3" xfId="410"/>
    <cellStyle name="_AURORA WIP 3 2" xfId="17334"/>
    <cellStyle name="_AURORA WIP 3 2 2" xfId="20422"/>
    <cellStyle name="_AURORA WIP 3 3" xfId="20423"/>
    <cellStyle name="_AURORA WIP 4" xfId="8639"/>
    <cellStyle name="_AURORA WIP 4 2" xfId="8640"/>
    <cellStyle name="_AURORA WIP 5" xfId="8641"/>
    <cellStyle name="_AURORA WIP 5 2" xfId="8642"/>
    <cellStyle name="_AURORA WIP 6" xfId="20424"/>
    <cellStyle name="_AURORA WIP 6 2" xfId="20425"/>
    <cellStyle name="_AURORA WIP 7" xfId="20426"/>
    <cellStyle name="_AURORA WIP 7 2" xfId="20427"/>
    <cellStyle name="_AURORA WIP 8" xfId="20428"/>
    <cellStyle name="_AURORA WIP 8 2" xfId="20429"/>
    <cellStyle name="_AURORA WIP_4 31E Reg Asset  Liab and EXH D" xfId="8643"/>
    <cellStyle name="_AURORA WIP_4 31E Reg Asset  Liab and EXH D _ Aug 10 Filing (2)" xfId="8644"/>
    <cellStyle name="_AURORA WIP_4 31E Reg Asset  Liab and EXH D _ Aug 10 Filing (2) 2" xfId="20430"/>
    <cellStyle name="_AURORA WIP_4 31E Reg Asset  Liab and EXH D 10" xfId="20431"/>
    <cellStyle name="_AURORA WIP_4 31E Reg Asset  Liab and EXH D 11" xfId="20432"/>
    <cellStyle name="_AURORA WIP_4 31E Reg Asset  Liab and EXH D 12" xfId="20433"/>
    <cellStyle name="_AURORA WIP_4 31E Reg Asset  Liab and EXH D 13" xfId="20434"/>
    <cellStyle name="_AURORA WIP_4 31E Reg Asset  Liab and EXH D 14" xfId="20435"/>
    <cellStyle name="_AURORA WIP_4 31E Reg Asset  Liab and EXH D 15" xfId="20436"/>
    <cellStyle name="_AURORA WIP_4 31E Reg Asset  Liab and EXH D 16" xfId="20437"/>
    <cellStyle name="_AURORA WIP_4 31E Reg Asset  Liab and EXH D 17" xfId="20438"/>
    <cellStyle name="_AURORA WIP_4 31E Reg Asset  Liab and EXH D 18" xfId="20439"/>
    <cellStyle name="_AURORA WIP_4 31E Reg Asset  Liab and EXH D 19" xfId="20440"/>
    <cellStyle name="_AURORA WIP_4 31E Reg Asset  Liab and EXH D 2" xfId="20441"/>
    <cellStyle name="_AURORA WIP_4 31E Reg Asset  Liab and EXH D 20" xfId="20442"/>
    <cellStyle name="_AURORA WIP_4 31E Reg Asset  Liab and EXH D 21" xfId="20443"/>
    <cellStyle name="_AURORA WIP_4 31E Reg Asset  Liab and EXH D 22" xfId="20444"/>
    <cellStyle name="_AURORA WIP_4 31E Reg Asset  Liab and EXH D 23" xfId="20445"/>
    <cellStyle name="_AURORA WIP_4 31E Reg Asset  Liab and EXH D 24" xfId="20446"/>
    <cellStyle name="_AURORA WIP_4 31E Reg Asset  Liab and EXH D 25" xfId="20447"/>
    <cellStyle name="_AURORA WIP_4 31E Reg Asset  Liab and EXH D 26" xfId="20448"/>
    <cellStyle name="_AURORA WIP_4 31E Reg Asset  Liab and EXH D 27" xfId="20449"/>
    <cellStyle name="_AURORA WIP_4 31E Reg Asset  Liab and EXH D 28" xfId="20450"/>
    <cellStyle name="_AURORA WIP_4 31E Reg Asset  Liab and EXH D 29" xfId="20451"/>
    <cellStyle name="_AURORA WIP_4 31E Reg Asset  Liab and EXH D 3" xfId="20452"/>
    <cellStyle name="_AURORA WIP_4 31E Reg Asset  Liab and EXH D 30" xfId="20453"/>
    <cellStyle name="_AURORA WIP_4 31E Reg Asset  Liab and EXH D 31" xfId="20454"/>
    <cellStyle name="_AURORA WIP_4 31E Reg Asset  Liab and EXH D 32" xfId="20455"/>
    <cellStyle name="_AURORA WIP_4 31E Reg Asset  Liab and EXH D 33" xfId="20456"/>
    <cellStyle name="_AURORA WIP_4 31E Reg Asset  Liab and EXH D 34" xfId="20457"/>
    <cellStyle name="_AURORA WIP_4 31E Reg Asset  Liab and EXH D 35" xfId="20458"/>
    <cellStyle name="_AURORA WIP_4 31E Reg Asset  Liab and EXH D 36" xfId="20459"/>
    <cellStyle name="_AURORA WIP_4 31E Reg Asset  Liab and EXH D 4" xfId="20460"/>
    <cellStyle name="_AURORA WIP_4 31E Reg Asset  Liab and EXH D 5" xfId="20461"/>
    <cellStyle name="_AURORA WIP_4 31E Reg Asset  Liab and EXH D 6" xfId="20462"/>
    <cellStyle name="_AURORA WIP_4 31E Reg Asset  Liab and EXH D 7" xfId="20463"/>
    <cellStyle name="_AURORA WIP_4 31E Reg Asset  Liab and EXH D 8" xfId="20464"/>
    <cellStyle name="_AURORA WIP_4 31E Reg Asset  Liab and EXH D 9" xfId="20465"/>
    <cellStyle name="_AURORA WIP_Chelan PUD Power Costs (8-10)" xfId="8645"/>
    <cellStyle name="_AURORA WIP_Chelan PUD Power Costs (8-10) 2" xfId="20466"/>
    <cellStyle name="_AURORA WIP_compare wind integration" xfId="20467"/>
    <cellStyle name="_AURORA WIP_DEM-WP(C) Chelan Power Costs" xfId="8646"/>
    <cellStyle name="_AURORA WIP_DEM-WP(C) Chelan Power Costs 2" xfId="20468"/>
    <cellStyle name="_AURORA WIP_DEM-WP(C) Costs Not In AURORA 2010GRC As Filed" xfId="411"/>
    <cellStyle name="_AURORA WIP_DEM-WP(C) Costs Not In AURORA 2010GRC As Filed 2" xfId="8647"/>
    <cellStyle name="_AURORA WIP_DEM-WP(C) Costs Not In AURORA 2010GRC As Filed 2 2" xfId="20469"/>
    <cellStyle name="_AURORA WIP_DEM-WP(C) Costs Not In AURORA 2010GRC As Filed 3" xfId="8648"/>
    <cellStyle name="_AURORA WIP_DEM-WP(C) Costs Not In AURORA 2010GRC As Filed 3 2" xfId="20470"/>
    <cellStyle name="_AURORA WIP_DEM-WP(C) Costs Not In AURORA 2010GRC As Filed 4" xfId="20471"/>
    <cellStyle name="_AURORA WIP_DEM-WP(C) Costs Not In AURORA 2010GRC As Filed 4 2" xfId="20472"/>
    <cellStyle name="_AURORA WIP_DEM-WP(C) Costs Not In AURORA 2010GRC As Filed 5" xfId="20473"/>
    <cellStyle name="_AURORA WIP_DEM-WP(C) Costs Not In AURORA 2010GRC As Filed 5 2" xfId="20474"/>
    <cellStyle name="_AURORA WIP_DEM-WP(C) Costs Not In AURORA 2010GRC As Filed 6" xfId="20475"/>
    <cellStyle name="_AURORA WIP_DEM-WP(C) Costs Not In AURORA 2010GRC As Filed 6 2" xfId="20476"/>
    <cellStyle name="_AURORA WIP_DEM-WP(C) Costs Not In AURORA 2010GRC As Filed_DEM-WP(C) ENERG10C--ctn Mid-C_042010 2010GRC" xfId="8649"/>
    <cellStyle name="_AURORA WIP_DEM-WP(C) ENERG10C--ctn Mid-C_042010 2010GRC" xfId="8650"/>
    <cellStyle name="_AURORA WIP_DEM-WP(C) Gas Transport 2010GRC" xfId="8651"/>
    <cellStyle name="_AURORA WIP_DEM-WP(C) Gas Transport 2010GRC 2" xfId="20477"/>
    <cellStyle name="_AURORA WIP_NIM Summary" xfId="412"/>
    <cellStyle name="_AURORA WIP_NIM Summary 09GRC" xfId="413"/>
    <cellStyle name="_AURORA WIP_NIM Summary 09GRC 2" xfId="414"/>
    <cellStyle name="_AURORA WIP_NIM Summary 09GRC 2 2" xfId="11219"/>
    <cellStyle name="_AURORA WIP_NIM Summary 09GRC 3" xfId="11220"/>
    <cellStyle name="_AURORA WIP_NIM Summary 09GRC_DEM-WP(C) ENERG10C--ctn Mid-C_042010 2010GRC" xfId="8652"/>
    <cellStyle name="_AURORA WIP_NIM Summary 10" xfId="11221"/>
    <cellStyle name="_AURORA WIP_NIM Summary 11" xfId="11222"/>
    <cellStyle name="_AURORA WIP_NIM Summary 12" xfId="11223"/>
    <cellStyle name="_AURORA WIP_NIM Summary 13" xfId="11224"/>
    <cellStyle name="_AURORA WIP_NIM Summary 14" xfId="11225"/>
    <cellStyle name="_AURORA WIP_NIM Summary 15" xfId="11226"/>
    <cellStyle name="_AURORA WIP_NIM Summary 16" xfId="11227"/>
    <cellStyle name="_AURORA WIP_NIM Summary 17" xfId="11228"/>
    <cellStyle name="_AURORA WIP_NIM Summary 18" xfId="11229"/>
    <cellStyle name="_AURORA WIP_NIM Summary 19" xfId="11230"/>
    <cellStyle name="_AURORA WIP_NIM Summary 2" xfId="415"/>
    <cellStyle name="_AURORA WIP_NIM Summary 2 2" xfId="11231"/>
    <cellStyle name="_AURORA WIP_NIM Summary 20" xfId="11232"/>
    <cellStyle name="_AURORA WIP_NIM Summary 21" xfId="11233"/>
    <cellStyle name="_AURORA WIP_NIM Summary 22" xfId="11234"/>
    <cellStyle name="_AURORA WIP_NIM Summary 23" xfId="11235"/>
    <cellStyle name="_AURORA WIP_NIM Summary 24" xfId="11236"/>
    <cellStyle name="_AURORA WIP_NIM Summary 25" xfId="11237"/>
    <cellStyle name="_AURORA WIP_NIM Summary 26" xfId="11238"/>
    <cellStyle name="_AURORA WIP_NIM Summary 27" xfId="11239"/>
    <cellStyle name="_AURORA WIP_NIM Summary 28" xfId="11240"/>
    <cellStyle name="_AURORA WIP_NIM Summary 29" xfId="11241"/>
    <cellStyle name="_AURORA WIP_NIM Summary 3" xfId="416"/>
    <cellStyle name="_AURORA WIP_NIM Summary 3 2" xfId="13149"/>
    <cellStyle name="_AURORA WIP_NIM Summary 30" xfId="11242"/>
    <cellStyle name="_AURORA WIP_NIM Summary 31" xfId="11243"/>
    <cellStyle name="_AURORA WIP_NIM Summary 32" xfId="11244"/>
    <cellStyle name="_AURORA WIP_NIM Summary 33" xfId="11245"/>
    <cellStyle name="_AURORA WIP_NIM Summary 34" xfId="11246"/>
    <cellStyle name="_AURORA WIP_NIM Summary 35" xfId="11247"/>
    <cellStyle name="_AURORA WIP_NIM Summary 36" xfId="11248"/>
    <cellStyle name="_AURORA WIP_NIM Summary 37" xfId="11249"/>
    <cellStyle name="_AURORA WIP_NIM Summary 38" xfId="11250"/>
    <cellStyle name="_AURORA WIP_NIM Summary 39" xfId="11251"/>
    <cellStyle name="_AURORA WIP_NIM Summary 4" xfId="417"/>
    <cellStyle name="_AURORA WIP_NIM Summary 4 2" xfId="15512"/>
    <cellStyle name="_AURORA WIP_NIM Summary 40" xfId="11252"/>
    <cellStyle name="_AURORA WIP_NIM Summary 41" xfId="11253"/>
    <cellStyle name="_AURORA WIP_NIM Summary 42" xfId="13148"/>
    <cellStyle name="_AURORA WIP_NIM Summary 43" xfId="14784"/>
    <cellStyle name="_AURORA WIP_NIM Summary 44" xfId="20478"/>
    <cellStyle name="_AURORA WIP_NIM Summary 45" xfId="20479"/>
    <cellStyle name="_AURORA WIP_NIM Summary 46" xfId="20480"/>
    <cellStyle name="_AURORA WIP_NIM Summary 47" xfId="20481"/>
    <cellStyle name="_AURORA WIP_NIM Summary 48" xfId="20482"/>
    <cellStyle name="_AURORA WIP_NIM Summary 49" xfId="20483"/>
    <cellStyle name="_AURORA WIP_NIM Summary 5" xfId="418"/>
    <cellStyle name="_AURORA WIP_NIM Summary 5 2" xfId="15513"/>
    <cellStyle name="_AURORA WIP_NIM Summary 50" xfId="20484"/>
    <cellStyle name="_AURORA WIP_NIM Summary 51" xfId="38815"/>
    <cellStyle name="_AURORA WIP_NIM Summary 6" xfId="419"/>
    <cellStyle name="_AURORA WIP_NIM Summary 6 2" xfId="15514"/>
    <cellStyle name="_AURORA WIP_NIM Summary 7" xfId="420"/>
    <cellStyle name="_AURORA WIP_NIM Summary 7 2" xfId="15515"/>
    <cellStyle name="_AURORA WIP_NIM Summary 8" xfId="421"/>
    <cellStyle name="_AURORA WIP_NIM Summary 8 2" xfId="15516"/>
    <cellStyle name="_AURORA WIP_NIM Summary 9" xfId="422"/>
    <cellStyle name="_AURORA WIP_NIM Summary 9 2" xfId="15517"/>
    <cellStyle name="_AURORA WIP_NIM Summary_DEM-WP(C) ENERG10C--ctn Mid-C_042010 2010GRC" xfId="8653"/>
    <cellStyle name="_AURORA WIP_NIM+O&amp;M" xfId="8654"/>
    <cellStyle name="_AURORA WIP_NIM+O&amp;M 2" xfId="8655"/>
    <cellStyle name="_AURORA WIP_NIM+O&amp;M 2 2" xfId="20485"/>
    <cellStyle name="_AURORA WIP_NIM+O&amp;M 3" xfId="20486"/>
    <cellStyle name="_AURORA WIP_NIM+O&amp;M Monthly" xfId="8656"/>
    <cellStyle name="_AURORA WIP_NIM+O&amp;M Monthly 2" xfId="8657"/>
    <cellStyle name="_AURORA WIP_NIM+O&amp;M Monthly 2 2" xfId="20487"/>
    <cellStyle name="_AURORA WIP_NIM+O&amp;M Monthly 3" xfId="20488"/>
    <cellStyle name="_AURORA WIP_PCA 9 -  Exhibit D April 2010 (3)" xfId="423"/>
    <cellStyle name="_AURORA WIP_PCA 9 -  Exhibit D April 2010 (3) 2" xfId="424"/>
    <cellStyle name="_AURORA WIP_PCA 9 -  Exhibit D April 2010 (3) 2 2" xfId="11254"/>
    <cellStyle name="_AURORA WIP_PCA 9 -  Exhibit D April 2010 (3) 3" xfId="11255"/>
    <cellStyle name="_AURORA WIP_PCA 9 -  Exhibit D April 2010 (3)_DEM-WP(C) ENERG10C--ctn Mid-C_042010 2010GRC" xfId="8658"/>
    <cellStyle name="_AURORA WIP_Reconciliation" xfId="425"/>
    <cellStyle name="_AURORA WIP_Reconciliation 2" xfId="8659"/>
    <cellStyle name="_AURORA WIP_Reconciliation 2 2" xfId="20489"/>
    <cellStyle name="_AURORA WIP_Reconciliation 3" xfId="8660"/>
    <cellStyle name="_AURORA WIP_Reconciliation 3 2" xfId="20490"/>
    <cellStyle name="_AURORA WIP_Reconciliation 4" xfId="20491"/>
    <cellStyle name="_AURORA WIP_Reconciliation 4 2" xfId="20492"/>
    <cellStyle name="_AURORA WIP_Reconciliation 5" xfId="20493"/>
    <cellStyle name="_AURORA WIP_Reconciliation 5 2" xfId="20494"/>
    <cellStyle name="_AURORA WIP_Reconciliation 6" xfId="20495"/>
    <cellStyle name="_AURORA WIP_Reconciliation 6 2" xfId="20496"/>
    <cellStyle name="_AURORA WIP_Reconciliation_DEM-WP(C) ENERG10C--ctn Mid-C_042010 2010GRC" xfId="8661"/>
    <cellStyle name="_AURORA WIP_Wind Integration 10GRC" xfId="426"/>
    <cellStyle name="_AURORA WIP_Wind Integration 10GRC 2" xfId="427"/>
    <cellStyle name="_AURORA WIP_Wind Integration 10GRC 2 2" xfId="11256"/>
    <cellStyle name="_AURORA WIP_Wind Integration 10GRC 3" xfId="11257"/>
    <cellStyle name="_AURORA WIP_Wind Integration 10GRC_DEM-WP(C) ENERG10C--ctn Mid-C_042010 2010GRC" xfId="8662"/>
    <cellStyle name="_Book1" xfId="428"/>
    <cellStyle name="_x0013__Book1" xfId="10947"/>
    <cellStyle name="_Book1 (2)" xfId="429"/>
    <cellStyle name="_Book1 (2) 2" xfId="430"/>
    <cellStyle name="_Book1 (2) 2 2" xfId="431"/>
    <cellStyle name="_Book1 (2) 2 2 2" xfId="432"/>
    <cellStyle name="_Book1 (2) 2 2 2 2" xfId="17335"/>
    <cellStyle name="_Book1 (2) 2 2 3" xfId="13152"/>
    <cellStyle name="_Book1 (2) 2 3" xfId="433"/>
    <cellStyle name="_Book1 (2) 2 3 2" xfId="17336"/>
    <cellStyle name="_Book1 (2) 2 4" xfId="13151"/>
    <cellStyle name="_Book1 (2) 3" xfId="434"/>
    <cellStyle name="_Book1 (2) 3 2" xfId="435"/>
    <cellStyle name="_Book1 (2) 3 2 2" xfId="436"/>
    <cellStyle name="_Book1 (2) 3 2 2 2" xfId="17337"/>
    <cellStyle name="_Book1 (2) 3 2 3" xfId="15823"/>
    <cellStyle name="_Book1 (2) 3 3" xfId="437"/>
    <cellStyle name="_Book1 (2) 3 3 2" xfId="438"/>
    <cellStyle name="_Book1 (2) 3 3 2 2" xfId="17338"/>
    <cellStyle name="_Book1 (2) 3 3 3" xfId="15824"/>
    <cellStyle name="_Book1 (2) 3 4" xfId="439"/>
    <cellStyle name="_Book1 (2) 3 4 2" xfId="440"/>
    <cellStyle name="_Book1 (2) 3 4 2 2" xfId="17339"/>
    <cellStyle name="_Book1 (2) 3 4 3" xfId="15825"/>
    <cellStyle name="_Book1 (2) 3 5" xfId="13153"/>
    <cellStyle name="_Book1 (2) 4" xfId="441"/>
    <cellStyle name="_Book1 (2) 4 2" xfId="442"/>
    <cellStyle name="_Book1 (2) 4 2 2" xfId="15518"/>
    <cellStyle name="_Book1 (2) 4 3" xfId="13154"/>
    <cellStyle name="_Book1 (2) 5" xfId="443"/>
    <cellStyle name="_Book1 (2) 5 2" xfId="17340"/>
    <cellStyle name="_Book1 (2) 5 2 2" xfId="20497"/>
    <cellStyle name="_Book1 (2) 5 3" xfId="20498"/>
    <cellStyle name="_Book1 (2) 6" xfId="444"/>
    <cellStyle name="_Book1 (2) 6 2" xfId="8663"/>
    <cellStyle name="_Book1 (2) 7" xfId="8664"/>
    <cellStyle name="_Book1 (2) 7 2" xfId="8665"/>
    <cellStyle name="_Book1 (2) 8" xfId="20499"/>
    <cellStyle name="_Book1 (2) 8 2" xfId="20500"/>
    <cellStyle name="_Book1 (2) 9" xfId="20501"/>
    <cellStyle name="_Book1 (2) 9 2" xfId="20502"/>
    <cellStyle name="_Book1 (2)_04 07E Wild Horse Wind Expansion (C) (2)" xfId="445"/>
    <cellStyle name="_Book1 (2)_04 07E Wild Horse Wind Expansion (C) (2) 2" xfId="446"/>
    <cellStyle name="_Book1 (2)_04 07E Wild Horse Wind Expansion (C) (2) 2 2" xfId="447"/>
    <cellStyle name="_Book1 (2)_04 07E Wild Horse Wind Expansion (C) (2) 2 2 2" xfId="17341"/>
    <cellStyle name="_Book1 (2)_04 07E Wild Horse Wind Expansion (C) (2) 2 3" xfId="13156"/>
    <cellStyle name="_Book1 (2)_04 07E Wild Horse Wind Expansion (C) (2) 3" xfId="448"/>
    <cellStyle name="_Book1 (2)_04 07E Wild Horse Wind Expansion (C) (2) 3 2" xfId="17342"/>
    <cellStyle name="_Book1 (2)_04 07E Wild Horse Wind Expansion (C) (2) 4" xfId="13155"/>
    <cellStyle name="_Book1 (2)_04 07E Wild Horse Wind Expansion (C) (2)_Adj Bench DR 3 for Initial Briefs (Electric)" xfId="449"/>
    <cellStyle name="_Book1 (2)_04 07E Wild Horse Wind Expansion (C) (2)_Adj Bench DR 3 for Initial Briefs (Electric) 2" xfId="450"/>
    <cellStyle name="_Book1 (2)_04 07E Wild Horse Wind Expansion (C) (2)_Adj Bench DR 3 for Initial Briefs (Electric) 2 2" xfId="451"/>
    <cellStyle name="_Book1 (2)_04 07E Wild Horse Wind Expansion (C) (2)_Adj Bench DR 3 for Initial Briefs (Electric) 2 2 2" xfId="17343"/>
    <cellStyle name="_Book1 (2)_04 07E Wild Horse Wind Expansion (C) (2)_Adj Bench DR 3 for Initial Briefs (Electric) 2 3" xfId="13158"/>
    <cellStyle name="_Book1 (2)_04 07E Wild Horse Wind Expansion (C) (2)_Adj Bench DR 3 for Initial Briefs (Electric) 3" xfId="452"/>
    <cellStyle name="_Book1 (2)_04 07E Wild Horse Wind Expansion (C) (2)_Adj Bench DR 3 for Initial Briefs (Electric) 3 2" xfId="17344"/>
    <cellStyle name="_Book1 (2)_04 07E Wild Horse Wind Expansion (C) (2)_Adj Bench DR 3 for Initial Briefs (Electric) 4" xfId="13157"/>
    <cellStyle name="_Book1 (2)_04 07E Wild Horse Wind Expansion (C) (2)_Adj Bench DR 3 for Initial Briefs (Electric)_DEM-WP(C) ENERG10C--ctn Mid-C_042010 2010GRC" xfId="8666"/>
    <cellStyle name="_Book1 (2)_04 07E Wild Horse Wind Expansion (C) (2)_Book1" xfId="10948"/>
    <cellStyle name="_Book1 (2)_04 07E Wild Horse Wind Expansion (C) (2)_DEM-WP(C) ENERG10C--ctn Mid-C_042010 2010GRC" xfId="8667"/>
    <cellStyle name="_Book1 (2)_04 07E Wild Horse Wind Expansion (C) (2)_Electric Rev Req Model (2009 GRC) " xfId="453"/>
    <cellStyle name="_Book1 (2)_04 07E Wild Horse Wind Expansion (C) (2)_Electric Rev Req Model (2009 GRC)  2" xfId="454"/>
    <cellStyle name="_Book1 (2)_04 07E Wild Horse Wind Expansion (C) (2)_Electric Rev Req Model (2009 GRC)  2 2" xfId="455"/>
    <cellStyle name="_Book1 (2)_04 07E Wild Horse Wind Expansion (C) (2)_Electric Rev Req Model (2009 GRC)  2 2 2" xfId="17345"/>
    <cellStyle name="_Book1 (2)_04 07E Wild Horse Wind Expansion (C) (2)_Electric Rev Req Model (2009 GRC)  2 3" xfId="13160"/>
    <cellStyle name="_Book1 (2)_04 07E Wild Horse Wind Expansion (C) (2)_Electric Rev Req Model (2009 GRC)  3" xfId="456"/>
    <cellStyle name="_Book1 (2)_04 07E Wild Horse Wind Expansion (C) (2)_Electric Rev Req Model (2009 GRC)  3 2" xfId="17346"/>
    <cellStyle name="_Book1 (2)_04 07E Wild Horse Wind Expansion (C) (2)_Electric Rev Req Model (2009 GRC)  4" xfId="13159"/>
    <cellStyle name="_Book1 (2)_04 07E Wild Horse Wind Expansion (C) (2)_Electric Rev Req Model (2009 GRC) _DEM-WP(C) ENERG10C--ctn Mid-C_042010 2010GRC" xfId="8668"/>
    <cellStyle name="_Book1 (2)_04 07E Wild Horse Wind Expansion (C) (2)_Electric Rev Req Model (2009 GRC) Rebuttal" xfId="457"/>
    <cellStyle name="_Book1 (2)_04 07E Wild Horse Wind Expansion (C) (2)_Electric Rev Req Model (2009 GRC) Rebuttal 2" xfId="458"/>
    <cellStyle name="_Book1 (2)_04 07E Wild Horse Wind Expansion (C) (2)_Electric Rev Req Model (2009 GRC) Rebuttal 2 2" xfId="459"/>
    <cellStyle name="_Book1 (2)_04 07E Wild Horse Wind Expansion (C) (2)_Electric Rev Req Model (2009 GRC) Rebuttal 2 2 2" xfId="17347"/>
    <cellStyle name="_Book1 (2)_04 07E Wild Horse Wind Expansion (C) (2)_Electric Rev Req Model (2009 GRC) Rebuttal 2 3" xfId="15826"/>
    <cellStyle name="_Book1 (2)_04 07E Wild Horse Wind Expansion (C) (2)_Electric Rev Req Model (2009 GRC) Rebuttal 3" xfId="460"/>
    <cellStyle name="_Book1 (2)_04 07E Wild Horse Wind Expansion (C) (2)_Electric Rev Req Model (2009 GRC) Rebuttal 3 2" xfId="17348"/>
    <cellStyle name="_Book1 (2)_04 07E Wild Horse Wind Expansion (C) (2)_Electric Rev Req Model (2009 GRC) Rebuttal 4" xfId="13161"/>
    <cellStyle name="_Book1 (2)_04 07E Wild Horse Wind Expansion (C) (2)_Electric Rev Req Model (2009 GRC) Rebuttal REmoval of New  WH Solar AdjustMI" xfId="461"/>
    <cellStyle name="_Book1 (2)_04 07E Wild Horse Wind Expansion (C) (2)_Electric Rev Req Model (2009 GRC) Rebuttal REmoval of New  WH Solar AdjustMI 2" xfId="462"/>
    <cellStyle name="_Book1 (2)_04 07E Wild Horse Wind Expansion (C) (2)_Electric Rev Req Model (2009 GRC) Rebuttal REmoval of New  WH Solar AdjustMI 2 2" xfId="463"/>
    <cellStyle name="_Book1 (2)_04 07E Wild Horse Wind Expansion (C) (2)_Electric Rev Req Model (2009 GRC) Rebuttal REmoval of New  WH Solar AdjustMI 2 2 2" xfId="17349"/>
    <cellStyle name="_Book1 (2)_04 07E Wild Horse Wind Expansion (C) (2)_Electric Rev Req Model (2009 GRC) Rebuttal REmoval of New  WH Solar AdjustMI 2 3" xfId="13163"/>
    <cellStyle name="_Book1 (2)_04 07E Wild Horse Wind Expansion (C) (2)_Electric Rev Req Model (2009 GRC) Rebuttal REmoval of New  WH Solar AdjustMI 3" xfId="464"/>
    <cellStyle name="_Book1 (2)_04 07E Wild Horse Wind Expansion (C) (2)_Electric Rev Req Model (2009 GRC) Rebuttal REmoval of New  WH Solar AdjustMI 3 2" xfId="17350"/>
    <cellStyle name="_Book1 (2)_04 07E Wild Horse Wind Expansion (C) (2)_Electric Rev Req Model (2009 GRC) Rebuttal REmoval of New  WH Solar AdjustMI 4" xfId="13162"/>
    <cellStyle name="_Book1 (2)_04 07E Wild Horse Wind Expansion (C) (2)_Electric Rev Req Model (2009 GRC) Rebuttal REmoval of New  WH Solar AdjustMI_DEM-WP(C) ENERG10C--ctn Mid-C_042010 2010GRC" xfId="8669"/>
    <cellStyle name="_Book1 (2)_04 07E Wild Horse Wind Expansion (C) (2)_Electric Rev Req Model (2009 GRC) Revised 01-18-2010" xfId="465"/>
    <cellStyle name="_Book1 (2)_04 07E Wild Horse Wind Expansion (C) (2)_Electric Rev Req Model (2009 GRC) Revised 01-18-2010 2" xfId="466"/>
    <cellStyle name="_Book1 (2)_04 07E Wild Horse Wind Expansion (C) (2)_Electric Rev Req Model (2009 GRC) Revised 01-18-2010 2 2" xfId="467"/>
    <cellStyle name="_Book1 (2)_04 07E Wild Horse Wind Expansion (C) (2)_Electric Rev Req Model (2009 GRC) Revised 01-18-2010 2 2 2" xfId="17351"/>
    <cellStyle name="_Book1 (2)_04 07E Wild Horse Wind Expansion (C) (2)_Electric Rev Req Model (2009 GRC) Revised 01-18-2010 2 3" xfId="13165"/>
    <cellStyle name="_Book1 (2)_04 07E Wild Horse Wind Expansion (C) (2)_Electric Rev Req Model (2009 GRC) Revised 01-18-2010 3" xfId="468"/>
    <cellStyle name="_Book1 (2)_04 07E Wild Horse Wind Expansion (C) (2)_Electric Rev Req Model (2009 GRC) Revised 01-18-2010 3 2" xfId="17352"/>
    <cellStyle name="_Book1 (2)_04 07E Wild Horse Wind Expansion (C) (2)_Electric Rev Req Model (2009 GRC) Revised 01-18-2010 4" xfId="13164"/>
    <cellStyle name="_Book1 (2)_04 07E Wild Horse Wind Expansion (C) (2)_Electric Rev Req Model (2009 GRC) Revised 01-18-2010_DEM-WP(C) ENERG10C--ctn Mid-C_042010 2010GRC" xfId="8670"/>
    <cellStyle name="_Book1 (2)_04 07E Wild Horse Wind Expansion (C) (2)_Electric Rev Req Model (2010 GRC)" xfId="10949"/>
    <cellStyle name="_Book1 (2)_04 07E Wild Horse Wind Expansion (C) (2)_Electric Rev Req Model (2010 GRC) SF" xfId="10950"/>
    <cellStyle name="_Book1 (2)_04 07E Wild Horse Wind Expansion (C) (2)_Final Order Electric EXHIBIT A-1" xfId="469"/>
    <cellStyle name="_Book1 (2)_04 07E Wild Horse Wind Expansion (C) (2)_Final Order Electric EXHIBIT A-1 2" xfId="470"/>
    <cellStyle name="_Book1 (2)_04 07E Wild Horse Wind Expansion (C) (2)_Final Order Electric EXHIBIT A-1 2 2" xfId="471"/>
    <cellStyle name="_Book1 (2)_04 07E Wild Horse Wind Expansion (C) (2)_Final Order Electric EXHIBIT A-1 2 2 2" xfId="17353"/>
    <cellStyle name="_Book1 (2)_04 07E Wild Horse Wind Expansion (C) (2)_Final Order Electric EXHIBIT A-1 2 3" xfId="15827"/>
    <cellStyle name="_Book1 (2)_04 07E Wild Horse Wind Expansion (C) (2)_Final Order Electric EXHIBIT A-1 3" xfId="472"/>
    <cellStyle name="_Book1 (2)_04 07E Wild Horse Wind Expansion (C) (2)_Final Order Electric EXHIBIT A-1 3 2" xfId="17354"/>
    <cellStyle name="_Book1 (2)_04 07E Wild Horse Wind Expansion (C) (2)_Final Order Electric EXHIBIT A-1 4" xfId="13166"/>
    <cellStyle name="_Book1 (2)_04 07E Wild Horse Wind Expansion (C) (2)_TENASKA REGULATORY ASSET" xfId="473"/>
    <cellStyle name="_Book1 (2)_04 07E Wild Horse Wind Expansion (C) (2)_TENASKA REGULATORY ASSET 2" xfId="474"/>
    <cellStyle name="_Book1 (2)_04 07E Wild Horse Wind Expansion (C) (2)_TENASKA REGULATORY ASSET 2 2" xfId="475"/>
    <cellStyle name="_Book1 (2)_04 07E Wild Horse Wind Expansion (C) (2)_TENASKA REGULATORY ASSET 2 2 2" xfId="17355"/>
    <cellStyle name="_Book1 (2)_04 07E Wild Horse Wind Expansion (C) (2)_TENASKA REGULATORY ASSET 2 3" xfId="15828"/>
    <cellStyle name="_Book1 (2)_04 07E Wild Horse Wind Expansion (C) (2)_TENASKA REGULATORY ASSET 3" xfId="476"/>
    <cellStyle name="_Book1 (2)_04 07E Wild Horse Wind Expansion (C) (2)_TENASKA REGULATORY ASSET 3 2" xfId="17356"/>
    <cellStyle name="_Book1 (2)_04 07E Wild Horse Wind Expansion (C) (2)_TENASKA REGULATORY ASSET 4" xfId="13167"/>
    <cellStyle name="_Book1 (2)_16.37E Wild Horse Expansion DeferralRevwrkingfile SF" xfId="477"/>
    <cellStyle name="_Book1 (2)_16.37E Wild Horse Expansion DeferralRevwrkingfile SF 2" xfId="478"/>
    <cellStyle name="_Book1 (2)_16.37E Wild Horse Expansion DeferralRevwrkingfile SF 2 2" xfId="479"/>
    <cellStyle name="_Book1 (2)_16.37E Wild Horse Expansion DeferralRevwrkingfile SF 2 2 2" xfId="17357"/>
    <cellStyle name="_Book1 (2)_16.37E Wild Horse Expansion DeferralRevwrkingfile SF 2 3" xfId="13169"/>
    <cellStyle name="_Book1 (2)_16.37E Wild Horse Expansion DeferralRevwrkingfile SF 3" xfId="480"/>
    <cellStyle name="_Book1 (2)_16.37E Wild Horse Expansion DeferralRevwrkingfile SF 3 2" xfId="17358"/>
    <cellStyle name="_Book1 (2)_16.37E Wild Horse Expansion DeferralRevwrkingfile SF 4" xfId="13168"/>
    <cellStyle name="_Book1 (2)_16.37E Wild Horse Expansion DeferralRevwrkingfile SF_DEM-WP(C) ENERG10C--ctn Mid-C_042010 2010GRC" xfId="8671"/>
    <cellStyle name="_Book1 (2)_2009 Compliance Filing PCA Exhibits for GRC" xfId="10723"/>
    <cellStyle name="_Book1 (2)_2009 Compliance Filing PCA Exhibits for GRC 2" xfId="11258"/>
    <cellStyle name="_Book1 (2)_2009 GRC Compl Filing - Exhibit D" xfId="481"/>
    <cellStyle name="_Book1 (2)_2009 GRC Compl Filing - Exhibit D 2" xfId="482"/>
    <cellStyle name="_Book1 (2)_2009 GRC Compl Filing - Exhibit D 2 2" xfId="11259"/>
    <cellStyle name="_Book1 (2)_2009 GRC Compl Filing - Exhibit D 3" xfId="11260"/>
    <cellStyle name="_Book1 (2)_2009 GRC Compl Filing - Exhibit D_DEM-WP(C) ENERG10C--ctn Mid-C_042010 2010GRC" xfId="8672"/>
    <cellStyle name="_Book1 (2)_3.01 Income Statement" xfId="10724"/>
    <cellStyle name="_Book1 (2)_4 31 Regulatory Assets and Liabilities  7 06- Exhibit D" xfId="483"/>
    <cellStyle name="_Book1 (2)_4 31 Regulatory Assets and Liabilities  7 06- Exhibit D 2" xfId="484"/>
    <cellStyle name="_Book1 (2)_4 31 Regulatory Assets and Liabilities  7 06- Exhibit D 2 2" xfId="485"/>
    <cellStyle name="_Book1 (2)_4 31 Regulatory Assets and Liabilities  7 06- Exhibit D 2 2 2" xfId="17359"/>
    <cellStyle name="_Book1 (2)_4 31 Regulatory Assets and Liabilities  7 06- Exhibit D 2 3" xfId="13171"/>
    <cellStyle name="_Book1 (2)_4 31 Regulatory Assets and Liabilities  7 06- Exhibit D 3" xfId="486"/>
    <cellStyle name="_Book1 (2)_4 31 Regulatory Assets and Liabilities  7 06- Exhibit D 3 2" xfId="17360"/>
    <cellStyle name="_Book1 (2)_4 31 Regulatory Assets and Liabilities  7 06- Exhibit D 4" xfId="13170"/>
    <cellStyle name="_Book1 (2)_4 31 Regulatory Assets and Liabilities  7 06- Exhibit D_DEM-WP(C) ENERG10C--ctn Mid-C_042010 2010GRC" xfId="8673"/>
    <cellStyle name="_Book1 (2)_4 31 Regulatory Assets and Liabilities  7 06- Exhibit D_NIM Summary" xfId="487"/>
    <cellStyle name="_Book1 (2)_4 31 Regulatory Assets and Liabilities  7 06- Exhibit D_NIM Summary 2" xfId="488"/>
    <cellStyle name="_Book1 (2)_4 31 Regulatory Assets and Liabilities  7 06- Exhibit D_NIM Summary 2 2" xfId="11261"/>
    <cellStyle name="_Book1 (2)_4 31 Regulatory Assets and Liabilities  7 06- Exhibit D_NIM Summary 3" xfId="11262"/>
    <cellStyle name="_Book1 (2)_4 31 Regulatory Assets and Liabilities  7 06- Exhibit D_NIM Summary_DEM-WP(C) ENERG10C--ctn Mid-C_042010 2010GRC" xfId="8674"/>
    <cellStyle name="_Book1 (2)_4 31E Reg Asset  Liab and EXH D" xfId="8675"/>
    <cellStyle name="_Book1 (2)_4 31E Reg Asset  Liab and EXH D _ Aug 10 Filing (2)" xfId="8676"/>
    <cellStyle name="_Book1 (2)_4 31E Reg Asset  Liab and EXH D _ Aug 10 Filing (2) 2" xfId="20503"/>
    <cellStyle name="_Book1 (2)_4 31E Reg Asset  Liab and EXH D 10" xfId="20504"/>
    <cellStyle name="_Book1 (2)_4 31E Reg Asset  Liab and EXH D 11" xfId="20505"/>
    <cellStyle name="_Book1 (2)_4 31E Reg Asset  Liab and EXH D 12" xfId="20506"/>
    <cellStyle name="_Book1 (2)_4 31E Reg Asset  Liab and EXH D 13" xfId="20507"/>
    <cellStyle name="_Book1 (2)_4 31E Reg Asset  Liab and EXH D 14" xfId="20508"/>
    <cellStyle name="_Book1 (2)_4 31E Reg Asset  Liab and EXH D 15" xfId="20509"/>
    <cellStyle name="_Book1 (2)_4 31E Reg Asset  Liab and EXH D 16" xfId="20510"/>
    <cellStyle name="_Book1 (2)_4 31E Reg Asset  Liab and EXH D 17" xfId="20511"/>
    <cellStyle name="_Book1 (2)_4 31E Reg Asset  Liab and EXH D 18" xfId="20512"/>
    <cellStyle name="_Book1 (2)_4 31E Reg Asset  Liab and EXH D 19" xfId="20513"/>
    <cellStyle name="_Book1 (2)_4 31E Reg Asset  Liab and EXH D 2" xfId="20514"/>
    <cellStyle name="_Book1 (2)_4 31E Reg Asset  Liab and EXH D 20" xfId="20515"/>
    <cellStyle name="_Book1 (2)_4 31E Reg Asset  Liab and EXH D 21" xfId="20516"/>
    <cellStyle name="_Book1 (2)_4 31E Reg Asset  Liab and EXH D 22" xfId="20517"/>
    <cellStyle name="_Book1 (2)_4 31E Reg Asset  Liab and EXH D 23" xfId="20518"/>
    <cellStyle name="_Book1 (2)_4 31E Reg Asset  Liab and EXH D 24" xfId="20519"/>
    <cellStyle name="_Book1 (2)_4 31E Reg Asset  Liab and EXH D 25" xfId="20520"/>
    <cellStyle name="_Book1 (2)_4 31E Reg Asset  Liab and EXH D 26" xfId="20521"/>
    <cellStyle name="_Book1 (2)_4 31E Reg Asset  Liab and EXH D 27" xfId="20522"/>
    <cellStyle name="_Book1 (2)_4 31E Reg Asset  Liab and EXH D 28" xfId="20523"/>
    <cellStyle name="_Book1 (2)_4 31E Reg Asset  Liab and EXH D 29" xfId="20524"/>
    <cellStyle name="_Book1 (2)_4 31E Reg Asset  Liab and EXH D 3" xfId="20525"/>
    <cellStyle name="_Book1 (2)_4 31E Reg Asset  Liab and EXH D 30" xfId="20526"/>
    <cellStyle name="_Book1 (2)_4 31E Reg Asset  Liab and EXH D 31" xfId="20527"/>
    <cellStyle name="_Book1 (2)_4 31E Reg Asset  Liab and EXH D 32" xfId="20528"/>
    <cellStyle name="_Book1 (2)_4 31E Reg Asset  Liab and EXH D 33" xfId="20529"/>
    <cellStyle name="_Book1 (2)_4 31E Reg Asset  Liab and EXH D 34" xfId="20530"/>
    <cellStyle name="_Book1 (2)_4 31E Reg Asset  Liab and EXH D 35" xfId="20531"/>
    <cellStyle name="_Book1 (2)_4 31E Reg Asset  Liab and EXH D 36" xfId="20532"/>
    <cellStyle name="_Book1 (2)_4 31E Reg Asset  Liab and EXH D 4" xfId="20533"/>
    <cellStyle name="_Book1 (2)_4 31E Reg Asset  Liab and EXH D 5" xfId="20534"/>
    <cellStyle name="_Book1 (2)_4 31E Reg Asset  Liab and EXH D 6" xfId="20535"/>
    <cellStyle name="_Book1 (2)_4 31E Reg Asset  Liab and EXH D 7" xfId="20536"/>
    <cellStyle name="_Book1 (2)_4 31E Reg Asset  Liab and EXH D 8" xfId="20537"/>
    <cellStyle name="_Book1 (2)_4 31E Reg Asset  Liab and EXH D 9" xfId="20538"/>
    <cellStyle name="_Book1 (2)_4 32 Regulatory Assets and Liabilities  7 06- Exhibit D" xfId="489"/>
    <cellStyle name="_Book1 (2)_4 32 Regulatory Assets and Liabilities  7 06- Exhibit D 2" xfId="490"/>
    <cellStyle name="_Book1 (2)_4 32 Regulatory Assets and Liabilities  7 06- Exhibit D 2 2" xfId="491"/>
    <cellStyle name="_Book1 (2)_4 32 Regulatory Assets and Liabilities  7 06- Exhibit D 2 2 2" xfId="17361"/>
    <cellStyle name="_Book1 (2)_4 32 Regulatory Assets and Liabilities  7 06- Exhibit D 2 3" xfId="13173"/>
    <cellStyle name="_Book1 (2)_4 32 Regulatory Assets and Liabilities  7 06- Exhibit D 3" xfId="492"/>
    <cellStyle name="_Book1 (2)_4 32 Regulatory Assets and Liabilities  7 06- Exhibit D 3 2" xfId="17362"/>
    <cellStyle name="_Book1 (2)_4 32 Regulatory Assets and Liabilities  7 06- Exhibit D 4" xfId="13172"/>
    <cellStyle name="_Book1 (2)_4 32 Regulatory Assets and Liabilities  7 06- Exhibit D_DEM-WP(C) ENERG10C--ctn Mid-C_042010 2010GRC" xfId="8677"/>
    <cellStyle name="_Book1 (2)_4 32 Regulatory Assets and Liabilities  7 06- Exhibit D_NIM Summary" xfId="493"/>
    <cellStyle name="_Book1 (2)_4 32 Regulatory Assets and Liabilities  7 06- Exhibit D_NIM Summary 2" xfId="494"/>
    <cellStyle name="_Book1 (2)_4 32 Regulatory Assets and Liabilities  7 06- Exhibit D_NIM Summary 2 2" xfId="11263"/>
    <cellStyle name="_Book1 (2)_4 32 Regulatory Assets and Liabilities  7 06- Exhibit D_NIM Summary 3" xfId="11264"/>
    <cellStyle name="_Book1 (2)_4 32 Regulatory Assets and Liabilities  7 06- Exhibit D_NIM Summary_DEM-WP(C) ENERG10C--ctn Mid-C_042010 2010GRC" xfId="8678"/>
    <cellStyle name="_Book1 (2)_AURORA Total New" xfId="495"/>
    <cellStyle name="_Book1 (2)_AURORA Total New 2" xfId="496"/>
    <cellStyle name="_Book1 (2)_AURORA Total New 2 2" xfId="11265"/>
    <cellStyle name="_Book1 (2)_AURORA Total New 3" xfId="11266"/>
    <cellStyle name="_Book1 (2)_Book2" xfId="497"/>
    <cellStyle name="_Book1 (2)_Book2 2" xfId="498"/>
    <cellStyle name="_Book1 (2)_Book2 2 2" xfId="499"/>
    <cellStyle name="_Book1 (2)_Book2 2 2 2" xfId="17363"/>
    <cellStyle name="_Book1 (2)_Book2 2 3" xfId="13175"/>
    <cellStyle name="_Book1 (2)_Book2 3" xfId="500"/>
    <cellStyle name="_Book1 (2)_Book2 3 2" xfId="17364"/>
    <cellStyle name="_Book1 (2)_Book2 4" xfId="13174"/>
    <cellStyle name="_Book1 (2)_Book2_Adj Bench DR 3 for Initial Briefs (Electric)" xfId="501"/>
    <cellStyle name="_Book1 (2)_Book2_Adj Bench DR 3 for Initial Briefs (Electric) 2" xfId="502"/>
    <cellStyle name="_Book1 (2)_Book2_Adj Bench DR 3 for Initial Briefs (Electric) 2 2" xfId="503"/>
    <cellStyle name="_Book1 (2)_Book2_Adj Bench DR 3 for Initial Briefs (Electric) 2 2 2" xfId="17365"/>
    <cellStyle name="_Book1 (2)_Book2_Adj Bench DR 3 for Initial Briefs (Electric) 2 3" xfId="13177"/>
    <cellStyle name="_Book1 (2)_Book2_Adj Bench DR 3 for Initial Briefs (Electric) 3" xfId="504"/>
    <cellStyle name="_Book1 (2)_Book2_Adj Bench DR 3 for Initial Briefs (Electric) 3 2" xfId="17366"/>
    <cellStyle name="_Book1 (2)_Book2_Adj Bench DR 3 for Initial Briefs (Electric) 4" xfId="13176"/>
    <cellStyle name="_Book1 (2)_Book2_Adj Bench DR 3 for Initial Briefs (Electric)_DEM-WP(C) ENERG10C--ctn Mid-C_042010 2010GRC" xfId="8679"/>
    <cellStyle name="_Book1 (2)_Book2_DEM-WP(C) ENERG10C--ctn Mid-C_042010 2010GRC" xfId="8680"/>
    <cellStyle name="_Book1 (2)_Book2_Electric Rev Req Model (2009 GRC) Rebuttal" xfId="505"/>
    <cellStyle name="_Book1 (2)_Book2_Electric Rev Req Model (2009 GRC) Rebuttal 2" xfId="506"/>
    <cellStyle name="_Book1 (2)_Book2_Electric Rev Req Model (2009 GRC) Rebuttal 2 2" xfId="507"/>
    <cellStyle name="_Book1 (2)_Book2_Electric Rev Req Model (2009 GRC) Rebuttal 2 2 2" xfId="17367"/>
    <cellStyle name="_Book1 (2)_Book2_Electric Rev Req Model (2009 GRC) Rebuttal 2 3" xfId="15829"/>
    <cellStyle name="_Book1 (2)_Book2_Electric Rev Req Model (2009 GRC) Rebuttal 3" xfId="508"/>
    <cellStyle name="_Book1 (2)_Book2_Electric Rev Req Model (2009 GRC) Rebuttal 3 2" xfId="17368"/>
    <cellStyle name="_Book1 (2)_Book2_Electric Rev Req Model (2009 GRC) Rebuttal 4" xfId="13178"/>
    <cellStyle name="_Book1 (2)_Book2_Electric Rev Req Model (2009 GRC) Rebuttal REmoval of New  WH Solar AdjustMI" xfId="509"/>
    <cellStyle name="_Book1 (2)_Book2_Electric Rev Req Model (2009 GRC) Rebuttal REmoval of New  WH Solar AdjustMI 2" xfId="510"/>
    <cellStyle name="_Book1 (2)_Book2_Electric Rev Req Model (2009 GRC) Rebuttal REmoval of New  WH Solar AdjustMI 2 2" xfId="511"/>
    <cellStyle name="_Book1 (2)_Book2_Electric Rev Req Model (2009 GRC) Rebuttal REmoval of New  WH Solar AdjustMI 2 2 2" xfId="17369"/>
    <cellStyle name="_Book1 (2)_Book2_Electric Rev Req Model (2009 GRC) Rebuttal REmoval of New  WH Solar AdjustMI 2 3" xfId="13180"/>
    <cellStyle name="_Book1 (2)_Book2_Electric Rev Req Model (2009 GRC) Rebuttal REmoval of New  WH Solar AdjustMI 3" xfId="512"/>
    <cellStyle name="_Book1 (2)_Book2_Electric Rev Req Model (2009 GRC) Rebuttal REmoval of New  WH Solar AdjustMI 3 2" xfId="17370"/>
    <cellStyle name="_Book1 (2)_Book2_Electric Rev Req Model (2009 GRC) Rebuttal REmoval of New  WH Solar AdjustMI 4" xfId="13179"/>
    <cellStyle name="_Book1 (2)_Book2_Electric Rev Req Model (2009 GRC) Rebuttal REmoval of New  WH Solar AdjustMI_DEM-WP(C) ENERG10C--ctn Mid-C_042010 2010GRC" xfId="8681"/>
    <cellStyle name="_Book1 (2)_Book2_Electric Rev Req Model (2009 GRC) Revised 01-18-2010" xfId="513"/>
    <cellStyle name="_Book1 (2)_Book2_Electric Rev Req Model (2009 GRC) Revised 01-18-2010 2" xfId="514"/>
    <cellStyle name="_Book1 (2)_Book2_Electric Rev Req Model (2009 GRC) Revised 01-18-2010 2 2" xfId="515"/>
    <cellStyle name="_Book1 (2)_Book2_Electric Rev Req Model (2009 GRC) Revised 01-18-2010 2 2 2" xfId="17371"/>
    <cellStyle name="_Book1 (2)_Book2_Electric Rev Req Model (2009 GRC) Revised 01-18-2010 2 3" xfId="13182"/>
    <cellStyle name="_Book1 (2)_Book2_Electric Rev Req Model (2009 GRC) Revised 01-18-2010 3" xfId="516"/>
    <cellStyle name="_Book1 (2)_Book2_Electric Rev Req Model (2009 GRC) Revised 01-18-2010 3 2" xfId="17372"/>
    <cellStyle name="_Book1 (2)_Book2_Electric Rev Req Model (2009 GRC) Revised 01-18-2010 4" xfId="13181"/>
    <cellStyle name="_Book1 (2)_Book2_Electric Rev Req Model (2009 GRC) Revised 01-18-2010_DEM-WP(C) ENERG10C--ctn Mid-C_042010 2010GRC" xfId="8682"/>
    <cellStyle name="_Book1 (2)_Book2_Final Order Electric EXHIBIT A-1" xfId="517"/>
    <cellStyle name="_Book1 (2)_Book2_Final Order Electric EXHIBIT A-1 2" xfId="518"/>
    <cellStyle name="_Book1 (2)_Book2_Final Order Electric EXHIBIT A-1 2 2" xfId="519"/>
    <cellStyle name="_Book1 (2)_Book2_Final Order Electric EXHIBIT A-1 2 2 2" xfId="17373"/>
    <cellStyle name="_Book1 (2)_Book2_Final Order Electric EXHIBIT A-1 2 3" xfId="15830"/>
    <cellStyle name="_Book1 (2)_Book2_Final Order Electric EXHIBIT A-1 3" xfId="520"/>
    <cellStyle name="_Book1 (2)_Book2_Final Order Electric EXHIBIT A-1 3 2" xfId="17374"/>
    <cellStyle name="_Book1 (2)_Book2_Final Order Electric EXHIBIT A-1 4" xfId="13183"/>
    <cellStyle name="_Book1 (2)_Book4" xfId="521"/>
    <cellStyle name="_Book1 (2)_Book4 2" xfId="522"/>
    <cellStyle name="_Book1 (2)_Book4 2 2" xfId="523"/>
    <cellStyle name="_Book1 (2)_Book4 2 2 2" xfId="17375"/>
    <cellStyle name="_Book1 (2)_Book4 2 3" xfId="13185"/>
    <cellStyle name="_Book1 (2)_Book4 3" xfId="524"/>
    <cellStyle name="_Book1 (2)_Book4 3 2" xfId="17376"/>
    <cellStyle name="_Book1 (2)_Book4 4" xfId="13184"/>
    <cellStyle name="_Book1 (2)_Book4_DEM-WP(C) ENERG10C--ctn Mid-C_042010 2010GRC" xfId="8683"/>
    <cellStyle name="_Book1 (2)_Book9" xfId="525"/>
    <cellStyle name="_Book1 (2)_Book9 2" xfId="526"/>
    <cellStyle name="_Book1 (2)_Book9 2 2" xfId="527"/>
    <cellStyle name="_Book1 (2)_Book9 2 2 2" xfId="17377"/>
    <cellStyle name="_Book1 (2)_Book9 2 3" xfId="13187"/>
    <cellStyle name="_Book1 (2)_Book9 3" xfId="528"/>
    <cellStyle name="_Book1 (2)_Book9 3 2" xfId="17378"/>
    <cellStyle name="_Book1 (2)_Book9 4" xfId="13186"/>
    <cellStyle name="_Book1 (2)_Book9_DEM-WP(C) ENERG10C--ctn Mid-C_042010 2010GRC" xfId="8684"/>
    <cellStyle name="_Book1 (2)_Chelan PUD Power Costs (8-10)" xfId="8685"/>
    <cellStyle name="_Book1 (2)_Chelan PUD Power Costs (8-10) 2" xfId="20539"/>
    <cellStyle name="_Book1 (2)_DEM-WP(C) Chelan Power Costs" xfId="8686"/>
    <cellStyle name="_Book1 (2)_DEM-WP(C) Chelan Power Costs 2" xfId="20540"/>
    <cellStyle name="_Book1 (2)_DEM-WP(C) ENERG10C--ctn Mid-C_042010 2010GRC" xfId="8687"/>
    <cellStyle name="_Book1 (2)_DEM-WP(C) Gas Transport 2010GRC" xfId="8688"/>
    <cellStyle name="_Book1 (2)_DEM-WP(C) Gas Transport 2010GRC 2" xfId="20541"/>
    <cellStyle name="_Book1 (2)_Exh A-1 resulting from UE-112050 effective Jan 1 2012" xfId="11267"/>
    <cellStyle name="_Book1 (2)_Exh G - Klamath Peaker PPA fr C Locke 2-12" xfId="11268"/>
    <cellStyle name="_Book1 (2)_Exhibit A-1 effective 4-1-11 fr S Free 12-11" xfId="11269"/>
    <cellStyle name="_Book1 (2)_INPUTS" xfId="529"/>
    <cellStyle name="_Book1 (2)_INPUTS 2" xfId="530"/>
    <cellStyle name="_Book1 (2)_INPUTS 2 2" xfId="531"/>
    <cellStyle name="_Book1 (2)_INPUTS 2 2 2" xfId="17379"/>
    <cellStyle name="_Book1 (2)_INPUTS 2 3" xfId="15832"/>
    <cellStyle name="_Book1 (2)_INPUTS 3" xfId="532"/>
    <cellStyle name="_Book1 (2)_INPUTS 3 2" xfId="17380"/>
    <cellStyle name="_Book1 (2)_INPUTS 4" xfId="15831"/>
    <cellStyle name="_Book1 (2)_Mint Farm Generation BPA" xfId="20542"/>
    <cellStyle name="_Book1 (2)_NIM Summary" xfId="533"/>
    <cellStyle name="_Book1 (2)_NIM Summary 09GRC" xfId="534"/>
    <cellStyle name="_Book1 (2)_NIM Summary 09GRC 2" xfId="535"/>
    <cellStyle name="_Book1 (2)_NIM Summary 09GRC 2 2" xfId="11270"/>
    <cellStyle name="_Book1 (2)_NIM Summary 09GRC 3" xfId="11271"/>
    <cellStyle name="_Book1 (2)_NIM Summary 09GRC_DEM-WP(C) ENERG10C--ctn Mid-C_042010 2010GRC" xfId="8689"/>
    <cellStyle name="_Book1 (2)_NIM Summary 10" xfId="11272"/>
    <cellStyle name="_Book1 (2)_NIM Summary 11" xfId="11273"/>
    <cellStyle name="_Book1 (2)_NIM Summary 12" xfId="11274"/>
    <cellStyle name="_Book1 (2)_NIM Summary 13" xfId="11275"/>
    <cellStyle name="_Book1 (2)_NIM Summary 14" xfId="11276"/>
    <cellStyle name="_Book1 (2)_NIM Summary 15" xfId="11277"/>
    <cellStyle name="_Book1 (2)_NIM Summary 16" xfId="11278"/>
    <cellStyle name="_Book1 (2)_NIM Summary 17" xfId="11279"/>
    <cellStyle name="_Book1 (2)_NIM Summary 18" xfId="11280"/>
    <cellStyle name="_Book1 (2)_NIM Summary 19" xfId="11281"/>
    <cellStyle name="_Book1 (2)_NIM Summary 2" xfId="536"/>
    <cellStyle name="_Book1 (2)_NIM Summary 2 2" xfId="11282"/>
    <cellStyle name="_Book1 (2)_NIM Summary 20" xfId="11283"/>
    <cellStyle name="_Book1 (2)_NIM Summary 21" xfId="11284"/>
    <cellStyle name="_Book1 (2)_NIM Summary 22" xfId="11285"/>
    <cellStyle name="_Book1 (2)_NIM Summary 23" xfId="11286"/>
    <cellStyle name="_Book1 (2)_NIM Summary 24" xfId="11287"/>
    <cellStyle name="_Book1 (2)_NIM Summary 25" xfId="11288"/>
    <cellStyle name="_Book1 (2)_NIM Summary 26" xfId="11289"/>
    <cellStyle name="_Book1 (2)_NIM Summary 27" xfId="11290"/>
    <cellStyle name="_Book1 (2)_NIM Summary 28" xfId="11291"/>
    <cellStyle name="_Book1 (2)_NIM Summary 29" xfId="11292"/>
    <cellStyle name="_Book1 (2)_NIM Summary 3" xfId="537"/>
    <cellStyle name="_Book1 (2)_NIM Summary 3 2" xfId="13189"/>
    <cellStyle name="_Book1 (2)_NIM Summary 30" xfId="11293"/>
    <cellStyle name="_Book1 (2)_NIM Summary 31" xfId="11294"/>
    <cellStyle name="_Book1 (2)_NIM Summary 32" xfId="11295"/>
    <cellStyle name="_Book1 (2)_NIM Summary 33" xfId="11296"/>
    <cellStyle name="_Book1 (2)_NIM Summary 34" xfId="11297"/>
    <cellStyle name="_Book1 (2)_NIM Summary 35" xfId="11298"/>
    <cellStyle name="_Book1 (2)_NIM Summary 36" xfId="11299"/>
    <cellStyle name="_Book1 (2)_NIM Summary 37" xfId="11300"/>
    <cellStyle name="_Book1 (2)_NIM Summary 38" xfId="11301"/>
    <cellStyle name="_Book1 (2)_NIM Summary 39" xfId="11302"/>
    <cellStyle name="_Book1 (2)_NIM Summary 4" xfId="538"/>
    <cellStyle name="_Book1 (2)_NIM Summary 4 2" xfId="15519"/>
    <cellStyle name="_Book1 (2)_NIM Summary 40" xfId="11303"/>
    <cellStyle name="_Book1 (2)_NIM Summary 41" xfId="11304"/>
    <cellStyle name="_Book1 (2)_NIM Summary 42" xfId="13188"/>
    <cellStyle name="_Book1 (2)_NIM Summary 43" xfId="14533"/>
    <cellStyle name="_Book1 (2)_NIM Summary 44" xfId="20543"/>
    <cellStyle name="_Book1 (2)_NIM Summary 45" xfId="20544"/>
    <cellStyle name="_Book1 (2)_NIM Summary 46" xfId="20545"/>
    <cellStyle name="_Book1 (2)_NIM Summary 47" xfId="20546"/>
    <cellStyle name="_Book1 (2)_NIM Summary 48" xfId="20547"/>
    <cellStyle name="_Book1 (2)_NIM Summary 49" xfId="20548"/>
    <cellStyle name="_Book1 (2)_NIM Summary 5" xfId="539"/>
    <cellStyle name="_Book1 (2)_NIM Summary 5 2" xfId="15520"/>
    <cellStyle name="_Book1 (2)_NIM Summary 50" xfId="20549"/>
    <cellStyle name="_Book1 (2)_NIM Summary 51" xfId="38816"/>
    <cellStyle name="_Book1 (2)_NIM Summary 6" xfId="540"/>
    <cellStyle name="_Book1 (2)_NIM Summary 6 2" xfId="15521"/>
    <cellStyle name="_Book1 (2)_NIM Summary 7" xfId="541"/>
    <cellStyle name="_Book1 (2)_NIM Summary 7 2" xfId="15522"/>
    <cellStyle name="_Book1 (2)_NIM Summary 8" xfId="542"/>
    <cellStyle name="_Book1 (2)_NIM Summary 8 2" xfId="15523"/>
    <cellStyle name="_Book1 (2)_NIM Summary 9" xfId="543"/>
    <cellStyle name="_Book1 (2)_NIM Summary 9 2" xfId="15524"/>
    <cellStyle name="_Book1 (2)_NIM Summary_DEM-WP(C) ENERG10C--ctn Mid-C_042010 2010GRC" xfId="8690"/>
    <cellStyle name="_Book1 (2)_PCA 10 -  Exhibit D Dec 2011" xfId="11305"/>
    <cellStyle name="_Book1 (2)_PCA 10 -  Exhibit D from A Kellogg Jan 2011" xfId="10725"/>
    <cellStyle name="_Book1 (2)_PCA 10 -  Exhibit D from A Kellogg July 2011" xfId="10726"/>
    <cellStyle name="_Book1 (2)_PCA 10 -  Exhibit D from S Free Rcv'd 12-11" xfId="10727"/>
    <cellStyle name="_Book1 (2)_PCA 11 -  Exhibit D Jan 2012 fr A Kellogg" xfId="11306"/>
    <cellStyle name="_Book1 (2)_PCA 11 -  Exhibit D Jan 2012 WF" xfId="11307"/>
    <cellStyle name="_Book1 (2)_PCA 9 -  Exhibit D April 2010" xfId="10728"/>
    <cellStyle name="_Book1 (2)_PCA 9 -  Exhibit D April 2010 (3)" xfId="544"/>
    <cellStyle name="_Book1 (2)_PCA 9 -  Exhibit D April 2010 (3) 2" xfId="545"/>
    <cellStyle name="_Book1 (2)_PCA 9 -  Exhibit D April 2010 (3) 2 2" xfId="11308"/>
    <cellStyle name="_Book1 (2)_PCA 9 -  Exhibit D April 2010 (3) 3" xfId="11309"/>
    <cellStyle name="_Book1 (2)_PCA 9 -  Exhibit D April 2010 (3)_DEM-WP(C) ENERG10C--ctn Mid-C_042010 2010GRC" xfId="8691"/>
    <cellStyle name="_Book1 (2)_PCA 9 -  Exhibit D April 2010 2" xfId="11310"/>
    <cellStyle name="_Book1 (2)_PCA 9 -  Exhibit D April 2010 3" xfId="11311"/>
    <cellStyle name="_Book1 (2)_PCA 9 -  Exhibit D April 2010 4" xfId="11312"/>
    <cellStyle name="_Book1 (2)_PCA 9 -  Exhibit D April 2010 5" xfId="11313"/>
    <cellStyle name="_Book1 (2)_PCA 9 -  Exhibit D April 2010 6" xfId="11314"/>
    <cellStyle name="_Book1 (2)_PCA 9 -  Exhibit D Nov 2010" xfId="10729"/>
    <cellStyle name="_Book1 (2)_PCA 9 -  Exhibit D Nov 2010 2" xfId="11315"/>
    <cellStyle name="_Book1 (2)_PCA 9 - Exhibit D at August 2010" xfId="10730"/>
    <cellStyle name="_Book1 (2)_PCA 9 - Exhibit D at August 2010 2" xfId="11316"/>
    <cellStyle name="_Book1 (2)_PCA 9 - Exhibit D June 2010 GRC" xfId="10731"/>
    <cellStyle name="_Book1 (2)_PCA 9 - Exhibit D June 2010 GRC 2" xfId="11317"/>
    <cellStyle name="_Book1 (2)_Power Costs - Comparison bx Rbtl-Staff-Jt-PC" xfId="546"/>
    <cellStyle name="_Book1 (2)_Power Costs - Comparison bx Rbtl-Staff-Jt-PC 2" xfId="547"/>
    <cellStyle name="_Book1 (2)_Power Costs - Comparison bx Rbtl-Staff-Jt-PC 2 2" xfId="548"/>
    <cellStyle name="_Book1 (2)_Power Costs - Comparison bx Rbtl-Staff-Jt-PC 2 2 2" xfId="17381"/>
    <cellStyle name="_Book1 (2)_Power Costs - Comparison bx Rbtl-Staff-Jt-PC 2 3" xfId="13191"/>
    <cellStyle name="_Book1 (2)_Power Costs - Comparison bx Rbtl-Staff-Jt-PC 3" xfId="549"/>
    <cellStyle name="_Book1 (2)_Power Costs - Comparison bx Rbtl-Staff-Jt-PC 3 2" xfId="17382"/>
    <cellStyle name="_Book1 (2)_Power Costs - Comparison bx Rbtl-Staff-Jt-PC 4" xfId="13190"/>
    <cellStyle name="_Book1 (2)_Power Costs - Comparison bx Rbtl-Staff-Jt-PC_Adj Bench DR 3 for Initial Briefs (Electric)" xfId="550"/>
    <cellStyle name="_Book1 (2)_Power Costs - Comparison bx Rbtl-Staff-Jt-PC_Adj Bench DR 3 for Initial Briefs (Electric) 2" xfId="551"/>
    <cellStyle name="_Book1 (2)_Power Costs - Comparison bx Rbtl-Staff-Jt-PC_Adj Bench DR 3 for Initial Briefs (Electric) 2 2" xfId="552"/>
    <cellStyle name="_Book1 (2)_Power Costs - Comparison bx Rbtl-Staff-Jt-PC_Adj Bench DR 3 for Initial Briefs (Electric) 2 2 2" xfId="17383"/>
    <cellStyle name="_Book1 (2)_Power Costs - Comparison bx Rbtl-Staff-Jt-PC_Adj Bench DR 3 for Initial Briefs (Electric) 2 3" xfId="13193"/>
    <cellStyle name="_Book1 (2)_Power Costs - Comparison bx Rbtl-Staff-Jt-PC_Adj Bench DR 3 for Initial Briefs (Electric) 3" xfId="553"/>
    <cellStyle name="_Book1 (2)_Power Costs - Comparison bx Rbtl-Staff-Jt-PC_Adj Bench DR 3 for Initial Briefs (Electric) 3 2" xfId="17384"/>
    <cellStyle name="_Book1 (2)_Power Costs - Comparison bx Rbtl-Staff-Jt-PC_Adj Bench DR 3 for Initial Briefs (Electric) 4" xfId="13192"/>
    <cellStyle name="_Book1 (2)_Power Costs - Comparison bx Rbtl-Staff-Jt-PC_Adj Bench DR 3 for Initial Briefs (Electric)_DEM-WP(C) ENERG10C--ctn Mid-C_042010 2010GRC" xfId="8692"/>
    <cellStyle name="_Book1 (2)_Power Costs - Comparison bx Rbtl-Staff-Jt-PC_DEM-WP(C) ENERG10C--ctn Mid-C_042010 2010GRC" xfId="8693"/>
    <cellStyle name="_Book1 (2)_Power Costs - Comparison bx Rbtl-Staff-Jt-PC_Electric Rev Req Model (2009 GRC) Rebuttal" xfId="554"/>
    <cellStyle name="_Book1 (2)_Power Costs - Comparison bx Rbtl-Staff-Jt-PC_Electric Rev Req Model (2009 GRC) Rebuttal 2" xfId="555"/>
    <cellStyle name="_Book1 (2)_Power Costs - Comparison bx Rbtl-Staff-Jt-PC_Electric Rev Req Model (2009 GRC) Rebuttal 2 2" xfId="556"/>
    <cellStyle name="_Book1 (2)_Power Costs - Comparison bx Rbtl-Staff-Jt-PC_Electric Rev Req Model (2009 GRC) Rebuttal 2 2 2" xfId="17385"/>
    <cellStyle name="_Book1 (2)_Power Costs - Comparison bx Rbtl-Staff-Jt-PC_Electric Rev Req Model (2009 GRC) Rebuttal 2 3" xfId="15833"/>
    <cellStyle name="_Book1 (2)_Power Costs - Comparison bx Rbtl-Staff-Jt-PC_Electric Rev Req Model (2009 GRC) Rebuttal 3" xfId="557"/>
    <cellStyle name="_Book1 (2)_Power Costs - Comparison bx Rbtl-Staff-Jt-PC_Electric Rev Req Model (2009 GRC) Rebuttal 3 2" xfId="17386"/>
    <cellStyle name="_Book1 (2)_Power Costs - Comparison bx Rbtl-Staff-Jt-PC_Electric Rev Req Model (2009 GRC) Rebuttal 4" xfId="13194"/>
    <cellStyle name="_Book1 (2)_Power Costs - Comparison bx Rbtl-Staff-Jt-PC_Electric Rev Req Model (2009 GRC) Rebuttal REmoval of New  WH Solar AdjustMI" xfId="558"/>
    <cellStyle name="_Book1 (2)_Power Costs - Comparison bx Rbtl-Staff-Jt-PC_Electric Rev Req Model (2009 GRC) Rebuttal REmoval of New  WH Solar AdjustMI 2" xfId="559"/>
    <cellStyle name="_Book1 (2)_Power Costs - Comparison bx Rbtl-Staff-Jt-PC_Electric Rev Req Model (2009 GRC) Rebuttal REmoval of New  WH Solar AdjustMI 2 2" xfId="560"/>
    <cellStyle name="_Book1 (2)_Power Costs - Comparison bx Rbtl-Staff-Jt-PC_Electric Rev Req Model (2009 GRC) Rebuttal REmoval of New  WH Solar AdjustMI 2 2 2" xfId="17387"/>
    <cellStyle name="_Book1 (2)_Power Costs - Comparison bx Rbtl-Staff-Jt-PC_Electric Rev Req Model (2009 GRC) Rebuttal REmoval of New  WH Solar AdjustMI 2 3" xfId="13196"/>
    <cellStyle name="_Book1 (2)_Power Costs - Comparison bx Rbtl-Staff-Jt-PC_Electric Rev Req Model (2009 GRC) Rebuttal REmoval of New  WH Solar AdjustMI 3" xfId="561"/>
    <cellStyle name="_Book1 (2)_Power Costs - Comparison bx Rbtl-Staff-Jt-PC_Electric Rev Req Model (2009 GRC) Rebuttal REmoval of New  WH Solar AdjustMI 3 2" xfId="17388"/>
    <cellStyle name="_Book1 (2)_Power Costs - Comparison bx Rbtl-Staff-Jt-PC_Electric Rev Req Model (2009 GRC) Rebuttal REmoval of New  WH Solar AdjustMI 4" xfId="13195"/>
    <cellStyle name="_Book1 (2)_Power Costs - Comparison bx Rbtl-Staff-Jt-PC_Electric Rev Req Model (2009 GRC) Rebuttal REmoval of New  WH Solar AdjustMI_DEM-WP(C) ENERG10C--ctn Mid-C_042010 2010GRC" xfId="8694"/>
    <cellStyle name="_Book1 (2)_Power Costs - Comparison bx Rbtl-Staff-Jt-PC_Electric Rev Req Model (2009 GRC) Revised 01-18-2010" xfId="562"/>
    <cellStyle name="_Book1 (2)_Power Costs - Comparison bx Rbtl-Staff-Jt-PC_Electric Rev Req Model (2009 GRC) Revised 01-18-2010 2" xfId="563"/>
    <cellStyle name="_Book1 (2)_Power Costs - Comparison bx Rbtl-Staff-Jt-PC_Electric Rev Req Model (2009 GRC) Revised 01-18-2010 2 2" xfId="564"/>
    <cellStyle name="_Book1 (2)_Power Costs - Comparison bx Rbtl-Staff-Jt-PC_Electric Rev Req Model (2009 GRC) Revised 01-18-2010 2 2 2" xfId="17389"/>
    <cellStyle name="_Book1 (2)_Power Costs - Comparison bx Rbtl-Staff-Jt-PC_Electric Rev Req Model (2009 GRC) Revised 01-18-2010 2 3" xfId="13198"/>
    <cellStyle name="_Book1 (2)_Power Costs - Comparison bx Rbtl-Staff-Jt-PC_Electric Rev Req Model (2009 GRC) Revised 01-18-2010 3" xfId="565"/>
    <cellStyle name="_Book1 (2)_Power Costs - Comparison bx Rbtl-Staff-Jt-PC_Electric Rev Req Model (2009 GRC) Revised 01-18-2010 3 2" xfId="17390"/>
    <cellStyle name="_Book1 (2)_Power Costs - Comparison bx Rbtl-Staff-Jt-PC_Electric Rev Req Model (2009 GRC) Revised 01-18-2010 4" xfId="13197"/>
    <cellStyle name="_Book1 (2)_Power Costs - Comparison bx Rbtl-Staff-Jt-PC_Electric Rev Req Model (2009 GRC) Revised 01-18-2010_DEM-WP(C) ENERG10C--ctn Mid-C_042010 2010GRC" xfId="8695"/>
    <cellStyle name="_Book1 (2)_Power Costs - Comparison bx Rbtl-Staff-Jt-PC_Final Order Electric EXHIBIT A-1" xfId="566"/>
    <cellStyle name="_Book1 (2)_Power Costs - Comparison bx Rbtl-Staff-Jt-PC_Final Order Electric EXHIBIT A-1 2" xfId="567"/>
    <cellStyle name="_Book1 (2)_Power Costs - Comparison bx Rbtl-Staff-Jt-PC_Final Order Electric EXHIBIT A-1 2 2" xfId="568"/>
    <cellStyle name="_Book1 (2)_Power Costs - Comparison bx Rbtl-Staff-Jt-PC_Final Order Electric EXHIBIT A-1 2 2 2" xfId="17391"/>
    <cellStyle name="_Book1 (2)_Power Costs - Comparison bx Rbtl-Staff-Jt-PC_Final Order Electric EXHIBIT A-1 2 3" xfId="15834"/>
    <cellStyle name="_Book1 (2)_Power Costs - Comparison bx Rbtl-Staff-Jt-PC_Final Order Electric EXHIBIT A-1 3" xfId="569"/>
    <cellStyle name="_Book1 (2)_Power Costs - Comparison bx Rbtl-Staff-Jt-PC_Final Order Electric EXHIBIT A-1 3 2" xfId="17392"/>
    <cellStyle name="_Book1 (2)_Power Costs - Comparison bx Rbtl-Staff-Jt-PC_Final Order Electric EXHIBIT A-1 4" xfId="13199"/>
    <cellStyle name="_Book1 (2)_Production Adj 4.37" xfId="570"/>
    <cellStyle name="_Book1 (2)_Production Adj 4.37 2" xfId="571"/>
    <cellStyle name="_Book1 (2)_Production Adj 4.37 2 2" xfId="572"/>
    <cellStyle name="_Book1 (2)_Production Adj 4.37 2 2 2" xfId="17393"/>
    <cellStyle name="_Book1 (2)_Production Adj 4.37 2 3" xfId="15836"/>
    <cellStyle name="_Book1 (2)_Production Adj 4.37 3" xfId="573"/>
    <cellStyle name="_Book1 (2)_Production Adj 4.37 3 2" xfId="17394"/>
    <cellStyle name="_Book1 (2)_Production Adj 4.37 4" xfId="15835"/>
    <cellStyle name="_Book1 (2)_Purchased Power Adj 4.03" xfId="574"/>
    <cellStyle name="_Book1 (2)_Purchased Power Adj 4.03 2" xfId="575"/>
    <cellStyle name="_Book1 (2)_Purchased Power Adj 4.03 2 2" xfId="576"/>
    <cellStyle name="_Book1 (2)_Purchased Power Adj 4.03 2 2 2" xfId="17395"/>
    <cellStyle name="_Book1 (2)_Purchased Power Adj 4.03 2 3" xfId="15838"/>
    <cellStyle name="_Book1 (2)_Purchased Power Adj 4.03 3" xfId="577"/>
    <cellStyle name="_Book1 (2)_Purchased Power Adj 4.03 3 2" xfId="17396"/>
    <cellStyle name="_Book1 (2)_Purchased Power Adj 4.03 4" xfId="15837"/>
    <cellStyle name="_Book1 (2)_Rebuttal Power Costs" xfId="578"/>
    <cellStyle name="_Book1 (2)_Rebuttal Power Costs 2" xfId="579"/>
    <cellStyle name="_Book1 (2)_Rebuttal Power Costs 2 2" xfId="580"/>
    <cellStyle name="_Book1 (2)_Rebuttal Power Costs 2 2 2" xfId="17397"/>
    <cellStyle name="_Book1 (2)_Rebuttal Power Costs 2 3" xfId="13201"/>
    <cellStyle name="_Book1 (2)_Rebuttal Power Costs 3" xfId="581"/>
    <cellStyle name="_Book1 (2)_Rebuttal Power Costs 3 2" xfId="17398"/>
    <cellStyle name="_Book1 (2)_Rebuttal Power Costs 4" xfId="13200"/>
    <cellStyle name="_Book1 (2)_Rebuttal Power Costs_Adj Bench DR 3 for Initial Briefs (Electric)" xfId="582"/>
    <cellStyle name="_Book1 (2)_Rebuttal Power Costs_Adj Bench DR 3 for Initial Briefs (Electric) 2" xfId="583"/>
    <cellStyle name="_Book1 (2)_Rebuttal Power Costs_Adj Bench DR 3 for Initial Briefs (Electric) 2 2" xfId="584"/>
    <cellStyle name="_Book1 (2)_Rebuttal Power Costs_Adj Bench DR 3 for Initial Briefs (Electric) 2 2 2" xfId="17399"/>
    <cellStyle name="_Book1 (2)_Rebuttal Power Costs_Adj Bench DR 3 for Initial Briefs (Electric) 2 3" xfId="13203"/>
    <cellStyle name="_Book1 (2)_Rebuttal Power Costs_Adj Bench DR 3 for Initial Briefs (Electric) 3" xfId="585"/>
    <cellStyle name="_Book1 (2)_Rebuttal Power Costs_Adj Bench DR 3 for Initial Briefs (Electric) 3 2" xfId="17400"/>
    <cellStyle name="_Book1 (2)_Rebuttal Power Costs_Adj Bench DR 3 for Initial Briefs (Electric) 4" xfId="13202"/>
    <cellStyle name="_Book1 (2)_Rebuttal Power Costs_Adj Bench DR 3 for Initial Briefs (Electric)_DEM-WP(C) ENERG10C--ctn Mid-C_042010 2010GRC" xfId="8696"/>
    <cellStyle name="_Book1 (2)_Rebuttal Power Costs_DEM-WP(C) ENERG10C--ctn Mid-C_042010 2010GRC" xfId="8697"/>
    <cellStyle name="_Book1 (2)_Rebuttal Power Costs_Electric Rev Req Model (2009 GRC) Rebuttal" xfId="586"/>
    <cellStyle name="_Book1 (2)_Rebuttal Power Costs_Electric Rev Req Model (2009 GRC) Rebuttal 2" xfId="587"/>
    <cellStyle name="_Book1 (2)_Rebuttal Power Costs_Electric Rev Req Model (2009 GRC) Rebuttal 2 2" xfId="588"/>
    <cellStyle name="_Book1 (2)_Rebuttal Power Costs_Electric Rev Req Model (2009 GRC) Rebuttal 2 2 2" xfId="17401"/>
    <cellStyle name="_Book1 (2)_Rebuttal Power Costs_Electric Rev Req Model (2009 GRC) Rebuttal 2 3" xfId="15839"/>
    <cellStyle name="_Book1 (2)_Rebuttal Power Costs_Electric Rev Req Model (2009 GRC) Rebuttal 3" xfId="589"/>
    <cellStyle name="_Book1 (2)_Rebuttal Power Costs_Electric Rev Req Model (2009 GRC) Rebuttal 3 2" xfId="17402"/>
    <cellStyle name="_Book1 (2)_Rebuttal Power Costs_Electric Rev Req Model (2009 GRC) Rebuttal 4" xfId="13204"/>
    <cellStyle name="_Book1 (2)_Rebuttal Power Costs_Electric Rev Req Model (2009 GRC) Rebuttal REmoval of New  WH Solar AdjustMI" xfId="590"/>
    <cellStyle name="_Book1 (2)_Rebuttal Power Costs_Electric Rev Req Model (2009 GRC) Rebuttal REmoval of New  WH Solar AdjustMI 2" xfId="591"/>
    <cellStyle name="_Book1 (2)_Rebuttal Power Costs_Electric Rev Req Model (2009 GRC) Rebuttal REmoval of New  WH Solar AdjustMI 2 2" xfId="592"/>
    <cellStyle name="_Book1 (2)_Rebuttal Power Costs_Electric Rev Req Model (2009 GRC) Rebuttal REmoval of New  WH Solar AdjustMI 2 2 2" xfId="17403"/>
    <cellStyle name="_Book1 (2)_Rebuttal Power Costs_Electric Rev Req Model (2009 GRC) Rebuttal REmoval of New  WH Solar AdjustMI 2 3" xfId="13206"/>
    <cellStyle name="_Book1 (2)_Rebuttal Power Costs_Electric Rev Req Model (2009 GRC) Rebuttal REmoval of New  WH Solar AdjustMI 3" xfId="593"/>
    <cellStyle name="_Book1 (2)_Rebuttal Power Costs_Electric Rev Req Model (2009 GRC) Rebuttal REmoval of New  WH Solar AdjustMI 3 2" xfId="17404"/>
    <cellStyle name="_Book1 (2)_Rebuttal Power Costs_Electric Rev Req Model (2009 GRC) Rebuttal REmoval of New  WH Solar AdjustMI 4" xfId="13205"/>
    <cellStyle name="_Book1 (2)_Rebuttal Power Costs_Electric Rev Req Model (2009 GRC) Rebuttal REmoval of New  WH Solar AdjustMI_DEM-WP(C) ENERG10C--ctn Mid-C_042010 2010GRC" xfId="8698"/>
    <cellStyle name="_Book1 (2)_Rebuttal Power Costs_Electric Rev Req Model (2009 GRC) Revised 01-18-2010" xfId="594"/>
    <cellStyle name="_Book1 (2)_Rebuttal Power Costs_Electric Rev Req Model (2009 GRC) Revised 01-18-2010 2" xfId="595"/>
    <cellStyle name="_Book1 (2)_Rebuttal Power Costs_Electric Rev Req Model (2009 GRC) Revised 01-18-2010 2 2" xfId="596"/>
    <cellStyle name="_Book1 (2)_Rebuttal Power Costs_Electric Rev Req Model (2009 GRC) Revised 01-18-2010 2 2 2" xfId="17405"/>
    <cellStyle name="_Book1 (2)_Rebuttal Power Costs_Electric Rev Req Model (2009 GRC) Revised 01-18-2010 2 3" xfId="13208"/>
    <cellStyle name="_Book1 (2)_Rebuttal Power Costs_Electric Rev Req Model (2009 GRC) Revised 01-18-2010 3" xfId="597"/>
    <cellStyle name="_Book1 (2)_Rebuttal Power Costs_Electric Rev Req Model (2009 GRC) Revised 01-18-2010 3 2" xfId="17406"/>
    <cellStyle name="_Book1 (2)_Rebuttal Power Costs_Electric Rev Req Model (2009 GRC) Revised 01-18-2010 4" xfId="13207"/>
    <cellStyle name="_Book1 (2)_Rebuttal Power Costs_Electric Rev Req Model (2009 GRC) Revised 01-18-2010_DEM-WP(C) ENERG10C--ctn Mid-C_042010 2010GRC" xfId="8699"/>
    <cellStyle name="_Book1 (2)_Rebuttal Power Costs_Final Order Electric EXHIBIT A-1" xfId="598"/>
    <cellStyle name="_Book1 (2)_Rebuttal Power Costs_Final Order Electric EXHIBIT A-1 2" xfId="599"/>
    <cellStyle name="_Book1 (2)_Rebuttal Power Costs_Final Order Electric EXHIBIT A-1 2 2" xfId="600"/>
    <cellStyle name="_Book1 (2)_Rebuttal Power Costs_Final Order Electric EXHIBIT A-1 2 2 2" xfId="17407"/>
    <cellStyle name="_Book1 (2)_Rebuttal Power Costs_Final Order Electric EXHIBIT A-1 2 3" xfId="15840"/>
    <cellStyle name="_Book1 (2)_Rebuttal Power Costs_Final Order Electric EXHIBIT A-1 3" xfId="601"/>
    <cellStyle name="_Book1 (2)_Rebuttal Power Costs_Final Order Electric EXHIBIT A-1 3 2" xfId="17408"/>
    <cellStyle name="_Book1 (2)_Rebuttal Power Costs_Final Order Electric EXHIBIT A-1 4" xfId="13209"/>
    <cellStyle name="_Book1 (2)_ROR &amp; CONV FACTOR" xfId="602"/>
    <cellStyle name="_Book1 (2)_ROR &amp; CONV FACTOR 2" xfId="603"/>
    <cellStyle name="_Book1 (2)_ROR &amp; CONV FACTOR 2 2" xfId="604"/>
    <cellStyle name="_Book1 (2)_ROR &amp; CONV FACTOR 2 2 2" xfId="17409"/>
    <cellStyle name="_Book1 (2)_ROR &amp; CONV FACTOR 2 3" xfId="15842"/>
    <cellStyle name="_Book1 (2)_ROR &amp; CONV FACTOR 3" xfId="605"/>
    <cellStyle name="_Book1 (2)_ROR &amp; CONV FACTOR 3 2" xfId="17410"/>
    <cellStyle name="_Book1 (2)_ROR &amp; CONV FACTOR 4" xfId="15841"/>
    <cellStyle name="_Book1 (2)_ROR 5.02" xfId="606"/>
    <cellStyle name="_Book1 (2)_ROR 5.02 2" xfId="607"/>
    <cellStyle name="_Book1 (2)_ROR 5.02 2 2" xfId="608"/>
    <cellStyle name="_Book1 (2)_ROR 5.02 2 2 2" xfId="17411"/>
    <cellStyle name="_Book1 (2)_ROR 5.02 2 3" xfId="15844"/>
    <cellStyle name="_Book1 (2)_ROR 5.02 3" xfId="609"/>
    <cellStyle name="_Book1 (2)_ROR 5.02 3 2" xfId="17412"/>
    <cellStyle name="_Book1 (2)_ROR 5.02 4" xfId="15843"/>
    <cellStyle name="_Book1 (2)_Wind Integration 10GRC" xfId="610"/>
    <cellStyle name="_Book1 (2)_Wind Integration 10GRC 2" xfId="611"/>
    <cellStyle name="_Book1 (2)_Wind Integration 10GRC 2 2" xfId="11318"/>
    <cellStyle name="_Book1 (2)_Wind Integration 10GRC 3" xfId="11319"/>
    <cellStyle name="_Book1 (2)_Wind Integration 10GRC_DEM-WP(C) ENERG10C--ctn Mid-C_042010 2010GRC" xfId="8700"/>
    <cellStyle name="_Book1 10" xfId="612"/>
    <cellStyle name="_Book1 10 2" xfId="613"/>
    <cellStyle name="_Book1 10 2 2" xfId="17413"/>
    <cellStyle name="_Book1 10 3" xfId="15845"/>
    <cellStyle name="_Book1 11" xfId="614"/>
    <cellStyle name="_Book1 11 2" xfId="8701"/>
    <cellStyle name="_Book1 11 2 2" xfId="20550"/>
    <cellStyle name="_Book1 11 3" xfId="20551"/>
    <cellStyle name="_Book1 12" xfId="8702"/>
    <cellStyle name="_Book1 12 2" xfId="8703"/>
    <cellStyle name="_Book1 12 2 2" xfId="20552"/>
    <cellStyle name="_Book1 12 2 3" xfId="20553"/>
    <cellStyle name="_Book1 12 3" xfId="20554"/>
    <cellStyle name="_Book1 12 3 2" xfId="20555"/>
    <cellStyle name="_Book1 13" xfId="8704"/>
    <cellStyle name="_Book1 13 2" xfId="8705"/>
    <cellStyle name="_Book1 13 2 2" xfId="20556"/>
    <cellStyle name="_Book1 13 2 3" xfId="20557"/>
    <cellStyle name="_Book1 13 3" xfId="20558"/>
    <cellStyle name="_Book1 13 3 2" xfId="20559"/>
    <cellStyle name="_Book1 14" xfId="8706"/>
    <cellStyle name="_Book1 14 2" xfId="8707"/>
    <cellStyle name="_Book1 14 2 2" xfId="20560"/>
    <cellStyle name="_Book1 14 2 3" xfId="20561"/>
    <cellStyle name="_Book1 14 3" xfId="20562"/>
    <cellStyle name="_Book1 14 3 2" xfId="20563"/>
    <cellStyle name="_Book1 15" xfId="8708"/>
    <cellStyle name="_Book1 15 2" xfId="20564"/>
    <cellStyle name="_Book1 15 2 2" xfId="20565"/>
    <cellStyle name="_Book1 15 3" xfId="20566"/>
    <cellStyle name="_Book1 16" xfId="8709"/>
    <cellStyle name="_Book1 16 2" xfId="20567"/>
    <cellStyle name="_Book1 16 2 2" xfId="20568"/>
    <cellStyle name="_Book1 16 3" xfId="20569"/>
    <cellStyle name="_Book1 17" xfId="8710"/>
    <cellStyle name="_Book1 17 2" xfId="8711"/>
    <cellStyle name="_Book1 18" xfId="8712"/>
    <cellStyle name="_Book1 18 2" xfId="8713"/>
    <cellStyle name="_Book1 19" xfId="8714"/>
    <cellStyle name="_Book1 19 2" xfId="8715"/>
    <cellStyle name="_Book1 2" xfId="615"/>
    <cellStyle name="_Book1 2 2" xfId="616"/>
    <cellStyle name="_Book1 2 2 2" xfId="617"/>
    <cellStyle name="_Book1 2 2 2 2" xfId="17414"/>
    <cellStyle name="_Book1 2 2 3" xfId="13211"/>
    <cellStyle name="_Book1 2 3" xfId="618"/>
    <cellStyle name="_Book1 2 3 2" xfId="17415"/>
    <cellStyle name="_Book1 2 4" xfId="13210"/>
    <cellStyle name="_Book1 20" xfId="8716"/>
    <cellStyle name="_Book1 20 2" xfId="8717"/>
    <cellStyle name="_Book1 21" xfId="8718"/>
    <cellStyle name="_Book1 21 2" xfId="8719"/>
    <cellStyle name="_Book1 22" xfId="13150"/>
    <cellStyle name="_Book1 22 2" xfId="20570"/>
    <cellStyle name="_Book1 23" xfId="14781"/>
    <cellStyle name="_Book1 23 2" xfId="20571"/>
    <cellStyle name="_Book1 24" xfId="20572"/>
    <cellStyle name="_Book1 24 2" xfId="20573"/>
    <cellStyle name="_Book1 25" xfId="20574"/>
    <cellStyle name="_Book1 25 2" xfId="20575"/>
    <cellStyle name="_Book1 26" xfId="20576"/>
    <cellStyle name="_Book1 26 2" xfId="20577"/>
    <cellStyle name="_Book1 27" xfId="20578"/>
    <cellStyle name="_Book1 27 2" xfId="20579"/>
    <cellStyle name="_Book1 28" xfId="20580"/>
    <cellStyle name="_Book1 28 2" xfId="20581"/>
    <cellStyle name="_Book1 29" xfId="20582"/>
    <cellStyle name="_Book1 29 2" xfId="20583"/>
    <cellStyle name="_Book1 3" xfId="619"/>
    <cellStyle name="_Book1 3 2" xfId="620"/>
    <cellStyle name="_Book1 3 2 2" xfId="11320"/>
    <cellStyle name="_Book1 3 3" xfId="11321"/>
    <cellStyle name="_Book1 30" xfId="20584"/>
    <cellStyle name="_Book1 30 2" xfId="20585"/>
    <cellStyle name="_Book1 31" xfId="20586"/>
    <cellStyle name="_Book1 32" xfId="20587"/>
    <cellStyle name="_Book1 33" xfId="20588"/>
    <cellStyle name="_Book1 33 2" xfId="20589"/>
    <cellStyle name="_Book1 34" xfId="20590"/>
    <cellStyle name="_Book1 34 2" xfId="20591"/>
    <cellStyle name="_Book1 35" xfId="20592"/>
    <cellStyle name="_Book1 35 2" xfId="20593"/>
    <cellStyle name="_Book1 36" xfId="20594"/>
    <cellStyle name="_Book1 4" xfId="621"/>
    <cellStyle name="_Book1 4 2" xfId="622"/>
    <cellStyle name="_Book1 4 2 2" xfId="11322"/>
    <cellStyle name="_Book1 4 3" xfId="11323"/>
    <cellStyle name="_Book1 5" xfId="623"/>
    <cellStyle name="_Book1 5 2" xfId="624"/>
    <cellStyle name="_Book1 5 2 2" xfId="11324"/>
    <cellStyle name="_Book1 5 3" xfId="11325"/>
    <cellStyle name="_Book1 6" xfId="625"/>
    <cellStyle name="_Book1 6 2" xfId="626"/>
    <cellStyle name="_Book1 6 2 2" xfId="17416"/>
    <cellStyle name="_Book1 6 3" xfId="13212"/>
    <cellStyle name="_Book1 7" xfId="627"/>
    <cellStyle name="_Book1 7 2" xfId="628"/>
    <cellStyle name="_Book1 7 2 2" xfId="17417"/>
    <cellStyle name="_Book1 7 3" xfId="13213"/>
    <cellStyle name="_Book1 8" xfId="629"/>
    <cellStyle name="_Book1 8 2" xfId="630"/>
    <cellStyle name="_Book1 8 2 2" xfId="15525"/>
    <cellStyle name="_Book1 8 3" xfId="13214"/>
    <cellStyle name="_Book1 9" xfId="631"/>
    <cellStyle name="_Book1 9 2" xfId="632"/>
    <cellStyle name="_Book1 9 2 2" xfId="17418"/>
    <cellStyle name="_Book1 9 3" xfId="15846"/>
    <cellStyle name="_Book1_(C) WHE Proforma with ITC cash grant 10 Yr Amort_for deferral_102809" xfId="633"/>
    <cellStyle name="_Book1_(C) WHE Proforma with ITC cash grant 10 Yr Amort_for deferral_102809 2" xfId="634"/>
    <cellStyle name="_Book1_(C) WHE Proforma with ITC cash grant 10 Yr Amort_for deferral_102809 2 2" xfId="635"/>
    <cellStyle name="_Book1_(C) WHE Proforma with ITC cash grant 10 Yr Amort_for deferral_102809 2 2 2" xfId="17419"/>
    <cellStyle name="_Book1_(C) WHE Proforma with ITC cash grant 10 Yr Amort_for deferral_102809 2 3" xfId="13216"/>
    <cellStyle name="_Book1_(C) WHE Proforma with ITC cash grant 10 Yr Amort_for deferral_102809 3" xfId="636"/>
    <cellStyle name="_Book1_(C) WHE Proforma with ITC cash grant 10 Yr Amort_for deferral_102809 3 2" xfId="17420"/>
    <cellStyle name="_Book1_(C) WHE Proforma with ITC cash grant 10 Yr Amort_for deferral_102809 4" xfId="13215"/>
    <cellStyle name="_Book1_(C) WHE Proforma with ITC cash grant 10 Yr Amort_for deferral_102809_16.07E Wild Horse Wind Expansionwrkingfile" xfId="637"/>
    <cellStyle name="_Book1_(C) WHE Proforma with ITC cash grant 10 Yr Amort_for deferral_102809_16.07E Wild Horse Wind Expansionwrkingfile 2" xfId="638"/>
    <cellStyle name="_Book1_(C) WHE Proforma with ITC cash grant 10 Yr Amort_for deferral_102809_16.07E Wild Horse Wind Expansionwrkingfile 2 2" xfId="639"/>
    <cellStyle name="_Book1_(C) WHE Proforma with ITC cash grant 10 Yr Amort_for deferral_102809_16.07E Wild Horse Wind Expansionwrkingfile 2 2 2" xfId="17421"/>
    <cellStyle name="_Book1_(C) WHE Proforma with ITC cash grant 10 Yr Amort_for deferral_102809_16.07E Wild Horse Wind Expansionwrkingfile 2 3" xfId="13218"/>
    <cellStyle name="_Book1_(C) WHE Proforma with ITC cash grant 10 Yr Amort_for deferral_102809_16.07E Wild Horse Wind Expansionwrkingfile 3" xfId="640"/>
    <cellStyle name="_Book1_(C) WHE Proforma with ITC cash grant 10 Yr Amort_for deferral_102809_16.07E Wild Horse Wind Expansionwrkingfile 3 2" xfId="17422"/>
    <cellStyle name="_Book1_(C) WHE Proforma with ITC cash grant 10 Yr Amort_for deferral_102809_16.07E Wild Horse Wind Expansionwrkingfile 4" xfId="13217"/>
    <cellStyle name="_Book1_(C) WHE Proforma with ITC cash grant 10 Yr Amort_for deferral_102809_16.07E Wild Horse Wind Expansionwrkingfile SF" xfId="641"/>
    <cellStyle name="_Book1_(C) WHE Proforma with ITC cash grant 10 Yr Amort_for deferral_102809_16.07E Wild Horse Wind Expansionwrkingfile SF 2" xfId="642"/>
    <cellStyle name="_Book1_(C) WHE Proforma with ITC cash grant 10 Yr Amort_for deferral_102809_16.07E Wild Horse Wind Expansionwrkingfile SF 2 2" xfId="643"/>
    <cellStyle name="_Book1_(C) WHE Proforma with ITC cash grant 10 Yr Amort_for deferral_102809_16.07E Wild Horse Wind Expansionwrkingfile SF 2 2 2" xfId="17423"/>
    <cellStyle name="_Book1_(C) WHE Proforma with ITC cash grant 10 Yr Amort_for deferral_102809_16.07E Wild Horse Wind Expansionwrkingfile SF 2 3" xfId="13220"/>
    <cellStyle name="_Book1_(C) WHE Proforma with ITC cash grant 10 Yr Amort_for deferral_102809_16.07E Wild Horse Wind Expansionwrkingfile SF 3" xfId="644"/>
    <cellStyle name="_Book1_(C) WHE Proforma with ITC cash grant 10 Yr Amort_for deferral_102809_16.07E Wild Horse Wind Expansionwrkingfile SF 3 2" xfId="17424"/>
    <cellStyle name="_Book1_(C) WHE Proforma with ITC cash grant 10 Yr Amort_for deferral_102809_16.07E Wild Horse Wind Expansionwrkingfile SF 4" xfId="13219"/>
    <cellStyle name="_Book1_(C) WHE Proforma with ITC cash grant 10 Yr Amort_for deferral_102809_16.07E Wild Horse Wind Expansionwrkingfile SF_DEM-WP(C) ENERG10C--ctn Mid-C_042010 2010GRC" xfId="8720"/>
    <cellStyle name="_Book1_(C) WHE Proforma with ITC cash grant 10 Yr Amort_for deferral_102809_16.07E Wild Horse Wind Expansionwrkingfile_DEM-WP(C) ENERG10C--ctn Mid-C_042010 2010GRC" xfId="8721"/>
    <cellStyle name="_Book1_(C) WHE Proforma with ITC cash grant 10 Yr Amort_for deferral_102809_16.37E Wild Horse Expansion DeferralRevwrkingfile SF" xfId="645"/>
    <cellStyle name="_Book1_(C) WHE Proforma with ITC cash grant 10 Yr Amort_for deferral_102809_16.37E Wild Horse Expansion DeferralRevwrkingfile SF 2" xfId="646"/>
    <cellStyle name="_Book1_(C) WHE Proforma with ITC cash grant 10 Yr Amort_for deferral_102809_16.37E Wild Horse Expansion DeferralRevwrkingfile SF 2 2" xfId="647"/>
    <cellStyle name="_Book1_(C) WHE Proforma with ITC cash grant 10 Yr Amort_for deferral_102809_16.37E Wild Horse Expansion DeferralRevwrkingfile SF 2 2 2" xfId="17425"/>
    <cellStyle name="_Book1_(C) WHE Proforma with ITC cash grant 10 Yr Amort_for deferral_102809_16.37E Wild Horse Expansion DeferralRevwrkingfile SF 2 3" xfId="13222"/>
    <cellStyle name="_Book1_(C) WHE Proforma with ITC cash grant 10 Yr Amort_for deferral_102809_16.37E Wild Horse Expansion DeferralRevwrkingfile SF 3" xfId="648"/>
    <cellStyle name="_Book1_(C) WHE Proforma with ITC cash grant 10 Yr Amort_for deferral_102809_16.37E Wild Horse Expansion DeferralRevwrkingfile SF 3 2" xfId="17426"/>
    <cellStyle name="_Book1_(C) WHE Proforma with ITC cash grant 10 Yr Amort_for deferral_102809_16.37E Wild Horse Expansion DeferralRevwrkingfile SF 4" xfId="13221"/>
    <cellStyle name="_Book1_(C) WHE Proforma with ITC cash grant 10 Yr Amort_for deferral_102809_16.37E Wild Horse Expansion DeferralRevwrkingfile SF_DEM-WP(C) ENERG10C--ctn Mid-C_042010 2010GRC" xfId="8722"/>
    <cellStyle name="_Book1_(C) WHE Proforma with ITC cash grant 10 Yr Amort_for deferral_102809_DEM-WP(C) ENERG10C--ctn Mid-C_042010 2010GRC" xfId="8723"/>
    <cellStyle name="_Book1_(C) WHE Proforma with ITC cash grant 10 Yr Amort_for rebuttal_120709" xfId="649"/>
    <cellStyle name="_Book1_(C) WHE Proforma with ITC cash grant 10 Yr Amort_for rebuttal_120709 2" xfId="650"/>
    <cellStyle name="_Book1_(C) WHE Proforma with ITC cash grant 10 Yr Amort_for rebuttal_120709 2 2" xfId="651"/>
    <cellStyle name="_Book1_(C) WHE Proforma with ITC cash grant 10 Yr Amort_for rebuttal_120709 2 2 2" xfId="17427"/>
    <cellStyle name="_Book1_(C) WHE Proforma with ITC cash grant 10 Yr Amort_for rebuttal_120709 2 3" xfId="13224"/>
    <cellStyle name="_Book1_(C) WHE Proforma with ITC cash grant 10 Yr Amort_for rebuttal_120709 3" xfId="652"/>
    <cellStyle name="_Book1_(C) WHE Proforma with ITC cash grant 10 Yr Amort_for rebuttal_120709 3 2" xfId="17428"/>
    <cellStyle name="_Book1_(C) WHE Proforma with ITC cash grant 10 Yr Amort_for rebuttal_120709 4" xfId="13223"/>
    <cellStyle name="_Book1_(C) WHE Proforma with ITC cash grant 10 Yr Amort_for rebuttal_120709_DEM-WP(C) ENERG10C--ctn Mid-C_042010 2010GRC" xfId="8724"/>
    <cellStyle name="_Book1_04.07E Wild Horse Wind Expansion" xfId="653"/>
    <cellStyle name="_Book1_04.07E Wild Horse Wind Expansion 2" xfId="654"/>
    <cellStyle name="_Book1_04.07E Wild Horse Wind Expansion 2 2" xfId="655"/>
    <cellStyle name="_Book1_04.07E Wild Horse Wind Expansion 2 2 2" xfId="17429"/>
    <cellStyle name="_Book1_04.07E Wild Horse Wind Expansion 2 3" xfId="13226"/>
    <cellStyle name="_Book1_04.07E Wild Horse Wind Expansion 3" xfId="656"/>
    <cellStyle name="_Book1_04.07E Wild Horse Wind Expansion 3 2" xfId="17430"/>
    <cellStyle name="_Book1_04.07E Wild Horse Wind Expansion 4" xfId="13225"/>
    <cellStyle name="_Book1_04.07E Wild Horse Wind Expansion_16.07E Wild Horse Wind Expansionwrkingfile" xfId="657"/>
    <cellStyle name="_Book1_04.07E Wild Horse Wind Expansion_16.07E Wild Horse Wind Expansionwrkingfile 2" xfId="658"/>
    <cellStyle name="_Book1_04.07E Wild Horse Wind Expansion_16.07E Wild Horse Wind Expansionwrkingfile 2 2" xfId="659"/>
    <cellStyle name="_Book1_04.07E Wild Horse Wind Expansion_16.07E Wild Horse Wind Expansionwrkingfile 2 2 2" xfId="17431"/>
    <cellStyle name="_Book1_04.07E Wild Horse Wind Expansion_16.07E Wild Horse Wind Expansionwrkingfile 2 3" xfId="13228"/>
    <cellStyle name="_Book1_04.07E Wild Horse Wind Expansion_16.07E Wild Horse Wind Expansionwrkingfile 3" xfId="660"/>
    <cellStyle name="_Book1_04.07E Wild Horse Wind Expansion_16.07E Wild Horse Wind Expansionwrkingfile 3 2" xfId="17432"/>
    <cellStyle name="_Book1_04.07E Wild Horse Wind Expansion_16.07E Wild Horse Wind Expansionwrkingfile 4" xfId="13227"/>
    <cellStyle name="_Book1_04.07E Wild Horse Wind Expansion_16.07E Wild Horse Wind Expansionwrkingfile SF" xfId="661"/>
    <cellStyle name="_Book1_04.07E Wild Horse Wind Expansion_16.07E Wild Horse Wind Expansionwrkingfile SF 2" xfId="662"/>
    <cellStyle name="_Book1_04.07E Wild Horse Wind Expansion_16.07E Wild Horse Wind Expansionwrkingfile SF 2 2" xfId="663"/>
    <cellStyle name="_Book1_04.07E Wild Horse Wind Expansion_16.07E Wild Horse Wind Expansionwrkingfile SF 2 2 2" xfId="17433"/>
    <cellStyle name="_Book1_04.07E Wild Horse Wind Expansion_16.07E Wild Horse Wind Expansionwrkingfile SF 2 3" xfId="13230"/>
    <cellStyle name="_Book1_04.07E Wild Horse Wind Expansion_16.07E Wild Horse Wind Expansionwrkingfile SF 3" xfId="664"/>
    <cellStyle name="_Book1_04.07E Wild Horse Wind Expansion_16.07E Wild Horse Wind Expansionwrkingfile SF 3 2" xfId="17434"/>
    <cellStyle name="_Book1_04.07E Wild Horse Wind Expansion_16.07E Wild Horse Wind Expansionwrkingfile SF 4" xfId="13229"/>
    <cellStyle name="_Book1_04.07E Wild Horse Wind Expansion_16.07E Wild Horse Wind Expansionwrkingfile SF_DEM-WP(C) ENERG10C--ctn Mid-C_042010 2010GRC" xfId="8725"/>
    <cellStyle name="_Book1_04.07E Wild Horse Wind Expansion_16.07E Wild Horse Wind Expansionwrkingfile_DEM-WP(C) ENERG10C--ctn Mid-C_042010 2010GRC" xfId="8726"/>
    <cellStyle name="_Book1_04.07E Wild Horse Wind Expansion_16.37E Wild Horse Expansion DeferralRevwrkingfile SF" xfId="665"/>
    <cellStyle name="_Book1_04.07E Wild Horse Wind Expansion_16.37E Wild Horse Expansion DeferralRevwrkingfile SF 2" xfId="666"/>
    <cellStyle name="_Book1_04.07E Wild Horse Wind Expansion_16.37E Wild Horse Expansion DeferralRevwrkingfile SF 2 2" xfId="667"/>
    <cellStyle name="_Book1_04.07E Wild Horse Wind Expansion_16.37E Wild Horse Expansion DeferralRevwrkingfile SF 2 2 2" xfId="17435"/>
    <cellStyle name="_Book1_04.07E Wild Horse Wind Expansion_16.37E Wild Horse Expansion DeferralRevwrkingfile SF 2 3" xfId="13232"/>
    <cellStyle name="_Book1_04.07E Wild Horse Wind Expansion_16.37E Wild Horse Expansion DeferralRevwrkingfile SF 3" xfId="668"/>
    <cellStyle name="_Book1_04.07E Wild Horse Wind Expansion_16.37E Wild Horse Expansion DeferralRevwrkingfile SF 3 2" xfId="17436"/>
    <cellStyle name="_Book1_04.07E Wild Horse Wind Expansion_16.37E Wild Horse Expansion DeferralRevwrkingfile SF 4" xfId="13231"/>
    <cellStyle name="_Book1_04.07E Wild Horse Wind Expansion_16.37E Wild Horse Expansion DeferralRevwrkingfile SF_DEM-WP(C) ENERG10C--ctn Mid-C_042010 2010GRC" xfId="8727"/>
    <cellStyle name="_Book1_04.07E Wild Horse Wind Expansion_DEM-WP(C) ENERG10C--ctn Mid-C_042010 2010GRC" xfId="8728"/>
    <cellStyle name="_Book1_16.07E Wild Horse Wind Expansionwrkingfile" xfId="669"/>
    <cellStyle name="_Book1_16.07E Wild Horse Wind Expansionwrkingfile 2" xfId="670"/>
    <cellStyle name="_Book1_16.07E Wild Horse Wind Expansionwrkingfile 2 2" xfId="671"/>
    <cellStyle name="_Book1_16.07E Wild Horse Wind Expansionwrkingfile 2 2 2" xfId="17437"/>
    <cellStyle name="_Book1_16.07E Wild Horse Wind Expansionwrkingfile 2 3" xfId="13234"/>
    <cellStyle name="_Book1_16.07E Wild Horse Wind Expansionwrkingfile 3" xfId="672"/>
    <cellStyle name="_Book1_16.07E Wild Horse Wind Expansionwrkingfile 3 2" xfId="17438"/>
    <cellStyle name="_Book1_16.07E Wild Horse Wind Expansionwrkingfile 4" xfId="13233"/>
    <cellStyle name="_Book1_16.07E Wild Horse Wind Expansionwrkingfile SF" xfId="673"/>
    <cellStyle name="_Book1_16.07E Wild Horse Wind Expansionwrkingfile SF 2" xfId="674"/>
    <cellStyle name="_Book1_16.07E Wild Horse Wind Expansionwrkingfile SF 2 2" xfId="675"/>
    <cellStyle name="_Book1_16.07E Wild Horse Wind Expansionwrkingfile SF 2 2 2" xfId="17439"/>
    <cellStyle name="_Book1_16.07E Wild Horse Wind Expansionwrkingfile SF 2 3" xfId="13236"/>
    <cellStyle name="_Book1_16.07E Wild Horse Wind Expansionwrkingfile SF 3" xfId="676"/>
    <cellStyle name="_Book1_16.07E Wild Horse Wind Expansionwrkingfile SF 3 2" xfId="17440"/>
    <cellStyle name="_Book1_16.07E Wild Horse Wind Expansionwrkingfile SF 4" xfId="13235"/>
    <cellStyle name="_Book1_16.07E Wild Horse Wind Expansionwrkingfile SF_DEM-WP(C) ENERG10C--ctn Mid-C_042010 2010GRC" xfId="8729"/>
    <cellStyle name="_Book1_16.07E Wild Horse Wind Expansionwrkingfile_DEM-WP(C) ENERG10C--ctn Mid-C_042010 2010GRC" xfId="8730"/>
    <cellStyle name="_Book1_16.37E Wild Horse Expansion DeferralRevwrkingfile SF" xfId="677"/>
    <cellStyle name="_Book1_16.37E Wild Horse Expansion DeferralRevwrkingfile SF 2" xfId="678"/>
    <cellStyle name="_Book1_16.37E Wild Horse Expansion DeferralRevwrkingfile SF 2 2" xfId="679"/>
    <cellStyle name="_Book1_16.37E Wild Horse Expansion DeferralRevwrkingfile SF 2 2 2" xfId="17441"/>
    <cellStyle name="_Book1_16.37E Wild Horse Expansion DeferralRevwrkingfile SF 2 3" xfId="13238"/>
    <cellStyle name="_Book1_16.37E Wild Horse Expansion DeferralRevwrkingfile SF 3" xfId="680"/>
    <cellStyle name="_Book1_16.37E Wild Horse Expansion DeferralRevwrkingfile SF 3 2" xfId="17442"/>
    <cellStyle name="_Book1_16.37E Wild Horse Expansion DeferralRevwrkingfile SF 4" xfId="13237"/>
    <cellStyle name="_Book1_16.37E Wild Horse Expansion DeferralRevwrkingfile SF_DEM-WP(C) ENERG10C--ctn Mid-C_042010 2010GRC" xfId="8731"/>
    <cellStyle name="_Book1_2009 Compliance Filing PCA Exhibits for GRC" xfId="10732"/>
    <cellStyle name="_Book1_2009 Compliance Filing PCA Exhibits for GRC 2" xfId="11326"/>
    <cellStyle name="_Book1_2009 GRC Compl Filing - Exhibit D" xfId="681"/>
    <cellStyle name="_Book1_2009 GRC Compl Filing - Exhibit D 2" xfId="682"/>
    <cellStyle name="_Book1_2009 GRC Compl Filing - Exhibit D 2 2" xfId="11327"/>
    <cellStyle name="_Book1_2009 GRC Compl Filing - Exhibit D 3" xfId="11328"/>
    <cellStyle name="_Book1_2009 GRC Compl Filing - Exhibit D_DEM-WP(C) ENERG10C--ctn Mid-C_042010 2010GRC" xfId="8732"/>
    <cellStyle name="_Book1_3.01 Income Statement" xfId="10733"/>
    <cellStyle name="_Book1_4 31 Regulatory Assets and Liabilities  7 06- Exhibit D" xfId="683"/>
    <cellStyle name="_Book1_4 31 Regulatory Assets and Liabilities  7 06- Exhibit D 2" xfId="684"/>
    <cellStyle name="_Book1_4 31 Regulatory Assets and Liabilities  7 06- Exhibit D 2 2" xfId="685"/>
    <cellStyle name="_Book1_4 31 Regulatory Assets and Liabilities  7 06- Exhibit D 2 2 2" xfId="11329"/>
    <cellStyle name="_Book1_4 31 Regulatory Assets and Liabilities  7 06- Exhibit D 3" xfId="686"/>
    <cellStyle name="_Book1_4 31 Regulatory Assets and Liabilities  7 06- Exhibit D 3 2" xfId="17443"/>
    <cellStyle name="_Book1_4 31 Regulatory Assets and Liabilities  7 06- Exhibit D_DEM-WP(C) ENERG10C--ctn Mid-C_042010 2010GRC" xfId="8733"/>
    <cellStyle name="_Book1_4 31 Regulatory Assets and Liabilities  7 06- Exhibit D_NIM Summary" xfId="687"/>
    <cellStyle name="_Book1_4 31 Regulatory Assets and Liabilities  7 06- Exhibit D_NIM Summary 2" xfId="688"/>
    <cellStyle name="_Book1_4 31 Regulatory Assets and Liabilities  7 06- Exhibit D_NIM Summary 2 2" xfId="11330"/>
    <cellStyle name="_Book1_4 31 Regulatory Assets and Liabilities  7 06- Exhibit D_NIM Summary 3" xfId="11331"/>
    <cellStyle name="_Book1_4 31 Regulatory Assets and Liabilities  7 06- Exhibit D_NIM Summary_DEM-WP(C) ENERG10C--ctn Mid-C_042010 2010GRC" xfId="8734"/>
    <cellStyle name="_Book1_4 31 Regulatory Assets and Liabilities  7 06- Exhibit D_NIM+O&amp;M" xfId="8735"/>
    <cellStyle name="_Book1_4 31 Regulatory Assets and Liabilities  7 06- Exhibit D_NIM+O&amp;M 2" xfId="20595"/>
    <cellStyle name="_Book1_4 31 Regulatory Assets and Liabilities  7 06- Exhibit D_NIM+O&amp;M Monthly" xfId="8736"/>
    <cellStyle name="_Book1_4 31 Regulatory Assets and Liabilities  7 06- Exhibit D_NIM+O&amp;M Monthly 2" xfId="20596"/>
    <cellStyle name="_Book1_4 31E Reg Asset  Liab and EXH D" xfId="8737"/>
    <cellStyle name="_Book1_4 31E Reg Asset  Liab and EXH D _ Aug 10 Filing (2)" xfId="8738"/>
    <cellStyle name="_Book1_4 31E Reg Asset  Liab and EXH D _ Aug 10 Filing (2) 2" xfId="20597"/>
    <cellStyle name="_Book1_4 31E Reg Asset  Liab and EXH D 10" xfId="20598"/>
    <cellStyle name="_Book1_4 31E Reg Asset  Liab and EXH D 11" xfId="20599"/>
    <cellStyle name="_Book1_4 31E Reg Asset  Liab and EXH D 12" xfId="20600"/>
    <cellStyle name="_Book1_4 31E Reg Asset  Liab and EXH D 13" xfId="20601"/>
    <cellStyle name="_Book1_4 31E Reg Asset  Liab and EXH D 14" xfId="20602"/>
    <cellStyle name="_Book1_4 31E Reg Asset  Liab and EXH D 15" xfId="20603"/>
    <cellStyle name="_Book1_4 31E Reg Asset  Liab and EXH D 16" xfId="20604"/>
    <cellStyle name="_Book1_4 31E Reg Asset  Liab and EXH D 17" xfId="20605"/>
    <cellStyle name="_Book1_4 31E Reg Asset  Liab and EXH D 18" xfId="20606"/>
    <cellStyle name="_Book1_4 31E Reg Asset  Liab and EXH D 19" xfId="20607"/>
    <cellStyle name="_Book1_4 31E Reg Asset  Liab and EXH D 2" xfId="20608"/>
    <cellStyle name="_Book1_4 31E Reg Asset  Liab and EXH D 20" xfId="20609"/>
    <cellStyle name="_Book1_4 31E Reg Asset  Liab and EXH D 21" xfId="20610"/>
    <cellStyle name="_Book1_4 31E Reg Asset  Liab and EXH D 22" xfId="20611"/>
    <cellStyle name="_Book1_4 31E Reg Asset  Liab and EXH D 23" xfId="20612"/>
    <cellStyle name="_Book1_4 31E Reg Asset  Liab and EXH D 24" xfId="20613"/>
    <cellStyle name="_Book1_4 31E Reg Asset  Liab and EXH D 25" xfId="20614"/>
    <cellStyle name="_Book1_4 31E Reg Asset  Liab and EXH D 26" xfId="20615"/>
    <cellStyle name="_Book1_4 31E Reg Asset  Liab and EXH D 27" xfId="20616"/>
    <cellStyle name="_Book1_4 31E Reg Asset  Liab and EXH D 28" xfId="20617"/>
    <cellStyle name="_Book1_4 31E Reg Asset  Liab and EXH D 29" xfId="20618"/>
    <cellStyle name="_Book1_4 31E Reg Asset  Liab and EXH D 3" xfId="20619"/>
    <cellStyle name="_Book1_4 31E Reg Asset  Liab and EXH D 30" xfId="20620"/>
    <cellStyle name="_Book1_4 31E Reg Asset  Liab and EXH D 31" xfId="20621"/>
    <cellStyle name="_Book1_4 31E Reg Asset  Liab and EXH D 32" xfId="20622"/>
    <cellStyle name="_Book1_4 31E Reg Asset  Liab and EXH D 33" xfId="20623"/>
    <cellStyle name="_Book1_4 31E Reg Asset  Liab and EXH D 34" xfId="20624"/>
    <cellStyle name="_Book1_4 31E Reg Asset  Liab and EXH D 35" xfId="20625"/>
    <cellStyle name="_Book1_4 31E Reg Asset  Liab and EXH D 36" xfId="20626"/>
    <cellStyle name="_Book1_4 31E Reg Asset  Liab and EXH D 4" xfId="20627"/>
    <cellStyle name="_Book1_4 31E Reg Asset  Liab and EXH D 5" xfId="20628"/>
    <cellStyle name="_Book1_4 31E Reg Asset  Liab and EXH D 6" xfId="20629"/>
    <cellStyle name="_Book1_4 31E Reg Asset  Liab and EXH D 7" xfId="20630"/>
    <cellStyle name="_Book1_4 31E Reg Asset  Liab and EXH D 8" xfId="20631"/>
    <cellStyle name="_Book1_4 31E Reg Asset  Liab and EXH D 9" xfId="20632"/>
    <cellStyle name="_Book1_4 32 Regulatory Assets and Liabilities  7 06- Exhibit D" xfId="689"/>
    <cellStyle name="_Book1_4 32 Regulatory Assets and Liabilities  7 06- Exhibit D 2" xfId="690"/>
    <cellStyle name="_Book1_4 32 Regulatory Assets and Liabilities  7 06- Exhibit D 2 2" xfId="691"/>
    <cellStyle name="_Book1_4 32 Regulatory Assets and Liabilities  7 06- Exhibit D 2 2 2" xfId="11332"/>
    <cellStyle name="_Book1_4 32 Regulatory Assets and Liabilities  7 06- Exhibit D 3" xfId="692"/>
    <cellStyle name="_Book1_4 32 Regulatory Assets and Liabilities  7 06- Exhibit D 3 2" xfId="17444"/>
    <cellStyle name="_Book1_4 32 Regulatory Assets and Liabilities  7 06- Exhibit D_DEM-WP(C) ENERG10C--ctn Mid-C_042010 2010GRC" xfId="8739"/>
    <cellStyle name="_Book1_4 32 Regulatory Assets and Liabilities  7 06- Exhibit D_NIM Summary" xfId="693"/>
    <cellStyle name="_Book1_4 32 Regulatory Assets and Liabilities  7 06- Exhibit D_NIM Summary 2" xfId="694"/>
    <cellStyle name="_Book1_4 32 Regulatory Assets and Liabilities  7 06- Exhibit D_NIM Summary 2 2" xfId="11333"/>
    <cellStyle name="_Book1_4 32 Regulatory Assets and Liabilities  7 06- Exhibit D_NIM Summary 3" xfId="11334"/>
    <cellStyle name="_Book1_4 32 Regulatory Assets and Liabilities  7 06- Exhibit D_NIM Summary_DEM-WP(C) ENERG10C--ctn Mid-C_042010 2010GRC" xfId="8740"/>
    <cellStyle name="_Book1_4 32 Regulatory Assets and Liabilities  7 06- Exhibit D_NIM+O&amp;M" xfId="8741"/>
    <cellStyle name="_Book1_4 32 Regulatory Assets and Liabilities  7 06- Exhibit D_NIM+O&amp;M 2" xfId="20633"/>
    <cellStyle name="_Book1_4 32 Regulatory Assets and Liabilities  7 06- Exhibit D_NIM+O&amp;M Monthly" xfId="8742"/>
    <cellStyle name="_Book1_4 32 Regulatory Assets and Liabilities  7 06- Exhibit D_NIM+O&amp;M Monthly 2" xfId="20634"/>
    <cellStyle name="_Book1_AURORA Total New" xfId="695"/>
    <cellStyle name="_Book1_AURORA Total New 2" xfId="696"/>
    <cellStyle name="_Book1_AURORA Total New 2 2" xfId="11335"/>
    <cellStyle name="_Book1_AURORA Total New 3" xfId="11336"/>
    <cellStyle name="_Book1_Book1" xfId="40038"/>
    <cellStyle name="_Book1_Book2" xfId="697"/>
    <cellStyle name="_Book1_Book2 2" xfId="698"/>
    <cellStyle name="_Book1_Book2 2 2" xfId="699"/>
    <cellStyle name="_Book1_Book2 2 2 2" xfId="17445"/>
    <cellStyle name="_Book1_Book2 2 3" xfId="13240"/>
    <cellStyle name="_Book1_Book2 3" xfId="700"/>
    <cellStyle name="_Book1_Book2 3 2" xfId="17446"/>
    <cellStyle name="_Book1_Book2 4" xfId="13239"/>
    <cellStyle name="_Book1_Book2_Adj Bench DR 3 for Initial Briefs (Electric)" xfId="701"/>
    <cellStyle name="_Book1_Book2_Adj Bench DR 3 for Initial Briefs (Electric) 2" xfId="702"/>
    <cellStyle name="_Book1_Book2_Adj Bench DR 3 for Initial Briefs (Electric) 2 2" xfId="703"/>
    <cellStyle name="_Book1_Book2_Adj Bench DR 3 for Initial Briefs (Electric) 2 2 2" xfId="17447"/>
    <cellStyle name="_Book1_Book2_Adj Bench DR 3 for Initial Briefs (Electric) 2 3" xfId="13242"/>
    <cellStyle name="_Book1_Book2_Adj Bench DR 3 for Initial Briefs (Electric) 3" xfId="704"/>
    <cellStyle name="_Book1_Book2_Adj Bench DR 3 for Initial Briefs (Electric) 3 2" xfId="17448"/>
    <cellStyle name="_Book1_Book2_Adj Bench DR 3 for Initial Briefs (Electric) 4" xfId="13241"/>
    <cellStyle name="_Book1_Book2_Adj Bench DR 3 for Initial Briefs (Electric)_DEM-WP(C) ENERG10C--ctn Mid-C_042010 2010GRC" xfId="8743"/>
    <cellStyle name="_Book1_Book2_DEM-WP(C) ENERG10C--ctn Mid-C_042010 2010GRC" xfId="8744"/>
    <cellStyle name="_Book1_Book2_Electric Rev Req Model (2009 GRC) Rebuttal" xfId="705"/>
    <cellStyle name="_Book1_Book2_Electric Rev Req Model (2009 GRC) Rebuttal 2" xfId="706"/>
    <cellStyle name="_Book1_Book2_Electric Rev Req Model (2009 GRC) Rebuttal 2 2" xfId="707"/>
    <cellStyle name="_Book1_Book2_Electric Rev Req Model (2009 GRC) Rebuttal 2 2 2" xfId="17449"/>
    <cellStyle name="_Book1_Book2_Electric Rev Req Model (2009 GRC) Rebuttal 2 3" xfId="15847"/>
    <cellStyle name="_Book1_Book2_Electric Rev Req Model (2009 GRC) Rebuttal 3" xfId="708"/>
    <cellStyle name="_Book1_Book2_Electric Rev Req Model (2009 GRC) Rebuttal 3 2" xfId="17450"/>
    <cellStyle name="_Book1_Book2_Electric Rev Req Model (2009 GRC) Rebuttal 4" xfId="13243"/>
    <cellStyle name="_Book1_Book2_Electric Rev Req Model (2009 GRC) Rebuttal REmoval of New  WH Solar AdjustMI" xfId="709"/>
    <cellStyle name="_Book1_Book2_Electric Rev Req Model (2009 GRC) Rebuttal REmoval of New  WH Solar AdjustMI 2" xfId="710"/>
    <cellStyle name="_Book1_Book2_Electric Rev Req Model (2009 GRC) Rebuttal REmoval of New  WH Solar AdjustMI 2 2" xfId="711"/>
    <cellStyle name="_Book1_Book2_Electric Rev Req Model (2009 GRC) Rebuttal REmoval of New  WH Solar AdjustMI 2 2 2" xfId="17451"/>
    <cellStyle name="_Book1_Book2_Electric Rev Req Model (2009 GRC) Rebuttal REmoval of New  WH Solar AdjustMI 2 3" xfId="13245"/>
    <cellStyle name="_Book1_Book2_Electric Rev Req Model (2009 GRC) Rebuttal REmoval of New  WH Solar AdjustMI 3" xfId="712"/>
    <cellStyle name="_Book1_Book2_Electric Rev Req Model (2009 GRC) Rebuttal REmoval of New  WH Solar AdjustMI 3 2" xfId="17452"/>
    <cellStyle name="_Book1_Book2_Electric Rev Req Model (2009 GRC) Rebuttal REmoval of New  WH Solar AdjustMI 4" xfId="13244"/>
    <cellStyle name="_Book1_Book2_Electric Rev Req Model (2009 GRC) Rebuttal REmoval of New  WH Solar AdjustMI_DEM-WP(C) ENERG10C--ctn Mid-C_042010 2010GRC" xfId="8745"/>
    <cellStyle name="_Book1_Book2_Electric Rev Req Model (2009 GRC) Revised 01-18-2010" xfId="713"/>
    <cellStyle name="_Book1_Book2_Electric Rev Req Model (2009 GRC) Revised 01-18-2010 2" xfId="714"/>
    <cellStyle name="_Book1_Book2_Electric Rev Req Model (2009 GRC) Revised 01-18-2010 2 2" xfId="715"/>
    <cellStyle name="_Book1_Book2_Electric Rev Req Model (2009 GRC) Revised 01-18-2010 2 2 2" xfId="17453"/>
    <cellStyle name="_Book1_Book2_Electric Rev Req Model (2009 GRC) Revised 01-18-2010 2 3" xfId="13247"/>
    <cellStyle name="_Book1_Book2_Electric Rev Req Model (2009 GRC) Revised 01-18-2010 3" xfId="716"/>
    <cellStyle name="_Book1_Book2_Electric Rev Req Model (2009 GRC) Revised 01-18-2010 3 2" xfId="17454"/>
    <cellStyle name="_Book1_Book2_Electric Rev Req Model (2009 GRC) Revised 01-18-2010 4" xfId="13246"/>
    <cellStyle name="_Book1_Book2_Electric Rev Req Model (2009 GRC) Revised 01-18-2010_DEM-WP(C) ENERG10C--ctn Mid-C_042010 2010GRC" xfId="8746"/>
    <cellStyle name="_Book1_Book2_Final Order Electric EXHIBIT A-1" xfId="717"/>
    <cellStyle name="_Book1_Book2_Final Order Electric EXHIBIT A-1 2" xfId="718"/>
    <cellStyle name="_Book1_Book2_Final Order Electric EXHIBIT A-1 2 2" xfId="719"/>
    <cellStyle name="_Book1_Book2_Final Order Electric EXHIBIT A-1 2 2 2" xfId="17455"/>
    <cellStyle name="_Book1_Book2_Final Order Electric EXHIBIT A-1 2 3" xfId="15848"/>
    <cellStyle name="_Book1_Book2_Final Order Electric EXHIBIT A-1 3" xfId="720"/>
    <cellStyle name="_Book1_Book2_Final Order Electric EXHIBIT A-1 3 2" xfId="17456"/>
    <cellStyle name="_Book1_Book2_Final Order Electric EXHIBIT A-1 4" xfId="13248"/>
    <cellStyle name="_Book1_Book4" xfId="721"/>
    <cellStyle name="_Book1_Book4 2" xfId="722"/>
    <cellStyle name="_Book1_Book4 2 2" xfId="723"/>
    <cellStyle name="_Book1_Book4 2 2 2" xfId="17457"/>
    <cellStyle name="_Book1_Book4 2 3" xfId="13250"/>
    <cellStyle name="_Book1_Book4 3" xfId="724"/>
    <cellStyle name="_Book1_Book4 3 2" xfId="17458"/>
    <cellStyle name="_Book1_Book4 4" xfId="13249"/>
    <cellStyle name="_Book1_Book4_DEM-WP(C) ENERG10C--ctn Mid-C_042010 2010GRC" xfId="8747"/>
    <cellStyle name="_Book1_Book9" xfId="725"/>
    <cellStyle name="_Book1_Book9 2" xfId="726"/>
    <cellStyle name="_Book1_Book9 2 2" xfId="727"/>
    <cellStyle name="_Book1_Book9 2 2 2" xfId="17459"/>
    <cellStyle name="_Book1_Book9 2 3" xfId="13252"/>
    <cellStyle name="_Book1_Book9 3" xfId="728"/>
    <cellStyle name="_Book1_Book9 3 2" xfId="17460"/>
    <cellStyle name="_Book1_Book9 4" xfId="13251"/>
    <cellStyle name="_Book1_Book9_DEM-WP(C) ENERG10C--ctn Mid-C_042010 2010GRC" xfId="8748"/>
    <cellStyle name="_Book1_Chelan PUD Power Costs (8-10)" xfId="8749"/>
    <cellStyle name="_Book1_Chelan PUD Power Costs (8-10) 2" xfId="20635"/>
    <cellStyle name="_Book1_DEM-WP(C) Chelan Power Costs" xfId="8750"/>
    <cellStyle name="_Book1_DEM-WP(C) Chelan Power Costs 2" xfId="20636"/>
    <cellStyle name="_Book1_DEM-WP(C) ENERG10C--ctn Mid-C_042010 2010GRC" xfId="8751"/>
    <cellStyle name="_Book1_DEM-WP(C) Gas Transport 2010GRC" xfId="8752"/>
    <cellStyle name="_Book1_DEM-WP(C) Gas Transport 2010GRC 2" xfId="20637"/>
    <cellStyle name="_Book1_Electric COS Inputs" xfId="729"/>
    <cellStyle name="_Book1_Electric COS Inputs 2" xfId="730"/>
    <cellStyle name="_Book1_Electric COS Inputs 2 2" xfId="731"/>
    <cellStyle name="_Book1_Electric COS Inputs 2 2 2" xfId="732"/>
    <cellStyle name="_Book1_Electric COS Inputs 2 2 2 2" xfId="17461"/>
    <cellStyle name="_Book1_Electric COS Inputs 2 2 3" xfId="15851"/>
    <cellStyle name="_Book1_Electric COS Inputs 2 3" xfId="733"/>
    <cellStyle name="_Book1_Electric COS Inputs 2 3 2" xfId="734"/>
    <cellStyle name="_Book1_Electric COS Inputs 2 3 2 2" xfId="17462"/>
    <cellStyle name="_Book1_Electric COS Inputs 2 3 3" xfId="15852"/>
    <cellStyle name="_Book1_Electric COS Inputs 2 4" xfId="735"/>
    <cellStyle name="_Book1_Electric COS Inputs 2 4 2" xfId="736"/>
    <cellStyle name="_Book1_Electric COS Inputs 2 4 2 2" xfId="17463"/>
    <cellStyle name="_Book1_Electric COS Inputs 2 4 3" xfId="15853"/>
    <cellStyle name="_Book1_Electric COS Inputs 2 5" xfId="15850"/>
    <cellStyle name="_Book1_Electric COS Inputs 3" xfId="737"/>
    <cellStyle name="_Book1_Electric COS Inputs 3 2" xfId="738"/>
    <cellStyle name="_Book1_Electric COS Inputs 3 2 2" xfId="17464"/>
    <cellStyle name="_Book1_Electric COS Inputs 3 3" xfId="15854"/>
    <cellStyle name="_Book1_Electric COS Inputs 4" xfId="739"/>
    <cellStyle name="_Book1_Electric COS Inputs 4 2" xfId="740"/>
    <cellStyle name="_Book1_Electric COS Inputs 4 2 2" xfId="17465"/>
    <cellStyle name="_Book1_Electric COS Inputs 4 3" xfId="15855"/>
    <cellStyle name="_Book1_Electric COS Inputs 5" xfId="741"/>
    <cellStyle name="_Book1_Electric COS Inputs 5 2" xfId="17466"/>
    <cellStyle name="_Book1_Electric COS Inputs 6" xfId="15849"/>
    <cellStyle name="_Book1_Exh A-1 resulting from UE-112050 effective Jan 1 2012" xfId="11337"/>
    <cellStyle name="_Book1_Exh G - Klamath Peaker PPA fr C Locke 2-12" xfId="11338"/>
    <cellStyle name="_Book1_Exhibit A-1 effective 4-1-11 fr S Free 12-11" xfId="11339"/>
    <cellStyle name="_Book1_LSRWEP LGIA like Acctg Petition Aug 2010" xfId="8753"/>
    <cellStyle name="_Book1_LSRWEP LGIA like Acctg Petition Aug 2010 2" xfId="20638"/>
    <cellStyle name="_Book1_Mint Farm Generation BPA" xfId="20639"/>
    <cellStyle name="_Book1_NIM Summary" xfId="742"/>
    <cellStyle name="_Book1_NIM Summary 09GRC" xfId="743"/>
    <cellStyle name="_Book1_NIM Summary 09GRC 2" xfId="744"/>
    <cellStyle name="_Book1_NIM Summary 09GRC 2 2" xfId="11340"/>
    <cellStyle name="_Book1_NIM Summary 09GRC 3" xfId="11341"/>
    <cellStyle name="_Book1_NIM Summary 09GRC_DEM-WP(C) ENERG10C--ctn Mid-C_042010 2010GRC" xfId="8754"/>
    <cellStyle name="_Book1_NIM Summary 10" xfId="11342"/>
    <cellStyle name="_Book1_NIM Summary 11" xfId="11343"/>
    <cellStyle name="_Book1_NIM Summary 12" xfId="11344"/>
    <cellStyle name="_Book1_NIM Summary 13" xfId="11345"/>
    <cellStyle name="_Book1_NIM Summary 14" xfId="11346"/>
    <cellStyle name="_Book1_NIM Summary 15" xfId="11347"/>
    <cellStyle name="_Book1_NIM Summary 16" xfId="11348"/>
    <cellStyle name="_Book1_NIM Summary 17" xfId="11349"/>
    <cellStyle name="_Book1_NIM Summary 18" xfId="11350"/>
    <cellStyle name="_Book1_NIM Summary 19" xfId="11351"/>
    <cellStyle name="_Book1_NIM Summary 2" xfId="745"/>
    <cellStyle name="_Book1_NIM Summary 2 2" xfId="11352"/>
    <cellStyle name="_Book1_NIM Summary 20" xfId="11353"/>
    <cellStyle name="_Book1_NIM Summary 21" xfId="11354"/>
    <cellStyle name="_Book1_NIM Summary 22" xfId="11355"/>
    <cellStyle name="_Book1_NIM Summary 23" xfId="11356"/>
    <cellStyle name="_Book1_NIM Summary 24" xfId="11357"/>
    <cellStyle name="_Book1_NIM Summary 25" xfId="11358"/>
    <cellStyle name="_Book1_NIM Summary 26" xfId="11359"/>
    <cellStyle name="_Book1_NIM Summary 27" xfId="11360"/>
    <cellStyle name="_Book1_NIM Summary 28" xfId="11361"/>
    <cellStyle name="_Book1_NIM Summary 29" xfId="11362"/>
    <cellStyle name="_Book1_NIM Summary 3" xfId="746"/>
    <cellStyle name="_Book1_NIM Summary 3 2" xfId="13254"/>
    <cellStyle name="_Book1_NIM Summary 30" xfId="11363"/>
    <cellStyle name="_Book1_NIM Summary 31" xfId="11364"/>
    <cellStyle name="_Book1_NIM Summary 32" xfId="11365"/>
    <cellStyle name="_Book1_NIM Summary 33" xfId="11366"/>
    <cellStyle name="_Book1_NIM Summary 34" xfId="11367"/>
    <cellStyle name="_Book1_NIM Summary 35" xfId="11368"/>
    <cellStyle name="_Book1_NIM Summary 36" xfId="11369"/>
    <cellStyle name="_Book1_NIM Summary 37" xfId="11370"/>
    <cellStyle name="_Book1_NIM Summary 38" xfId="11371"/>
    <cellStyle name="_Book1_NIM Summary 39" xfId="11372"/>
    <cellStyle name="_Book1_NIM Summary 4" xfId="747"/>
    <cellStyle name="_Book1_NIM Summary 4 2" xfId="15526"/>
    <cellStyle name="_Book1_NIM Summary 40" xfId="11373"/>
    <cellStyle name="_Book1_NIM Summary 41" xfId="11374"/>
    <cellStyle name="_Book1_NIM Summary 42" xfId="13253"/>
    <cellStyle name="_Book1_NIM Summary 43" xfId="14090"/>
    <cellStyle name="_Book1_NIM Summary 44" xfId="20640"/>
    <cellStyle name="_Book1_NIM Summary 45" xfId="20641"/>
    <cellStyle name="_Book1_NIM Summary 46" xfId="20642"/>
    <cellStyle name="_Book1_NIM Summary 47" xfId="20643"/>
    <cellStyle name="_Book1_NIM Summary 48" xfId="20644"/>
    <cellStyle name="_Book1_NIM Summary 49" xfId="20645"/>
    <cellStyle name="_Book1_NIM Summary 5" xfId="748"/>
    <cellStyle name="_Book1_NIM Summary 5 2" xfId="15527"/>
    <cellStyle name="_Book1_NIM Summary 50" xfId="20646"/>
    <cellStyle name="_Book1_NIM Summary 51" xfId="38817"/>
    <cellStyle name="_Book1_NIM Summary 6" xfId="749"/>
    <cellStyle name="_Book1_NIM Summary 6 2" xfId="15528"/>
    <cellStyle name="_Book1_NIM Summary 7" xfId="750"/>
    <cellStyle name="_Book1_NIM Summary 7 2" xfId="15529"/>
    <cellStyle name="_Book1_NIM Summary 8" xfId="751"/>
    <cellStyle name="_Book1_NIM Summary 8 2" xfId="15530"/>
    <cellStyle name="_Book1_NIM Summary 9" xfId="752"/>
    <cellStyle name="_Book1_NIM Summary 9 2" xfId="15531"/>
    <cellStyle name="_Book1_NIM Summary_DEM-WP(C) ENERG10C--ctn Mid-C_042010 2010GRC" xfId="8755"/>
    <cellStyle name="_Book1_NIM+O&amp;M" xfId="8756"/>
    <cellStyle name="_Book1_NIM+O&amp;M 2" xfId="8757"/>
    <cellStyle name="_Book1_NIM+O&amp;M 2 2" xfId="20647"/>
    <cellStyle name="_Book1_NIM+O&amp;M 3" xfId="20648"/>
    <cellStyle name="_Book1_NIM+O&amp;M Monthly" xfId="8758"/>
    <cellStyle name="_Book1_NIM+O&amp;M Monthly 2" xfId="8759"/>
    <cellStyle name="_Book1_NIM+O&amp;M Monthly 2 2" xfId="20649"/>
    <cellStyle name="_Book1_NIM+O&amp;M Monthly 3" xfId="20650"/>
    <cellStyle name="_Book1_PCA 10 -  Exhibit D Dec 2011" xfId="11375"/>
    <cellStyle name="_Book1_PCA 10 -  Exhibit D from A Kellogg Jan 2011" xfId="10734"/>
    <cellStyle name="_Book1_PCA 10 -  Exhibit D from A Kellogg July 2011" xfId="10735"/>
    <cellStyle name="_Book1_PCA 10 -  Exhibit D from S Free Rcv'd 12-11" xfId="10736"/>
    <cellStyle name="_Book1_PCA 11 -  Exhibit D Jan 2012 fr A Kellogg" xfId="11376"/>
    <cellStyle name="_Book1_PCA 11 -  Exhibit D Jan 2012 WF" xfId="11377"/>
    <cellStyle name="_Book1_PCA 9 -  Exhibit D April 2010" xfId="10737"/>
    <cellStyle name="_Book1_PCA 9 -  Exhibit D April 2010 (3)" xfId="753"/>
    <cellStyle name="_Book1_PCA 9 -  Exhibit D April 2010 (3) 2" xfId="754"/>
    <cellStyle name="_Book1_PCA 9 -  Exhibit D April 2010 (3) 2 2" xfId="11378"/>
    <cellStyle name="_Book1_PCA 9 -  Exhibit D April 2010 (3) 3" xfId="11379"/>
    <cellStyle name="_Book1_PCA 9 -  Exhibit D April 2010 (3)_DEM-WP(C) ENERG10C--ctn Mid-C_042010 2010GRC" xfId="8760"/>
    <cellStyle name="_Book1_PCA 9 -  Exhibit D April 2010 2" xfId="11380"/>
    <cellStyle name="_Book1_PCA 9 -  Exhibit D April 2010 3" xfId="11381"/>
    <cellStyle name="_Book1_PCA 9 -  Exhibit D April 2010 4" xfId="11382"/>
    <cellStyle name="_Book1_PCA 9 -  Exhibit D April 2010 5" xfId="11383"/>
    <cellStyle name="_Book1_PCA 9 -  Exhibit D April 2010 6" xfId="11384"/>
    <cellStyle name="_Book1_PCA 9 -  Exhibit D Nov 2010" xfId="10738"/>
    <cellStyle name="_Book1_PCA 9 -  Exhibit D Nov 2010 2" xfId="11385"/>
    <cellStyle name="_Book1_PCA 9 - Exhibit D at August 2010" xfId="10739"/>
    <cellStyle name="_Book1_PCA 9 - Exhibit D at August 2010 2" xfId="11386"/>
    <cellStyle name="_Book1_PCA 9 - Exhibit D June 2010 GRC" xfId="10740"/>
    <cellStyle name="_Book1_PCA 9 - Exhibit D June 2010 GRC 2" xfId="11387"/>
    <cellStyle name="_Book1_Power Costs - Comparison bx Rbtl-Staff-Jt-PC" xfId="755"/>
    <cellStyle name="_Book1_Power Costs - Comparison bx Rbtl-Staff-Jt-PC 2" xfId="756"/>
    <cellStyle name="_Book1_Power Costs - Comparison bx Rbtl-Staff-Jt-PC 2 2" xfId="757"/>
    <cellStyle name="_Book1_Power Costs - Comparison bx Rbtl-Staff-Jt-PC 2 2 2" xfId="17467"/>
    <cellStyle name="_Book1_Power Costs - Comparison bx Rbtl-Staff-Jt-PC 2 3" xfId="13256"/>
    <cellStyle name="_Book1_Power Costs - Comparison bx Rbtl-Staff-Jt-PC 3" xfId="758"/>
    <cellStyle name="_Book1_Power Costs - Comparison bx Rbtl-Staff-Jt-PC 3 2" xfId="17468"/>
    <cellStyle name="_Book1_Power Costs - Comparison bx Rbtl-Staff-Jt-PC 4" xfId="13255"/>
    <cellStyle name="_Book1_Power Costs - Comparison bx Rbtl-Staff-Jt-PC_Adj Bench DR 3 for Initial Briefs (Electric)" xfId="759"/>
    <cellStyle name="_Book1_Power Costs - Comparison bx Rbtl-Staff-Jt-PC_Adj Bench DR 3 for Initial Briefs (Electric) 2" xfId="760"/>
    <cellStyle name="_Book1_Power Costs - Comparison bx Rbtl-Staff-Jt-PC_Adj Bench DR 3 for Initial Briefs (Electric) 2 2" xfId="761"/>
    <cellStyle name="_Book1_Power Costs - Comparison bx Rbtl-Staff-Jt-PC_Adj Bench DR 3 for Initial Briefs (Electric) 2 2 2" xfId="17469"/>
    <cellStyle name="_Book1_Power Costs - Comparison bx Rbtl-Staff-Jt-PC_Adj Bench DR 3 for Initial Briefs (Electric) 2 3" xfId="13258"/>
    <cellStyle name="_Book1_Power Costs - Comparison bx Rbtl-Staff-Jt-PC_Adj Bench DR 3 for Initial Briefs (Electric) 3" xfId="762"/>
    <cellStyle name="_Book1_Power Costs - Comparison bx Rbtl-Staff-Jt-PC_Adj Bench DR 3 for Initial Briefs (Electric) 3 2" xfId="17470"/>
    <cellStyle name="_Book1_Power Costs - Comparison bx Rbtl-Staff-Jt-PC_Adj Bench DR 3 for Initial Briefs (Electric) 4" xfId="13257"/>
    <cellStyle name="_Book1_Power Costs - Comparison bx Rbtl-Staff-Jt-PC_Adj Bench DR 3 for Initial Briefs (Electric)_DEM-WP(C) ENERG10C--ctn Mid-C_042010 2010GRC" xfId="8761"/>
    <cellStyle name="_Book1_Power Costs - Comparison bx Rbtl-Staff-Jt-PC_DEM-WP(C) ENERG10C--ctn Mid-C_042010 2010GRC" xfId="8762"/>
    <cellStyle name="_Book1_Power Costs - Comparison bx Rbtl-Staff-Jt-PC_Electric Rev Req Model (2009 GRC) Rebuttal" xfId="763"/>
    <cellStyle name="_Book1_Power Costs - Comparison bx Rbtl-Staff-Jt-PC_Electric Rev Req Model (2009 GRC) Rebuttal 2" xfId="764"/>
    <cellStyle name="_Book1_Power Costs - Comparison bx Rbtl-Staff-Jt-PC_Electric Rev Req Model (2009 GRC) Rebuttal 2 2" xfId="765"/>
    <cellStyle name="_Book1_Power Costs - Comparison bx Rbtl-Staff-Jt-PC_Electric Rev Req Model (2009 GRC) Rebuttal 2 2 2" xfId="17471"/>
    <cellStyle name="_Book1_Power Costs - Comparison bx Rbtl-Staff-Jt-PC_Electric Rev Req Model (2009 GRC) Rebuttal 2 3" xfId="15856"/>
    <cellStyle name="_Book1_Power Costs - Comparison bx Rbtl-Staff-Jt-PC_Electric Rev Req Model (2009 GRC) Rebuttal 3" xfId="766"/>
    <cellStyle name="_Book1_Power Costs - Comparison bx Rbtl-Staff-Jt-PC_Electric Rev Req Model (2009 GRC) Rebuttal 3 2" xfId="17472"/>
    <cellStyle name="_Book1_Power Costs - Comparison bx Rbtl-Staff-Jt-PC_Electric Rev Req Model (2009 GRC) Rebuttal 4" xfId="13259"/>
    <cellStyle name="_Book1_Power Costs - Comparison bx Rbtl-Staff-Jt-PC_Electric Rev Req Model (2009 GRC) Rebuttal REmoval of New  WH Solar AdjustMI" xfId="767"/>
    <cellStyle name="_Book1_Power Costs - Comparison bx Rbtl-Staff-Jt-PC_Electric Rev Req Model (2009 GRC) Rebuttal REmoval of New  WH Solar AdjustMI 2" xfId="768"/>
    <cellStyle name="_Book1_Power Costs - Comparison bx Rbtl-Staff-Jt-PC_Electric Rev Req Model (2009 GRC) Rebuttal REmoval of New  WH Solar AdjustMI 2 2" xfId="769"/>
    <cellStyle name="_Book1_Power Costs - Comparison bx Rbtl-Staff-Jt-PC_Electric Rev Req Model (2009 GRC) Rebuttal REmoval of New  WH Solar AdjustMI 2 2 2" xfId="17473"/>
    <cellStyle name="_Book1_Power Costs - Comparison bx Rbtl-Staff-Jt-PC_Electric Rev Req Model (2009 GRC) Rebuttal REmoval of New  WH Solar AdjustMI 2 3" xfId="13261"/>
    <cellStyle name="_Book1_Power Costs - Comparison bx Rbtl-Staff-Jt-PC_Electric Rev Req Model (2009 GRC) Rebuttal REmoval of New  WH Solar AdjustMI 3" xfId="770"/>
    <cellStyle name="_Book1_Power Costs - Comparison bx Rbtl-Staff-Jt-PC_Electric Rev Req Model (2009 GRC) Rebuttal REmoval of New  WH Solar AdjustMI 3 2" xfId="17474"/>
    <cellStyle name="_Book1_Power Costs - Comparison bx Rbtl-Staff-Jt-PC_Electric Rev Req Model (2009 GRC) Rebuttal REmoval of New  WH Solar AdjustMI 4" xfId="13260"/>
    <cellStyle name="_Book1_Power Costs - Comparison bx Rbtl-Staff-Jt-PC_Electric Rev Req Model (2009 GRC) Rebuttal REmoval of New  WH Solar AdjustMI_DEM-WP(C) ENERG10C--ctn Mid-C_042010 2010GRC" xfId="8763"/>
    <cellStyle name="_Book1_Power Costs - Comparison bx Rbtl-Staff-Jt-PC_Electric Rev Req Model (2009 GRC) Revised 01-18-2010" xfId="771"/>
    <cellStyle name="_Book1_Power Costs - Comparison bx Rbtl-Staff-Jt-PC_Electric Rev Req Model (2009 GRC) Revised 01-18-2010 2" xfId="772"/>
    <cellStyle name="_Book1_Power Costs - Comparison bx Rbtl-Staff-Jt-PC_Electric Rev Req Model (2009 GRC) Revised 01-18-2010 2 2" xfId="773"/>
    <cellStyle name="_Book1_Power Costs - Comparison bx Rbtl-Staff-Jt-PC_Electric Rev Req Model (2009 GRC) Revised 01-18-2010 2 2 2" xfId="17475"/>
    <cellStyle name="_Book1_Power Costs - Comparison bx Rbtl-Staff-Jt-PC_Electric Rev Req Model (2009 GRC) Revised 01-18-2010 2 3" xfId="13263"/>
    <cellStyle name="_Book1_Power Costs - Comparison bx Rbtl-Staff-Jt-PC_Electric Rev Req Model (2009 GRC) Revised 01-18-2010 3" xfId="774"/>
    <cellStyle name="_Book1_Power Costs - Comparison bx Rbtl-Staff-Jt-PC_Electric Rev Req Model (2009 GRC) Revised 01-18-2010 3 2" xfId="17476"/>
    <cellStyle name="_Book1_Power Costs - Comparison bx Rbtl-Staff-Jt-PC_Electric Rev Req Model (2009 GRC) Revised 01-18-2010 4" xfId="13262"/>
    <cellStyle name="_Book1_Power Costs - Comparison bx Rbtl-Staff-Jt-PC_Electric Rev Req Model (2009 GRC) Revised 01-18-2010_DEM-WP(C) ENERG10C--ctn Mid-C_042010 2010GRC" xfId="8764"/>
    <cellStyle name="_Book1_Power Costs - Comparison bx Rbtl-Staff-Jt-PC_Final Order Electric EXHIBIT A-1" xfId="775"/>
    <cellStyle name="_Book1_Power Costs - Comparison bx Rbtl-Staff-Jt-PC_Final Order Electric EXHIBIT A-1 2" xfId="776"/>
    <cellStyle name="_Book1_Power Costs - Comparison bx Rbtl-Staff-Jt-PC_Final Order Electric EXHIBIT A-1 2 2" xfId="777"/>
    <cellStyle name="_Book1_Power Costs - Comparison bx Rbtl-Staff-Jt-PC_Final Order Electric EXHIBIT A-1 2 2 2" xfId="17477"/>
    <cellStyle name="_Book1_Power Costs - Comparison bx Rbtl-Staff-Jt-PC_Final Order Electric EXHIBIT A-1 2 3" xfId="15857"/>
    <cellStyle name="_Book1_Power Costs - Comparison bx Rbtl-Staff-Jt-PC_Final Order Electric EXHIBIT A-1 3" xfId="778"/>
    <cellStyle name="_Book1_Power Costs - Comparison bx Rbtl-Staff-Jt-PC_Final Order Electric EXHIBIT A-1 3 2" xfId="17478"/>
    <cellStyle name="_Book1_Power Costs - Comparison bx Rbtl-Staff-Jt-PC_Final Order Electric EXHIBIT A-1 4" xfId="13264"/>
    <cellStyle name="_Book1_Production Adj 4.37" xfId="779"/>
    <cellStyle name="_Book1_Production Adj 4.37 2" xfId="780"/>
    <cellStyle name="_Book1_Production Adj 4.37 2 2" xfId="781"/>
    <cellStyle name="_Book1_Production Adj 4.37 2 2 2" xfId="17479"/>
    <cellStyle name="_Book1_Production Adj 4.37 2 3" xfId="15859"/>
    <cellStyle name="_Book1_Production Adj 4.37 3" xfId="782"/>
    <cellStyle name="_Book1_Production Adj 4.37 3 2" xfId="17480"/>
    <cellStyle name="_Book1_Production Adj 4.37 4" xfId="15858"/>
    <cellStyle name="_Book1_Purchased Power Adj 4.03" xfId="783"/>
    <cellStyle name="_Book1_Purchased Power Adj 4.03 2" xfId="784"/>
    <cellStyle name="_Book1_Purchased Power Adj 4.03 2 2" xfId="785"/>
    <cellStyle name="_Book1_Purchased Power Adj 4.03 2 2 2" xfId="17481"/>
    <cellStyle name="_Book1_Purchased Power Adj 4.03 2 3" xfId="15861"/>
    <cellStyle name="_Book1_Purchased Power Adj 4.03 3" xfId="786"/>
    <cellStyle name="_Book1_Purchased Power Adj 4.03 3 2" xfId="17482"/>
    <cellStyle name="_Book1_Purchased Power Adj 4.03 4" xfId="15860"/>
    <cellStyle name="_Book1_Rebuttal Power Costs" xfId="787"/>
    <cellStyle name="_Book1_Rebuttal Power Costs 2" xfId="788"/>
    <cellStyle name="_Book1_Rebuttal Power Costs 2 2" xfId="789"/>
    <cellStyle name="_Book1_Rebuttal Power Costs 2 2 2" xfId="17483"/>
    <cellStyle name="_Book1_Rebuttal Power Costs 2 3" xfId="13266"/>
    <cellStyle name="_Book1_Rebuttal Power Costs 3" xfId="790"/>
    <cellStyle name="_Book1_Rebuttal Power Costs 3 2" xfId="17484"/>
    <cellStyle name="_Book1_Rebuttal Power Costs 4" xfId="13265"/>
    <cellStyle name="_Book1_Rebuttal Power Costs_Adj Bench DR 3 for Initial Briefs (Electric)" xfId="791"/>
    <cellStyle name="_Book1_Rebuttal Power Costs_Adj Bench DR 3 for Initial Briefs (Electric) 2" xfId="792"/>
    <cellStyle name="_Book1_Rebuttal Power Costs_Adj Bench DR 3 for Initial Briefs (Electric) 2 2" xfId="793"/>
    <cellStyle name="_Book1_Rebuttal Power Costs_Adj Bench DR 3 for Initial Briefs (Electric) 2 2 2" xfId="17485"/>
    <cellStyle name="_Book1_Rebuttal Power Costs_Adj Bench DR 3 for Initial Briefs (Electric) 2 3" xfId="13268"/>
    <cellStyle name="_Book1_Rebuttal Power Costs_Adj Bench DR 3 for Initial Briefs (Electric) 3" xfId="794"/>
    <cellStyle name="_Book1_Rebuttal Power Costs_Adj Bench DR 3 for Initial Briefs (Electric) 3 2" xfId="17486"/>
    <cellStyle name="_Book1_Rebuttal Power Costs_Adj Bench DR 3 for Initial Briefs (Electric) 4" xfId="13267"/>
    <cellStyle name="_Book1_Rebuttal Power Costs_Adj Bench DR 3 for Initial Briefs (Electric)_DEM-WP(C) ENERG10C--ctn Mid-C_042010 2010GRC" xfId="8765"/>
    <cellStyle name="_Book1_Rebuttal Power Costs_DEM-WP(C) ENERG10C--ctn Mid-C_042010 2010GRC" xfId="8766"/>
    <cellStyle name="_Book1_Rebuttal Power Costs_Electric Rev Req Model (2009 GRC) Rebuttal" xfId="795"/>
    <cellStyle name="_Book1_Rebuttal Power Costs_Electric Rev Req Model (2009 GRC) Rebuttal 2" xfId="796"/>
    <cellStyle name="_Book1_Rebuttal Power Costs_Electric Rev Req Model (2009 GRC) Rebuttal 2 2" xfId="797"/>
    <cellStyle name="_Book1_Rebuttal Power Costs_Electric Rev Req Model (2009 GRC) Rebuttal 2 2 2" xfId="17487"/>
    <cellStyle name="_Book1_Rebuttal Power Costs_Electric Rev Req Model (2009 GRC) Rebuttal 2 3" xfId="15862"/>
    <cellStyle name="_Book1_Rebuttal Power Costs_Electric Rev Req Model (2009 GRC) Rebuttal 3" xfId="798"/>
    <cellStyle name="_Book1_Rebuttal Power Costs_Electric Rev Req Model (2009 GRC) Rebuttal 3 2" xfId="17488"/>
    <cellStyle name="_Book1_Rebuttal Power Costs_Electric Rev Req Model (2009 GRC) Rebuttal 4" xfId="13269"/>
    <cellStyle name="_Book1_Rebuttal Power Costs_Electric Rev Req Model (2009 GRC) Rebuttal REmoval of New  WH Solar AdjustMI" xfId="799"/>
    <cellStyle name="_Book1_Rebuttal Power Costs_Electric Rev Req Model (2009 GRC) Rebuttal REmoval of New  WH Solar AdjustMI 2" xfId="800"/>
    <cellStyle name="_Book1_Rebuttal Power Costs_Electric Rev Req Model (2009 GRC) Rebuttal REmoval of New  WH Solar AdjustMI 2 2" xfId="801"/>
    <cellStyle name="_Book1_Rebuttal Power Costs_Electric Rev Req Model (2009 GRC) Rebuttal REmoval of New  WH Solar AdjustMI 2 2 2" xfId="17489"/>
    <cellStyle name="_Book1_Rebuttal Power Costs_Electric Rev Req Model (2009 GRC) Rebuttal REmoval of New  WH Solar AdjustMI 2 3" xfId="13271"/>
    <cellStyle name="_Book1_Rebuttal Power Costs_Electric Rev Req Model (2009 GRC) Rebuttal REmoval of New  WH Solar AdjustMI 3" xfId="802"/>
    <cellStyle name="_Book1_Rebuttal Power Costs_Electric Rev Req Model (2009 GRC) Rebuttal REmoval of New  WH Solar AdjustMI 3 2" xfId="17490"/>
    <cellStyle name="_Book1_Rebuttal Power Costs_Electric Rev Req Model (2009 GRC) Rebuttal REmoval of New  WH Solar AdjustMI 4" xfId="13270"/>
    <cellStyle name="_Book1_Rebuttal Power Costs_Electric Rev Req Model (2009 GRC) Rebuttal REmoval of New  WH Solar AdjustMI_DEM-WP(C) ENERG10C--ctn Mid-C_042010 2010GRC" xfId="8767"/>
    <cellStyle name="_Book1_Rebuttal Power Costs_Electric Rev Req Model (2009 GRC) Revised 01-18-2010" xfId="803"/>
    <cellStyle name="_Book1_Rebuttal Power Costs_Electric Rev Req Model (2009 GRC) Revised 01-18-2010 2" xfId="804"/>
    <cellStyle name="_Book1_Rebuttal Power Costs_Electric Rev Req Model (2009 GRC) Revised 01-18-2010 2 2" xfId="805"/>
    <cellStyle name="_Book1_Rebuttal Power Costs_Electric Rev Req Model (2009 GRC) Revised 01-18-2010 2 2 2" xfId="17491"/>
    <cellStyle name="_Book1_Rebuttal Power Costs_Electric Rev Req Model (2009 GRC) Revised 01-18-2010 2 3" xfId="13273"/>
    <cellStyle name="_Book1_Rebuttal Power Costs_Electric Rev Req Model (2009 GRC) Revised 01-18-2010 3" xfId="806"/>
    <cellStyle name="_Book1_Rebuttal Power Costs_Electric Rev Req Model (2009 GRC) Revised 01-18-2010 3 2" xfId="17492"/>
    <cellStyle name="_Book1_Rebuttal Power Costs_Electric Rev Req Model (2009 GRC) Revised 01-18-2010 4" xfId="13272"/>
    <cellStyle name="_Book1_Rebuttal Power Costs_Electric Rev Req Model (2009 GRC) Revised 01-18-2010_DEM-WP(C) ENERG10C--ctn Mid-C_042010 2010GRC" xfId="8768"/>
    <cellStyle name="_Book1_Rebuttal Power Costs_Final Order Electric EXHIBIT A-1" xfId="807"/>
    <cellStyle name="_Book1_Rebuttal Power Costs_Final Order Electric EXHIBIT A-1 2" xfId="808"/>
    <cellStyle name="_Book1_Rebuttal Power Costs_Final Order Electric EXHIBIT A-1 2 2" xfId="809"/>
    <cellStyle name="_Book1_Rebuttal Power Costs_Final Order Electric EXHIBIT A-1 2 2 2" xfId="17493"/>
    <cellStyle name="_Book1_Rebuttal Power Costs_Final Order Electric EXHIBIT A-1 2 3" xfId="15863"/>
    <cellStyle name="_Book1_Rebuttal Power Costs_Final Order Electric EXHIBIT A-1 3" xfId="810"/>
    <cellStyle name="_Book1_Rebuttal Power Costs_Final Order Electric EXHIBIT A-1 3 2" xfId="17494"/>
    <cellStyle name="_Book1_Rebuttal Power Costs_Final Order Electric EXHIBIT A-1 4" xfId="13274"/>
    <cellStyle name="_Book1_ROR 5.02" xfId="811"/>
    <cellStyle name="_Book1_ROR 5.02 2" xfId="812"/>
    <cellStyle name="_Book1_ROR 5.02 2 2" xfId="813"/>
    <cellStyle name="_Book1_ROR 5.02 2 2 2" xfId="17495"/>
    <cellStyle name="_Book1_ROR 5.02 2 3" xfId="15865"/>
    <cellStyle name="_Book1_ROR 5.02 3" xfId="814"/>
    <cellStyle name="_Book1_ROR 5.02 3 2" xfId="17496"/>
    <cellStyle name="_Book1_ROR 5.02 4" xfId="15864"/>
    <cellStyle name="_Book1_Transmission Workbook for May BOD" xfId="815"/>
    <cellStyle name="_Book1_Transmission Workbook for May BOD 2" xfId="816"/>
    <cellStyle name="_Book1_Transmission Workbook for May BOD 2 2" xfId="11388"/>
    <cellStyle name="_Book1_Transmission Workbook for May BOD 3" xfId="11389"/>
    <cellStyle name="_Book1_Transmission Workbook for May BOD_DEM-WP(C) ENERG10C--ctn Mid-C_042010 2010GRC" xfId="8769"/>
    <cellStyle name="_Book1_Wind Integration 10GRC" xfId="817"/>
    <cellStyle name="_Book1_Wind Integration 10GRC 2" xfId="818"/>
    <cellStyle name="_Book1_Wind Integration 10GRC 2 2" xfId="11390"/>
    <cellStyle name="_Book1_Wind Integration 10GRC 3" xfId="11391"/>
    <cellStyle name="_Book1_Wind Integration 10GRC_DEM-WP(C) ENERG10C--ctn Mid-C_042010 2010GRC" xfId="8770"/>
    <cellStyle name="_Book2" xfId="819"/>
    <cellStyle name="_x0013__Book2" xfId="820"/>
    <cellStyle name="_Book2 10" xfId="821"/>
    <cellStyle name="_x0013__Book2 10" xfId="822"/>
    <cellStyle name="_Book2 10 10" xfId="20651"/>
    <cellStyle name="_Book2 10 11" xfId="20652"/>
    <cellStyle name="_Book2 10 12" xfId="20653"/>
    <cellStyle name="_Book2 10 13" xfId="20654"/>
    <cellStyle name="_Book2 10 14" xfId="20655"/>
    <cellStyle name="_Book2 10 15" xfId="20656"/>
    <cellStyle name="_Book2 10 16" xfId="20657"/>
    <cellStyle name="_Book2 10 17" xfId="20658"/>
    <cellStyle name="_Book2 10 18" xfId="20659"/>
    <cellStyle name="_Book2 10 19" xfId="20660"/>
    <cellStyle name="_Book2 10 2" xfId="823"/>
    <cellStyle name="_x0013__Book2 10 2" xfId="17497"/>
    <cellStyle name="_Book2 10 2 2" xfId="17498"/>
    <cellStyle name="_Book2 10 2 3" xfId="20184"/>
    <cellStyle name="_Book2 10 20" xfId="20661"/>
    <cellStyle name="_Book2 10 21" xfId="20662"/>
    <cellStyle name="_Book2 10 22" xfId="20663"/>
    <cellStyle name="_Book2 10 23" xfId="20664"/>
    <cellStyle name="_Book2 10 24" xfId="20665"/>
    <cellStyle name="_Book2 10 3" xfId="15866"/>
    <cellStyle name="_x0013__Book2 10 3" xfId="20183"/>
    <cellStyle name="_Book2 10 4" xfId="20135"/>
    <cellStyle name="_Book2 10 5" xfId="20666"/>
    <cellStyle name="_Book2 10 6" xfId="20667"/>
    <cellStyle name="_Book2 10 7" xfId="20668"/>
    <cellStyle name="_Book2 10 8" xfId="20669"/>
    <cellStyle name="_Book2 10 9" xfId="20670"/>
    <cellStyle name="_Book2 11" xfId="824"/>
    <cellStyle name="_x0013__Book2 11" xfId="11392"/>
    <cellStyle name="_Book2 11 10" xfId="20671"/>
    <cellStyle name="_Book2 11 11" xfId="20672"/>
    <cellStyle name="_Book2 11 12" xfId="20673"/>
    <cellStyle name="_Book2 11 13" xfId="20674"/>
    <cellStyle name="_Book2 11 14" xfId="20675"/>
    <cellStyle name="_Book2 11 15" xfId="20676"/>
    <cellStyle name="_Book2 11 16" xfId="20677"/>
    <cellStyle name="_Book2 11 17" xfId="20678"/>
    <cellStyle name="_Book2 11 18" xfId="20679"/>
    <cellStyle name="_Book2 11 19" xfId="20680"/>
    <cellStyle name="_Book2 11 2" xfId="825"/>
    <cellStyle name="_Book2 11 2 2" xfId="17499"/>
    <cellStyle name="_Book2 11 20" xfId="20681"/>
    <cellStyle name="_Book2 11 21" xfId="20682"/>
    <cellStyle name="_Book2 11 22" xfId="20683"/>
    <cellStyle name="_Book2 11 3" xfId="15867"/>
    <cellStyle name="_Book2 11 4" xfId="20136"/>
    <cellStyle name="_Book2 11 5" xfId="20684"/>
    <cellStyle name="_Book2 11 6" xfId="20685"/>
    <cellStyle name="_Book2 11 7" xfId="20686"/>
    <cellStyle name="_Book2 11 8" xfId="20687"/>
    <cellStyle name="_Book2 11 9" xfId="20688"/>
    <cellStyle name="_Book2 12" xfId="826"/>
    <cellStyle name="_x0013__Book2 12" xfId="11393"/>
    <cellStyle name="_Book2 12 10" xfId="20689"/>
    <cellStyle name="_Book2 12 11" xfId="20690"/>
    <cellStyle name="_Book2 12 12" xfId="20691"/>
    <cellStyle name="_Book2 12 13" xfId="20692"/>
    <cellStyle name="_Book2 12 14" xfId="20693"/>
    <cellStyle name="_Book2 12 15" xfId="20694"/>
    <cellStyle name="_Book2 12 16" xfId="20695"/>
    <cellStyle name="_Book2 12 17" xfId="20696"/>
    <cellStyle name="_Book2 12 18" xfId="20697"/>
    <cellStyle name="_Book2 12 19" xfId="20698"/>
    <cellStyle name="_Book2 12 2" xfId="827"/>
    <cellStyle name="_Book2 12 2 2" xfId="17500"/>
    <cellStyle name="_Book2 12 20" xfId="20699"/>
    <cellStyle name="_Book2 12 21" xfId="20700"/>
    <cellStyle name="_Book2 12 22" xfId="20701"/>
    <cellStyle name="_Book2 12 23" xfId="20702"/>
    <cellStyle name="_Book2 12 24" xfId="20703"/>
    <cellStyle name="_Book2 12 3" xfId="15868"/>
    <cellStyle name="_Book2 12 4" xfId="20137"/>
    <cellStyle name="_Book2 12 5" xfId="20704"/>
    <cellStyle name="_Book2 12 6" xfId="20705"/>
    <cellStyle name="_Book2 12 7" xfId="20706"/>
    <cellStyle name="_Book2 12 8" xfId="20707"/>
    <cellStyle name="_Book2 12 9" xfId="20708"/>
    <cellStyle name="_Book2 13" xfId="828"/>
    <cellStyle name="_x0013__Book2 13" xfId="11394"/>
    <cellStyle name="_Book2 13 10" xfId="20709"/>
    <cellStyle name="_Book2 13 11" xfId="20710"/>
    <cellStyle name="_Book2 13 12" xfId="20711"/>
    <cellStyle name="_Book2 13 13" xfId="20712"/>
    <cellStyle name="_Book2 13 14" xfId="20713"/>
    <cellStyle name="_Book2 13 15" xfId="20714"/>
    <cellStyle name="_Book2 13 16" xfId="20715"/>
    <cellStyle name="_Book2 13 17" xfId="20716"/>
    <cellStyle name="_Book2 13 18" xfId="20717"/>
    <cellStyle name="_Book2 13 19" xfId="20718"/>
    <cellStyle name="_Book2 13 2" xfId="829"/>
    <cellStyle name="_Book2 13 2 2" xfId="17501"/>
    <cellStyle name="_Book2 13 20" xfId="20719"/>
    <cellStyle name="_Book2 13 21" xfId="20720"/>
    <cellStyle name="_Book2 13 22" xfId="20721"/>
    <cellStyle name="_Book2 13 23" xfId="20722"/>
    <cellStyle name="_Book2 13 24" xfId="20723"/>
    <cellStyle name="_Book2 13 3" xfId="15869"/>
    <cellStyle name="_Book2 13 4" xfId="20138"/>
    <cellStyle name="_Book2 13 5" xfId="20724"/>
    <cellStyle name="_Book2 13 6" xfId="20725"/>
    <cellStyle name="_Book2 13 7" xfId="20726"/>
    <cellStyle name="_Book2 13 8" xfId="20727"/>
    <cellStyle name="_Book2 13 9" xfId="20728"/>
    <cellStyle name="_Book2 14" xfId="830"/>
    <cellStyle name="_x0013__Book2 14" xfId="11395"/>
    <cellStyle name="_Book2 14 10" xfId="20729"/>
    <cellStyle name="_Book2 14 11" xfId="20730"/>
    <cellStyle name="_Book2 14 12" xfId="20731"/>
    <cellStyle name="_Book2 14 13" xfId="20732"/>
    <cellStyle name="_Book2 14 14" xfId="20733"/>
    <cellStyle name="_Book2 14 15" xfId="20734"/>
    <cellStyle name="_Book2 14 16" xfId="20735"/>
    <cellStyle name="_Book2 14 17" xfId="20736"/>
    <cellStyle name="_Book2 14 18" xfId="20737"/>
    <cellStyle name="_Book2 14 19" xfId="20738"/>
    <cellStyle name="_Book2 14 2" xfId="831"/>
    <cellStyle name="_Book2 14 2 2" xfId="17502"/>
    <cellStyle name="_Book2 14 20" xfId="20739"/>
    <cellStyle name="_Book2 14 21" xfId="20740"/>
    <cellStyle name="_Book2 14 22" xfId="20741"/>
    <cellStyle name="_Book2 14 23" xfId="20742"/>
    <cellStyle name="_Book2 14 24" xfId="20743"/>
    <cellStyle name="_Book2 14 3" xfId="15870"/>
    <cellStyle name="_Book2 14 4" xfId="20139"/>
    <cellStyle name="_Book2 14 5" xfId="20744"/>
    <cellStyle name="_Book2 14 6" xfId="20745"/>
    <cellStyle name="_Book2 14 7" xfId="20746"/>
    <cellStyle name="_Book2 14 8" xfId="20747"/>
    <cellStyle name="_Book2 14 9" xfId="20748"/>
    <cellStyle name="_Book2 15" xfId="832"/>
    <cellStyle name="_x0013__Book2 15" xfId="11396"/>
    <cellStyle name="_Book2 15 10" xfId="20749"/>
    <cellStyle name="_Book2 15 11" xfId="20750"/>
    <cellStyle name="_Book2 15 12" xfId="20751"/>
    <cellStyle name="_Book2 15 13" xfId="20752"/>
    <cellStyle name="_Book2 15 14" xfId="20753"/>
    <cellStyle name="_Book2 15 15" xfId="20754"/>
    <cellStyle name="_Book2 15 16" xfId="20755"/>
    <cellStyle name="_Book2 15 17" xfId="20756"/>
    <cellStyle name="_Book2 15 18" xfId="20757"/>
    <cellStyle name="_Book2 15 19" xfId="20758"/>
    <cellStyle name="_Book2 15 2" xfId="833"/>
    <cellStyle name="_Book2 15 2 2" xfId="17503"/>
    <cellStyle name="_Book2 15 20" xfId="20759"/>
    <cellStyle name="_Book2 15 21" xfId="20760"/>
    <cellStyle name="_Book2 15 22" xfId="20761"/>
    <cellStyle name="_Book2 15 23" xfId="20762"/>
    <cellStyle name="_Book2 15 24" xfId="20763"/>
    <cellStyle name="_Book2 15 3" xfId="15871"/>
    <cellStyle name="_Book2 15 4" xfId="20140"/>
    <cellStyle name="_Book2 15 5" xfId="20764"/>
    <cellStyle name="_Book2 15 6" xfId="20765"/>
    <cellStyle name="_Book2 15 7" xfId="20766"/>
    <cellStyle name="_Book2 15 8" xfId="20767"/>
    <cellStyle name="_Book2 15 9" xfId="20768"/>
    <cellStyle name="_Book2 16" xfId="834"/>
    <cellStyle name="_x0013__Book2 16" xfId="11397"/>
    <cellStyle name="_Book2 16 10" xfId="20769"/>
    <cellStyle name="_Book2 16 11" xfId="20770"/>
    <cellStyle name="_Book2 16 12" xfId="20771"/>
    <cellStyle name="_Book2 16 13" xfId="20772"/>
    <cellStyle name="_Book2 16 14" xfId="20773"/>
    <cellStyle name="_Book2 16 15" xfId="20774"/>
    <cellStyle name="_Book2 16 16" xfId="20775"/>
    <cellStyle name="_Book2 16 17" xfId="20776"/>
    <cellStyle name="_Book2 16 18" xfId="20777"/>
    <cellStyle name="_Book2 16 19" xfId="20778"/>
    <cellStyle name="_Book2 16 2" xfId="835"/>
    <cellStyle name="_Book2 16 2 2" xfId="17504"/>
    <cellStyle name="_Book2 16 20" xfId="20779"/>
    <cellStyle name="_Book2 16 21" xfId="20780"/>
    <cellStyle name="_Book2 16 22" xfId="20781"/>
    <cellStyle name="_Book2 16 23" xfId="20782"/>
    <cellStyle name="_Book2 16 3" xfId="15872"/>
    <cellStyle name="_Book2 16 4" xfId="20141"/>
    <cellStyle name="_Book2 16 5" xfId="20783"/>
    <cellStyle name="_Book2 16 6" xfId="20784"/>
    <cellStyle name="_Book2 16 7" xfId="20785"/>
    <cellStyle name="_Book2 16 8" xfId="20786"/>
    <cellStyle name="_Book2 16 9" xfId="20787"/>
    <cellStyle name="_Book2 17" xfId="836"/>
    <cellStyle name="_x0013__Book2 17" xfId="11398"/>
    <cellStyle name="_Book2 17 10" xfId="20788"/>
    <cellStyle name="_Book2 17 11" xfId="20789"/>
    <cellStyle name="_Book2 17 12" xfId="20790"/>
    <cellStyle name="_Book2 17 13" xfId="20791"/>
    <cellStyle name="_Book2 17 14" xfId="20792"/>
    <cellStyle name="_Book2 17 15" xfId="20793"/>
    <cellStyle name="_Book2 17 16" xfId="20794"/>
    <cellStyle name="_Book2 17 17" xfId="20795"/>
    <cellStyle name="_Book2 17 18" xfId="20796"/>
    <cellStyle name="_Book2 17 19" xfId="20797"/>
    <cellStyle name="_Book2 17 2" xfId="837"/>
    <cellStyle name="_Book2 17 2 2" xfId="17505"/>
    <cellStyle name="_Book2 17 20" xfId="20798"/>
    <cellStyle name="_Book2 17 21" xfId="20799"/>
    <cellStyle name="_Book2 17 3" xfId="15873"/>
    <cellStyle name="_Book2 17 4" xfId="20142"/>
    <cellStyle name="_Book2 17 5" xfId="20800"/>
    <cellStyle name="_Book2 17 6" xfId="20801"/>
    <cellStyle name="_Book2 17 7" xfId="20802"/>
    <cellStyle name="_Book2 17 8" xfId="20803"/>
    <cellStyle name="_Book2 17 9" xfId="20804"/>
    <cellStyle name="_Book2 18" xfId="838"/>
    <cellStyle name="_x0013__Book2 18" xfId="11399"/>
    <cellStyle name="_Book2 18 10" xfId="20805"/>
    <cellStyle name="_Book2 18 11" xfId="20806"/>
    <cellStyle name="_Book2 18 12" xfId="20807"/>
    <cellStyle name="_Book2 18 13" xfId="20808"/>
    <cellStyle name="_Book2 18 14" xfId="20809"/>
    <cellStyle name="_Book2 18 15" xfId="20810"/>
    <cellStyle name="_Book2 18 16" xfId="20811"/>
    <cellStyle name="_Book2 18 17" xfId="20812"/>
    <cellStyle name="_Book2 18 18" xfId="20813"/>
    <cellStyle name="_Book2 18 19" xfId="20814"/>
    <cellStyle name="_Book2 18 2" xfId="839"/>
    <cellStyle name="_Book2 18 2 2" xfId="17506"/>
    <cellStyle name="_Book2 18 20" xfId="20815"/>
    <cellStyle name="_Book2 18 21" xfId="20816"/>
    <cellStyle name="_Book2 18 3" xfId="15874"/>
    <cellStyle name="_Book2 18 4" xfId="20143"/>
    <cellStyle name="_Book2 18 5" xfId="20817"/>
    <cellStyle name="_Book2 18 6" xfId="20818"/>
    <cellStyle name="_Book2 18 7" xfId="20819"/>
    <cellStyle name="_Book2 18 8" xfId="20820"/>
    <cellStyle name="_Book2 18 9" xfId="20821"/>
    <cellStyle name="_Book2 19" xfId="840"/>
    <cellStyle name="_x0013__Book2 19" xfId="11400"/>
    <cellStyle name="_Book2 19 10" xfId="20822"/>
    <cellStyle name="_Book2 19 11" xfId="20823"/>
    <cellStyle name="_Book2 19 12" xfId="20824"/>
    <cellStyle name="_Book2 19 13" xfId="20825"/>
    <cellStyle name="_Book2 19 14" xfId="20826"/>
    <cellStyle name="_Book2 19 15" xfId="20827"/>
    <cellStyle name="_Book2 19 16" xfId="20828"/>
    <cellStyle name="_Book2 19 17" xfId="20829"/>
    <cellStyle name="_Book2 19 18" xfId="20830"/>
    <cellStyle name="_Book2 19 19" xfId="20831"/>
    <cellStyle name="_Book2 19 2" xfId="17507"/>
    <cellStyle name="_Book2 19 20" xfId="20832"/>
    <cellStyle name="_Book2 19 3" xfId="20185"/>
    <cellStyle name="_Book2 19 4" xfId="20833"/>
    <cellStyle name="_Book2 19 5" xfId="20834"/>
    <cellStyle name="_Book2 19 6" xfId="20835"/>
    <cellStyle name="_Book2 19 7" xfId="20836"/>
    <cellStyle name="_Book2 19 8" xfId="20837"/>
    <cellStyle name="_Book2 19 9" xfId="20838"/>
    <cellStyle name="_Book2 2" xfId="841"/>
    <cellStyle name="_x0013__Book2 2" xfId="842"/>
    <cellStyle name="_Book2 2 10" xfId="843"/>
    <cellStyle name="_x0013__Book2 2 10" xfId="20839"/>
    <cellStyle name="_Book2 2 10 2" xfId="17508"/>
    <cellStyle name="_Book2 2 11" xfId="11401"/>
    <cellStyle name="_x0013__Book2 2 11" xfId="20840"/>
    <cellStyle name="_Book2 2 12" xfId="11402"/>
    <cellStyle name="_x0013__Book2 2 12" xfId="20841"/>
    <cellStyle name="_Book2 2 13" xfId="11403"/>
    <cellStyle name="_x0013__Book2 2 13" xfId="20842"/>
    <cellStyle name="_Book2 2 14" xfId="11404"/>
    <cellStyle name="_x0013__Book2 2 14" xfId="20843"/>
    <cellStyle name="_Book2 2 15" xfId="11405"/>
    <cellStyle name="_x0013__Book2 2 15" xfId="20844"/>
    <cellStyle name="_Book2 2 16" xfId="11406"/>
    <cellStyle name="_x0013__Book2 2 16" xfId="20845"/>
    <cellStyle name="_Book2 2 17" xfId="11407"/>
    <cellStyle name="_x0013__Book2 2 17" xfId="20846"/>
    <cellStyle name="_Book2 2 18" xfId="11408"/>
    <cellStyle name="_x0013__Book2 2 18" xfId="20847"/>
    <cellStyle name="_Book2 2 19" xfId="11409"/>
    <cellStyle name="_x0013__Book2 2 19" xfId="20848"/>
    <cellStyle name="_Book2 2 2" xfId="844"/>
    <cellStyle name="_x0013__Book2 2 2" xfId="845"/>
    <cellStyle name="_Book2 2 2 10" xfId="20849"/>
    <cellStyle name="_Book2 2 2 11" xfId="20850"/>
    <cellStyle name="_Book2 2 2 12" xfId="20851"/>
    <cellStyle name="_Book2 2 2 13" xfId="20852"/>
    <cellStyle name="_Book2 2 2 14" xfId="20853"/>
    <cellStyle name="_Book2 2 2 15" xfId="20854"/>
    <cellStyle name="_Book2 2 2 16" xfId="20855"/>
    <cellStyle name="_Book2 2 2 17" xfId="20856"/>
    <cellStyle name="_Book2 2 2 18" xfId="20857"/>
    <cellStyle name="_Book2 2 2 19" xfId="20858"/>
    <cellStyle name="_Book2 2 2 2" xfId="846"/>
    <cellStyle name="_x0013__Book2 2 2 2" xfId="17509"/>
    <cellStyle name="_Book2 2 2 2 2" xfId="17510"/>
    <cellStyle name="_Book2 2 2 2 3" xfId="20187"/>
    <cellStyle name="_Book2 2 2 20" xfId="20859"/>
    <cellStyle name="_Book2 2 2 21" xfId="20860"/>
    <cellStyle name="_Book2 2 2 22" xfId="20861"/>
    <cellStyle name="_Book2 2 2 23" xfId="20862"/>
    <cellStyle name="_Book2 2 2 3" xfId="11410"/>
    <cellStyle name="_x0013__Book2 2 2 3" xfId="20186"/>
    <cellStyle name="_Book2 2 2 4" xfId="11411"/>
    <cellStyle name="_Book2 2 2 5" xfId="11412"/>
    <cellStyle name="_Book2 2 2 6" xfId="11413"/>
    <cellStyle name="_Book2 2 2 7" xfId="13278"/>
    <cellStyle name="_Book2 2 2 8" xfId="14019"/>
    <cellStyle name="_Book2 2 2 9" xfId="20863"/>
    <cellStyle name="_Book2 2 20" xfId="11414"/>
    <cellStyle name="_x0013__Book2 2 20" xfId="20864"/>
    <cellStyle name="_Book2 2 21" xfId="11415"/>
    <cellStyle name="_x0013__Book2 2 21" xfId="20865"/>
    <cellStyle name="_Book2 2 22" xfId="11416"/>
    <cellStyle name="_x0013__Book2 2 22" xfId="20866"/>
    <cellStyle name="_Book2 2 23" xfId="11417"/>
    <cellStyle name="_x0013__Book2 2 23" xfId="20867"/>
    <cellStyle name="_Book2 2 24" xfId="11418"/>
    <cellStyle name="_Book2 2 25" xfId="11419"/>
    <cellStyle name="_Book2 2 26" xfId="11420"/>
    <cellStyle name="_Book2 2 27" xfId="11421"/>
    <cellStyle name="_Book2 2 28" xfId="11422"/>
    <cellStyle name="_Book2 2 29" xfId="11423"/>
    <cellStyle name="_Book2 2 3" xfId="847"/>
    <cellStyle name="_x0013__Book2 2 3" xfId="11424"/>
    <cellStyle name="_Book2 2 3 2" xfId="848"/>
    <cellStyle name="_Book2 2 3 2 2" xfId="17511"/>
    <cellStyle name="_Book2 2 3 3" xfId="13279"/>
    <cellStyle name="_Book2 2 3 4" xfId="14018"/>
    <cellStyle name="_Book2 2 3 5" xfId="40039"/>
    <cellStyle name="_Book2 2 30" xfId="11425"/>
    <cellStyle name="_Book2 2 31" xfId="11426"/>
    <cellStyle name="_Book2 2 32" xfId="11427"/>
    <cellStyle name="_Book2 2 33" xfId="11428"/>
    <cellStyle name="_Book2 2 34" xfId="11429"/>
    <cellStyle name="_Book2 2 35" xfId="11430"/>
    <cellStyle name="_Book2 2 36" xfId="11431"/>
    <cellStyle name="_Book2 2 37" xfId="11432"/>
    <cellStyle name="_Book2 2 38" xfId="11433"/>
    <cellStyle name="_Book2 2 39" xfId="11434"/>
    <cellStyle name="_Book2 2 4" xfId="849"/>
    <cellStyle name="_x0013__Book2 2 4" xfId="11435"/>
    <cellStyle name="_Book2 2 4 2" xfId="850"/>
    <cellStyle name="_Book2 2 4 2 2" xfId="17512"/>
    <cellStyle name="_Book2 2 4 3" xfId="15532"/>
    <cellStyle name="_Book2 2 4 4" xfId="20119"/>
    <cellStyle name="_Book2 2 40" xfId="11436"/>
    <cellStyle name="_Book2 2 41" xfId="11437"/>
    <cellStyle name="_Book2 2 42" xfId="11438"/>
    <cellStyle name="_Book2 2 43" xfId="13276"/>
    <cellStyle name="_Book2 2 44" xfId="14028"/>
    <cellStyle name="_Book2 2 45" xfId="20868"/>
    <cellStyle name="_Book2 2 46" xfId="38818"/>
    <cellStyle name="_Book2 2 47" xfId="38819"/>
    <cellStyle name="_Book2 2 48" xfId="38820"/>
    <cellStyle name="_Book2 2 49" xfId="38821"/>
    <cellStyle name="_Book2 2 5" xfId="851"/>
    <cellStyle name="_x0013__Book2 2 5" xfId="11439"/>
    <cellStyle name="_Book2 2 5 2" xfId="852"/>
    <cellStyle name="_Book2 2 5 2 2" xfId="17513"/>
    <cellStyle name="_Book2 2 5 3" xfId="15533"/>
    <cellStyle name="_Book2 2 5 4" xfId="20120"/>
    <cellStyle name="_Book2 2 50" xfId="38822"/>
    <cellStyle name="_Book2 2 51" xfId="38823"/>
    <cellStyle name="_Book2 2 52" xfId="38824"/>
    <cellStyle name="_Book2 2 6" xfId="853"/>
    <cellStyle name="_x0013__Book2 2 6" xfId="11440"/>
    <cellStyle name="_Book2 2 6 2" xfId="854"/>
    <cellStyle name="_Book2 2 6 2 2" xfId="17514"/>
    <cellStyle name="_Book2 2 6 3" xfId="15534"/>
    <cellStyle name="_Book2 2 6 4" xfId="20121"/>
    <cellStyle name="_Book2 2 7" xfId="855"/>
    <cellStyle name="_x0013__Book2 2 7" xfId="13277"/>
    <cellStyle name="_Book2 2 7 2" xfId="856"/>
    <cellStyle name="_Book2 2 7 2 2" xfId="17515"/>
    <cellStyle name="_Book2 2 7 3" xfId="15535"/>
    <cellStyle name="_Book2 2 7 4" xfId="20122"/>
    <cellStyle name="_Book2 2 8" xfId="857"/>
    <cellStyle name="_x0013__Book2 2 8" xfId="14020"/>
    <cellStyle name="_Book2 2 8 2" xfId="858"/>
    <cellStyle name="_Book2 2 8 2 2" xfId="17516"/>
    <cellStyle name="_Book2 2 8 3" xfId="15536"/>
    <cellStyle name="_Book2 2 9" xfId="859"/>
    <cellStyle name="_x0013__Book2 2 9" xfId="20869"/>
    <cellStyle name="_Book2 2 9 2" xfId="860"/>
    <cellStyle name="_Book2 2 9 2 2" xfId="17517"/>
    <cellStyle name="_Book2 2 9 3" xfId="15537"/>
    <cellStyle name="_Book2 20" xfId="861"/>
    <cellStyle name="_x0013__Book2 20" xfId="11441"/>
    <cellStyle name="_Book2 20 10" xfId="20870"/>
    <cellStyle name="_Book2 20 11" xfId="20871"/>
    <cellStyle name="_Book2 20 12" xfId="20872"/>
    <cellStyle name="_Book2 20 13" xfId="20873"/>
    <cellStyle name="_Book2 20 14" xfId="20874"/>
    <cellStyle name="_Book2 20 15" xfId="20875"/>
    <cellStyle name="_Book2 20 16" xfId="20876"/>
    <cellStyle name="_Book2 20 17" xfId="20877"/>
    <cellStyle name="_Book2 20 18" xfId="20878"/>
    <cellStyle name="_Book2 20 19" xfId="20879"/>
    <cellStyle name="_Book2 20 2" xfId="17518"/>
    <cellStyle name="_Book2 20 20" xfId="20880"/>
    <cellStyle name="_Book2 20 3" xfId="20188"/>
    <cellStyle name="_Book2 20 4" xfId="20881"/>
    <cellStyle name="_Book2 20 5" xfId="20882"/>
    <cellStyle name="_Book2 20 6" xfId="20883"/>
    <cellStyle name="_Book2 20 7" xfId="20884"/>
    <cellStyle name="_Book2 20 8" xfId="20885"/>
    <cellStyle name="_Book2 20 9" xfId="20886"/>
    <cellStyle name="_Book2 21" xfId="862"/>
    <cellStyle name="_x0013__Book2 21" xfId="11442"/>
    <cellStyle name="_Book2 21 10" xfId="20887"/>
    <cellStyle name="_Book2 21 11" xfId="20888"/>
    <cellStyle name="_Book2 21 12" xfId="20889"/>
    <cellStyle name="_Book2 21 13" xfId="20890"/>
    <cellStyle name="_Book2 21 14" xfId="20891"/>
    <cellStyle name="_Book2 21 15" xfId="20892"/>
    <cellStyle name="_Book2 21 16" xfId="20893"/>
    <cellStyle name="_Book2 21 17" xfId="20894"/>
    <cellStyle name="_Book2 21 18" xfId="20895"/>
    <cellStyle name="_Book2 21 19" xfId="20896"/>
    <cellStyle name="_Book2 21 2" xfId="17519"/>
    <cellStyle name="_Book2 21 3" xfId="20189"/>
    <cellStyle name="_Book2 21 4" xfId="20897"/>
    <cellStyle name="_Book2 21 5" xfId="20898"/>
    <cellStyle name="_Book2 21 6" xfId="20899"/>
    <cellStyle name="_Book2 21 7" xfId="20900"/>
    <cellStyle name="_Book2 21 8" xfId="20901"/>
    <cellStyle name="_Book2 21 9" xfId="20902"/>
    <cellStyle name="_Book2 22" xfId="863"/>
    <cellStyle name="_x0013__Book2 22" xfId="11443"/>
    <cellStyle name="_Book2 22 10" xfId="20903"/>
    <cellStyle name="_Book2 22 11" xfId="20904"/>
    <cellStyle name="_Book2 22 12" xfId="20905"/>
    <cellStyle name="_Book2 22 13" xfId="20906"/>
    <cellStyle name="_Book2 22 14" xfId="20907"/>
    <cellStyle name="_Book2 22 15" xfId="20908"/>
    <cellStyle name="_Book2 22 16" xfId="20909"/>
    <cellStyle name="_Book2 22 17" xfId="20910"/>
    <cellStyle name="_Book2 22 18" xfId="20911"/>
    <cellStyle name="_Book2 22 2" xfId="17520"/>
    <cellStyle name="_Book2 22 3" xfId="20190"/>
    <cellStyle name="_Book2 22 4" xfId="20912"/>
    <cellStyle name="_Book2 22 5" xfId="20913"/>
    <cellStyle name="_Book2 22 6" xfId="20914"/>
    <cellStyle name="_Book2 22 7" xfId="20915"/>
    <cellStyle name="_Book2 22 8" xfId="20916"/>
    <cellStyle name="_Book2 22 9" xfId="20917"/>
    <cellStyle name="_Book2 23" xfId="864"/>
    <cellStyle name="_x0013__Book2 23" xfId="11444"/>
    <cellStyle name="_Book2 23 10" xfId="20918"/>
    <cellStyle name="_Book2 23 11" xfId="20919"/>
    <cellStyle name="_Book2 23 12" xfId="20920"/>
    <cellStyle name="_Book2 23 13" xfId="20921"/>
    <cellStyle name="_Book2 23 14" xfId="20922"/>
    <cellStyle name="_Book2 23 15" xfId="20923"/>
    <cellStyle name="_Book2 23 16" xfId="20924"/>
    <cellStyle name="_Book2 23 17" xfId="20925"/>
    <cellStyle name="_Book2 23 2" xfId="17521"/>
    <cellStyle name="_Book2 23 3" xfId="20191"/>
    <cellStyle name="_Book2 23 4" xfId="20926"/>
    <cellStyle name="_Book2 23 5" xfId="20927"/>
    <cellStyle name="_Book2 23 6" xfId="20928"/>
    <cellStyle name="_Book2 23 7" xfId="20929"/>
    <cellStyle name="_Book2 23 8" xfId="20930"/>
    <cellStyle name="_Book2 23 9" xfId="20931"/>
    <cellStyle name="_Book2 24" xfId="865"/>
    <cellStyle name="_x0013__Book2 24" xfId="11445"/>
    <cellStyle name="_Book2 24 10" xfId="20932"/>
    <cellStyle name="_Book2 24 11" xfId="20933"/>
    <cellStyle name="_Book2 24 12" xfId="20934"/>
    <cellStyle name="_Book2 24 13" xfId="20935"/>
    <cellStyle name="_Book2 24 14" xfId="20936"/>
    <cellStyle name="_Book2 24 15" xfId="20937"/>
    <cellStyle name="_Book2 24 16" xfId="20938"/>
    <cellStyle name="_Book2 24 2" xfId="17522"/>
    <cellStyle name="_Book2 24 3" xfId="20192"/>
    <cellStyle name="_Book2 24 4" xfId="20939"/>
    <cellStyle name="_Book2 24 5" xfId="20940"/>
    <cellStyle name="_Book2 24 6" xfId="20941"/>
    <cellStyle name="_Book2 24 7" xfId="20942"/>
    <cellStyle name="_Book2 24 8" xfId="20943"/>
    <cellStyle name="_Book2 24 9" xfId="20944"/>
    <cellStyle name="_Book2 25" xfId="866"/>
    <cellStyle name="_x0013__Book2 25" xfId="11446"/>
    <cellStyle name="_Book2 25 2" xfId="17523"/>
    <cellStyle name="_Book2 25 3" xfId="20193"/>
    <cellStyle name="_Book2 26" xfId="867"/>
    <cellStyle name="_x0013__Book2 26" xfId="11447"/>
    <cellStyle name="_Book2 26 2" xfId="17524"/>
    <cellStyle name="_Book2 26 3" xfId="20194"/>
    <cellStyle name="_Book2 27" xfId="868"/>
    <cellStyle name="_x0013__Book2 27" xfId="11448"/>
    <cellStyle name="_Book2 27 2" xfId="17525"/>
    <cellStyle name="_Book2 27 3" xfId="20195"/>
    <cellStyle name="_Book2 28" xfId="869"/>
    <cellStyle name="_x0013__Book2 28" xfId="11449"/>
    <cellStyle name="_Book2 28 2" xfId="17526"/>
    <cellStyle name="_Book2 28 3" xfId="20196"/>
    <cellStyle name="_Book2 29" xfId="870"/>
    <cellStyle name="_x0013__Book2 29" xfId="11450"/>
    <cellStyle name="_Book2 29 2" xfId="17527"/>
    <cellStyle name="_Book2 29 3" xfId="20197"/>
    <cellStyle name="_Book2 3" xfId="871"/>
    <cellStyle name="_x0013__Book2 3" xfId="872"/>
    <cellStyle name="_Book2 3 10" xfId="873"/>
    <cellStyle name="_Book2 3 10 2" xfId="874"/>
    <cellStyle name="_Book2 3 10 2 2" xfId="17528"/>
    <cellStyle name="_Book2 3 10 3" xfId="15875"/>
    <cellStyle name="_Book2 3 11" xfId="875"/>
    <cellStyle name="_Book2 3 11 2" xfId="876"/>
    <cellStyle name="_Book2 3 11 2 2" xfId="17529"/>
    <cellStyle name="_Book2 3 11 3" xfId="15876"/>
    <cellStyle name="_Book2 3 12" xfId="877"/>
    <cellStyle name="_Book2 3 12 2" xfId="878"/>
    <cellStyle name="_Book2 3 12 2 2" xfId="17530"/>
    <cellStyle name="_Book2 3 12 3" xfId="15877"/>
    <cellStyle name="_Book2 3 13" xfId="879"/>
    <cellStyle name="_Book2 3 13 2" xfId="880"/>
    <cellStyle name="_Book2 3 13 2 2" xfId="17531"/>
    <cellStyle name="_Book2 3 13 3" xfId="15878"/>
    <cellStyle name="_Book2 3 14" xfId="881"/>
    <cellStyle name="_Book2 3 14 2" xfId="882"/>
    <cellStyle name="_Book2 3 14 2 2" xfId="17532"/>
    <cellStyle name="_Book2 3 14 3" xfId="15879"/>
    <cellStyle name="_Book2 3 15" xfId="883"/>
    <cellStyle name="_Book2 3 15 2" xfId="884"/>
    <cellStyle name="_Book2 3 15 2 2" xfId="17533"/>
    <cellStyle name="_Book2 3 15 3" xfId="15880"/>
    <cellStyle name="_Book2 3 16" xfId="885"/>
    <cellStyle name="_Book2 3 16 2" xfId="886"/>
    <cellStyle name="_Book2 3 16 2 2" xfId="17534"/>
    <cellStyle name="_Book2 3 16 3" xfId="15881"/>
    <cellStyle name="_Book2 3 17" xfId="887"/>
    <cellStyle name="_Book2 3 17 2" xfId="888"/>
    <cellStyle name="_Book2 3 17 2 2" xfId="17535"/>
    <cellStyle name="_Book2 3 17 3" xfId="15882"/>
    <cellStyle name="_Book2 3 18" xfId="889"/>
    <cellStyle name="_Book2 3 18 2" xfId="890"/>
    <cellStyle name="_Book2 3 18 2 2" xfId="17536"/>
    <cellStyle name="_Book2 3 18 3" xfId="15883"/>
    <cellStyle name="_Book2 3 19" xfId="891"/>
    <cellStyle name="_Book2 3 19 2" xfId="892"/>
    <cellStyle name="_Book2 3 19 2 2" xfId="17537"/>
    <cellStyle name="_Book2 3 19 3" xfId="15884"/>
    <cellStyle name="_Book2 3 2" xfId="893"/>
    <cellStyle name="_x0013__Book2 3 2" xfId="894"/>
    <cellStyle name="_Book2 3 2 2" xfId="895"/>
    <cellStyle name="_x0013__Book2 3 2 2" xfId="17538"/>
    <cellStyle name="_Book2 3 2 2 2" xfId="17539"/>
    <cellStyle name="_Book2 3 2 2 3" xfId="20199"/>
    <cellStyle name="_Book2 3 2 3" xfId="15885"/>
    <cellStyle name="_x0013__Book2 3 2 3" xfId="20198"/>
    <cellStyle name="_Book2 3 2 4" xfId="20144"/>
    <cellStyle name="_Book2 3 20" xfId="896"/>
    <cellStyle name="_Book2 3 20 2" xfId="897"/>
    <cellStyle name="_Book2 3 20 2 2" xfId="17540"/>
    <cellStyle name="_Book2 3 20 3" xfId="15886"/>
    <cellStyle name="_Book2 3 21" xfId="898"/>
    <cellStyle name="_Book2 3 21 2" xfId="899"/>
    <cellStyle name="_Book2 3 21 2 2" xfId="17541"/>
    <cellStyle name="_Book2 3 21 3" xfId="15887"/>
    <cellStyle name="_Book2 3 22" xfId="900"/>
    <cellStyle name="_Book2 3 22 2" xfId="15888"/>
    <cellStyle name="_Book2 3 23" xfId="901"/>
    <cellStyle name="_Book2 3 23 2" xfId="15889"/>
    <cellStyle name="_Book2 3 24" xfId="902"/>
    <cellStyle name="_Book2 3 24 2" xfId="15890"/>
    <cellStyle name="_Book2 3 25" xfId="903"/>
    <cellStyle name="_Book2 3 25 2" xfId="15891"/>
    <cellStyle name="_Book2 3 26" xfId="904"/>
    <cellStyle name="_Book2 3 26 2" xfId="15892"/>
    <cellStyle name="_Book2 3 27" xfId="905"/>
    <cellStyle name="_Book2 3 27 2" xfId="15893"/>
    <cellStyle name="_Book2 3 28" xfId="906"/>
    <cellStyle name="_Book2 3 28 2" xfId="15894"/>
    <cellStyle name="_Book2 3 29" xfId="907"/>
    <cellStyle name="_Book2 3 29 2" xfId="15895"/>
    <cellStyle name="_Book2 3 3" xfId="908"/>
    <cellStyle name="_x0013__Book2 3 3" xfId="13281"/>
    <cellStyle name="_Book2 3 3 2" xfId="909"/>
    <cellStyle name="_Book2 3 3 2 2" xfId="17542"/>
    <cellStyle name="_Book2 3 3 3" xfId="15896"/>
    <cellStyle name="_Book2 3 3 4" xfId="20145"/>
    <cellStyle name="_Book2 3 30" xfId="910"/>
    <cellStyle name="_Book2 3 30 2" xfId="15897"/>
    <cellStyle name="_Book2 3 31" xfId="911"/>
    <cellStyle name="_Book2 3 31 2" xfId="15898"/>
    <cellStyle name="_Book2 3 32" xfId="912"/>
    <cellStyle name="_Book2 3 32 2" xfId="17543"/>
    <cellStyle name="_Book2 3 33" xfId="913"/>
    <cellStyle name="_Book2 3 33 2" xfId="17544"/>
    <cellStyle name="_Book2 3 34" xfId="914"/>
    <cellStyle name="_Book2 3 34 2" xfId="17545"/>
    <cellStyle name="_Book2 3 35" xfId="915"/>
    <cellStyle name="_Book2 3 35 2" xfId="17546"/>
    <cellStyle name="_Book2 3 36" xfId="916"/>
    <cellStyle name="_Book2 3 36 2" xfId="17547"/>
    <cellStyle name="_Book2 3 37" xfId="917"/>
    <cellStyle name="_Book2 3 37 2" xfId="17548"/>
    <cellStyle name="_Book2 3 38" xfId="918"/>
    <cellStyle name="_Book2 3 38 2" xfId="17549"/>
    <cellStyle name="_Book2 3 39" xfId="919"/>
    <cellStyle name="_Book2 3 39 2" xfId="17550"/>
    <cellStyle name="_Book2 3 4" xfId="920"/>
    <cellStyle name="_x0013__Book2 3 4" xfId="14016"/>
    <cellStyle name="_Book2 3 4 2" xfId="921"/>
    <cellStyle name="_Book2 3 4 2 2" xfId="17551"/>
    <cellStyle name="_Book2 3 4 3" xfId="15899"/>
    <cellStyle name="_Book2 3 40" xfId="922"/>
    <cellStyle name="_Book2 3 40 2" xfId="17552"/>
    <cellStyle name="_Book2 3 41" xfId="923"/>
    <cellStyle name="_Book2 3 41 2" xfId="17553"/>
    <cellStyle name="_Book2 3 42" xfId="924"/>
    <cellStyle name="_Book2 3 42 2" xfId="17554"/>
    <cellStyle name="_Book2 3 43" xfId="925"/>
    <cellStyle name="_Book2 3 43 2" xfId="17555"/>
    <cellStyle name="_Book2 3 44" xfId="926"/>
    <cellStyle name="_Book2 3 44 2" xfId="17556"/>
    <cellStyle name="_Book2 3 45" xfId="927"/>
    <cellStyle name="_Book2 3 45 2" xfId="17557"/>
    <cellStyle name="_Book2 3 46" xfId="13280"/>
    <cellStyle name="_Book2 3 47" xfId="14017"/>
    <cellStyle name="_Book2 3 5" xfId="928"/>
    <cellStyle name="_x0013__Book2 3 5" xfId="40040"/>
    <cellStyle name="_Book2 3 5 2" xfId="929"/>
    <cellStyle name="_Book2 3 5 2 2" xfId="17558"/>
    <cellStyle name="_Book2 3 5 3" xfId="15900"/>
    <cellStyle name="_Book2 3 6" xfId="930"/>
    <cellStyle name="_x0013__Book2 3 6" xfId="40041"/>
    <cellStyle name="_Book2 3 6 2" xfId="931"/>
    <cellStyle name="_Book2 3 6 2 2" xfId="17559"/>
    <cellStyle name="_Book2 3 6 3" xfId="15901"/>
    <cellStyle name="_Book2 3 7" xfId="932"/>
    <cellStyle name="_Book2 3 7 2" xfId="933"/>
    <cellStyle name="_Book2 3 7 2 2" xfId="17560"/>
    <cellStyle name="_Book2 3 7 3" xfId="15902"/>
    <cellStyle name="_Book2 3 8" xfId="934"/>
    <cellStyle name="_Book2 3 8 2" xfId="935"/>
    <cellStyle name="_Book2 3 8 2 2" xfId="17561"/>
    <cellStyle name="_Book2 3 8 3" xfId="15903"/>
    <cellStyle name="_Book2 3 9" xfId="936"/>
    <cellStyle name="_Book2 3 9 2" xfId="937"/>
    <cellStyle name="_Book2 3 9 2 2" xfId="17562"/>
    <cellStyle name="_Book2 3 9 3" xfId="15904"/>
    <cellStyle name="_Book2 30" xfId="938"/>
    <cellStyle name="_x0013__Book2 30" xfId="11451"/>
    <cellStyle name="_Book2 30 2" xfId="17563"/>
    <cellStyle name="_Book2 30 3" xfId="20200"/>
    <cellStyle name="_Book2 31" xfId="939"/>
    <cellStyle name="_x0013__Book2 31" xfId="11452"/>
    <cellStyle name="_Book2 31 2" xfId="17564"/>
    <cellStyle name="_Book2 31 3" xfId="20201"/>
    <cellStyle name="_Book2 32" xfId="940"/>
    <cellStyle name="_x0013__Book2 32" xfId="11453"/>
    <cellStyle name="_Book2 32 2" xfId="17565"/>
    <cellStyle name="_Book2 32 3" xfId="20202"/>
    <cellStyle name="_Book2 33" xfId="941"/>
    <cellStyle name="_x0013__Book2 33" xfId="11454"/>
    <cellStyle name="_Book2 33 2" xfId="17566"/>
    <cellStyle name="_Book2 33 3" xfId="20203"/>
    <cellStyle name="_Book2 34" xfId="942"/>
    <cellStyle name="_x0013__Book2 34" xfId="11455"/>
    <cellStyle name="_Book2 35" xfId="943"/>
    <cellStyle name="_x0013__Book2 35" xfId="11456"/>
    <cellStyle name="_Book2 36" xfId="944"/>
    <cellStyle name="_x0013__Book2 36" xfId="11457"/>
    <cellStyle name="_Book2 37" xfId="945"/>
    <cellStyle name="_x0013__Book2 37" xfId="11458"/>
    <cellStyle name="_Book2 38" xfId="946"/>
    <cellStyle name="_x0013__Book2 38" xfId="11459"/>
    <cellStyle name="_Book2 39" xfId="947"/>
    <cellStyle name="_x0013__Book2 39" xfId="11460"/>
    <cellStyle name="_Book2 4" xfId="948"/>
    <cellStyle name="_x0013__Book2 4" xfId="949"/>
    <cellStyle name="_Book2 4 10" xfId="950"/>
    <cellStyle name="_Book2 4 10 2" xfId="951"/>
    <cellStyle name="_Book2 4 10 2 2" xfId="17567"/>
    <cellStyle name="_Book2 4 10 3" xfId="15905"/>
    <cellStyle name="_Book2 4 11" xfId="952"/>
    <cellStyle name="_Book2 4 11 2" xfId="953"/>
    <cellStyle name="_Book2 4 11 2 2" xfId="17568"/>
    <cellStyle name="_Book2 4 11 3" xfId="15906"/>
    <cellStyle name="_Book2 4 12" xfId="954"/>
    <cellStyle name="_Book2 4 12 2" xfId="955"/>
    <cellStyle name="_Book2 4 12 2 2" xfId="17569"/>
    <cellStyle name="_Book2 4 12 3" xfId="15907"/>
    <cellStyle name="_Book2 4 13" xfId="956"/>
    <cellStyle name="_Book2 4 13 2" xfId="957"/>
    <cellStyle name="_Book2 4 13 2 2" xfId="17570"/>
    <cellStyle name="_Book2 4 13 3" xfId="15908"/>
    <cellStyle name="_Book2 4 14" xfId="958"/>
    <cellStyle name="_Book2 4 14 2" xfId="959"/>
    <cellStyle name="_Book2 4 14 2 2" xfId="17571"/>
    <cellStyle name="_Book2 4 14 3" xfId="15909"/>
    <cellStyle name="_Book2 4 15" xfId="960"/>
    <cellStyle name="_Book2 4 15 2" xfId="961"/>
    <cellStyle name="_Book2 4 15 2 2" xfId="17572"/>
    <cellStyle name="_Book2 4 15 3" xfId="15910"/>
    <cellStyle name="_Book2 4 16" xfId="962"/>
    <cellStyle name="_Book2 4 16 2" xfId="963"/>
    <cellStyle name="_Book2 4 16 2 2" xfId="17573"/>
    <cellStyle name="_Book2 4 16 3" xfId="15911"/>
    <cellStyle name="_Book2 4 17" xfId="964"/>
    <cellStyle name="_Book2 4 17 2" xfId="965"/>
    <cellStyle name="_Book2 4 17 2 2" xfId="17574"/>
    <cellStyle name="_Book2 4 17 3" xfId="15912"/>
    <cellStyle name="_Book2 4 18" xfId="966"/>
    <cellStyle name="_Book2 4 18 2" xfId="967"/>
    <cellStyle name="_Book2 4 18 2 2" xfId="17575"/>
    <cellStyle name="_Book2 4 18 3" xfId="15913"/>
    <cellStyle name="_Book2 4 19" xfId="968"/>
    <cellStyle name="_Book2 4 19 2" xfId="969"/>
    <cellStyle name="_Book2 4 19 2 2" xfId="17576"/>
    <cellStyle name="_Book2 4 19 3" xfId="15914"/>
    <cellStyle name="_Book2 4 2" xfId="970"/>
    <cellStyle name="_x0013__Book2 4 2" xfId="971"/>
    <cellStyle name="_Book2 4 2 2" xfId="972"/>
    <cellStyle name="_x0013__Book2 4 2 2" xfId="17577"/>
    <cellStyle name="_Book2 4 2 2 2" xfId="17578"/>
    <cellStyle name="_Book2 4 2 2 3" xfId="20205"/>
    <cellStyle name="_Book2 4 2 3" xfId="15538"/>
    <cellStyle name="_x0013__Book2 4 2 3" xfId="20204"/>
    <cellStyle name="_Book2 4 2 4" xfId="20123"/>
    <cellStyle name="_Book2 4 2 5" xfId="40042"/>
    <cellStyle name="_Book2 4 2 6" xfId="40043"/>
    <cellStyle name="_Book2 4 20" xfId="973"/>
    <cellStyle name="_Book2 4 20 2" xfId="974"/>
    <cellStyle name="_Book2 4 20 2 2" xfId="17579"/>
    <cellStyle name="_Book2 4 20 3" xfId="15915"/>
    <cellStyle name="_Book2 4 21" xfId="975"/>
    <cellStyle name="_Book2 4 21 2" xfId="15916"/>
    <cellStyle name="_Book2 4 22" xfId="976"/>
    <cellStyle name="_Book2 4 22 2" xfId="15917"/>
    <cellStyle name="_Book2 4 23" xfId="977"/>
    <cellStyle name="_Book2 4 23 2" xfId="15918"/>
    <cellStyle name="_Book2 4 24" xfId="978"/>
    <cellStyle name="_Book2 4 24 2" xfId="15919"/>
    <cellStyle name="_Book2 4 25" xfId="979"/>
    <cellStyle name="_Book2 4 25 2" xfId="15920"/>
    <cellStyle name="_Book2 4 26" xfId="980"/>
    <cellStyle name="_Book2 4 26 2" xfId="15921"/>
    <cellStyle name="_Book2 4 27" xfId="981"/>
    <cellStyle name="_Book2 4 27 2" xfId="15922"/>
    <cellStyle name="_Book2 4 28" xfId="982"/>
    <cellStyle name="_Book2 4 28 2" xfId="15923"/>
    <cellStyle name="_Book2 4 29" xfId="983"/>
    <cellStyle name="_Book2 4 29 2" xfId="15924"/>
    <cellStyle name="_Book2 4 3" xfId="984"/>
    <cellStyle name="_x0013__Book2 4 3" xfId="15385"/>
    <cellStyle name="_Book2 4 3 2" xfId="985"/>
    <cellStyle name="_Book2 4 3 2 2" xfId="17580"/>
    <cellStyle name="_Book2 4 3 3" xfId="15539"/>
    <cellStyle name="_Book2 4 3 4" xfId="20124"/>
    <cellStyle name="_Book2 4 3 5" xfId="40044"/>
    <cellStyle name="_Book2 4 30" xfId="986"/>
    <cellStyle name="_Book2 4 30 2" xfId="15925"/>
    <cellStyle name="_Book2 4 31" xfId="987"/>
    <cellStyle name="_Book2 4 31 2" xfId="17581"/>
    <cellStyle name="_Book2 4 32" xfId="988"/>
    <cellStyle name="_Book2 4 32 2" xfId="17582"/>
    <cellStyle name="_Book2 4 33" xfId="989"/>
    <cellStyle name="_Book2 4 33 2" xfId="17583"/>
    <cellStyle name="_Book2 4 34" xfId="990"/>
    <cellStyle name="_Book2 4 34 2" xfId="17584"/>
    <cellStyle name="_Book2 4 35" xfId="991"/>
    <cellStyle name="_Book2 4 35 2" xfId="17585"/>
    <cellStyle name="_Book2 4 36" xfId="992"/>
    <cellStyle name="_Book2 4 36 2" xfId="17586"/>
    <cellStyle name="_Book2 4 37" xfId="993"/>
    <cellStyle name="_Book2 4 37 2" xfId="17587"/>
    <cellStyle name="_Book2 4 38" xfId="994"/>
    <cellStyle name="_Book2 4 38 2" xfId="17588"/>
    <cellStyle name="_Book2 4 39" xfId="995"/>
    <cellStyle name="_Book2 4 39 2" xfId="17589"/>
    <cellStyle name="_Book2 4 4" xfId="996"/>
    <cellStyle name="_x0013__Book2 4 4" xfId="20057"/>
    <cellStyle name="_Book2 4 4 2" xfId="997"/>
    <cellStyle name="_Book2 4 4 2 2" xfId="17590"/>
    <cellStyle name="_Book2 4 4 3" xfId="15540"/>
    <cellStyle name="_Book2 4 4 4" xfId="40045"/>
    <cellStyle name="_Book2 4 40" xfId="998"/>
    <cellStyle name="_Book2 4 40 2" xfId="17591"/>
    <cellStyle name="_Book2 4 41" xfId="999"/>
    <cellStyle name="_Book2 4 41 2" xfId="17592"/>
    <cellStyle name="_Book2 4 42" xfId="1000"/>
    <cellStyle name="_Book2 4 42 2" xfId="17593"/>
    <cellStyle name="_Book2 4 43" xfId="1001"/>
    <cellStyle name="_Book2 4 43 2" xfId="17594"/>
    <cellStyle name="_Book2 4 44" xfId="1002"/>
    <cellStyle name="_Book2 4 44 2" xfId="17595"/>
    <cellStyle name="_Book2 4 45" xfId="1003"/>
    <cellStyle name="_Book2 4 45 2" xfId="17596"/>
    <cellStyle name="_Book2 4 46" xfId="13282"/>
    <cellStyle name="_Book2 4 47" xfId="14015"/>
    <cellStyle name="_Book2 4 5" xfId="1004"/>
    <cellStyle name="_x0013__Book2 4 5" xfId="40046"/>
    <cellStyle name="_Book2 4 5 2" xfId="1005"/>
    <cellStyle name="_Book2 4 5 2 2" xfId="17597"/>
    <cellStyle name="_Book2 4 5 3" xfId="15541"/>
    <cellStyle name="_Book2 4 6" xfId="1006"/>
    <cellStyle name="_x0013__Book2 4 6" xfId="40047"/>
    <cellStyle name="_Book2 4 6 2" xfId="1007"/>
    <cellStyle name="_Book2 4 6 2 2" xfId="17598"/>
    <cellStyle name="_Book2 4 6 3" xfId="15542"/>
    <cellStyle name="_Book2 4 7" xfId="1008"/>
    <cellStyle name="_Book2 4 7 2" xfId="1009"/>
    <cellStyle name="_Book2 4 7 2 2" xfId="17599"/>
    <cellStyle name="_Book2 4 7 3" xfId="15543"/>
    <cellStyle name="_Book2 4 8" xfId="1010"/>
    <cellStyle name="_Book2 4 8 2" xfId="1011"/>
    <cellStyle name="_Book2 4 8 2 2" xfId="17600"/>
    <cellStyle name="_Book2 4 8 3" xfId="15926"/>
    <cellStyle name="_Book2 4 9" xfId="1012"/>
    <cellStyle name="_Book2 4 9 2" xfId="1013"/>
    <cellStyle name="_Book2 4 9 2 2" xfId="17601"/>
    <cellStyle name="_Book2 4 9 3" xfId="15927"/>
    <cellStyle name="_Book2 40" xfId="1014"/>
    <cellStyle name="_x0013__Book2 40" xfId="11461"/>
    <cellStyle name="_Book2 41" xfId="1015"/>
    <cellStyle name="_x0013__Book2 41" xfId="11462"/>
    <cellStyle name="_Book2 42" xfId="1016"/>
    <cellStyle name="_x0013__Book2 42" xfId="13275"/>
    <cellStyle name="_x0013__Book2 43" xfId="14029"/>
    <cellStyle name="_x0013__Book2 44" xfId="20945"/>
    <cellStyle name="_x0013__Book2 45" xfId="20946"/>
    <cellStyle name="_x0013__Book2 46" xfId="20947"/>
    <cellStyle name="_x0013__Book2 47" xfId="20948"/>
    <cellStyle name="_x0013__Book2 48" xfId="20949"/>
    <cellStyle name="_x0013__Book2 49" xfId="20950"/>
    <cellStyle name="_Book2 5" xfId="1017"/>
    <cellStyle name="_x0013__Book2 5" xfId="1018"/>
    <cellStyle name="_Book2 5 10" xfId="20951"/>
    <cellStyle name="_Book2 5 11" xfId="20952"/>
    <cellStyle name="_Book2 5 12" xfId="20953"/>
    <cellStyle name="_Book2 5 13" xfId="20954"/>
    <cellStyle name="_Book2 5 14" xfId="20955"/>
    <cellStyle name="_Book2 5 15" xfId="20956"/>
    <cellStyle name="_Book2 5 16" xfId="20957"/>
    <cellStyle name="_Book2 5 17" xfId="20958"/>
    <cellStyle name="_Book2 5 18" xfId="20959"/>
    <cellStyle name="_Book2 5 19" xfId="20960"/>
    <cellStyle name="_Book2 5 2" xfId="1019"/>
    <cellStyle name="_x0013__Book2 5 2" xfId="1020"/>
    <cellStyle name="_Book2 5 2 2" xfId="1021"/>
    <cellStyle name="_x0013__Book2 5 2 2" xfId="17602"/>
    <cellStyle name="_Book2 5 2 2 2" xfId="17603"/>
    <cellStyle name="_Book2 5 2 2 3" xfId="20207"/>
    <cellStyle name="_Book2 5 2 3" xfId="15929"/>
    <cellStyle name="_x0013__Book2 5 2 3" xfId="20206"/>
    <cellStyle name="_Book2 5 2 4" xfId="20147"/>
    <cellStyle name="_Book2 5 20" xfId="20961"/>
    <cellStyle name="_Book2 5 21" xfId="20962"/>
    <cellStyle name="_Book2 5 22" xfId="20963"/>
    <cellStyle name="_Book2 5 23" xfId="20964"/>
    <cellStyle name="_Book2 5 24" xfId="20965"/>
    <cellStyle name="_Book2 5 25" xfId="20966"/>
    <cellStyle name="_Book2 5 26" xfId="20967"/>
    <cellStyle name="_Book2 5 27" xfId="20968"/>
    <cellStyle name="_Book2 5 28" xfId="20969"/>
    <cellStyle name="_Book2 5 29" xfId="20970"/>
    <cellStyle name="_Book2 5 3" xfId="1022"/>
    <cellStyle name="_x0013__Book2 5 3" xfId="15544"/>
    <cellStyle name="_Book2 5 3 2" xfId="1023"/>
    <cellStyle name="_Book2 5 3 2 2" xfId="17604"/>
    <cellStyle name="_Book2 5 3 3" xfId="15930"/>
    <cellStyle name="_Book2 5 3 4" xfId="20148"/>
    <cellStyle name="_Book2 5 30" xfId="20971"/>
    <cellStyle name="_Book2 5 31" xfId="20972"/>
    <cellStyle name="_Book2 5 32" xfId="20973"/>
    <cellStyle name="_Book2 5 33" xfId="20974"/>
    <cellStyle name="_Book2 5 34" xfId="20975"/>
    <cellStyle name="_Book2 5 35" xfId="20976"/>
    <cellStyle name="_Book2 5 36" xfId="20977"/>
    <cellStyle name="_Book2 5 4" xfId="1024"/>
    <cellStyle name="_x0013__Book2 5 4" xfId="20125"/>
    <cellStyle name="_Book2 5 4 2" xfId="1025"/>
    <cellStyle name="_Book2 5 4 2 2" xfId="17605"/>
    <cellStyle name="_Book2 5 4 3" xfId="15931"/>
    <cellStyle name="_Book2 5 5" xfId="1026"/>
    <cellStyle name="_Book2 5 5 2" xfId="1027"/>
    <cellStyle name="_Book2 5 5 2 2" xfId="17606"/>
    <cellStyle name="_Book2 5 5 3" xfId="15932"/>
    <cellStyle name="_Book2 5 6" xfId="1028"/>
    <cellStyle name="_Book2 5 6 2" xfId="1029"/>
    <cellStyle name="_Book2 5 6 2 2" xfId="17607"/>
    <cellStyle name="_Book2 5 6 3" xfId="15933"/>
    <cellStyle name="_Book2 5 7" xfId="1030"/>
    <cellStyle name="_Book2 5 7 2" xfId="17608"/>
    <cellStyle name="_Book2 5 8" xfId="15928"/>
    <cellStyle name="_Book2 5 9" xfId="20146"/>
    <cellStyle name="_x0013__Book2 50" xfId="20978"/>
    <cellStyle name="_x0013__Book2 51" xfId="38825"/>
    <cellStyle name="_Book2 6" xfId="1031"/>
    <cellStyle name="_x0013__Book2 6" xfId="1032"/>
    <cellStyle name="_Book2 6 10" xfId="20979"/>
    <cellStyle name="_Book2 6 11" xfId="20980"/>
    <cellStyle name="_Book2 6 12" xfId="20981"/>
    <cellStyle name="_Book2 6 13" xfId="20982"/>
    <cellStyle name="_Book2 6 14" xfId="20983"/>
    <cellStyle name="_Book2 6 15" xfId="20984"/>
    <cellStyle name="_Book2 6 16" xfId="20985"/>
    <cellStyle name="_Book2 6 17" xfId="20986"/>
    <cellStyle name="_Book2 6 18" xfId="20987"/>
    <cellStyle name="_Book2 6 19" xfId="20988"/>
    <cellStyle name="_Book2 6 2" xfId="1033"/>
    <cellStyle name="_x0013__Book2 6 2" xfId="1034"/>
    <cellStyle name="_Book2 6 2 2" xfId="17609"/>
    <cellStyle name="_x0013__Book2 6 2 2" xfId="17610"/>
    <cellStyle name="_Book2 6 2 3" xfId="20208"/>
    <cellStyle name="_x0013__Book2 6 2 3" xfId="20209"/>
    <cellStyle name="_Book2 6 20" xfId="20989"/>
    <cellStyle name="_Book2 6 21" xfId="20990"/>
    <cellStyle name="_Book2 6 22" xfId="20991"/>
    <cellStyle name="_Book2 6 23" xfId="20992"/>
    <cellStyle name="_Book2 6 24" xfId="20993"/>
    <cellStyle name="_Book2 6 25" xfId="20994"/>
    <cellStyle name="_Book2 6 26" xfId="20995"/>
    <cellStyle name="_Book2 6 27" xfId="20996"/>
    <cellStyle name="_Book2 6 28" xfId="20997"/>
    <cellStyle name="_Book2 6 29" xfId="20998"/>
    <cellStyle name="_Book2 6 3" xfId="15934"/>
    <cellStyle name="_x0013__Book2 6 3" xfId="15545"/>
    <cellStyle name="_Book2 6 30" xfId="20999"/>
    <cellStyle name="_Book2 6 31" xfId="21000"/>
    <cellStyle name="_Book2 6 32" xfId="21001"/>
    <cellStyle name="_Book2 6 33" xfId="21002"/>
    <cellStyle name="_Book2 6 34" xfId="21003"/>
    <cellStyle name="_Book2 6 35" xfId="21004"/>
    <cellStyle name="_Book2 6 4" xfId="20149"/>
    <cellStyle name="_x0013__Book2 6 4" xfId="20126"/>
    <cellStyle name="_Book2 6 5" xfId="21005"/>
    <cellStyle name="_Book2 6 6" xfId="21006"/>
    <cellStyle name="_Book2 6 7" xfId="21007"/>
    <cellStyle name="_Book2 6 8" xfId="21008"/>
    <cellStyle name="_Book2 6 9" xfId="21009"/>
    <cellStyle name="_Book2 7" xfId="1035"/>
    <cellStyle name="_x0013__Book2 7" xfId="1036"/>
    <cellStyle name="_Book2 7 10" xfId="21010"/>
    <cellStyle name="_Book2 7 11" xfId="21011"/>
    <cellStyle name="_Book2 7 12" xfId="21012"/>
    <cellStyle name="_Book2 7 13" xfId="21013"/>
    <cellStyle name="_Book2 7 14" xfId="21014"/>
    <cellStyle name="_Book2 7 15" xfId="21015"/>
    <cellStyle name="_Book2 7 16" xfId="21016"/>
    <cellStyle name="_Book2 7 17" xfId="21017"/>
    <cellStyle name="_Book2 7 18" xfId="21018"/>
    <cellStyle name="_Book2 7 19" xfId="21019"/>
    <cellStyle name="_Book2 7 2" xfId="1037"/>
    <cellStyle name="_x0013__Book2 7 2" xfId="1038"/>
    <cellStyle name="_Book2 7 2 2" xfId="17611"/>
    <cellStyle name="_x0013__Book2 7 2 2" xfId="17612"/>
    <cellStyle name="_Book2 7 2 3" xfId="20210"/>
    <cellStyle name="_x0013__Book2 7 2 3" xfId="20211"/>
    <cellStyle name="_Book2 7 20" xfId="21020"/>
    <cellStyle name="_Book2 7 21" xfId="21021"/>
    <cellStyle name="_Book2 7 22" xfId="21022"/>
    <cellStyle name="_Book2 7 23" xfId="21023"/>
    <cellStyle name="_Book2 7 24" xfId="21024"/>
    <cellStyle name="_Book2 7 25" xfId="21025"/>
    <cellStyle name="_Book2 7 26" xfId="21026"/>
    <cellStyle name="_Book2 7 27" xfId="21027"/>
    <cellStyle name="_Book2 7 28" xfId="21028"/>
    <cellStyle name="_Book2 7 29" xfId="21029"/>
    <cellStyle name="_Book2 7 3" xfId="15935"/>
    <cellStyle name="_x0013__Book2 7 3" xfId="15546"/>
    <cellStyle name="_Book2 7 30" xfId="21030"/>
    <cellStyle name="_Book2 7 31" xfId="21031"/>
    <cellStyle name="_Book2 7 32" xfId="21032"/>
    <cellStyle name="_Book2 7 33" xfId="21033"/>
    <cellStyle name="_Book2 7 34" xfId="21034"/>
    <cellStyle name="_Book2 7 4" xfId="20150"/>
    <cellStyle name="_x0013__Book2 7 4" xfId="20127"/>
    <cellStyle name="_Book2 7 5" xfId="21035"/>
    <cellStyle name="_Book2 7 6" xfId="21036"/>
    <cellStyle name="_Book2 7 7" xfId="21037"/>
    <cellStyle name="_Book2 7 8" xfId="21038"/>
    <cellStyle name="_Book2 7 9" xfId="21039"/>
    <cellStyle name="_Book2 8" xfId="1039"/>
    <cellStyle name="_x0013__Book2 8" xfId="1040"/>
    <cellStyle name="_Book2 8 10" xfId="21040"/>
    <cellStyle name="_Book2 8 11" xfId="21041"/>
    <cellStyle name="_Book2 8 12" xfId="21042"/>
    <cellStyle name="_Book2 8 13" xfId="21043"/>
    <cellStyle name="_Book2 8 14" xfId="21044"/>
    <cellStyle name="_Book2 8 15" xfId="21045"/>
    <cellStyle name="_Book2 8 16" xfId="21046"/>
    <cellStyle name="_Book2 8 17" xfId="21047"/>
    <cellStyle name="_Book2 8 18" xfId="21048"/>
    <cellStyle name="_Book2 8 19" xfId="21049"/>
    <cellStyle name="_Book2 8 2" xfId="1041"/>
    <cellStyle name="_x0013__Book2 8 2" xfId="1042"/>
    <cellStyle name="_Book2 8 2 2" xfId="17613"/>
    <cellStyle name="_x0013__Book2 8 2 2" xfId="17614"/>
    <cellStyle name="_Book2 8 2 3" xfId="20212"/>
    <cellStyle name="_x0013__Book2 8 2 3" xfId="20213"/>
    <cellStyle name="_Book2 8 20" xfId="21050"/>
    <cellStyle name="_Book2 8 21" xfId="21051"/>
    <cellStyle name="_Book2 8 22" xfId="21052"/>
    <cellStyle name="_Book2 8 23" xfId="21053"/>
    <cellStyle name="_Book2 8 24" xfId="21054"/>
    <cellStyle name="_Book2 8 25" xfId="21055"/>
    <cellStyle name="_Book2 8 26" xfId="21056"/>
    <cellStyle name="_Book2 8 27" xfId="21057"/>
    <cellStyle name="_Book2 8 28" xfId="21058"/>
    <cellStyle name="_Book2 8 29" xfId="21059"/>
    <cellStyle name="_Book2 8 3" xfId="15936"/>
    <cellStyle name="_x0013__Book2 8 3" xfId="15547"/>
    <cellStyle name="_Book2 8 30" xfId="21060"/>
    <cellStyle name="_Book2 8 31" xfId="21061"/>
    <cellStyle name="_Book2 8 32" xfId="21062"/>
    <cellStyle name="_Book2 8 33" xfId="21063"/>
    <cellStyle name="_Book2 8 4" xfId="20151"/>
    <cellStyle name="_x0013__Book2 8 4" xfId="20128"/>
    <cellStyle name="_Book2 8 5" xfId="21064"/>
    <cellStyle name="_Book2 8 6" xfId="21065"/>
    <cellStyle name="_Book2 8 7" xfId="21066"/>
    <cellStyle name="_Book2 8 8" xfId="21067"/>
    <cellStyle name="_Book2 8 9" xfId="21068"/>
    <cellStyle name="_Book2 9" xfId="1043"/>
    <cellStyle name="_x0013__Book2 9" xfId="1044"/>
    <cellStyle name="_Book2 9 10" xfId="21069"/>
    <cellStyle name="_Book2 9 11" xfId="21070"/>
    <cellStyle name="_Book2 9 12" xfId="21071"/>
    <cellStyle name="_Book2 9 13" xfId="21072"/>
    <cellStyle name="_Book2 9 14" xfId="21073"/>
    <cellStyle name="_Book2 9 15" xfId="21074"/>
    <cellStyle name="_Book2 9 16" xfId="21075"/>
    <cellStyle name="_Book2 9 17" xfId="21076"/>
    <cellStyle name="_Book2 9 18" xfId="21077"/>
    <cellStyle name="_Book2 9 19" xfId="21078"/>
    <cellStyle name="_Book2 9 2" xfId="1045"/>
    <cellStyle name="_x0013__Book2 9 2" xfId="1046"/>
    <cellStyle name="_Book2 9 2 2" xfId="17615"/>
    <cellStyle name="_x0013__Book2 9 2 2" xfId="17616"/>
    <cellStyle name="_Book2 9 2 3" xfId="20214"/>
    <cellStyle name="_x0013__Book2 9 2 3" xfId="20215"/>
    <cellStyle name="_Book2 9 20" xfId="21079"/>
    <cellStyle name="_Book2 9 21" xfId="21080"/>
    <cellStyle name="_Book2 9 22" xfId="21081"/>
    <cellStyle name="_Book2 9 23" xfId="21082"/>
    <cellStyle name="_Book2 9 24" xfId="21083"/>
    <cellStyle name="_Book2 9 3" xfId="15937"/>
    <cellStyle name="_x0013__Book2 9 3" xfId="15548"/>
    <cellStyle name="_Book2 9 4" xfId="20152"/>
    <cellStyle name="_x0013__Book2 9 4" xfId="20129"/>
    <cellStyle name="_Book2 9 5" xfId="21084"/>
    <cellStyle name="_Book2 9 6" xfId="21085"/>
    <cellStyle name="_Book2 9 7" xfId="21086"/>
    <cellStyle name="_Book2 9 8" xfId="21087"/>
    <cellStyle name="_Book2 9 9" xfId="21088"/>
    <cellStyle name="_Book2_04 07E Wild Horse Wind Expansion (C) (2)" xfId="1047"/>
    <cellStyle name="_Book2_04 07E Wild Horse Wind Expansion (C) (2) 2" xfId="1048"/>
    <cellStyle name="_Book2_04 07E Wild Horse Wind Expansion (C) (2) 2 2" xfId="1049"/>
    <cellStyle name="_Book2_04 07E Wild Horse Wind Expansion (C) (2) 2 2 2" xfId="17617"/>
    <cellStyle name="_Book2_04 07E Wild Horse Wind Expansion (C) (2) 2 3" xfId="13284"/>
    <cellStyle name="_Book2_04 07E Wild Horse Wind Expansion (C) (2) 3" xfId="1050"/>
    <cellStyle name="_Book2_04 07E Wild Horse Wind Expansion (C) (2) 3 2" xfId="17618"/>
    <cellStyle name="_Book2_04 07E Wild Horse Wind Expansion (C) (2) 4" xfId="13283"/>
    <cellStyle name="_Book2_04 07E Wild Horse Wind Expansion (C) (2)_Adj Bench DR 3 for Initial Briefs (Electric)" xfId="1051"/>
    <cellStyle name="_Book2_04 07E Wild Horse Wind Expansion (C) (2)_Adj Bench DR 3 for Initial Briefs (Electric) 2" xfId="1052"/>
    <cellStyle name="_Book2_04 07E Wild Horse Wind Expansion (C) (2)_Adj Bench DR 3 for Initial Briefs (Electric) 2 2" xfId="1053"/>
    <cellStyle name="_Book2_04 07E Wild Horse Wind Expansion (C) (2)_Adj Bench DR 3 for Initial Briefs (Electric) 2 2 2" xfId="17619"/>
    <cellStyle name="_Book2_04 07E Wild Horse Wind Expansion (C) (2)_Adj Bench DR 3 for Initial Briefs (Electric) 2 3" xfId="13286"/>
    <cellStyle name="_Book2_04 07E Wild Horse Wind Expansion (C) (2)_Adj Bench DR 3 for Initial Briefs (Electric) 3" xfId="1054"/>
    <cellStyle name="_Book2_04 07E Wild Horse Wind Expansion (C) (2)_Adj Bench DR 3 for Initial Briefs (Electric) 3 2" xfId="17620"/>
    <cellStyle name="_Book2_04 07E Wild Horse Wind Expansion (C) (2)_Adj Bench DR 3 for Initial Briefs (Electric) 4" xfId="13285"/>
    <cellStyle name="_Book2_04 07E Wild Horse Wind Expansion (C) (2)_Adj Bench DR 3 for Initial Briefs (Electric)_DEM-WP(C) ENERG10C--ctn Mid-C_042010 2010GRC" xfId="8771"/>
    <cellStyle name="_Book2_04 07E Wild Horse Wind Expansion (C) (2)_Book1" xfId="10951"/>
    <cellStyle name="_Book2_04 07E Wild Horse Wind Expansion (C) (2)_DEM-WP(C) ENERG10C--ctn Mid-C_042010 2010GRC" xfId="8772"/>
    <cellStyle name="_Book2_04 07E Wild Horse Wind Expansion (C) (2)_Electric Rev Req Model (2009 GRC) " xfId="1055"/>
    <cellStyle name="_Book2_04 07E Wild Horse Wind Expansion (C) (2)_Electric Rev Req Model (2009 GRC)  2" xfId="1056"/>
    <cellStyle name="_Book2_04 07E Wild Horse Wind Expansion (C) (2)_Electric Rev Req Model (2009 GRC)  2 2" xfId="1057"/>
    <cellStyle name="_Book2_04 07E Wild Horse Wind Expansion (C) (2)_Electric Rev Req Model (2009 GRC)  2 2 2" xfId="17621"/>
    <cellStyle name="_Book2_04 07E Wild Horse Wind Expansion (C) (2)_Electric Rev Req Model (2009 GRC)  2 3" xfId="13288"/>
    <cellStyle name="_Book2_04 07E Wild Horse Wind Expansion (C) (2)_Electric Rev Req Model (2009 GRC)  3" xfId="1058"/>
    <cellStyle name="_Book2_04 07E Wild Horse Wind Expansion (C) (2)_Electric Rev Req Model (2009 GRC)  3 2" xfId="17622"/>
    <cellStyle name="_Book2_04 07E Wild Horse Wind Expansion (C) (2)_Electric Rev Req Model (2009 GRC)  4" xfId="13287"/>
    <cellStyle name="_Book2_04 07E Wild Horse Wind Expansion (C) (2)_Electric Rev Req Model (2009 GRC) _DEM-WP(C) ENERG10C--ctn Mid-C_042010 2010GRC" xfId="8773"/>
    <cellStyle name="_Book2_04 07E Wild Horse Wind Expansion (C) (2)_Electric Rev Req Model (2009 GRC) Rebuttal" xfId="1059"/>
    <cellStyle name="_Book2_04 07E Wild Horse Wind Expansion (C) (2)_Electric Rev Req Model (2009 GRC) Rebuttal 2" xfId="1060"/>
    <cellStyle name="_Book2_04 07E Wild Horse Wind Expansion (C) (2)_Electric Rev Req Model (2009 GRC) Rebuttal 2 2" xfId="1061"/>
    <cellStyle name="_Book2_04 07E Wild Horse Wind Expansion (C) (2)_Electric Rev Req Model (2009 GRC) Rebuttal 2 2 2" xfId="17623"/>
    <cellStyle name="_Book2_04 07E Wild Horse Wind Expansion (C) (2)_Electric Rev Req Model (2009 GRC) Rebuttal 2 3" xfId="15938"/>
    <cellStyle name="_Book2_04 07E Wild Horse Wind Expansion (C) (2)_Electric Rev Req Model (2009 GRC) Rebuttal 3" xfId="1062"/>
    <cellStyle name="_Book2_04 07E Wild Horse Wind Expansion (C) (2)_Electric Rev Req Model (2009 GRC) Rebuttal 3 2" xfId="17624"/>
    <cellStyle name="_Book2_04 07E Wild Horse Wind Expansion (C) (2)_Electric Rev Req Model (2009 GRC) Rebuttal 4" xfId="13289"/>
    <cellStyle name="_Book2_04 07E Wild Horse Wind Expansion (C) (2)_Electric Rev Req Model (2009 GRC) Rebuttal REmoval of New  WH Solar AdjustMI" xfId="1063"/>
    <cellStyle name="_Book2_04 07E Wild Horse Wind Expansion (C) (2)_Electric Rev Req Model (2009 GRC) Rebuttal REmoval of New  WH Solar AdjustMI 2" xfId="1064"/>
    <cellStyle name="_Book2_04 07E Wild Horse Wind Expansion (C) (2)_Electric Rev Req Model (2009 GRC) Rebuttal REmoval of New  WH Solar AdjustMI 2 2" xfId="1065"/>
    <cellStyle name="_Book2_04 07E Wild Horse Wind Expansion (C) (2)_Electric Rev Req Model (2009 GRC) Rebuttal REmoval of New  WH Solar AdjustMI 2 2 2" xfId="17625"/>
    <cellStyle name="_Book2_04 07E Wild Horse Wind Expansion (C) (2)_Electric Rev Req Model (2009 GRC) Rebuttal REmoval of New  WH Solar AdjustMI 2 3" xfId="13291"/>
    <cellStyle name="_Book2_04 07E Wild Horse Wind Expansion (C) (2)_Electric Rev Req Model (2009 GRC) Rebuttal REmoval of New  WH Solar AdjustMI 3" xfId="1066"/>
    <cellStyle name="_Book2_04 07E Wild Horse Wind Expansion (C) (2)_Electric Rev Req Model (2009 GRC) Rebuttal REmoval of New  WH Solar AdjustMI 3 2" xfId="17626"/>
    <cellStyle name="_Book2_04 07E Wild Horse Wind Expansion (C) (2)_Electric Rev Req Model (2009 GRC) Rebuttal REmoval of New  WH Solar AdjustMI 4" xfId="13290"/>
    <cellStyle name="_Book2_04 07E Wild Horse Wind Expansion (C) (2)_Electric Rev Req Model (2009 GRC) Rebuttal REmoval of New  WH Solar AdjustMI_DEM-WP(C) ENERG10C--ctn Mid-C_042010 2010GRC" xfId="8774"/>
    <cellStyle name="_Book2_04 07E Wild Horse Wind Expansion (C) (2)_Electric Rev Req Model (2009 GRC) Revised 01-18-2010" xfId="1067"/>
    <cellStyle name="_Book2_04 07E Wild Horse Wind Expansion (C) (2)_Electric Rev Req Model (2009 GRC) Revised 01-18-2010 2" xfId="1068"/>
    <cellStyle name="_Book2_04 07E Wild Horse Wind Expansion (C) (2)_Electric Rev Req Model (2009 GRC) Revised 01-18-2010 2 2" xfId="1069"/>
    <cellStyle name="_Book2_04 07E Wild Horse Wind Expansion (C) (2)_Electric Rev Req Model (2009 GRC) Revised 01-18-2010 2 2 2" xfId="17627"/>
    <cellStyle name="_Book2_04 07E Wild Horse Wind Expansion (C) (2)_Electric Rev Req Model (2009 GRC) Revised 01-18-2010 2 3" xfId="13293"/>
    <cellStyle name="_Book2_04 07E Wild Horse Wind Expansion (C) (2)_Electric Rev Req Model (2009 GRC) Revised 01-18-2010 3" xfId="1070"/>
    <cellStyle name="_Book2_04 07E Wild Horse Wind Expansion (C) (2)_Electric Rev Req Model (2009 GRC) Revised 01-18-2010 3 2" xfId="17628"/>
    <cellStyle name="_Book2_04 07E Wild Horse Wind Expansion (C) (2)_Electric Rev Req Model (2009 GRC) Revised 01-18-2010 4" xfId="13292"/>
    <cellStyle name="_Book2_04 07E Wild Horse Wind Expansion (C) (2)_Electric Rev Req Model (2009 GRC) Revised 01-18-2010_DEM-WP(C) ENERG10C--ctn Mid-C_042010 2010GRC" xfId="8775"/>
    <cellStyle name="_Book2_04 07E Wild Horse Wind Expansion (C) (2)_Electric Rev Req Model (2010 GRC)" xfId="10952"/>
    <cellStyle name="_Book2_04 07E Wild Horse Wind Expansion (C) (2)_Electric Rev Req Model (2010 GRC) SF" xfId="10953"/>
    <cellStyle name="_Book2_04 07E Wild Horse Wind Expansion (C) (2)_Final Order Electric EXHIBIT A-1" xfId="1071"/>
    <cellStyle name="_Book2_04 07E Wild Horse Wind Expansion (C) (2)_Final Order Electric EXHIBIT A-1 2" xfId="1072"/>
    <cellStyle name="_Book2_04 07E Wild Horse Wind Expansion (C) (2)_Final Order Electric EXHIBIT A-1 2 2" xfId="1073"/>
    <cellStyle name="_Book2_04 07E Wild Horse Wind Expansion (C) (2)_Final Order Electric EXHIBIT A-1 2 2 2" xfId="17629"/>
    <cellStyle name="_Book2_04 07E Wild Horse Wind Expansion (C) (2)_Final Order Electric EXHIBIT A-1 2 3" xfId="15939"/>
    <cellStyle name="_Book2_04 07E Wild Horse Wind Expansion (C) (2)_Final Order Electric EXHIBIT A-1 3" xfId="1074"/>
    <cellStyle name="_Book2_04 07E Wild Horse Wind Expansion (C) (2)_Final Order Electric EXHIBIT A-1 3 2" xfId="17630"/>
    <cellStyle name="_Book2_04 07E Wild Horse Wind Expansion (C) (2)_Final Order Electric EXHIBIT A-1 4" xfId="13294"/>
    <cellStyle name="_Book2_04 07E Wild Horse Wind Expansion (C) (2)_TENASKA REGULATORY ASSET" xfId="1075"/>
    <cellStyle name="_Book2_04 07E Wild Horse Wind Expansion (C) (2)_TENASKA REGULATORY ASSET 2" xfId="1076"/>
    <cellStyle name="_Book2_04 07E Wild Horse Wind Expansion (C) (2)_TENASKA REGULATORY ASSET 2 2" xfId="1077"/>
    <cellStyle name="_Book2_04 07E Wild Horse Wind Expansion (C) (2)_TENASKA REGULATORY ASSET 2 2 2" xfId="17631"/>
    <cellStyle name="_Book2_04 07E Wild Horse Wind Expansion (C) (2)_TENASKA REGULATORY ASSET 2 3" xfId="15940"/>
    <cellStyle name="_Book2_04 07E Wild Horse Wind Expansion (C) (2)_TENASKA REGULATORY ASSET 3" xfId="1078"/>
    <cellStyle name="_Book2_04 07E Wild Horse Wind Expansion (C) (2)_TENASKA REGULATORY ASSET 3 2" xfId="17632"/>
    <cellStyle name="_Book2_04 07E Wild Horse Wind Expansion (C) (2)_TENASKA REGULATORY ASSET 4" xfId="13295"/>
    <cellStyle name="_Book2_16.37E Wild Horse Expansion DeferralRevwrkingfile SF" xfId="1079"/>
    <cellStyle name="_Book2_16.37E Wild Horse Expansion DeferralRevwrkingfile SF 2" xfId="1080"/>
    <cellStyle name="_Book2_16.37E Wild Horse Expansion DeferralRevwrkingfile SF 2 2" xfId="1081"/>
    <cellStyle name="_Book2_16.37E Wild Horse Expansion DeferralRevwrkingfile SF 2 2 2" xfId="17633"/>
    <cellStyle name="_Book2_16.37E Wild Horse Expansion DeferralRevwrkingfile SF 2 3" xfId="13297"/>
    <cellStyle name="_Book2_16.37E Wild Horse Expansion DeferralRevwrkingfile SF 3" xfId="1082"/>
    <cellStyle name="_Book2_16.37E Wild Horse Expansion DeferralRevwrkingfile SF 3 2" xfId="17634"/>
    <cellStyle name="_Book2_16.37E Wild Horse Expansion DeferralRevwrkingfile SF 4" xfId="13296"/>
    <cellStyle name="_Book2_16.37E Wild Horse Expansion DeferralRevwrkingfile SF_DEM-WP(C) ENERG10C--ctn Mid-C_042010 2010GRC" xfId="8776"/>
    <cellStyle name="_Book2_2009 Compliance Filing PCA Exhibits for GRC" xfId="10741"/>
    <cellStyle name="_Book2_2009 Compliance Filing PCA Exhibits for GRC 2" xfId="11463"/>
    <cellStyle name="_Book2_2009 GRC Compl Filing - Exhibit D" xfId="1083"/>
    <cellStyle name="_Book2_2009 GRC Compl Filing - Exhibit D 2" xfId="1084"/>
    <cellStyle name="_Book2_2009 GRC Compl Filing - Exhibit D 2 2" xfId="11464"/>
    <cellStyle name="_Book2_2009 GRC Compl Filing - Exhibit D 3" xfId="11465"/>
    <cellStyle name="_Book2_2009 GRC Compl Filing - Exhibit D_DEM-WP(C) ENERG10C--ctn Mid-C_042010 2010GRC" xfId="8777"/>
    <cellStyle name="_Book2_3.01 Income Statement" xfId="10742"/>
    <cellStyle name="_Book2_4 31 Regulatory Assets and Liabilities  7 06- Exhibit D" xfId="1085"/>
    <cellStyle name="_Book2_4 31 Regulatory Assets and Liabilities  7 06- Exhibit D 2" xfId="1086"/>
    <cellStyle name="_Book2_4 31 Regulatory Assets and Liabilities  7 06- Exhibit D 2 2" xfId="1087"/>
    <cellStyle name="_Book2_4 31 Regulatory Assets and Liabilities  7 06- Exhibit D 2 2 2" xfId="17635"/>
    <cellStyle name="_Book2_4 31 Regulatory Assets and Liabilities  7 06- Exhibit D 2 3" xfId="13299"/>
    <cellStyle name="_Book2_4 31 Regulatory Assets and Liabilities  7 06- Exhibit D 3" xfId="1088"/>
    <cellStyle name="_Book2_4 31 Regulatory Assets and Liabilities  7 06- Exhibit D 3 2" xfId="17636"/>
    <cellStyle name="_Book2_4 31 Regulatory Assets and Liabilities  7 06- Exhibit D 4" xfId="13298"/>
    <cellStyle name="_Book2_4 31 Regulatory Assets and Liabilities  7 06- Exhibit D_DEM-WP(C) ENERG10C--ctn Mid-C_042010 2010GRC" xfId="8778"/>
    <cellStyle name="_Book2_4 31 Regulatory Assets and Liabilities  7 06- Exhibit D_NIM Summary" xfId="1089"/>
    <cellStyle name="_Book2_4 31 Regulatory Assets and Liabilities  7 06- Exhibit D_NIM Summary 2" xfId="1090"/>
    <cellStyle name="_Book2_4 31 Regulatory Assets and Liabilities  7 06- Exhibit D_NIM Summary 2 2" xfId="11466"/>
    <cellStyle name="_Book2_4 31 Regulatory Assets and Liabilities  7 06- Exhibit D_NIM Summary 3" xfId="11467"/>
    <cellStyle name="_Book2_4 31 Regulatory Assets and Liabilities  7 06- Exhibit D_NIM Summary_DEM-WP(C) ENERG10C--ctn Mid-C_042010 2010GRC" xfId="8779"/>
    <cellStyle name="_Book2_4 31E Reg Asset  Liab and EXH D" xfId="8780"/>
    <cellStyle name="_Book2_4 31E Reg Asset  Liab and EXH D _ Aug 10 Filing (2)" xfId="8781"/>
    <cellStyle name="_Book2_4 31E Reg Asset  Liab and EXH D _ Aug 10 Filing (2) 2" xfId="21089"/>
    <cellStyle name="_Book2_4 31E Reg Asset  Liab and EXH D 10" xfId="21090"/>
    <cellStyle name="_Book2_4 31E Reg Asset  Liab and EXH D 11" xfId="21091"/>
    <cellStyle name="_Book2_4 31E Reg Asset  Liab and EXH D 12" xfId="21092"/>
    <cellStyle name="_Book2_4 31E Reg Asset  Liab and EXH D 13" xfId="21093"/>
    <cellStyle name="_Book2_4 31E Reg Asset  Liab and EXH D 14" xfId="21094"/>
    <cellStyle name="_Book2_4 31E Reg Asset  Liab and EXH D 15" xfId="21095"/>
    <cellStyle name="_Book2_4 31E Reg Asset  Liab and EXH D 16" xfId="21096"/>
    <cellStyle name="_Book2_4 31E Reg Asset  Liab and EXH D 17" xfId="21097"/>
    <cellStyle name="_Book2_4 31E Reg Asset  Liab and EXH D 18" xfId="21098"/>
    <cellStyle name="_Book2_4 31E Reg Asset  Liab and EXH D 19" xfId="21099"/>
    <cellStyle name="_Book2_4 31E Reg Asset  Liab and EXH D 2" xfId="21100"/>
    <cellStyle name="_Book2_4 31E Reg Asset  Liab and EXH D 20" xfId="21101"/>
    <cellStyle name="_Book2_4 31E Reg Asset  Liab and EXH D 21" xfId="21102"/>
    <cellStyle name="_Book2_4 31E Reg Asset  Liab and EXH D 22" xfId="21103"/>
    <cellStyle name="_Book2_4 31E Reg Asset  Liab and EXH D 23" xfId="21104"/>
    <cellStyle name="_Book2_4 31E Reg Asset  Liab and EXH D 24" xfId="21105"/>
    <cellStyle name="_Book2_4 31E Reg Asset  Liab and EXH D 25" xfId="21106"/>
    <cellStyle name="_Book2_4 31E Reg Asset  Liab and EXH D 26" xfId="21107"/>
    <cellStyle name="_Book2_4 31E Reg Asset  Liab and EXH D 27" xfId="21108"/>
    <cellStyle name="_Book2_4 31E Reg Asset  Liab and EXH D 28" xfId="21109"/>
    <cellStyle name="_Book2_4 31E Reg Asset  Liab and EXH D 29" xfId="21110"/>
    <cellStyle name="_Book2_4 31E Reg Asset  Liab and EXH D 3" xfId="21111"/>
    <cellStyle name="_Book2_4 31E Reg Asset  Liab and EXH D 30" xfId="21112"/>
    <cellStyle name="_Book2_4 31E Reg Asset  Liab and EXH D 31" xfId="21113"/>
    <cellStyle name="_Book2_4 31E Reg Asset  Liab and EXH D 32" xfId="21114"/>
    <cellStyle name="_Book2_4 31E Reg Asset  Liab and EXH D 33" xfId="21115"/>
    <cellStyle name="_Book2_4 31E Reg Asset  Liab and EXH D 34" xfId="21116"/>
    <cellStyle name="_Book2_4 31E Reg Asset  Liab and EXH D 35" xfId="21117"/>
    <cellStyle name="_Book2_4 31E Reg Asset  Liab and EXH D 36" xfId="21118"/>
    <cellStyle name="_Book2_4 31E Reg Asset  Liab and EXH D 4" xfId="21119"/>
    <cellStyle name="_Book2_4 31E Reg Asset  Liab and EXH D 5" xfId="21120"/>
    <cellStyle name="_Book2_4 31E Reg Asset  Liab and EXH D 6" xfId="21121"/>
    <cellStyle name="_Book2_4 31E Reg Asset  Liab and EXH D 7" xfId="21122"/>
    <cellStyle name="_Book2_4 31E Reg Asset  Liab and EXH D 8" xfId="21123"/>
    <cellStyle name="_Book2_4 31E Reg Asset  Liab and EXH D 9" xfId="21124"/>
    <cellStyle name="_Book2_4 32 Regulatory Assets and Liabilities  7 06- Exhibit D" xfId="1091"/>
    <cellStyle name="_Book2_4 32 Regulatory Assets and Liabilities  7 06- Exhibit D 2" xfId="1092"/>
    <cellStyle name="_Book2_4 32 Regulatory Assets and Liabilities  7 06- Exhibit D 2 2" xfId="1093"/>
    <cellStyle name="_Book2_4 32 Regulatory Assets and Liabilities  7 06- Exhibit D 2 2 2" xfId="17637"/>
    <cellStyle name="_Book2_4 32 Regulatory Assets and Liabilities  7 06- Exhibit D 2 3" xfId="13301"/>
    <cellStyle name="_Book2_4 32 Regulatory Assets and Liabilities  7 06- Exhibit D 3" xfId="1094"/>
    <cellStyle name="_Book2_4 32 Regulatory Assets and Liabilities  7 06- Exhibit D 3 2" xfId="17638"/>
    <cellStyle name="_Book2_4 32 Regulatory Assets and Liabilities  7 06- Exhibit D 4" xfId="13300"/>
    <cellStyle name="_Book2_4 32 Regulatory Assets and Liabilities  7 06- Exhibit D_DEM-WP(C) ENERG10C--ctn Mid-C_042010 2010GRC" xfId="8782"/>
    <cellStyle name="_Book2_4 32 Regulatory Assets and Liabilities  7 06- Exhibit D_NIM Summary" xfId="1095"/>
    <cellStyle name="_Book2_4 32 Regulatory Assets and Liabilities  7 06- Exhibit D_NIM Summary 2" xfId="1096"/>
    <cellStyle name="_Book2_4 32 Regulatory Assets and Liabilities  7 06- Exhibit D_NIM Summary 2 2" xfId="11468"/>
    <cellStyle name="_Book2_4 32 Regulatory Assets and Liabilities  7 06- Exhibit D_NIM Summary 3" xfId="11469"/>
    <cellStyle name="_Book2_4 32 Regulatory Assets and Liabilities  7 06- Exhibit D_NIM Summary_DEM-WP(C) ENERG10C--ctn Mid-C_042010 2010GRC" xfId="8783"/>
    <cellStyle name="_x0013__Book2_Adj Bench DR 3 for Initial Briefs (Electric)" xfId="1097"/>
    <cellStyle name="_x0013__Book2_Adj Bench DR 3 for Initial Briefs (Electric) 2" xfId="1098"/>
    <cellStyle name="_x0013__Book2_Adj Bench DR 3 for Initial Briefs (Electric) 2 2" xfId="1099"/>
    <cellStyle name="_x0013__Book2_Adj Bench DR 3 for Initial Briefs (Electric) 2 2 2" xfId="17639"/>
    <cellStyle name="_x0013__Book2_Adj Bench DR 3 for Initial Briefs (Electric) 2 3" xfId="13303"/>
    <cellStyle name="_x0013__Book2_Adj Bench DR 3 for Initial Briefs (Electric) 3" xfId="1100"/>
    <cellStyle name="_x0013__Book2_Adj Bench DR 3 for Initial Briefs (Electric) 3 2" xfId="17640"/>
    <cellStyle name="_x0013__Book2_Adj Bench DR 3 for Initial Briefs (Electric) 4" xfId="13302"/>
    <cellStyle name="_x0013__Book2_Adj Bench DR 3 for Initial Briefs (Electric)_DEM-WP(C) ENERG10C--ctn Mid-C_042010 2010GRC" xfId="8784"/>
    <cellStyle name="_Book2_AURORA Total New" xfId="1101"/>
    <cellStyle name="_Book2_AURORA Total New 2" xfId="1102"/>
    <cellStyle name="_Book2_AURORA Total New 2 2" xfId="11470"/>
    <cellStyle name="_Book2_AURORA Total New 3" xfId="11471"/>
    <cellStyle name="_Book2_Book2" xfId="1103"/>
    <cellStyle name="_Book2_Book2 2" xfId="1104"/>
    <cellStyle name="_Book2_Book2 2 2" xfId="1105"/>
    <cellStyle name="_Book2_Book2 2 2 2" xfId="17641"/>
    <cellStyle name="_Book2_Book2 2 3" xfId="13305"/>
    <cellStyle name="_Book2_Book2 3" xfId="1106"/>
    <cellStyle name="_Book2_Book2 3 2" xfId="17642"/>
    <cellStyle name="_Book2_Book2 4" xfId="13304"/>
    <cellStyle name="_Book2_Book2_Adj Bench DR 3 for Initial Briefs (Electric)" xfId="1107"/>
    <cellStyle name="_Book2_Book2_Adj Bench DR 3 for Initial Briefs (Electric) 2" xfId="1108"/>
    <cellStyle name="_Book2_Book2_Adj Bench DR 3 for Initial Briefs (Electric) 2 2" xfId="1109"/>
    <cellStyle name="_Book2_Book2_Adj Bench DR 3 for Initial Briefs (Electric) 2 2 2" xfId="17643"/>
    <cellStyle name="_Book2_Book2_Adj Bench DR 3 for Initial Briefs (Electric) 2 3" xfId="13307"/>
    <cellStyle name="_Book2_Book2_Adj Bench DR 3 for Initial Briefs (Electric) 3" xfId="1110"/>
    <cellStyle name="_Book2_Book2_Adj Bench DR 3 for Initial Briefs (Electric) 3 2" xfId="17644"/>
    <cellStyle name="_Book2_Book2_Adj Bench DR 3 for Initial Briefs (Electric) 4" xfId="13306"/>
    <cellStyle name="_Book2_Book2_Adj Bench DR 3 for Initial Briefs (Electric)_DEM-WP(C) ENERG10C--ctn Mid-C_042010 2010GRC" xfId="8785"/>
    <cellStyle name="_Book2_Book2_DEM-WP(C) ENERG10C--ctn Mid-C_042010 2010GRC" xfId="8786"/>
    <cellStyle name="_Book2_Book2_Electric Rev Req Model (2009 GRC) Rebuttal" xfId="1111"/>
    <cellStyle name="_Book2_Book2_Electric Rev Req Model (2009 GRC) Rebuttal 2" xfId="1112"/>
    <cellStyle name="_Book2_Book2_Electric Rev Req Model (2009 GRC) Rebuttal 2 2" xfId="1113"/>
    <cellStyle name="_Book2_Book2_Electric Rev Req Model (2009 GRC) Rebuttal 2 2 2" xfId="17645"/>
    <cellStyle name="_Book2_Book2_Electric Rev Req Model (2009 GRC) Rebuttal 2 3" xfId="15941"/>
    <cellStyle name="_Book2_Book2_Electric Rev Req Model (2009 GRC) Rebuttal 3" xfId="1114"/>
    <cellStyle name="_Book2_Book2_Electric Rev Req Model (2009 GRC) Rebuttal 3 2" xfId="17646"/>
    <cellStyle name="_Book2_Book2_Electric Rev Req Model (2009 GRC) Rebuttal 4" xfId="13308"/>
    <cellStyle name="_Book2_Book2_Electric Rev Req Model (2009 GRC) Rebuttal REmoval of New  WH Solar AdjustMI" xfId="1115"/>
    <cellStyle name="_Book2_Book2_Electric Rev Req Model (2009 GRC) Rebuttal REmoval of New  WH Solar AdjustMI 2" xfId="1116"/>
    <cellStyle name="_Book2_Book2_Electric Rev Req Model (2009 GRC) Rebuttal REmoval of New  WH Solar AdjustMI 2 2" xfId="1117"/>
    <cellStyle name="_Book2_Book2_Electric Rev Req Model (2009 GRC) Rebuttal REmoval of New  WH Solar AdjustMI 2 2 2" xfId="17647"/>
    <cellStyle name="_Book2_Book2_Electric Rev Req Model (2009 GRC) Rebuttal REmoval of New  WH Solar AdjustMI 2 3" xfId="13310"/>
    <cellStyle name="_Book2_Book2_Electric Rev Req Model (2009 GRC) Rebuttal REmoval of New  WH Solar AdjustMI 3" xfId="1118"/>
    <cellStyle name="_Book2_Book2_Electric Rev Req Model (2009 GRC) Rebuttal REmoval of New  WH Solar AdjustMI 3 2" xfId="17648"/>
    <cellStyle name="_Book2_Book2_Electric Rev Req Model (2009 GRC) Rebuttal REmoval of New  WH Solar AdjustMI 4" xfId="13309"/>
    <cellStyle name="_Book2_Book2_Electric Rev Req Model (2009 GRC) Rebuttal REmoval of New  WH Solar AdjustMI_DEM-WP(C) ENERG10C--ctn Mid-C_042010 2010GRC" xfId="8787"/>
    <cellStyle name="_Book2_Book2_Electric Rev Req Model (2009 GRC) Revised 01-18-2010" xfId="1119"/>
    <cellStyle name="_Book2_Book2_Electric Rev Req Model (2009 GRC) Revised 01-18-2010 2" xfId="1120"/>
    <cellStyle name="_Book2_Book2_Electric Rev Req Model (2009 GRC) Revised 01-18-2010 2 2" xfId="1121"/>
    <cellStyle name="_Book2_Book2_Electric Rev Req Model (2009 GRC) Revised 01-18-2010 2 2 2" xfId="17649"/>
    <cellStyle name="_Book2_Book2_Electric Rev Req Model (2009 GRC) Revised 01-18-2010 2 3" xfId="13312"/>
    <cellStyle name="_Book2_Book2_Electric Rev Req Model (2009 GRC) Revised 01-18-2010 3" xfId="1122"/>
    <cellStyle name="_Book2_Book2_Electric Rev Req Model (2009 GRC) Revised 01-18-2010 3 2" xfId="17650"/>
    <cellStyle name="_Book2_Book2_Electric Rev Req Model (2009 GRC) Revised 01-18-2010 4" xfId="13311"/>
    <cellStyle name="_Book2_Book2_Electric Rev Req Model (2009 GRC) Revised 01-18-2010_DEM-WP(C) ENERG10C--ctn Mid-C_042010 2010GRC" xfId="8788"/>
    <cellStyle name="_Book2_Book2_Final Order Electric EXHIBIT A-1" xfId="1123"/>
    <cellStyle name="_Book2_Book2_Final Order Electric EXHIBIT A-1 2" xfId="1124"/>
    <cellStyle name="_Book2_Book2_Final Order Electric EXHIBIT A-1 2 2" xfId="1125"/>
    <cellStyle name="_Book2_Book2_Final Order Electric EXHIBIT A-1 2 2 2" xfId="17651"/>
    <cellStyle name="_Book2_Book2_Final Order Electric EXHIBIT A-1 2 3" xfId="15942"/>
    <cellStyle name="_Book2_Book2_Final Order Electric EXHIBIT A-1 3" xfId="1126"/>
    <cellStyle name="_Book2_Book2_Final Order Electric EXHIBIT A-1 3 2" xfId="17652"/>
    <cellStyle name="_Book2_Book2_Final Order Electric EXHIBIT A-1 4" xfId="13313"/>
    <cellStyle name="_Book2_Book4" xfId="1127"/>
    <cellStyle name="_Book2_Book4 2" xfId="1128"/>
    <cellStyle name="_Book2_Book4 2 2" xfId="1129"/>
    <cellStyle name="_Book2_Book4 2 2 2" xfId="17653"/>
    <cellStyle name="_Book2_Book4 2 3" xfId="13315"/>
    <cellStyle name="_Book2_Book4 3" xfId="1130"/>
    <cellStyle name="_Book2_Book4 3 2" xfId="17654"/>
    <cellStyle name="_Book2_Book4 4" xfId="13314"/>
    <cellStyle name="_Book2_Book4_DEM-WP(C) ENERG10C--ctn Mid-C_042010 2010GRC" xfId="8789"/>
    <cellStyle name="_Book2_Book9" xfId="1131"/>
    <cellStyle name="_Book2_Book9 2" xfId="1132"/>
    <cellStyle name="_Book2_Book9 2 2" xfId="1133"/>
    <cellStyle name="_Book2_Book9 2 2 2" xfId="17655"/>
    <cellStyle name="_Book2_Book9 2 3" xfId="13317"/>
    <cellStyle name="_Book2_Book9 3" xfId="1134"/>
    <cellStyle name="_Book2_Book9 3 2" xfId="17656"/>
    <cellStyle name="_Book2_Book9 4" xfId="13316"/>
    <cellStyle name="_Book2_Book9_DEM-WP(C) ENERG10C--ctn Mid-C_042010 2010GRC" xfId="8790"/>
    <cellStyle name="_Book2_Check the Interest Calculation" xfId="11472"/>
    <cellStyle name="_Book2_Check the Interest Calculation_Scenario 1 REC vs PTC Offset" xfId="11473"/>
    <cellStyle name="_Book2_Check the Interest Calculation_Scenario 3" xfId="11474"/>
    <cellStyle name="_Book2_Chelan PUD Power Costs (8-10)" xfId="8791"/>
    <cellStyle name="_Book2_Chelan PUD Power Costs (8-10) 2" xfId="21125"/>
    <cellStyle name="_Book2_DEM-WP(C) Chelan Power Costs" xfId="8792"/>
    <cellStyle name="_Book2_DEM-WP(C) Chelan Power Costs 2" xfId="21126"/>
    <cellStyle name="_Book2_DEM-WP(C) ENERG10C--ctn Mid-C_042010 2010GRC" xfId="8793"/>
    <cellStyle name="_x0013__Book2_DEM-WP(C) ENERG10C--ctn Mid-C_042010 2010GRC" xfId="8794"/>
    <cellStyle name="_Book2_DEM-WP(C) Gas Transport 2010GRC" xfId="8795"/>
    <cellStyle name="_Book2_DEM-WP(C) Gas Transport 2010GRC 2" xfId="21127"/>
    <cellStyle name="_x0013__Book2_Electric Rev Req Model (2009 GRC) Rebuttal" xfId="1135"/>
    <cellStyle name="_x0013__Book2_Electric Rev Req Model (2009 GRC) Rebuttal 2" xfId="1136"/>
    <cellStyle name="_x0013__Book2_Electric Rev Req Model (2009 GRC) Rebuttal 2 2" xfId="1137"/>
    <cellStyle name="_x0013__Book2_Electric Rev Req Model (2009 GRC) Rebuttal 2 2 2" xfId="17657"/>
    <cellStyle name="_x0013__Book2_Electric Rev Req Model (2009 GRC) Rebuttal 2 3" xfId="15943"/>
    <cellStyle name="_x0013__Book2_Electric Rev Req Model (2009 GRC) Rebuttal 3" xfId="1138"/>
    <cellStyle name="_x0013__Book2_Electric Rev Req Model (2009 GRC) Rebuttal 3 2" xfId="17658"/>
    <cellStyle name="_x0013__Book2_Electric Rev Req Model (2009 GRC) Rebuttal 4" xfId="13318"/>
    <cellStyle name="_x0013__Book2_Electric Rev Req Model (2009 GRC) Rebuttal REmoval of New  WH Solar AdjustMI" xfId="1139"/>
    <cellStyle name="_x0013__Book2_Electric Rev Req Model (2009 GRC) Rebuttal REmoval of New  WH Solar AdjustMI 2" xfId="1140"/>
    <cellStyle name="_x0013__Book2_Electric Rev Req Model (2009 GRC) Rebuttal REmoval of New  WH Solar AdjustMI 2 2" xfId="1141"/>
    <cellStyle name="_x0013__Book2_Electric Rev Req Model (2009 GRC) Rebuttal REmoval of New  WH Solar AdjustMI 2 2 2" xfId="17659"/>
    <cellStyle name="_x0013__Book2_Electric Rev Req Model (2009 GRC) Rebuttal REmoval of New  WH Solar AdjustMI 2 3" xfId="13320"/>
    <cellStyle name="_x0013__Book2_Electric Rev Req Model (2009 GRC) Rebuttal REmoval of New  WH Solar AdjustMI 3" xfId="1142"/>
    <cellStyle name="_x0013__Book2_Electric Rev Req Model (2009 GRC) Rebuttal REmoval of New  WH Solar AdjustMI 3 2" xfId="17660"/>
    <cellStyle name="_x0013__Book2_Electric Rev Req Model (2009 GRC) Rebuttal REmoval of New  WH Solar AdjustMI 4" xfId="13319"/>
    <cellStyle name="_x0013__Book2_Electric Rev Req Model (2009 GRC) Rebuttal REmoval of New  WH Solar AdjustMI_DEM-WP(C) ENERG10C--ctn Mid-C_042010 2010GRC" xfId="8796"/>
    <cellStyle name="_x0013__Book2_Electric Rev Req Model (2009 GRC) Revised 01-18-2010" xfId="1143"/>
    <cellStyle name="_x0013__Book2_Electric Rev Req Model (2009 GRC) Revised 01-18-2010 2" xfId="1144"/>
    <cellStyle name="_x0013__Book2_Electric Rev Req Model (2009 GRC) Revised 01-18-2010 2 2" xfId="1145"/>
    <cellStyle name="_x0013__Book2_Electric Rev Req Model (2009 GRC) Revised 01-18-2010 2 2 2" xfId="17661"/>
    <cellStyle name="_x0013__Book2_Electric Rev Req Model (2009 GRC) Revised 01-18-2010 2 3" xfId="13322"/>
    <cellStyle name="_x0013__Book2_Electric Rev Req Model (2009 GRC) Revised 01-18-2010 3" xfId="1146"/>
    <cellStyle name="_x0013__Book2_Electric Rev Req Model (2009 GRC) Revised 01-18-2010 3 2" xfId="17662"/>
    <cellStyle name="_x0013__Book2_Electric Rev Req Model (2009 GRC) Revised 01-18-2010 4" xfId="13321"/>
    <cellStyle name="_x0013__Book2_Electric Rev Req Model (2009 GRC) Revised 01-18-2010_DEM-WP(C) ENERG10C--ctn Mid-C_042010 2010GRC" xfId="8797"/>
    <cellStyle name="_Book2_Exh A-1 resulting from UE-112050 effective Jan 1 2012" xfId="11475"/>
    <cellStyle name="_Book2_Exh G - Klamath Peaker PPA fr C Locke 2-12" xfId="11476"/>
    <cellStyle name="_Book2_Exhibit A-1 effective 4-1-11 fr S Free 12-11" xfId="11477"/>
    <cellStyle name="_x0013__Book2_Final Order Electric EXHIBIT A-1" xfId="1147"/>
    <cellStyle name="_x0013__Book2_Final Order Electric EXHIBIT A-1 2" xfId="1148"/>
    <cellStyle name="_x0013__Book2_Final Order Electric EXHIBIT A-1 2 2" xfId="1149"/>
    <cellStyle name="_x0013__Book2_Final Order Electric EXHIBIT A-1 2 2 2" xfId="17663"/>
    <cellStyle name="_x0013__Book2_Final Order Electric EXHIBIT A-1 2 3" xfId="15944"/>
    <cellStyle name="_x0013__Book2_Final Order Electric EXHIBIT A-1 3" xfId="1150"/>
    <cellStyle name="_x0013__Book2_Final Order Electric EXHIBIT A-1 3 2" xfId="17664"/>
    <cellStyle name="_x0013__Book2_Final Order Electric EXHIBIT A-1 4" xfId="13323"/>
    <cellStyle name="_Book2_INPUTS" xfId="1151"/>
    <cellStyle name="_Book2_INPUTS 2" xfId="1152"/>
    <cellStyle name="_Book2_INPUTS 2 2" xfId="1153"/>
    <cellStyle name="_Book2_INPUTS 2 2 2" xfId="17665"/>
    <cellStyle name="_Book2_INPUTS 2 3" xfId="15946"/>
    <cellStyle name="_Book2_INPUTS 3" xfId="1154"/>
    <cellStyle name="_Book2_INPUTS 3 2" xfId="17666"/>
    <cellStyle name="_Book2_INPUTS 4" xfId="15945"/>
    <cellStyle name="_Book2_Mint Farm Generation BPA" xfId="21128"/>
    <cellStyle name="_Book2_NIM Summary" xfId="1155"/>
    <cellStyle name="_Book2_NIM Summary 09GRC" xfId="1156"/>
    <cellStyle name="_Book2_NIM Summary 09GRC 2" xfId="1157"/>
    <cellStyle name="_Book2_NIM Summary 09GRC 2 2" xfId="11478"/>
    <cellStyle name="_Book2_NIM Summary 09GRC 3" xfId="11479"/>
    <cellStyle name="_Book2_NIM Summary 09GRC_DEM-WP(C) ENERG10C--ctn Mid-C_042010 2010GRC" xfId="8798"/>
    <cellStyle name="_Book2_NIM Summary 10" xfId="11480"/>
    <cellStyle name="_Book2_NIM Summary 11" xfId="11481"/>
    <cellStyle name="_Book2_NIM Summary 12" xfId="11482"/>
    <cellStyle name="_Book2_NIM Summary 13" xfId="11483"/>
    <cellStyle name="_Book2_NIM Summary 14" xfId="11484"/>
    <cellStyle name="_Book2_NIM Summary 15" xfId="11485"/>
    <cellStyle name="_Book2_NIM Summary 16" xfId="11486"/>
    <cellStyle name="_Book2_NIM Summary 17" xfId="11487"/>
    <cellStyle name="_Book2_NIM Summary 18" xfId="11488"/>
    <cellStyle name="_Book2_NIM Summary 19" xfId="11489"/>
    <cellStyle name="_Book2_NIM Summary 2" xfId="1158"/>
    <cellStyle name="_Book2_NIM Summary 2 2" xfId="11490"/>
    <cellStyle name="_Book2_NIM Summary 20" xfId="11491"/>
    <cellStyle name="_Book2_NIM Summary 21" xfId="11492"/>
    <cellStyle name="_Book2_NIM Summary 22" xfId="11493"/>
    <cellStyle name="_Book2_NIM Summary 23" xfId="11494"/>
    <cellStyle name="_Book2_NIM Summary 24" xfId="11495"/>
    <cellStyle name="_Book2_NIM Summary 25" xfId="11496"/>
    <cellStyle name="_Book2_NIM Summary 26" xfId="11497"/>
    <cellStyle name="_Book2_NIM Summary 27" xfId="11498"/>
    <cellStyle name="_Book2_NIM Summary 28" xfId="11499"/>
    <cellStyle name="_Book2_NIM Summary 29" xfId="11500"/>
    <cellStyle name="_Book2_NIM Summary 3" xfId="1159"/>
    <cellStyle name="_Book2_NIM Summary 3 2" xfId="13325"/>
    <cellStyle name="_Book2_NIM Summary 30" xfId="11501"/>
    <cellStyle name="_Book2_NIM Summary 31" xfId="11502"/>
    <cellStyle name="_Book2_NIM Summary 32" xfId="11503"/>
    <cellStyle name="_Book2_NIM Summary 33" xfId="11504"/>
    <cellStyle name="_Book2_NIM Summary 34" xfId="11505"/>
    <cellStyle name="_Book2_NIM Summary 35" xfId="11506"/>
    <cellStyle name="_Book2_NIM Summary 36" xfId="11507"/>
    <cellStyle name="_Book2_NIM Summary 37" xfId="11508"/>
    <cellStyle name="_Book2_NIM Summary 38" xfId="11509"/>
    <cellStyle name="_Book2_NIM Summary 39" xfId="11510"/>
    <cellStyle name="_Book2_NIM Summary 4" xfId="1160"/>
    <cellStyle name="_Book2_NIM Summary 4 2" xfId="15549"/>
    <cellStyle name="_Book2_NIM Summary 40" xfId="11511"/>
    <cellStyle name="_Book2_NIM Summary 41" xfId="11512"/>
    <cellStyle name="_Book2_NIM Summary 42" xfId="13324"/>
    <cellStyle name="_Book2_NIM Summary 43" xfId="13845"/>
    <cellStyle name="_Book2_NIM Summary 44" xfId="21129"/>
    <cellStyle name="_Book2_NIM Summary 45" xfId="21130"/>
    <cellStyle name="_Book2_NIM Summary 46" xfId="21131"/>
    <cellStyle name="_Book2_NIM Summary 47" xfId="21132"/>
    <cellStyle name="_Book2_NIM Summary 48" xfId="21133"/>
    <cellStyle name="_Book2_NIM Summary 49" xfId="21134"/>
    <cellStyle name="_Book2_NIM Summary 5" xfId="1161"/>
    <cellStyle name="_Book2_NIM Summary 5 2" xfId="15550"/>
    <cellStyle name="_Book2_NIM Summary 50" xfId="21135"/>
    <cellStyle name="_Book2_NIM Summary 51" xfId="38826"/>
    <cellStyle name="_Book2_NIM Summary 6" xfId="1162"/>
    <cellStyle name="_Book2_NIM Summary 6 2" xfId="15551"/>
    <cellStyle name="_Book2_NIM Summary 7" xfId="1163"/>
    <cellStyle name="_Book2_NIM Summary 7 2" xfId="15552"/>
    <cellStyle name="_Book2_NIM Summary 8" xfId="1164"/>
    <cellStyle name="_Book2_NIM Summary 8 2" xfId="15553"/>
    <cellStyle name="_Book2_NIM Summary 9" xfId="1165"/>
    <cellStyle name="_Book2_NIM Summary 9 2" xfId="15554"/>
    <cellStyle name="_Book2_NIM Summary_DEM-WP(C) ENERG10C--ctn Mid-C_042010 2010GRC" xfId="8799"/>
    <cellStyle name="_Book2_PCA 10 -  Exhibit D Dec 2011" xfId="11513"/>
    <cellStyle name="_Book2_PCA 10 -  Exhibit D from A Kellogg Jan 2011" xfId="10743"/>
    <cellStyle name="_Book2_PCA 10 -  Exhibit D from A Kellogg July 2011" xfId="10744"/>
    <cellStyle name="_Book2_PCA 10 -  Exhibit D from S Free Rcv'd 12-11" xfId="10745"/>
    <cellStyle name="_Book2_PCA 11 -  Exhibit D Jan 2012 fr A Kellogg" xfId="11514"/>
    <cellStyle name="_Book2_PCA 11 -  Exhibit D Jan 2012 WF" xfId="11515"/>
    <cellStyle name="_Book2_PCA 9 -  Exhibit D April 2010" xfId="10746"/>
    <cellStyle name="_Book2_PCA 9 -  Exhibit D April 2010 (3)" xfId="1166"/>
    <cellStyle name="_Book2_PCA 9 -  Exhibit D April 2010 (3) 2" xfId="1167"/>
    <cellStyle name="_Book2_PCA 9 -  Exhibit D April 2010 (3) 2 2" xfId="11516"/>
    <cellStyle name="_Book2_PCA 9 -  Exhibit D April 2010 (3) 3" xfId="11517"/>
    <cellStyle name="_Book2_PCA 9 -  Exhibit D April 2010 (3)_DEM-WP(C) ENERG10C--ctn Mid-C_042010 2010GRC" xfId="8800"/>
    <cellStyle name="_Book2_PCA 9 -  Exhibit D April 2010 2" xfId="11518"/>
    <cellStyle name="_Book2_PCA 9 -  Exhibit D April 2010 3" xfId="11519"/>
    <cellStyle name="_Book2_PCA 9 -  Exhibit D April 2010 4" xfId="11520"/>
    <cellStyle name="_Book2_PCA 9 -  Exhibit D April 2010 5" xfId="11521"/>
    <cellStyle name="_Book2_PCA 9 -  Exhibit D April 2010 6" xfId="11522"/>
    <cellStyle name="_Book2_PCA 9 -  Exhibit D Nov 2010" xfId="10747"/>
    <cellStyle name="_Book2_PCA 9 -  Exhibit D Nov 2010 2" xfId="11523"/>
    <cellStyle name="_Book2_PCA 9 - Exhibit D at August 2010" xfId="10748"/>
    <cellStyle name="_Book2_PCA 9 - Exhibit D at August 2010 2" xfId="11524"/>
    <cellStyle name="_Book2_PCA 9 - Exhibit D June 2010 GRC" xfId="10749"/>
    <cellStyle name="_Book2_PCA 9 - Exhibit D June 2010 GRC 2" xfId="11525"/>
    <cellStyle name="_Book2_Power Costs - Comparison bx Rbtl-Staff-Jt-PC" xfId="1168"/>
    <cellStyle name="_Book2_Power Costs - Comparison bx Rbtl-Staff-Jt-PC 2" xfId="1169"/>
    <cellStyle name="_Book2_Power Costs - Comparison bx Rbtl-Staff-Jt-PC 2 2" xfId="1170"/>
    <cellStyle name="_Book2_Power Costs - Comparison bx Rbtl-Staff-Jt-PC 2 2 2" xfId="17667"/>
    <cellStyle name="_Book2_Power Costs - Comparison bx Rbtl-Staff-Jt-PC 2 3" xfId="13327"/>
    <cellStyle name="_Book2_Power Costs - Comparison bx Rbtl-Staff-Jt-PC 3" xfId="1171"/>
    <cellStyle name="_Book2_Power Costs - Comparison bx Rbtl-Staff-Jt-PC 3 2" xfId="17668"/>
    <cellStyle name="_Book2_Power Costs - Comparison bx Rbtl-Staff-Jt-PC 4" xfId="13326"/>
    <cellStyle name="_Book2_Power Costs - Comparison bx Rbtl-Staff-Jt-PC_Adj Bench DR 3 for Initial Briefs (Electric)" xfId="1172"/>
    <cellStyle name="_Book2_Power Costs - Comparison bx Rbtl-Staff-Jt-PC_Adj Bench DR 3 for Initial Briefs (Electric) 2" xfId="1173"/>
    <cellStyle name="_Book2_Power Costs - Comparison bx Rbtl-Staff-Jt-PC_Adj Bench DR 3 for Initial Briefs (Electric) 2 2" xfId="1174"/>
    <cellStyle name="_Book2_Power Costs - Comparison bx Rbtl-Staff-Jt-PC_Adj Bench DR 3 for Initial Briefs (Electric) 2 2 2" xfId="17669"/>
    <cellStyle name="_Book2_Power Costs - Comparison bx Rbtl-Staff-Jt-PC_Adj Bench DR 3 for Initial Briefs (Electric) 2 3" xfId="13329"/>
    <cellStyle name="_Book2_Power Costs - Comparison bx Rbtl-Staff-Jt-PC_Adj Bench DR 3 for Initial Briefs (Electric) 3" xfId="1175"/>
    <cellStyle name="_Book2_Power Costs - Comparison bx Rbtl-Staff-Jt-PC_Adj Bench DR 3 for Initial Briefs (Electric) 3 2" xfId="17670"/>
    <cellStyle name="_Book2_Power Costs - Comparison bx Rbtl-Staff-Jt-PC_Adj Bench DR 3 for Initial Briefs (Electric) 4" xfId="13328"/>
    <cellStyle name="_Book2_Power Costs - Comparison bx Rbtl-Staff-Jt-PC_Adj Bench DR 3 for Initial Briefs (Electric)_DEM-WP(C) ENERG10C--ctn Mid-C_042010 2010GRC" xfId="8801"/>
    <cellStyle name="_Book2_Power Costs - Comparison bx Rbtl-Staff-Jt-PC_DEM-WP(C) ENERG10C--ctn Mid-C_042010 2010GRC" xfId="8802"/>
    <cellStyle name="_Book2_Power Costs - Comparison bx Rbtl-Staff-Jt-PC_Electric Rev Req Model (2009 GRC) Rebuttal" xfId="1176"/>
    <cellStyle name="_Book2_Power Costs - Comparison bx Rbtl-Staff-Jt-PC_Electric Rev Req Model (2009 GRC) Rebuttal 2" xfId="1177"/>
    <cellStyle name="_Book2_Power Costs - Comparison bx Rbtl-Staff-Jt-PC_Electric Rev Req Model (2009 GRC) Rebuttal 2 2" xfId="1178"/>
    <cellStyle name="_Book2_Power Costs - Comparison bx Rbtl-Staff-Jt-PC_Electric Rev Req Model (2009 GRC) Rebuttal 2 2 2" xfId="17671"/>
    <cellStyle name="_Book2_Power Costs - Comparison bx Rbtl-Staff-Jt-PC_Electric Rev Req Model (2009 GRC) Rebuttal 2 3" xfId="15947"/>
    <cellStyle name="_Book2_Power Costs - Comparison bx Rbtl-Staff-Jt-PC_Electric Rev Req Model (2009 GRC) Rebuttal 3" xfId="1179"/>
    <cellStyle name="_Book2_Power Costs - Comparison bx Rbtl-Staff-Jt-PC_Electric Rev Req Model (2009 GRC) Rebuttal 3 2" xfId="17672"/>
    <cellStyle name="_Book2_Power Costs - Comparison bx Rbtl-Staff-Jt-PC_Electric Rev Req Model (2009 GRC) Rebuttal 4" xfId="13330"/>
    <cellStyle name="_Book2_Power Costs - Comparison bx Rbtl-Staff-Jt-PC_Electric Rev Req Model (2009 GRC) Rebuttal REmoval of New  WH Solar AdjustMI" xfId="1180"/>
    <cellStyle name="_Book2_Power Costs - Comparison bx Rbtl-Staff-Jt-PC_Electric Rev Req Model (2009 GRC) Rebuttal REmoval of New  WH Solar AdjustMI 2" xfId="1181"/>
    <cellStyle name="_Book2_Power Costs - Comparison bx Rbtl-Staff-Jt-PC_Electric Rev Req Model (2009 GRC) Rebuttal REmoval of New  WH Solar AdjustMI 2 2" xfId="1182"/>
    <cellStyle name="_Book2_Power Costs - Comparison bx Rbtl-Staff-Jt-PC_Electric Rev Req Model (2009 GRC) Rebuttal REmoval of New  WH Solar AdjustMI 2 2 2" xfId="17673"/>
    <cellStyle name="_Book2_Power Costs - Comparison bx Rbtl-Staff-Jt-PC_Electric Rev Req Model (2009 GRC) Rebuttal REmoval of New  WH Solar AdjustMI 2 3" xfId="13332"/>
    <cellStyle name="_Book2_Power Costs - Comparison bx Rbtl-Staff-Jt-PC_Electric Rev Req Model (2009 GRC) Rebuttal REmoval of New  WH Solar AdjustMI 3" xfId="1183"/>
    <cellStyle name="_Book2_Power Costs - Comparison bx Rbtl-Staff-Jt-PC_Electric Rev Req Model (2009 GRC) Rebuttal REmoval of New  WH Solar AdjustMI 3 2" xfId="17674"/>
    <cellStyle name="_Book2_Power Costs - Comparison bx Rbtl-Staff-Jt-PC_Electric Rev Req Model (2009 GRC) Rebuttal REmoval of New  WH Solar AdjustMI 4" xfId="13331"/>
    <cellStyle name="_Book2_Power Costs - Comparison bx Rbtl-Staff-Jt-PC_Electric Rev Req Model (2009 GRC) Rebuttal REmoval of New  WH Solar AdjustMI_DEM-WP(C) ENERG10C--ctn Mid-C_042010 2010GRC" xfId="8803"/>
    <cellStyle name="_Book2_Power Costs - Comparison bx Rbtl-Staff-Jt-PC_Electric Rev Req Model (2009 GRC) Revised 01-18-2010" xfId="1184"/>
    <cellStyle name="_Book2_Power Costs - Comparison bx Rbtl-Staff-Jt-PC_Electric Rev Req Model (2009 GRC) Revised 01-18-2010 2" xfId="1185"/>
    <cellStyle name="_Book2_Power Costs - Comparison bx Rbtl-Staff-Jt-PC_Electric Rev Req Model (2009 GRC) Revised 01-18-2010 2 2" xfId="1186"/>
    <cellStyle name="_Book2_Power Costs - Comparison bx Rbtl-Staff-Jt-PC_Electric Rev Req Model (2009 GRC) Revised 01-18-2010 2 2 2" xfId="17675"/>
    <cellStyle name="_Book2_Power Costs - Comparison bx Rbtl-Staff-Jt-PC_Electric Rev Req Model (2009 GRC) Revised 01-18-2010 2 3" xfId="13334"/>
    <cellStyle name="_Book2_Power Costs - Comparison bx Rbtl-Staff-Jt-PC_Electric Rev Req Model (2009 GRC) Revised 01-18-2010 3" xfId="1187"/>
    <cellStyle name="_Book2_Power Costs - Comparison bx Rbtl-Staff-Jt-PC_Electric Rev Req Model (2009 GRC) Revised 01-18-2010 3 2" xfId="17676"/>
    <cellStyle name="_Book2_Power Costs - Comparison bx Rbtl-Staff-Jt-PC_Electric Rev Req Model (2009 GRC) Revised 01-18-2010 4" xfId="13333"/>
    <cellStyle name="_Book2_Power Costs - Comparison bx Rbtl-Staff-Jt-PC_Electric Rev Req Model (2009 GRC) Revised 01-18-2010_DEM-WP(C) ENERG10C--ctn Mid-C_042010 2010GRC" xfId="8804"/>
    <cellStyle name="_Book2_Power Costs - Comparison bx Rbtl-Staff-Jt-PC_Final Order Electric EXHIBIT A-1" xfId="1188"/>
    <cellStyle name="_Book2_Power Costs - Comparison bx Rbtl-Staff-Jt-PC_Final Order Electric EXHIBIT A-1 2" xfId="1189"/>
    <cellStyle name="_Book2_Power Costs - Comparison bx Rbtl-Staff-Jt-PC_Final Order Electric EXHIBIT A-1 2 2" xfId="1190"/>
    <cellStyle name="_Book2_Power Costs - Comparison bx Rbtl-Staff-Jt-PC_Final Order Electric EXHIBIT A-1 2 2 2" xfId="17677"/>
    <cellStyle name="_Book2_Power Costs - Comparison bx Rbtl-Staff-Jt-PC_Final Order Electric EXHIBIT A-1 2 3" xfId="15948"/>
    <cellStyle name="_Book2_Power Costs - Comparison bx Rbtl-Staff-Jt-PC_Final Order Electric EXHIBIT A-1 3" xfId="1191"/>
    <cellStyle name="_Book2_Power Costs - Comparison bx Rbtl-Staff-Jt-PC_Final Order Electric EXHIBIT A-1 3 2" xfId="17678"/>
    <cellStyle name="_Book2_Power Costs - Comparison bx Rbtl-Staff-Jt-PC_Final Order Electric EXHIBIT A-1 4" xfId="13335"/>
    <cellStyle name="_Book2_Production Adj 4.37" xfId="1192"/>
    <cellStyle name="_Book2_Production Adj 4.37 2" xfId="1193"/>
    <cellStyle name="_Book2_Production Adj 4.37 2 2" xfId="1194"/>
    <cellStyle name="_Book2_Production Adj 4.37 2 2 2" xfId="17679"/>
    <cellStyle name="_Book2_Production Adj 4.37 2 3" xfId="15950"/>
    <cellStyle name="_Book2_Production Adj 4.37 3" xfId="1195"/>
    <cellStyle name="_Book2_Production Adj 4.37 3 2" xfId="17680"/>
    <cellStyle name="_Book2_Production Adj 4.37 4" xfId="15949"/>
    <cellStyle name="_Book2_Purchased Power Adj 4.03" xfId="1196"/>
    <cellStyle name="_Book2_Purchased Power Adj 4.03 2" xfId="1197"/>
    <cellStyle name="_Book2_Purchased Power Adj 4.03 2 2" xfId="1198"/>
    <cellStyle name="_Book2_Purchased Power Adj 4.03 2 2 2" xfId="17681"/>
    <cellStyle name="_Book2_Purchased Power Adj 4.03 2 3" xfId="15952"/>
    <cellStyle name="_Book2_Purchased Power Adj 4.03 3" xfId="1199"/>
    <cellStyle name="_Book2_Purchased Power Adj 4.03 3 2" xfId="17682"/>
    <cellStyle name="_Book2_Purchased Power Adj 4.03 4" xfId="15951"/>
    <cellStyle name="_Book2_Rebuttal Power Costs" xfId="1200"/>
    <cellStyle name="_Book2_Rebuttal Power Costs 2" xfId="1201"/>
    <cellStyle name="_Book2_Rebuttal Power Costs 2 2" xfId="1202"/>
    <cellStyle name="_Book2_Rebuttal Power Costs 2 2 2" xfId="17683"/>
    <cellStyle name="_Book2_Rebuttal Power Costs 2 3" xfId="13337"/>
    <cellStyle name="_Book2_Rebuttal Power Costs 3" xfId="1203"/>
    <cellStyle name="_Book2_Rebuttal Power Costs 3 2" xfId="17684"/>
    <cellStyle name="_Book2_Rebuttal Power Costs 4" xfId="13336"/>
    <cellStyle name="_Book2_Rebuttal Power Costs_Adj Bench DR 3 for Initial Briefs (Electric)" xfId="1204"/>
    <cellStyle name="_Book2_Rebuttal Power Costs_Adj Bench DR 3 for Initial Briefs (Electric) 2" xfId="1205"/>
    <cellStyle name="_Book2_Rebuttal Power Costs_Adj Bench DR 3 for Initial Briefs (Electric) 2 2" xfId="1206"/>
    <cellStyle name="_Book2_Rebuttal Power Costs_Adj Bench DR 3 for Initial Briefs (Electric) 2 2 2" xfId="17685"/>
    <cellStyle name="_Book2_Rebuttal Power Costs_Adj Bench DR 3 for Initial Briefs (Electric) 2 3" xfId="13339"/>
    <cellStyle name="_Book2_Rebuttal Power Costs_Adj Bench DR 3 for Initial Briefs (Electric) 3" xfId="1207"/>
    <cellStyle name="_Book2_Rebuttal Power Costs_Adj Bench DR 3 for Initial Briefs (Electric) 3 2" xfId="17686"/>
    <cellStyle name="_Book2_Rebuttal Power Costs_Adj Bench DR 3 for Initial Briefs (Electric) 4" xfId="13338"/>
    <cellStyle name="_Book2_Rebuttal Power Costs_Adj Bench DR 3 for Initial Briefs (Electric)_DEM-WP(C) ENERG10C--ctn Mid-C_042010 2010GRC" xfId="8805"/>
    <cellStyle name="_Book2_Rebuttal Power Costs_DEM-WP(C) ENERG10C--ctn Mid-C_042010 2010GRC" xfId="8806"/>
    <cellStyle name="_Book2_Rebuttal Power Costs_Electric Rev Req Model (2009 GRC) Rebuttal" xfId="1208"/>
    <cellStyle name="_Book2_Rebuttal Power Costs_Electric Rev Req Model (2009 GRC) Rebuttal 2" xfId="1209"/>
    <cellStyle name="_Book2_Rebuttal Power Costs_Electric Rev Req Model (2009 GRC) Rebuttal 2 2" xfId="1210"/>
    <cellStyle name="_Book2_Rebuttal Power Costs_Electric Rev Req Model (2009 GRC) Rebuttal 2 2 2" xfId="17687"/>
    <cellStyle name="_Book2_Rebuttal Power Costs_Electric Rev Req Model (2009 GRC) Rebuttal 2 3" xfId="15953"/>
    <cellStyle name="_Book2_Rebuttal Power Costs_Electric Rev Req Model (2009 GRC) Rebuttal 3" xfId="1211"/>
    <cellStyle name="_Book2_Rebuttal Power Costs_Electric Rev Req Model (2009 GRC) Rebuttal 3 2" xfId="17688"/>
    <cellStyle name="_Book2_Rebuttal Power Costs_Electric Rev Req Model (2009 GRC) Rebuttal 4" xfId="13340"/>
    <cellStyle name="_Book2_Rebuttal Power Costs_Electric Rev Req Model (2009 GRC) Rebuttal REmoval of New  WH Solar AdjustMI" xfId="1212"/>
    <cellStyle name="_Book2_Rebuttal Power Costs_Electric Rev Req Model (2009 GRC) Rebuttal REmoval of New  WH Solar AdjustMI 2" xfId="1213"/>
    <cellStyle name="_Book2_Rebuttal Power Costs_Electric Rev Req Model (2009 GRC) Rebuttal REmoval of New  WH Solar AdjustMI 2 2" xfId="1214"/>
    <cellStyle name="_Book2_Rebuttal Power Costs_Electric Rev Req Model (2009 GRC) Rebuttal REmoval of New  WH Solar AdjustMI 2 2 2" xfId="17689"/>
    <cellStyle name="_Book2_Rebuttal Power Costs_Electric Rev Req Model (2009 GRC) Rebuttal REmoval of New  WH Solar AdjustMI 2 3" xfId="13342"/>
    <cellStyle name="_Book2_Rebuttal Power Costs_Electric Rev Req Model (2009 GRC) Rebuttal REmoval of New  WH Solar AdjustMI 3" xfId="1215"/>
    <cellStyle name="_Book2_Rebuttal Power Costs_Electric Rev Req Model (2009 GRC) Rebuttal REmoval of New  WH Solar AdjustMI 3 2" xfId="17690"/>
    <cellStyle name="_Book2_Rebuttal Power Costs_Electric Rev Req Model (2009 GRC) Rebuttal REmoval of New  WH Solar AdjustMI 4" xfId="13341"/>
    <cellStyle name="_Book2_Rebuttal Power Costs_Electric Rev Req Model (2009 GRC) Rebuttal REmoval of New  WH Solar AdjustMI_DEM-WP(C) ENERG10C--ctn Mid-C_042010 2010GRC" xfId="8807"/>
    <cellStyle name="_Book2_Rebuttal Power Costs_Electric Rev Req Model (2009 GRC) Revised 01-18-2010" xfId="1216"/>
    <cellStyle name="_Book2_Rebuttal Power Costs_Electric Rev Req Model (2009 GRC) Revised 01-18-2010 2" xfId="1217"/>
    <cellStyle name="_Book2_Rebuttal Power Costs_Electric Rev Req Model (2009 GRC) Revised 01-18-2010 2 2" xfId="1218"/>
    <cellStyle name="_Book2_Rebuttal Power Costs_Electric Rev Req Model (2009 GRC) Revised 01-18-2010 2 2 2" xfId="17691"/>
    <cellStyle name="_Book2_Rebuttal Power Costs_Electric Rev Req Model (2009 GRC) Revised 01-18-2010 2 3" xfId="13344"/>
    <cellStyle name="_Book2_Rebuttal Power Costs_Electric Rev Req Model (2009 GRC) Revised 01-18-2010 3" xfId="1219"/>
    <cellStyle name="_Book2_Rebuttal Power Costs_Electric Rev Req Model (2009 GRC) Revised 01-18-2010 3 2" xfId="17692"/>
    <cellStyle name="_Book2_Rebuttal Power Costs_Electric Rev Req Model (2009 GRC) Revised 01-18-2010 4" xfId="13343"/>
    <cellStyle name="_Book2_Rebuttal Power Costs_Electric Rev Req Model (2009 GRC) Revised 01-18-2010_DEM-WP(C) ENERG10C--ctn Mid-C_042010 2010GRC" xfId="8808"/>
    <cellStyle name="_Book2_Rebuttal Power Costs_Final Order Electric EXHIBIT A-1" xfId="1220"/>
    <cellStyle name="_Book2_Rebuttal Power Costs_Final Order Electric EXHIBIT A-1 2" xfId="1221"/>
    <cellStyle name="_Book2_Rebuttal Power Costs_Final Order Electric EXHIBIT A-1 2 2" xfId="1222"/>
    <cellStyle name="_Book2_Rebuttal Power Costs_Final Order Electric EXHIBIT A-1 2 2 2" xfId="17693"/>
    <cellStyle name="_Book2_Rebuttal Power Costs_Final Order Electric EXHIBIT A-1 2 3" xfId="15954"/>
    <cellStyle name="_Book2_Rebuttal Power Costs_Final Order Electric EXHIBIT A-1 3" xfId="1223"/>
    <cellStyle name="_Book2_Rebuttal Power Costs_Final Order Electric EXHIBIT A-1 3 2" xfId="17694"/>
    <cellStyle name="_Book2_Rebuttal Power Costs_Final Order Electric EXHIBIT A-1 4" xfId="13345"/>
    <cellStyle name="_Book2_ROR &amp; CONV FACTOR" xfId="1224"/>
    <cellStyle name="_Book2_ROR &amp; CONV FACTOR 2" xfId="1225"/>
    <cellStyle name="_Book2_ROR &amp; CONV FACTOR 2 2" xfId="1226"/>
    <cellStyle name="_Book2_ROR &amp; CONV FACTOR 2 2 2" xfId="17695"/>
    <cellStyle name="_Book2_ROR &amp; CONV FACTOR 2 3" xfId="15956"/>
    <cellStyle name="_Book2_ROR &amp; CONV FACTOR 3" xfId="1227"/>
    <cellStyle name="_Book2_ROR &amp; CONV FACTOR 3 2" xfId="17696"/>
    <cellStyle name="_Book2_ROR &amp; CONV FACTOR 4" xfId="15955"/>
    <cellStyle name="_Book2_ROR 5.02" xfId="1228"/>
    <cellStyle name="_Book2_ROR 5.02 2" xfId="1229"/>
    <cellStyle name="_Book2_ROR 5.02 2 2" xfId="1230"/>
    <cellStyle name="_Book2_ROR 5.02 2 2 2" xfId="17697"/>
    <cellStyle name="_Book2_ROR 5.02 2 3" xfId="15958"/>
    <cellStyle name="_Book2_ROR 5.02 3" xfId="1231"/>
    <cellStyle name="_Book2_ROR 5.02 3 2" xfId="17698"/>
    <cellStyle name="_Book2_ROR 5.02 4" xfId="15957"/>
    <cellStyle name="_Book2_Wind Integration 10GRC" xfId="1232"/>
    <cellStyle name="_Book2_Wind Integration 10GRC 2" xfId="1233"/>
    <cellStyle name="_Book2_Wind Integration 10GRC 2 2" xfId="11526"/>
    <cellStyle name="_Book2_Wind Integration 10GRC 3" xfId="11527"/>
    <cellStyle name="_Book2_Wind Integration 10GRC_DEM-WP(C) ENERG10C--ctn Mid-C_042010 2010GRC" xfId="8809"/>
    <cellStyle name="_Book3" xfId="1234"/>
    <cellStyle name="_Book5" xfId="1235"/>
    <cellStyle name="_Book5 2" xfId="8810"/>
    <cellStyle name="_Book5 2 2" xfId="21136"/>
    <cellStyle name="_Book5 2 2 2" xfId="21137"/>
    <cellStyle name="_Book5 2 3" xfId="21138"/>
    <cellStyle name="_Book5 3" xfId="8811"/>
    <cellStyle name="_Book5 3 2" xfId="21139"/>
    <cellStyle name="_Book5 4" xfId="8812"/>
    <cellStyle name="_Book5 4 2" xfId="8813"/>
    <cellStyle name="_Book5 5" xfId="11528"/>
    <cellStyle name="_Book5 5 2" xfId="21140"/>
    <cellStyle name="_Book5 6" xfId="21141"/>
    <cellStyle name="_Book5 6 2" xfId="21142"/>
    <cellStyle name="_Book5 7" xfId="21143"/>
    <cellStyle name="_Book5_4 31E Reg Asset  Liab and EXH D" xfId="8814"/>
    <cellStyle name="_Book5_4 31E Reg Asset  Liab and EXH D _ Aug 10 Filing (2)" xfId="8815"/>
    <cellStyle name="_Book5_Chelan PUD Power Costs (8-10)" xfId="8816"/>
    <cellStyle name="_Book5_Chelan PUD Power Costs (8-10) 2" xfId="21144"/>
    <cellStyle name="_Book5_compare wind integration" xfId="21145"/>
    <cellStyle name="_Book5_DEM-WP(C) Chelan Power Costs" xfId="8817"/>
    <cellStyle name="_Book5_DEM-WP(C) Chelan Power Costs 2" xfId="21146"/>
    <cellStyle name="_Book5_DEM-WP(C) Costs Not In AURORA 2010GRC As Filed" xfId="1236"/>
    <cellStyle name="_Book5_DEM-WP(C) Costs Not In AURORA 2010GRC As Filed 2" xfId="8818"/>
    <cellStyle name="_Book5_DEM-WP(C) Costs Not In AURORA 2010GRC As Filed 2 2" xfId="21147"/>
    <cellStyle name="_Book5_DEM-WP(C) Costs Not In AURORA 2010GRC As Filed 3" xfId="8819"/>
    <cellStyle name="_Book5_DEM-WP(C) Costs Not In AURORA 2010GRC As Filed 3 2" xfId="21148"/>
    <cellStyle name="_Book5_DEM-WP(C) Costs Not In AURORA 2010GRC As Filed 4" xfId="21149"/>
    <cellStyle name="_Book5_DEM-WP(C) Costs Not In AURORA 2010GRC As Filed 4 2" xfId="21150"/>
    <cellStyle name="_Book5_DEM-WP(C) Costs Not In AURORA 2010GRC As Filed 5" xfId="21151"/>
    <cellStyle name="_Book5_DEM-WP(C) Costs Not In AURORA 2010GRC As Filed 5 2" xfId="21152"/>
    <cellStyle name="_Book5_DEM-WP(C) Costs Not In AURORA 2010GRC As Filed 6" xfId="21153"/>
    <cellStyle name="_Book5_DEM-WP(C) Costs Not In AURORA 2010GRC As Filed 6 2" xfId="21154"/>
    <cellStyle name="_Book5_DEM-WP(C) Costs Not In AURORA 2010GRC As Filed_DEM-WP(C) ENERG10C--ctn Mid-C_042010 2010GRC" xfId="8820"/>
    <cellStyle name="_Book5_DEM-WP(C) Gas Transport 2010GRC" xfId="8821"/>
    <cellStyle name="_Book5_DEM-WP(C) Gas Transport 2010GRC 2" xfId="21155"/>
    <cellStyle name="_Book5_NIM Summary" xfId="1237"/>
    <cellStyle name="_Book5_NIM Summary 09GRC" xfId="1238"/>
    <cellStyle name="_Book5_NIM Summary 10" xfId="11529"/>
    <cellStyle name="_Book5_NIM Summary 11" xfId="11530"/>
    <cellStyle name="_Book5_NIM Summary 12" xfId="11531"/>
    <cellStyle name="_Book5_NIM Summary 13" xfId="11532"/>
    <cellStyle name="_Book5_NIM Summary 14" xfId="11533"/>
    <cellStyle name="_Book5_NIM Summary 15" xfId="11534"/>
    <cellStyle name="_Book5_NIM Summary 16" xfId="11535"/>
    <cellStyle name="_Book5_NIM Summary 17" xfId="11536"/>
    <cellStyle name="_Book5_NIM Summary 18" xfId="11537"/>
    <cellStyle name="_Book5_NIM Summary 19" xfId="11538"/>
    <cellStyle name="_Book5_NIM Summary 2" xfId="1239"/>
    <cellStyle name="_Book5_NIM Summary 2 2" xfId="11539"/>
    <cellStyle name="_Book5_NIM Summary 20" xfId="11540"/>
    <cellStyle name="_Book5_NIM Summary 21" xfId="11541"/>
    <cellStyle name="_Book5_NIM Summary 22" xfId="11542"/>
    <cellStyle name="_Book5_NIM Summary 23" xfId="11543"/>
    <cellStyle name="_Book5_NIM Summary 24" xfId="11544"/>
    <cellStyle name="_Book5_NIM Summary 25" xfId="11545"/>
    <cellStyle name="_Book5_NIM Summary 26" xfId="11546"/>
    <cellStyle name="_Book5_NIM Summary 27" xfId="11547"/>
    <cellStyle name="_Book5_NIM Summary 28" xfId="11548"/>
    <cellStyle name="_Book5_NIM Summary 29" xfId="11549"/>
    <cellStyle name="_Book5_NIM Summary 3" xfId="1240"/>
    <cellStyle name="_Book5_NIM Summary 3 2" xfId="13348"/>
    <cellStyle name="_Book5_NIM Summary 30" xfId="11550"/>
    <cellStyle name="_Book5_NIM Summary 31" xfId="11551"/>
    <cellStyle name="_Book5_NIM Summary 32" xfId="11552"/>
    <cellStyle name="_Book5_NIM Summary 33" xfId="11553"/>
    <cellStyle name="_Book5_NIM Summary 34" xfId="11554"/>
    <cellStyle name="_Book5_NIM Summary 35" xfId="11555"/>
    <cellStyle name="_Book5_NIM Summary 36" xfId="11556"/>
    <cellStyle name="_Book5_NIM Summary 37" xfId="11557"/>
    <cellStyle name="_Book5_NIM Summary 38" xfId="11558"/>
    <cellStyle name="_Book5_NIM Summary 39" xfId="11559"/>
    <cellStyle name="_Book5_NIM Summary 4" xfId="1241"/>
    <cellStyle name="_Book5_NIM Summary 4 2" xfId="15555"/>
    <cellStyle name="_Book5_NIM Summary 40" xfId="11560"/>
    <cellStyle name="_Book5_NIM Summary 41" xfId="11561"/>
    <cellStyle name="_Book5_NIM Summary 42" xfId="13347"/>
    <cellStyle name="_Book5_NIM Summary 43" xfId="13697"/>
    <cellStyle name="_Book5_NIM Summary 44" xfId="21156"/>
    <cellStyle name="_Book5_NIM Summary 45" xfId="21157"/>
    <cellStyle name="_Book5_NIM Summary 46" xfId="21158"/>
    <cellStyle name="_Book5_NIM Summary 47" xfId="21159"/>
    <cellStyle name="_Book5_NIM Summary 48" xfId="21160"/>
    <cellStyle name="_Book5_NIM Summary 49" xfId="21161"/>
    <cellStyle name="_Book5_NIM Summary 5" xfId="1242"/>
    <cellStyle name="_Book5_NIM Summary 5 2" xfId="15556"/>
    <cellStyle name="_Book5_NIM Summary 50" xfId="21162"/>
    <cellStyle name="_Book5_NIM Summary 51" xfId="38827"/>
    <cellStyle name="_Book5_NIM Summary 6" xfId="1243"/>
    <cellStyle name="_Book5_NIM Summary 6 2" xfId="15557"/>
    <cellStyle name="_Book5_NIM Summary 7" xfId="1244"/>
    <cellStyle name="_Book5_NIM Summary 7 2" xfId="15558"/>
    <cellStyle name="_Book5_NIM Summary 8" xfId="1245"/>
    <cellStyle name="_Book5_NIM Summary 8 2" xfId="15559"/>
    <cellStyle name="_Book5_NIM Summary 9" xfId="1246"/>
    <cellStyle name="_Book5_NIM Summary 9 2" xfId="15560"/>
    <cellStyle name="_Book5_NIM Summary_DEM-WP(C) ENERG10C--ctn Mid-C_042010 2010GRC" xfId="8822"/>
    <cellStyle name="_Book5_PCA 9 -  Exhibit D April 2010 (3)" xfId="1247"/>
    <cellStyle name="_Book5_Reconciliation" xfId="1248"/>
    <cellStyle name="_Book5_Reconciliation 2" xfId="8823"/>
    <cellStyle name="_Book5_Reconciliation 2 2" xfId="21163"/>
    <cellStyle name="_Book5_Reconciliation 3" xfId="8824"/>
    <cellStyle name="_Book5_Reconciliation 3 2" xfId="21164"/>
    <cellStyle name="_Book5_Reconciliation 4" xfId="21165"/>
    <cellStyle name="_Book5_Reconciliation 4 2" xfId="21166"/>
    <cellStyle name="_Book5_Reconciliation 5" xfId="21167"/>
    <cellStyle name="_Book5_Reconciliation 5 2" xfId="21168"/>
    <cellStyle name="_Book5_Reconciliation 6" xfId="21169"/>
    <cellStyle name="_Book5_Reconciliation 6 2" xfId="21170"/>
    <cellStyle name="_Book5_Reconciliation_DEM-WP(C) ENERG10C--ctn Mid-C_042010 2010GRC" xfId="8825"/>
    <cellStyle name="_Book5_Wind Integration 10GRC" xfId="1249"/>
    <cellStyle name="_Book5_Wind Integration 10GRC 2" xfId="1250"/>
    <cellStyle name="_Book5_Wind Integration 10GRC 2 2" xfId="11562"/>
    <cellStyle name="_Book5_Wind Integration 10GRC 3" xfId="11563"/>
    <cellStyle name="_Book5_Wind Integration 10GRC_DEM-WP(C) ENERG10C--ctn Mid-C_042010 2010GRC" xfId="8826"/>
    <cellStyle name="_BPA NOS" xfId="1251"/>
    <cellStyle name="_BPA NOS 2" xfId="8827"/>
    <cellStyle name="_BPA NOS 2 2" xfId="21171"/>
    <cellStyle name="_BPA NOS 2 2 2" xfId="21172"/>
    <cellStyle name="_BPA NOS 2 3" xfId="21173"/>
    <cellStyle name="_BPA NOS 3" xfId="8828"/>
    <cellStyle name="_BPA NOS 3 2" xfId="8829"/>
    <cellStyle name="_BPA NOS 4" xfId="21174"/>
    <cellStyle name="_BPA NOS 4 2" xfId="21175"/>
    <cellStyle name="_BPA NOS 5" xfId="21176"/>
    <cellStyle name="_BPA NOS 5 2" xfId="21177"/>
    <cellStyle name="_BPA NOS 6" xfId="21178"/>
    <cellStyle name="_BPA NOS 6 2" xfId="21179"/>
    <cellStyle name="_BPA NOS_DEM-WP(C) Chelan Power Costs" xfId="8830"/>
    <cellStyle name="_BPA NOS_DEM-WP(C) Chelan Power Costs 2" xfId="21180"/>
    <cellStyle name="_BPA NOS_DEM-WP(C) ENERG10C--ctn Mid-C_042010 2010GRC" xfId="8831"/>
    <cellStyle name="_BPA NOS_DEM-WP(C) Gas Transport 2010GRC" xfId="8832"/>
    <cellStyle name="_BPA NOS_DEM-WP(C) Gas Transport 2010GRC 2" xfId="21181"/>
    <cellStyle name="_BPA NOS_DEM-WP(C) Wind Integration Summary 2010GRC" xfId="1252"/>
    <cellStyle name="_BPA NOS_DEM-WP(C) Wind Integration Summary 2010GRC 2" xfId="1253"/>
    <cellStyle name="_BPA NOS_DEM-WP(C) Wind Integration Summary 2010GRC 2 2" xfId="11564"/>
    <cellStyle name="_BPA NOS_DEM-WP(C) Wind Integration Summary 2010GRC 3" xfId="11565"/>
    <cellStyle name="_BPA NOS_DEM-WP(C) Wind Integration Summary 2010GRC_DEM-WP(C) ENERG10C--ctn Mid-C_042010 2010GRC" xfId="8833"/>
    <cellStyle name="_BPA NOS_NIM Summary" xfId="1254"/>
    <cellStyle name="_BPA NOS_NIM Summary 2" xfId="1255"/>
    <cellStyle name="_BPA NOS_NIM Summary 2 2" xfId="11566"/>
    <cellStyle name="_BPA NOS_NIM Summary 3" xfId="11567"/>
    <cellStyle name="_BPA NOS_NIM Summary_DEM-WP(C) ENERG10C--ctn Mid-C_042010 2010GRC" xfId="8834"/>
    <cellStyle name="_Chelan Debt Forecast 12.19.05" xfId="1256"/>
    <cellStyle name="_Chelan Debt Forecast 12.19.05 10" xfId="21182"/>
    <cellStyle name="_Chelan Debt Forecast 12.19.05 10 2" xfId="21183"/>
    <cellStyle name="_Chelan Debt Forecast 12.19.05 2" xfId="1257"/>
    <cellStyle name="_Chelan Debt Forecast 12.19.05 2 2" xfId="1258"/>
    <cellStyle name="_Chelan Debt Forecast 12.19.05 2 2 2" xfId="1259"/>
    <cellStyle name="_Chelan Debt Forecast 12.19.05 2 2 2 2" xfId="17699"/>
    <cellStyle name="_Chelan Debt Forecast 12.19.05 2 2 3" xfId="13350"/>
    <cellStyle name="_Chelan Debt Forecast 12.19.05 2 3" xfId="1260"/>
    <cellStyle name="_Chelan Debt Forecast 12.19.05 2 3 2" xfId="17700"/>
    <cellStyle name="_Chelan Debt Forecast 12.19.05 2 4" xfId="13349"/>
    <cellStyle name="_Chelan Debt Forecast 12.19.05 3" xfId="1261"/>
    <cellStyle name="_Chelan Debt Forecast 12.19.05 3 2" xfId="1262"/>
    <cellStyle name="_Chelan Debt Forecast 12.19.05 3 2 2" xfId="1263"/>
    <cellStyle name="_Chelan Debt Forecast 12.19.05 3 2 2 2" xfId="17701"/>
    <cellStyle name="_Chelan Debt Forecast 12.19.05 3 2 3" xfId="15959"/>
    <cellStyle name="_Chelan Debt Forecast 12.19.05 3 3" xfId="1264"/>
    <cellStyle name="_Chelan Debt Forecast 12.19.05 3 3 2" xfId="1265"/>
    <cellStyle name="_Chelan Debt Forecast 12.19.05 3 3 2 2" xfId="17702"/>
    <cellStyle name="_Chelan Debt Forecast 12.19.05 3 3 3" xfId="15960"/>
    <cellStyle name="_Chelan Debt Forecast 12.19.05 3 4" xfId="1266"/>
    <cellStyle name="_Chelan Debt Forecast 12.19.05 3 4 2" xfId="1267"/>
    <cellStyle name="_Chelan Debt Forecast 12.19.05 3 4 2 2" xfId="17703"/>
    <cellStyle name="_Chelan Debt Forecast 12.19.05 3 4 3" xfId="15961"/>
    <cellStyle name="_Chelan Debt Forecast 12.19.05 3 5" xfId="13351"/>
    <cellStyle name="_Chelan Debt Forecast 12.19.05 4" xfId="1268"/>
    <cellStyle name="_Chelan Debt Forecast 12.19.05 4 2" xfId="1269"/>
    <cellStyle name="_Chelan Debt Forecast 12.19.05 4 2 2" xfId="15561"/>
    <cellStyle name="_Chelan Debt Forecast 12.19.05 4 3" xfId="13352"/>
    <cellStyle name="_Chelan Debt Forecast 12.19.05 5" xfId="1270"/>
    <cellStyle name="_Chelan Debt Forecast 12.19.05 5 2" xfId="8835"/>
    <cellStyle name="_Chelan Debt Forecast 12.19.05 5 2 2" xfId="21184"/>
    <cellStyle name="_Chelan Debt Forecast 12.19.05 5 2 3" xfId="21185"/>
    <cellStyle name="_Chelan Debt Forecast 12.19.05 5 3" xfId="17704"/>
    <cellStyle name="_Chelan Debt Forecast 12.19.05 5 3 2" xfId="21186"/>
    <cellStyle name="_Chelan Debt Forecast 12.19.05 6" xfId="1271"/>
    <cellStyle name="_Chelan Debt Forecast 12.19.05 6 2" xfId="21187"/>
    <cellStyle name="_Chelan Debt Forecast 12.19.05 6 2 2" xfId="21188"/>
    <cellStyle name="_Chelan Debt Forecast 12.19.05 6 3" xfId="21189"/>
    <cellStyle name="_Chelan Debt Forecast 12.19.05 7" xfId="8836"/>
    <cellStyle name="_Chelan Debt Forecast 12.19.05 7 2" xfId="8837"/>
    <cellStyle name="_Chelan Debt Forecast 12.19.05 8" xfId="8838"/>
    <cellStyle name="_Chelan Debt Forecast 12.19.05 8 2" xfId="8839"/>
    <cellStyle name="_Chelan Debt Forecast 12.19.05 9" xfId="21190"/>
    <cellStyle name="_Chelan Debt Forecast 12.19.05 9 2" xfId="21191"/>
    <cellStyle name="_Chelan Debt Forecast 12.19.05_(C) WHE Proforma with ITC cash grant 10 Yr Amort_for deferral_102809" xfId="1272"/>
    <cellStyle name="_Chelan Debt Forecast 12.19.05_(C) WHE Proforma with ITC cash grant 10 Yr Amort_for deferral_102809 2" xfId="1273"/>
    <cellStyle name="_Chelan Debt Forecast 12.19.05_(C) WHE Proforma with ITC cash grant 10 Yr Amort_for deferral_102809 2 2" xfId="1274"/>
    <cellStyle name="_Chelan Debt Forecast 12.19.05_(C) WHE Proforma with ITC cash grant 10 Yr Amort_for deferral_102809 2 2 2" xfId="17705"/>
    <cellStyle name="_Chelan Debt Forecast 12.19.05_(C) WHE Proforma with ITC cash grant 10 Yr Amort_for deferral_102809 2 3" xfId="13354"/>
    <cellStyle name="_Chelan Debt Forecast 12.19.05_(C) WHE Proforma with ITC cash grant 10 Yr Amort_for deferral_102809 3" xfId="1275"/>
    <cellStyle name="_Chelan Debt Forecast 12.19.05_(C) WHE Proforma with ITC cash grant 10 Yr Amort_for deferral_102809 3 2" xfId="17706"/>
    <cellStyle name="_Chelan Debt Forecast 12.19.05_(C) WHE Proforma with ITC cash grant 10 Yr Amort_for deferral_102809 4" xfId="13353"/>
    <cellStyle name="_Chelan Debt Forecast 12.19.05_(C) WHE Proforma with ITC cash grant 10 Yr Amort_for deferral_102809_16.07E Wild Horse Wind Expansionwrkingfile" xfId="1276"/>
    <cellStyle name="_Chelan Debt Forecast 12.19.05_(C) WHE Proforma with ITC cash grant 10 Yr Amort_for deferral_102809_16.07E Wild Horse Wind Expansionwrkingfile 2" xfId="1277"/>
    <cellStyle name="_Chelan Debt Forecast 12.19.05_(C) WHE Proforma with ITC cash grant 10 Yr Amort_for deferral_102809_16.07E Wild Horse Wind Expansionwrkingfile 2 2" xfId="1278"/>
    <cellStyle name="_Chelan Debt Forecast 12.19.05_(C) WHE Proforma with ITC cash grant 10 Yr Amort_for deferral_102809_16.07E Wild Horse Wind Expansionwrkingfile 2 2 2" xfId="17707"/>
    <cellStyle name="_Chelan Debt Forecast 12.19.05_(C) WHE Proforma with ITC cash grant 10 Yr Amort_for deferral_102809_16.07E Wild Horse Wind Expansionwrkingfile 2 3" xfId="13356"/>
    <cellStyle name="_Chelan Debt Forecast 12.19.05_(C) WHE Proforma with ITC cash grant 10 Yr Amort_for deferral_102809_16.07E Wild Horse Wind Expansionwrkingfile 3" xfId="1279"/>
    <cellStyle name="_Chelan Debt Forecast 12.19.05_(C) WHE Proforma with ITC cash grant 10 Yr Amort_for deferral_102809_16.07E Wild Horse Wind Expansionwrkingfile 3 2" xfId="17708"/>
    <cellStyle name="_Chelan Debt Forecast 12.19.05_(C) WHE Proforma with ITC cash grant 10 Yr Amort_for deferral_102809_16.07E Wild Horse Wind Expansionwrkingfile 4" xfId="13355"/>
    <cellStyle name="_Chelan Debt Forecast 12.19.05_(C) WHE Proforma with ITC cash grant 10 Yr Amort_for deferral_102809_16.07E Wild Horse Wind Expansionwrkingfile SF" xfId="1280"/>
    <cellStyle name="_Chelan Debt Forecast 12.19.05_(C) WHE Proforma with ITC cash grant 10 Yr Amort_for deferral_102809_16.07E Wild Horse Wind Expansionwrkingfile SF 2" xfId="1281"/>
    <cellStyle name="_Chelan Debt Forecast 12.19.05_(C) WHE Proforma with ITC cash grant 10 Yr Amort_for deferral_102809_16.07E Wild Horse Wind Expansionwrkingfile SF 2 2" xfId="1282"/>
    <cellStyle name="_Chelan Debt Forecast 12.19.05_(C) WHE Proforma with ITC cash grant 10 Yr Amort_for deferral_102809_16.07E Wild Horse Wind Expansionwrkingfile SF 2 2 2" xfId="17709"/>
    <cellStyle name="_Chelan Debt Forecast 12.19.05_(C) WHE Proforma with ITC cash grant 10 Yr Amort_for deferral_102809_16.07E Wild Horse Wind Expansionwrkingfile SF 2 3" xfId="13358"/>
    <cellStyle name="_Chelan Debt Forecast 12.19.05_(C) WHE Proforma with ITC cash grant 10 Yr Amort_for deferral_102809_16.07E Wild Horse Wind Expansionwrkingfile SF 3" xfId="1283"/>
    <cellStyle name="_Chelan Debt Forecast 12.19.05_(C) WHE Proforma with ITC cash grant 10 Yr Amort_for deferral_102809_16.07E Wild Horse Wind Expansionwrkingfile SF 3 2" xfId="17710"/>
    <cellStyle name="_Chelan Debt Forecast 12.19.05_(C) WHE Proforma with ITC cash grant 10 Yr Amort_for deferral_102809_16.07E Wild Horse Wind Expansionwrkingfile SF 4" xfId="13357"/>
    <cellStyle name="_Chelan Debt Forecast 12.19.05_(C) WHE Proforma with ITC cash grant 10 Yr Amort_for deferral_102809_16.07E Wild Horse Wind Expansionwrkingfile SF_DEM-WP(C) ENERG10C--ctn Mid-C_042010 2010GRC" xfId="8840"/>
    <cellStyle name="_Chelan Debt Forecast 12.19.05_(C) WHE Proforma with ITC cash grant 10 Yr Amort_for deferral_102809_16.07E Wild Horse Wind Expansionwrkingfile_DEM-WP(C) ENERG10C--ctn Mid-C_042010 2010GRC" xfId="8841"/>
    <cellStyle name="_Chelan Debt Forecast 12.19.05_(C) WHE Proforma with ITC cash grant 10 Yr Amort_for deferral_102809_16.37E Wild Horse Expansion DeferralRevwrkingfile SF" xfId="1284"/>
    <cellStyle name="_Chelan Debt Forecast 12.19.05_(C) WHE Proforma with ITC cash grant 10 Yr Amort_for deferral_102809_16.37E Wild Horse Expansion DeferralRevwrkingfile SF 2" xfId="1285"/>
    <cellStyle name="_Chelan Debt Forecast 12.19.05_(C) WHE Proforma with ITC cash grant 10 Yr Amort_for deferral_102809_16.37E Wild Horse Expansion DeferralRevwrkingfile SF 2 2" xfId="1286"/>
    <cellStyle name="_Chelan Debt Forecast 12.19.05_(C) WHE Proforma with ITC cash grant 10 Yr Amort_for deferral_102809_16.37E Wild Horse Expansion DeferralRevwrkingfile SF 2 2 2" xfId="17711"/>
    <cellStyle name="_Chelan Debt Forecast 12.19.05_(C) WHE Proforma with ITC cash grant 10 Yr Amort_for deferral_102809_16.37E Wild Horse Expansion DeferralRevwrkingfile SF 2 3" xfId="13360"/>
    <cellStyle name="_Chelan Debt Forecast 12.19.05_(C) WHE Proforma with ITC cash grant 10 Yr Amort_for deferral_102809_16.37E Wild Horse Expansion DeferralRevwrkingfile SF 3" xfId="1287"/>
    <cellStyle name="_Chelan Debt Forecast 12.19.05_(C) WHE Proforma with ITC cash grant 10 Yr Amort_for deferral_102809_16.37E Wild Horse Expansion DeferralRevwrkingfile SF 3 2" xfId="17712"/>
    <cellStyle name="_Chelan Debt Forecast 12.19.05_(C) WHE Proforma with ITC cash grant 10 Yr Amort_for deferral_102809_16.37E Wild Horse Expansion DeferralRevwrkingfile SF 4" xfId="13359"/>
    <cellStyle name="_Chelan Debt Forecast 12.19.05_(C) WHE Proforma with ITC cash grant 10 Yr Amort_for deferral_102809_16.37E Wild Horse Expansion DeferralRevwrkingfile SF_DEM-WP(C) ENERG10C--ctn Mid-C_042010 2010GRC" xfId="8842"/>
    <cellStyle name="_Chelan Debt Forecast 12.19.05_(C) WHE Proforma with ITC cash grant 10 Yr Amort_for deferral_102809_DEM-WP(C) ENERG10C--ctn Mid-C_042010 2010GRC" xfId="8843"/>
    <cellStyle name="_Chelan Debt Forecast 12.19.05_(C) WHE Proforma with ITC cash grant 10 Yr Amort_for rebuttal_120709" xfId="1288"/>
    <cellStyle name="_Chelan Debt Forecast 12.19.05_(C) WHE Proforma with ITC cash grant 10 Yr Amort_for rebuttal_120709 2" xfId="1289"/>
    <cellStyle name="_Chelan Debt Forecast 12.19.05_(C) WHE Proforma with ITC cash grant 10 Yr Amort_for rebuttal_120709 2 2" xfId="1290"/>
    <cellStyle name="_Chelan Debt Forecast 12.19.05_(C) WHE Proforma with ITC cash grant 10 Yr Amort_for rebuttal_120709 2 2 2" xfId="17713"/>
    <cellStyle name="_Chelan Debt Forecast 12.19.05_(C) WHE Proforma with ITC cash grant 10 Yr Amort_for rebuttal_120709 2 3" xfId="13362"/>
    <cellStyle name="_Chelan Debt Forecast 12.19.05_(C) WHE Proforma with ITC cash grant 10 Yr Amort_for rebuttal_120709 3" xfId="1291"/>
    <cellStyle name="_Chelan Debt Forecast 12.19.05_(C) WHE Proforma with ITC cash grant 10 Yr Amort_for rebuttal_120709 3 2" xfId="17714"/>
    <cellStyle name="_Chelan Debt Forecast 12.19.05_(C) WHE Proforma with ITC cash grant 10 Yr Amort_for rebuttal_120709 4" xfId="13361"/>
    <cellStyle name="_Chelan Debt Forecast 12.19.05_(C) WHE Proforma with ITC cash grant 10 Yr Amort_for rebuttal_120709_DEM-WP(C) ENERG10C--ctn Mid-C_042010 2010GRC" xfId="8844"/>
    <cellStyle name="_Chelan Debt Forecast 12.19.05_04.07E Wild Horse Wind Expansion" xfId="1292"/>
    <cellStyle name="_Chelan Debt Forecast 12.19.05_04.07E Wild Horse Wind Expansion 2" xfId="1293"/>
    <cellStyle name="_Chelan Debt Forecast 12.19.05_04.07E Wild Horse Wind Expansion 2 2" xfId="1294"/>
    <cellStyle name="_Chelan Debt Forecast 12.19.05_04.07E Wild Horse Wind Expansion 2 2 2" xfId="17715"/>
    <cellStyle name="_Chelan Debt Forecast 12.19.05_04.07E Wild Horse Wind Expansion 2 3" xfId="13364"/>
    <cellStyle name="_Chelan Debt Forecast 12.19.05_04.07E Wild Horse Wind Expansion 3" xfId="1295"/>
    <cellStyle name="_Chelan Debt Forecast 12.19.05_04.07E Wild Horse Wind Expansion 3 2" xfId="17716"/>
    <cellStyle name="_Chelan Debt Forecast 12.19.05_04.07E Wild Horse Wind Expansion 4" xfId="13363"/>
    <cellStyle name="_Chelan Debt Forecast 12.19.05_04.07E Wild Horse Wind Expansion_16.07E Wild Horse Wind Expansionwrkingfile" xfId="1296"/>
    <cellStyle name="_Chelan Debt Forecast 12.19.05_04.07E Wild Horse Wind Expansion_16.07E Wild Horse Wind Expansionwrkingfile 2" xfId="1297"/>
    <cellStyle name="_Chelan Debt Forecast 12.19.05_04.07E Wild Horse Wind Expansion_16.07E Wild Horse Wind Expansionwrkingfile 2 2" xfId="1298"/>
    <cellStyle name="_Chelan Debt Forecast 12.19.05_04.07E Wild Horse Wind Expansion_16.07E Wild Horse Wind Expansionwrkingfile 2 2 2" xfId="17717"/>
    <cellStyle name="_Chelan Debt Forecast 12.19.05_04.07E Wild Horse Wind Expansion_16.07E Wild Horse Wind Expansionwrkingfile 2 3" xfId="13366"/>
    <cellStyle name="_Chelan Debt Forecast 12.19.05_04.07E Wild Horse Wind Expansion_16.07E Wild Horse Wind Expansionwrkingfile 3" xfId="1299"/>
    <cellStyle name="_Chelan Debt Forecast 12.19.05_04.07E Wild Horse Wind Expansion_16.07E Wild Horse Wind Expansionwrkingfile 3 2" xfId="17718"/>
    <cellStyle name="_Chelan Debt Forecast 12.19.05_04.07E Wild Horse Wind Expansion_16.07E Wild Horse Wind Expansionwrkingfile 4" xfId="13365"/>
    <cellStyle name="_Chelan Debt Forecast 12.19.05_04.07E Wild Horse Wind Expansion_16.07E Wild Horse Wind Expansionwrkingfile SF" xfId="1300"/>
    <cellStyle name="_Chelan Debt Forecast 12.19.05_04.07E Wild Horse Wind Expansion_16.07E Wild Horse Wind Expansionwrkingfile SF 2" xfId="1301"/>
    <cellStyle name="_Chelan Debt Forecast 12.19.05_04.07E Wild Horse Wind Expansion_16.07E Wild Horse Wind Expansionwrkingfile SF 2 2" xfId="1302"/>
    <cellStyle name="_Chelan Debt Forecast 12.19.05_04.07E Wild Horse Wind Expansion_16.07E Wild Horse Wind Expansionwrkingfile SF 2 2 2" xfId="17719"/>
    <cellStyle name="_Chelan Debt Forecast 12.19.05_04.07E Wild Horse Wind Expansion_16.07E Wild Horse Wind Expansionwrkingfile SF 2 3" xfId="13368"/>
    <cellStyle name="_Chelan Debt Forecast 12.19.05_04.07E Wild Horse Wind Expansion_16.07E Wild Horse Wind Expansionwrkingfile SF 3" xfId="1303"/>
    <cellStyle name="_Chelan Debt Forecast 12.19.05_04.07E Wild Horse Wind Expansion_16.07E Wild Horse Wind Expansionwrkingfile SF 3 2" xfId="17720"/>
    <cellStyle name="_Chelan Debt Forecast 12.19.05_04.07E Wild Horse Wind Expansion_16.07E Wild Horse Wind Expansionwrkingfile SF 4" xfId="13367"/>
    <cellStyle name="_Chelan Debt Forecast 12.19.05_04.07E Wild Horse Wind Expansion_16.07E Wild Horse Wind Expansionwrkingfile SF_DEM-WP(C) ENERG10C--ctn Mid-C_042010 2010GRC" xfId="8845"/>
    <cellStyle name="_Chelan Debt Forecast 12.19.05_04.07E Wild Horse Wind Expansion_16.07E Wild Horse Wind Expansionwrkingfile_DEM-WP(C) ENERG10C--ctn Mid-C_042010 2010GRC" xfId="8846"/>
    <cellStyle name="_Chelan Debt Forecast 12.19.05_04.07E Wild Horse Wind Expansion_16.37E Wild Horse Expansion DeferralRevwrkingfile SF" xfId="1304"/>
    <cellStyle name="_Chelan Debt Forecast 12.19.05_04.07E Wild Horse Wind Expansion_16.37E Wild Horse Expansion DeferralRevwrkingfile SF 2" xfId="1305"/>
    <cellStyle name="_Chelan Debt Forecast 12.19.05_04.07E Wild Horse Wind Expansion_16.37E Wild Horse Expansion DeferralRevwrkingfile SF 2 2" xfId="1306"/>
    <cellStyle name="_Chelan Debt Forecast 12.19.05_04.07E Wild Horse Wind Expansion_16.37E Wild Horse Expansion DeferralRevwrkingfile SF 2 2 2" xfId="17721"/>
    <cellStyle name="_Chelan Debt Forecast 12.19.05_04.07E Wild Horse Wind Expansion_16.37E Wild Horse Expansion DeferralRevwrkingfile SF 2 3" xfId="13370"/>
    <cellStyle name="_Chelan Debt Forecast 12.19.05_04.07E Wild Horse Wind Expansion_16.37E Wild Horse Expansion DeferralRevwrkingfile SF 3" xfId="1307"/>
    <cellStyle name="_Chelan Debt Forecast 12.19.05_04.07E Wild Horse Wind Expansion_16.37E Wild Horse Expansion DeferralRevwrkingfile SF 3 2" xfId="17722"/>
    <cellStyle name="_Chelan Debt Forecast 12.19.05_04.07E Wild Horse Wind Expansion_16.37E Wild Horse Expansion DeferralRevwrkingfile SF 4" xfId="13369"/>
    <cellStyle name="_Chelan Debt Forecast 12.19.05_04.07E Wild Horse Wind Expansion_16.37E Wild Horse Expansion DeferralRevwrkingfile SF_DEM-WP(C) ENERG10C--ctn Mid-C_042010 2010GRC" xfId="8847"/>
    <cellStyle name="_Chelan Debt Forecast 12.19.05_04.07E Wild Horse Wind Expansion_DEM-WP(C) ENERG10C--ctn Mid-C_042010 2010GRC" xfId="8848"/>
    <cellStyle name="_Chelan Debt Forecast 12.19.05_16.07E Wild Horse Wind Expansionwrkingfile" xfId="1308"/>
    <cellStyle name="_Chelan Debt Forecast 12.19.05_16.07E Wild Horse Wind Expansionwrkingfile 2" xfId="1309"/>
    <cellStyle name="_Chelan Debt Forecast 12.19.05_16.07E Wild Horse Wind Expansionwrkingfile 2 2" xfId="1310"/>
    <cellStyle name="_Chelan Debt Forecast 12.19.05_16.07E Wild Horse Wind Expansionwrkingfile 2 2 2" xfId="17723"/>
    <cellStyle name="_Chelan Debt Forecast 12.19.05_16.07E Wild Horse Wind Expansionwrkingfile 2 3" xfId="13372"/>
    <cellStyle name="_Chelan Debt Forecast 12.19.05_16.07E Wild Horse Wind Expansionwrkingfile 3" xfId="1311"/>
    <cellStyle name="_Chelan Debt Forecast 12.19.05_16.07E Wild Horse Wind Expansionwrkingfile 3 2" xfId="17724"/>
    <cellStyle name="_Chelan Debt Forecast 12.19.05_16.07E Wild Horse Wind Expansionwrkingfile 4" xfId="13371"/>
    <cellStyle name="_Chelan Debt Forecast 12.19.05_16.07E Wild Horse Wind Expansionwrkingfile SF" xfId="1312"/>
    <cellStyle name="_Chelan Debt Forecast 12.19.05_16.07E Wild Horse Wind Expansionwrkingfile SF 2" xfId="1313"/>
    <cellStyle name="_Chelan Debt Forecast 12.19.05_16.07E Wild Horse Wind Expansionwrkingfile SF 2 2" xfId="1314"/>
    <cellStyle name="_Chelan Debt Forecast 12.19.05_16.07E Wild Horse Wind Expansionwrkingfile SF 2 2 2" xfId="17725"/>
    <cellStyle name="_Chelan Debt Forecast 12.19.05_16.07E Wild Horse Wind Expansionwrkingfile SF 2 3" xfId="13374"/>
    <cellStyle name="_Chelan Debt Forecast 12.19.05_16.07E Wild Horse Wind Expansionwrkingfile SF 3" xfId="1315"/>
    <cellStyle name="_Chelan Debt Forecast 12.19.05_16.07E Wild Horse Wind Expansionwrkingfile SF 3 2" xfId="17726"/>
    <cellStyle name="_Chelan Debt Forecast 12.19.05_16.07E Wild Horse Wind Expansionwrkingfile SF 4" xfId="13373"/>
    <cellStyle name="_Chelan Debt Forecast 12.19.05_16.07E Wild Horse Wind Expansionwrkingfile SF_DEM-WP(C) ENERG10C--ctn Mid-C_042010 2010GRC" xfId="8849"/>
    <cellStyle name="_Chelan Debt Forecast 12.19.05_16.07E Wild Horse Wind Expansionwrkingfile_DEM-WP(C) ENERG10C--ctn Mid-C_042010 2010GRC" xfId="8850"/>
    <cellStyle name="_Chelan Debt Forecast 12.19.05_16.37E Wild Horse Expansion DeferralRevwrkingfile SF" xfId="1316"/>
    <cellStyle name="_Chelan Debt Forecast 12.19.05_16.37E Wild Horse Expansion DeferralRevwrkingfile SF 2" xfId="1317"/>
    <cellStyle name="_Chelan Debt Forecast 12.19.05_16.37E Wild Horse Expansion DeferralRevwrkingfile SF 2 2" xfId="1318"/>
    <cellStyle name="_Chelan Debt Forecast 12.19.05_16.37E Wild Horse Expansion DeferralRevwrkingfile SF 2 2 2" xfId="17727"/>
    <cellStyle name="_Chelan Debt Forecast 12.19.05_16.37E Wild Horse Expansion DeferralRevwrkingfile SF 2 3" xfId="13376"/>
    <cellStyle name="_Chelan Debt Forecast 12.19.05_16.37E Wild Horse Expansion DeferralRevwrkingfile SF 3" xfId="1319"/>
    <cellStyle name="_Chelan Debt Forecast 12.19.05_16.37E Wild Horse Expansion DeferralRevwrkingfile SF 3 2" xfId="17728"/>
    <cellStyle name="_Chelan Debt Forecast 12.19.05_16.37E Wild Horse Expansion DeferralRevwrkingfile SF 4" xfId="13375"/>
    <cellStyle name="_Chelan Debt Forecast 12.19.05_16.37E Wild Horse Expansion DeferralRevwrkingfile SF_DEM-WP(C) ENERG10C--ctn Mid-C_042010 2010GRC" xfId="8851"/>
    <cellStyle name="_Chelan Debt Forecast 12.19.05_2009 Compliance Filing PCA Exhibits for GRC" xfId="10750"/>
    <cellStyle name="_Chelan Debt Forecast 12.19.05_2009 Compliance Filing PCA Exhibits for GRC 2" xfId="11568"/>
    <cellStyle name="_Chelan Debt Forecast 12.19.05_2009 GRC Compl Filing - Exhibit D" xfId="1320"/>
    <cellStyle name="_Chelan Debt Forecast 12.19.05_2009 GRC Compl Filing - Exhibit D 2" xfId="1321"/>
    <cellStyle name="_Chelan Debt Forecast 12.19.05_2009 GRC Compl Filing - Exhibit D 2 2" xfId="11569"/>
    <cellStyle name="_Chelan Debt Forecast 12.19.05_2009 GRC Compl Filing - Exhibit D 3" xfId="11570"/>
    <cellStyle name="_Chelan Debt Forecast 12.19.05_2009 GRC Compl Filing - Exhibit D_DEM-WP(C) ENERG10C--ctn Mid-C_042010 2010GRC" xfId="8852"/>
    <cellStyle name="_Chelan Debt Forecast 12.19.05_3.01 Income Statement" xfId="10751"/>
    <cellStyle name="_Chelan Debt Forecast 12.19.05_4 31 Regulatory Assets and Liabilities  7 06- Exhibit D" xfId="1322"/>
    <cellStyle name="_Chelan Debt Forecast 12.19.05_4 31 Regulatory Assets and Liabilities  7 06- Exhibit D 2" xfId="1323"/>
    <cellStyle name="_Chelan Debt Forecast 12.19.05_4 31 Regulatory Assets and Liabilities  7 06- Exhibit D 2 2" xfId="1324"/>
    <cellStyle name="_Chelan Debt Forecast 12.19.05_4 31 Regulatory Assets and Liabilities  7 06- Exhibit D 2 2 2" xfId="11571"/>
    <cellStyle name="_Chelan Debt Forecast 12.19.05_4 31 Regulatory Assets and Liabilities  7 06- Exhibit D 3" xfId="1325"/>
    <cellStyle name="_Chelan Debt Forecast 12.19.05_4 31 Regulatory Assets and Liabilities  7 06- Exhibit D 3 2" xfId="17729"/>
    <cellStyle name="_Chelan Debt Forecast 12.19.05_4 31 Regulatory Assets and Liabilities  7 06- Exhibit D_DEM-WP(C) ENERG10C--ctn Mid-C_042010 2010GRC" xfId="8853"/>
    <cellStyle name="_Chelan Debt Forecast 12.19.05_4 31 Regulatory Assets and Liabilities  7 06- Exhibit D_NIM Summary" xfId="1326"/>
    <cellStyle name="_Chelan Debt Forecast 12.19.05_4 31 Regulatory Assets and Liabilities  7 06- Exhibit D_NIM Summary 2" xfId="1327"/>
    <cellStyle name="_Chelan Debt Forecast 12.19.05_4 31 Regulatory Assets and Liabilities  7 06- Exhibit D_NIM Summary 2 2" xfId="11572"/>
    <cellStyle name="_Chelan Debt Forecast 12.19.05_4 31 Regulatory Assets and Liabilities  7 06- Exhibit D_NIM Summary 3" xfId="11573"/>
    <cellStyle name="_Chelan Debt Forecast 12.19.05_4 31 Regulatory Assets and Liabilities  7 06- Exhibit D_NIM Summary_DEM-WP(C) ENERG10C--ctn Mid-C_042010 2010GRC" xfId="8854"/>
    <cellStyle name="_Chelan Debt Forecast 12.19.05_4 31 Regulatory Assets and Liabilities  7 06- Exhibit D_NIM+O&amp;M" xfId="8855"/>
    <cellStyle name="_Chelan Debt Forecast 12.19.05_4 31 Regulatory Assets and Liabilities  7 06- Exhibit D_NIM+O&amp;M 2" xfId="21192"/>
    <cellStyle name="_Chelan Debt Forecast 12.19.05_4 31 Regulatory Assets and Liabilities  7 06- Exhibit D_NIM+O&amp;M Monthly" xfId="8856"/>
    <cellStyle name="_Chelan Debt Forecast 12.19.05_4 31 Regulatory Assets and Liabilities  7 06- Exhibit D_NIM+O&amp;M Monthly 2" xfId="21193"/>
    <cellStyle name="_Chelan Debt Forecast 12.19.05_4 31E Reg Asset  Liab and EXH D" xfId="8857"/>
    <cellStyle name="_Chelan Debt Forecast 12.19.05_4 31E Reg Asset  Liab and EXH D _ Aug 10 Filing (2)" xfId="8858"/>
    <cellStyle name="_Chelan Debt Forecast 12.19.05_4 31E Reg Asset  Liab and EXH D _ Aug 10 Filing (2) 2" xfId="21194"/>
    <cellStyle name="_Chelan Debt Forecast 12.19.05_4 31E Reg Asset  Liab and EXH D 10" xfId="21195"/>
    <cellStyle name="_Chelan Debt Forecast 12.19.05_4 31E Reg Asset  Liab and EXH D 11" xfId="21196"/>
    <cellStyle name="_Chelan Debt Forecast 12.19.05_4 31E Reg Asset  Liab and EXH D 12" xfId="21197"/>
    <cellStyle name="_Chelan Debt Forecast 12.19.05_4 31E Reg Asset  Liab and EXH D 13" xfId="21198"/>
    <cellStyle name="_Chelan Debt Forecast 12.19.05_4 31E Reg Asset  Liab and EXH D 14" xfId="21199"/>
    <cellStyle name="_Chelan Debt Forecast 12.19.05_4 31E Reg Asset  Liab and EXH D 15" xfId="21200"/>
    <cellStyle name="_Chelan Debt Forecast 12.19.05_4 31E Reg Asset  Liab and EXH D 16" xfId="21201"/>
    <cellStyle name="_Chelan Debt Forecast 12.19.05_4 31E Reg Asset  Liab and EXH D 17" xfId="21202"/>
    <cellStyle name="_Chelan Debt Forecast 12.19.05_4 31E Reg Asset  Liab and EXH D 18" xfId="21203"/>
    <cellStyle name="_Chelan Debt Forecast 12.19.05_4 31E Reg Asset  Liab and EXH D 19" xfId="21204"/>
    <cellStyle name="_Chelan Debt Forecast 12.19.05_4 31E Reg Asset  Liab and EXH D 2" xfId="21205"/>
    <cellStyle name="_Chelan Debt Forecast 12.19.05_4 31E Reg Asset  Liab and EXH D 20" xfId="21206"/>
    <cellStyle name="_Chelan Debt Forecast 12.19.05_4 31E Reg Asset  Liab and EXH D 21" xfId="21207"/>
    <cellStyle name="_Chelan Debt Forecast 12.19.05_4 31E Reg Asset  Liab and EXH D 22" xfId="21208"/>
    <cellStyle name="_Chelan Debt Forecast 12.19.05_4 31E Reg Asset  Liab and EXH D 23" xfId="21209"/>
    <cellStyle name="_Chelan Debt Forecast 12.19.05_4 31E Reg Asset  Liab and EXH D 24" xfId="21210"/>
    <cellStyle name="_Chelan Debt Forecast 12.19.05_4 31E Reg Asset  Liab and EXH D 25" xfId="21211"/>
    <cellStyle name="_Chelan Debt Forecast 12.19.05_4 31E Reg Asset  Liab and EXH D 26" xfId="21212"/>
    <cellStyle name="_Chelan Debt Forecast 12.19.05_4 31E Reg Asset  Liab and EXH D 27" xfId="21213"/>
    <cellStyle name="_Chelan Debt Forecast 12.19.05_4 31E Reg Asset  Liab and EXH D 28" xfId="21214"/>
    <cellStyle name="_Chelan Debt Forecast 12.19.05_4 31E Reg Asset  Liab and EXH D 29" xfId="21215"/>
    <cellStyle name="_Chelan Debt Forecast 12.19.05_4 31E Reg Asset  Liab and EXH D 3" xfId="21216"/>
    <cellStyle name="_Chelan Debt Forecast 12.19.05_4 31E Reg Asset  Liab and EXH D 30" xfId="21217"/>
    <cellStyle name="_Chelan Debt Forecast 12.19.05_4 31E Reg Asset  Liab and EXH D 31" xfId="21218"/>
    <cellStyle name="_Chelan Debt Forecast 12.19.05_4 31E Reg Asset  Liab and EXH D 32" xfId="21219"/>
    <cellStyle name="_Chelan Debt Forecast 12.19.05_4 31E Reg Asset  Liab and EXH D 33" xfId="21220"/>
    <cellStyle name="_Chelan Debt Forecast 12.19.05_4 31E Reg Asset  Liab and EXH D 34" xfId="21221"/>
    <cellStyle name="_Chelan Debt Forecast 12.19.05_4 31E Reg Asset  Liab and EXH D 35" xfId="21222"/>
    <cellStyle name="_Chelan Debt Forecast 12.19.05_4 31E Reg Asset  Liab and EXH D 36" xfId="21223"/>
    <cellStyle name="_Chelan Debt Forecast 12.19.05_4 31E Reg Asset  Liab and EXH D 4" xfId="21224"/>
    <cellStyle name="_Chelan Debt Forecast 12.19.05_4 31E Reg Asset  Liab and EXH D 5" xfId="21225"/>
    <cellStyle name="_Chelan Debt Forecast 12.19.05_4 31E Reg Asset  Liab and EXH D 6" xfId="21226"/>
    <cellStyle name="_Chelan Debt Forecast 12.19.05_4 31E Reg Asset  Liab and EXH D 7" xfId="21227"/>
    <cellStyle name="_Chelan Debt Forecast 12.19.05_4 31E Reg Asset  Liab and EXH D 8" xfId="21228"/>
    <cellStyle name="_Chelan Debt Forecast 12.19.05_4 31E Reg Asset  Liab and EXH D 9" xfId="21229"/>
    <cellStyle name="_Chelan Debt Forecast 12.19.05_4 32 Regulatory Assets and Liabilities  7 06- Exhibit D" xfId="1328"/>
    <cellStyle name="_Chelan Debt Forecast 12.19.05_4 32 Regulatory Assets and Liabilities  7 06- Exhibit D 2" xfId="1329"/>
    <cellStyle name="_Chelan Debt Forecast 12.19.05_4 32 Regulatory Assets and Liabilities  7 06- Exhibit D 2 2" xfId="1330"/>
    <cellStyle name="_Chelan Debt Forecast 12.19.05_4 32 Regulatory Assets and Liabilities  7 06- Exhibit D 2 2 2" xfId="11574"/>
    <cellStyle name="_Chelan Debt Forecast 12.19.05_4 32 Regulatory Assets and Liabilities  7 06- Exhibit D 3" xfId="1331"/>
    <cellStyle name="_Chelan Debt Forecast 12.19.05_4 32 Regulatory Assets and Liabilities  7 06- Exhibit D 3 2" xfId="17730"/>
    <cellStyle name="_Chelan Debt Forecast 12.19.05_4 32 Regulatory Assets and Liabilities  7 06- Exhibit D_DEM-WP(C) ENERG10C--ctn Mid-C_042010 2010GRC" xfId="8859"/>
    <cellStyle name="_Chelan Debt Forecast 12.19.05_4 32 Regulatory Assets and Liabilities  7 06- Exhibit D_NIM Summary" xfId="1332"/>
    <cellStyle name="_Chelan Debt Forecast 12.19.05_4 32 Regulatory Assets and Liabilities  7 06- Exhibit D_NIM Summary 2" xfId="1333"/>
    <cellStyle name="_Chelan Debt Forecast 12.19.05_4 32 Regulatory Assets and Liabilities  7 06- Exhibit D_NIM Summary 2 2" xfId="11575"/>
    <cellStyle name="_Chelan Debt Forecast 12.19.05_4 32 Regulatory Assets and Liabilities  7 06- Exhibit D_NIM Summary 3" xfId="11576"/>
    <cellStyle name="_Chelan Debt Forecast 12.19.05_4 32 Regulatory Assets and Liabilities  7 06- Exhibit D_NIM Summary_DEM-WP(C) ENERG10C--ctn Mid-C_042010 2010GRC" xfId="8860"/>
    <cellStyle name="_Chelan Debt Forecast 12.19.05_4 32 Regulatory Assets and Liabilities  7 06- Exhibit D_NIM+O&amp;M" xfId="8861"/>
    <cellStyle name="_Chelan Debt Forecast 12.19.05_4 32 Regulatory Assets and Liabilities  7 06- Exhibit D_NIM+O&amp;M 2" xfId="21230"/>
    <cellStyle name="_Chelan Debt Forecast 12.19.05_4 32 Regulatory Assets and Liabilities  7 06- Exhibit D_NIM+O&amp;M Monthly" xfId="8862"/>
    <cellStyle name="_Chelan Debt Forecast 12.19.05_4 32 Regulatory Assets and Liabilities  7 06- Exhibit D_NIM+O&amp;M Monthly 2" xfId="21231"/>
    <cellStyle name="_Chelan Debt Forecast 12.19.05_AURORA Total New" xfId="1334"/>
    <cellStyle name="_Chelan Debt Forecast 12.19.05_AURORA Total New 2" xfId="1335"/>
    <cellStyle name="_Chelan Debt Forecast 12.19.05_AURORA Total New 2 2" xfId="11577"/>
    <cellStyle name="_Chelan Debt Forecast 12.19.05_AURORA Total New 3" xfId="11578"/>
    <cellStyle name="_Chelan Debt Forecast 12.19.05_Book1" xfId="40048"/>
    <cellStyle name="_Chelan Debt Forecast 12.19.05_Book2" xfId="1336"/>
    <cellStyle name="_Chelan Debt Forecast 12.19.05_Book2 2" xfId="1337"/>
    <cellStyle name="_Chelan Debt Forecast 12.19.05_Book2 2 2" xfId="1338"/>
    <cellStyle name="_Chelan Debt Forecast 12.19.05_Book2 2 2 2" xfId="17731"/>
    <cellStyle name="_Chelan Debt Forecast 12.19.05_Book2 2 3" xfId="13378"/>
    <cellStyle name="_Chelan Debt Forecast 12.19.05_Book2 3" xfId="1339"/>
    <cellStyle name="_Chelan Debt Forecast 12.19.05_Book2 3 2" xfId="17732"/>
    <cellStyle name="_Chelan Debt Forecast 12.19.05_Book2 4" xfId="13377"/>
    <cellStyle name="_Chelan Debt Forecast 12.19.05_Book2_Adj Bench DR 3 for Initial Briefs (Electric)" xfId="1340"/>
    <cellStyle name="_Chelan Debt Forecast 12.19.05_Book2_Adj Bench DR 3 for Initial Briefs (Electric) 2" xfId="1341"/>
    <cellStyle name="_Chelan Debt Forecast 12.19.05_Book2_Adj Bench DR 3 for Initial Briefs (Electric) 2 2" xfId="1342"/>
    <cellStyle name="_Chelan Debt Forecast 12.19.05_Book2_Adj Bench DR 3 for Initial Briefs (Electric) 2 2 2" xfId="17733"/>
    <cellStyle name="_Chelan Debt Forecast 12.19.05_Book2_Adj Bench DR 3 for Initial Briefs (Electric) 2 3" xfId="13380"/>
    <cellStyle name="_Chelan Debt Forecast 12.19.05_Book2_Adj Bench DR 3 for Initial Briefs (Electric) 3" xfId="1343"/>
    <cellStyle name="_Chelan Debt Forecast 12.19.05_Book2_Adj Bench DR 3 for Initial Briefs (Electric) 3 2" xfId="17734"/>
    <cellStyle name="_Chelan Debt Forecast 12.19.05_Book2_Adj Bench DR 3 for Initial Briefs (Electric) 4" xfId="13379"/>
    <cellStyle name="_Chelan Debt Forecast 12.19.05_Book2_Adj Bench DR 3 for Initial Briefs (Electric)_DEM-WP(C) ENERG10C--ctn Mid-C_042010 2010GRC" xfId="8863"/>
    <cellStyle name="_Chelan Debt Forecast 12.19.05_Book2_DEM-WP(C) ENERG10C--ctn Mid-C_042010 2010GRC" xfId="8864"/>
    <cellStyle name="_Chelan Debt Forecast 12.19.05_Book2_Electric Rev Req Model (2009 GRC) Rebuttal" xfId="1344"/>
    <cellStyle name="_Chelan Debt Forecast 12.19.05_Book2_Electric Rev Req Model (2009 GRC) Rebuttal 2" xfId="1345"/>
    <cellStyle name="_Chelan Debt Forecast 12.19.05_Book2_Electric Rev Req Model (2009 GRC) Rebuttal 2 2" xfId="1346"/>
    <cellStyle name="_Chelan Debt Forecast 12.19.05_Book2_Electric Rev Req Model (2009 GRC) Rebuttal 2 2 2" xfId="17735"/>
    <cellStyle name="_Chelan Debt Forecast 12.19.05_Book2_Electric Rev Req Model (2009 GRC) Rebuttal 2 3" xfId="15962"/>
    <cellStyle name="_Chelan Debt Forecast 12.19.05_Book2_Electric Rev Req Model (2009 GRC) Rebuttal 3" xfId="1347"/>
    <cellStyle name="_Chelan Debt Forecast 12.19.05_Book2_Electric Rev Req Model (2009 GRC) Rebuttal 3 2" xfId="17736"/>
    <cellStyle name="_Chelan Debt Forecast 12.19.05_Book2_Electric Rev Req Model (2009 GRC) Rebuttal 4" xfId="13381"/>
    <cellStyle name="_Chelan Debt Forecast 12.19.05_Book2_Electric Rev Req Model (2009 GRC) Rebuttal REmoval of New  WH Solar AdjustMI" xfId="1348"/>
    <cellStyle name="_Chelan Debt Forecast 12.19.05_Book2_Electric Rev Req Model (2009 GRC) Rebuttal REmoval of New  WH Solar AdjustMI 2" xfId="1349"/>
    <cellStyle name="_Chelan Debt Forecast 12.19.05_Book2_Electric Rev Req Model (2009 GRC) Rebuttal REmoval of New  WH Solar AdjustMI 2 2" xfId="1350"/>
    <cellStyle name="_Chelan Debt Forecast 12.19.05_Book2_Electric Rev Req Model (2009 GRC) Rebuttal REmoval of New  WH Solar AdjustMI 2 2 2" xfId="17737"/>
    <cellStyle name="_Chelan Debt Forecast 12.19.05_Book2_Electric Rev Req Model (2009 GRC) Rebuttal REmoval of New  WH Solar AdjustMI 2 3" xfId="13383"/>
    <cellStyle name="_Chelan Debt Forecast 12.19.05_Book2_Electric Rev Req Model (2009 GRC) Rebuttal REmoval of New  WH Solar AdjustMI 3" xfId="1351"/>
    <cellStyle name="_Chelan Debt Forecast 12.19.05_Book2_Electric Rev Req Model (2009 GRC) Rebuttal REmoval of New  WH Solar AdjustMI 3 2" xfId="17738"/>
    <cellStyle name="_Chelan Debt Forecast 12.19.05_Book2_Electric Rev Req Model (2009 GRC) Rebuttal REmoval of New  WH Solar AdjustMI 4" xfId="13382"/>
    <cellStyle name="_Chelan Debt Forecast 12.19.05_Book2_Electric Rev Req Model (2009 GRC) Rebuttal REmoval of New  WH Solar AdjustMI_DEM-WP(C) ENERG10C--ctn Mid-C_042010 2010GRC" xfId="8865"/>
    <cellStyle name="_Chelan Debt Forecast 12.19.05_Book2_Electric Rev Req Model (2009 GRC) Revised 01-18-2010" xfId="1352"/>
    <cellStyle name="_Chelan Debt Forecast 12.19.05_Book2_Electric Rev Req Model (2009 GRC) Revised 01-18-2010 2" xfId="1353"/>
    <cellStyle name="_Chelan Debt Forecast 12.19.05_Book2_Electric Rev Req Model (2009 GRC) Revised 01-18-2010 2 2" xfId="1354"/>
    <cellStyle name="_Chelan Debt Forecast 12.19.05_Book2_Electric Rev Req Model (2009 GRC) Revised 01-18-2010 2 2 2" xfId="17739"/>
    <cellStyle name="_Chelan Debt Forecast 12.19.05_Book2_Electric Rev Req Model (2009 GRC) Revised 01-18-2010 2 3" xfId="13385"/>
    <cellStyle name="_Chelan Debt Forecast 12.19.05_Book2_Electric Rev Req Model (2009 GRC) Revised 01-18-2010 3" xfId="1355"/>
    <cellStyle name="_Chelan Debt Forecast 12.19.05_Book2_Electric Rev Req Model (2009 GRC) Revised 01-18-2010 3 2" xfId="17740"/>
    <cellStyle name="_Chelan Debt Forecast 12.19.05_Book2_Electric Rev Req Model (2009 GRC) Revised 01-18-2010 4" xfId="13384"/>
    <cellStyle name="_Chelan Debt Forecast 12.19.05_Book2_Electric Rev Req Model (2009 GRC) Revised 01-18-2010_DEM-WP(C) ENERG10C--ctn Mid-C_042010 2010GRC" xfId="8866"/>
    <cellStyle name="_Chelan Debt Forecast 12.19.05_Book2_Final Order Electric EXHIBIT A-1" xfId="1356"/>
    <cellStyle name="_Chelan Debt Forecast 12.19.05_Book2_Final Order Electric EXHIBIT A-1 2" xfId="1357"/>
    <cellStyle name="_Chelan Debt Forecast 12.19.05_Book2_Final Order Electric EXHIBIT A-1 2 2" xfId="1358"/>
    <cellStyle name="_Chelan Debt Forecast 12.19.05_Book2_Final Order Electric EXHIBIT A-1 2 2 2" xfId="17741"/>
    <cellStyle name="_Chelan Debt Forecast 12.19.05_Book2_Final Order Electric EXHIBIT A-1 2 3" xfId="15963"/>
    <cellStyle name="_Chelan Debt Forecast 12.19.05_Book2_Final Order Electric EXHIBIT A-1 3" xfId="1359"/>
    <cellStyle name="_Chelan Debt Forecast 12.19.05_Book2_Final Order Electric EXHIBIT A-1 3 2" xfId="17742"/>
    <cellStyle name="_Chelan Debt Forecast 12.19.05_Book2_Final Order Electric EXHIBIT A-1 4" xfId="13386"/>
    <cellStyle name="_Chelan Debt Forecast 12.19.05_Book4" xfId="1360"/>
    <cellStyle name="_Chelan Debt Forecast 12.19.05_Book4 2" xfId="1361"/>
    <cellStyle name="_Chelan Debt Forecast 12.19.05_Book4 2 2" xfId="1362"/>
    <cellStyle name="_Chelan Debt Forecast 12.19.05_Book4 2 2 2" xfId="17743"/>
    <cellStyle name="_Chelan Debt Forecast 12.19.05_Book4 2 3" xfId="13388"/>
    <cellStyle name="_Chelan Debt Forecast 12.19.05_Book4 3" xfId="1363"/>
    <cellStyle name="_Chelan Debt Forecast 12.19.05_Book4 3 2" xfId="17744"/>
    <cellStyle name="_Chelan Debt Forecast 12.19.05_Book4 4" xfId="13387"/>
    <cellStyle name="_Chelan Debt Forecast 12.19.05_Book4_DEM-WP(C) ENERG10C--ctn Mid-C_042010 2010GRC" xfId="8867"/>
    <cellStyle name="_Chelan Debt Forecast 12.19.05_Book9" xfId="1364"/>
    <cellStyle name="_Chelan Debt Forecast 12.19.05_Book9 2" xfId="1365"/>
    <cellStyle name="_Chelan Debt Forecast 12.19.05_Book9 2 2" xfId="1366"/>
    <cellStyle name="_Chelan Debt Forecast 12.19.05_Book9 2 2 2" xfId="17745"/>
    <cellStyle name="_Chelan Debt Forecast 12.19.05_Book9 2 3" xfId="13390"/>
    <cellStyle name="_Chelan Debt Forecast 12.19.05_Book9 3" xfId="1367"/>
    <cellStyle name="_Chelan Debt Forecast 12.19.05_Book9 3 2" xfId="17746"/>
    <cellStyle name="_Chelan Debt Forecast 12.19.05_Book9 4" xfId="13389"/>
    <cellStyle name="_Chelan Debt Forecast 12.19.05_Book9_DEM-WP(C) ENERG10C--ctn Mid-C_042010 2010GRC" xfId="8868"/>
    <cellStyle name="_Chelan Debt Forecast 12.19.05_Check the Interest Calculation" xfId="11579"/>
    <cellStyle name="_Chelan Debt Forecast 12.19.05_Check the Interest Calculation_Scenario 1 REC vs PTC Offset" xfId="11580"/>
    <cellStyle name="_Chelan Debt Forecast 12.19.05_Check the Interest Calculation_Scenario 3" xfId="11581"/>
    <cellStyle name="_Chelan Debt Forecast 12.19.05_Chelan PUD Power Costs (8-10)" xfId="8869"/>
    <cellStyle name="_Chelan Debt Forecast 12.19.05_Chelan PUD Power Costs (8-10) 2" xfId="21232"/>
    <cellStyle name="_Chelan Debt Forecast 12.19.05_DEM-WP(C) Chelan Power Costs" xfId="8870"/>
    <cellStyle name="_Chelan Debt Forecast 12.19.05_DEM-WP(C) Chelan Power Costs 2" xfId="21233"/>
    <cellStyle name="_Chelan Debt Forecast 12.19.05_DEM-WP(C) ENERG10C--ctn Mid-C_042010 2010GRC" xfId="8871"/>
    <cellStyle name="_Chelan Debt Forecast 12.19.05_DEM-WP(C) Gas Transport 2010GRC" xfId="8872"/>
    <cellStyle name="_Chelan Debt Forecast 12.19.05_DEM-WP(C) Gas Transport 2010GRC 2" xfId="21234"/>
    <cellStyle name="_Chelan Debt Forecast 12.19.05_Exh A-1 resulting from UE-112050 effective Jan 1 2012" xfId="11582"/>
    <cellStyle name="_Chelan Debt Forecast 12.19.05_Exh G - Klamath Peaker PPA fr C Locke 2-12" xfId="11583"/>
    <cellStyle name="_Chelan Debt Forecast 12.19.05_Exhibit A-1 effective 4-1-11 fr S Free 12-11" xfId="11584"/>
    <cellStyle name="_Chelan Debt Forecast 12.19.05_Exhibit D fr R Gho 12-31-08" xfId="1368"/>
    <cellStyle name="_Chelan Debt Forecast 12.19.05_Exhibit D fr R Gho 12-31-08 2" xfId="1369"/>
    <cellStyle name="_Chelan Debt Forecast 12.19.05_Exhibit D fr R Gho 12-31-08 2 2" xfId="11585"/>
    <cellStyle name="_Chelan Debt Forecast 12.19.05_Exhibit D fr R Gho 12-31-08 3" xfId="11586"/>
    <cellStyle name="_Chelan Debt Forecast 12.19.05_Exhibit D fr R Gho 12-31-08 v2" xfId="1370"/>
    <cellStyle name="_Chelan Debt Forecast 12.19.05_Exhibit D fr R Gho 12-31-08 v2 2" xfId="1371"/>
    <cellStyle name="_Chelan Debt Forecast 12.19.05_Exhibit D fr R Gho 12-31-08 v2 2 2" xfId="11587"/>
    <cellStyle name="_Chelan Debt Forecast 12.19.05_Exhibit D fr R Gho 12-31-08 v2 3" xfId="11588"/>
    <cellStyle name="_Chelan Debt Forecast 12.19.05_Exhibit D fr R Gho 12-31-08 v2_DEM-WP(C) ENERG10C--ctn Mid-C_042010 2010GRC" xfId="8873"/>
    <cellStyle name="_Chelan Debt Forecast 12.19.05_Exhibit D fr R Gho 12-31-08 v2_NIM Summary" xfId="1372"/>
    <cellStyle name="_Chelan Debt Forecast 12.19.05_Exhibit D fr R Gho 12-31-08 v2_NIM Summary 2" xfId="1373"/>
    <cellStyle name="_Chelan Debt Forecast 12.19.05_Exhibit D fr R Gho 12-31-08 v2_NIM Summary 2 2" xfId="11589"/>
    <cellStyle name="_Chelan Debt Forecast 12.19.05_Exhibit D fr R Gho 12-31-08 v2_NIM Summary 3" xfId="11590"/>
    <cellStyle name="_Chelan Debt Forecast 12.19.05_Exhibit D fr R Gho 12-31-08 v2_NIM Summary_DEM-WP(C) ENERG10C--ctn Mid-C_042010 2010GRC" xfId="8874"/>
    <cellStyle name="_Chelan Debt Forecast 12.19.05_Exhibit D fr R Gho 12-31-08_DEM-WP(C) ENERG10C--ctn Mid-C_042010 2010GRC" xfId="8875"/>
    <cellStyle name="_Chelan Debt Forecast 12.19.05_Exhibit D fr R Gho 12-31-08_NIM Summary" xfId="1374"/>
    <cellStyle name="_Chelan Debt Forecast 12.19.05_Exhibit D fr R Gho 12-31-08_NIM Summary 2" xfId="1375"/>
    <cellStyle name="_Chelan Debt Forecast 12.19.05_Exhibit D fr R Gho 12-31-08_NIM Summary 2 2" xfId="11591"/>
    <cellStyle name="_Chelan Debt Forecast 12.19.05_Exhibit D fr R Gho 12-31-08_NIM Summary 3" xfId="11592"/>
    <cellStyle name="_Chelan Debt Forecast 12.19.05_Exhibit D fr R Gho 12-31-08_NIM Summary_DEM-WP(C) ENERG10C--ctn Mid-C_042010 2010GRC" xfId="8876"/>
    <cellStyle name="_Chelan Debt Forecast 12.19.05_Hopkins Ridge Prepaid Tran - Interest Earned RY 12ME Feb  '11" xfId="1376"/>
    <cellStyle name="_Chelan Debt Forecast 12.19.05_Hopkins Ridge Prepaid Tran - Interest Earned RY 12ME Feb  '11 2" xfId="1377"/>
    <cellStyle name="_Chelan Debt Forecast 12.19.05_Hopkins Ridge Prepaid Tran - Interest Earned RY 12ME Feb  '11 2 2" xfId="11593"/>
    <cellStyle name="_Chelan Debt Forecast 12.19.05_Hopkins Ridge Prepaid Tran - Interest Earned RY 12ME Feb  '11 3" xfId="11594"/>
    <cellStyle name="_Chelan Debt Forecast 12.19.05_Hopkins Ridge Prepaid Tran - Interest Earned RY 12ME Feb  '11_DEM-WP(C) ENERG10C--ctn Mid-C_042010 2010GRC" xfId="8877"/>
    <cellStyle name="_Chelan Debt Forecast 12.19.05_Hopkins Ridge Prepaid Tran - Interest Earned RY 12ME Feb  '11_NIM Summary" xfId="1378"/>
    <cellStyle name="_Chelan Debt Forecast 12.19.05_Hopkins Ridge Prepaid Tran - Interest Earned RY 12ME Feb  '11_NIM Summary 2" xfId="1379"/>
    <cellStyle name="_Chelan Debt Forecast 12.19.05_Hopkins Ridge Prepaid Tran - Interest Earned RY 12ME Feb  '11_NIM Summary 2 2" xfId="11595"/>
    <cellStyle name="_Chelan Debt Forecast 12.19.05_Hopkins Ridge Prepaid Tran - Interest Earned RY 12ME Feb  '11_NIM Summary 3" xfId="11596"/>
    <cellStyle name="_Chelan Debt Forecast 12.19.05_Hopkins Ridge Prepaid Tran - Interest Earned RY 12ME Feb  '11_NIM Summary_DEM-WP(C) ENERG10C--ctn Mid-C_042010 2010GRC" xfId="8878"/>
    <cellStyle name="_Chelan Debt Forecast 12.19.05_Hopkins Ridge Prepaid Tran - Interest Earned RY 12ME Feb  '11_Transmission Workbook for May BOD" xfId="1380"/>
    <cellStyle name="_Chelan Debt Forecast 12.19.05_Hopkins Ridge Prepaid Tran - Interest Earned RY 12ME Feb  '11_Transmission Workbook for May BOD 2" xfId="1381"/>
    <cellStyle name="_Chelan Debt Forecast 12.19.05_Hopkins Ridge Prepaid Tran - Interest Earned RY 12ME Feb  '11_Transmission Workbook for May BOD 2 2" xfId="11597"/>
    <cellStyle name="_Chelan Debt Forecast 12.19.05_Hopkins Ridge Prepaid Tran - Interest Earned RY 12ME Feb  '11_Transmission Workbook for May BOD 3" xfId="11598"/>
    <cellStyle name="_Chelan Debt Forecast 12.19.05_Hopkins Ridge Prepaid Tran - Interest Earned RY 12ME Feb  '11_Transmission Workbook for May BOD_DEM-WP(C) ENERG10C--ctn Mid-C_042010 2010GRC" xfId="8879"/>
    <cellStyle name="_Chelan Debt Forecast 12.19.05_INPUTS" xfId="1382"/>
    <cellStyle name="_Chelan Debt Forecast 12.19.05_INPUTS 2" xfId="1383"/>
    <cellStyle name="_Chelan Debt Forecast 12.19.05_INPUTS 2 2" xfId="1384"/>
    <cellStyle name="_Chelan Debt Forecast 12.19.05_INPUTS 2 2 2" xfId="17747"/>
    <cellStyle name="_Chelan Debt Forecast 12.19.05_INPUTS 2 3" xfId="15965"/>
    <cellStyle name="_Chelan Debt Forecast 12.19.05_INPUTS 3" xfId="1385"/>
    <cellStyle name="_Chelan Debt Forecast 12.19.05_INPUTS 3 2" xfId="17748"/>
    <cellStyle name="_Chelan Debt Forecast 12.19.05_INPUTS 4" xfId="15964"/>
    <cellStyle name="_Chelan Debt Forecast 12.19.05_LSRWEP LGIA like Acctg Petition Aug 2010" xfId="8880"/>
    <cellStyle name="_Chelan Debt Forecast 12.19.05_LSRWEP LGIA like Acctg Petition Aug 2010 2" xfId="21235"/>
    <cellStyle name="_Chelan Debt Forecast 12.19.05_Mint Farm Generation BPA" xfId="21236"/>
    <cellStyle name="_Chelan Debt Forecast 12.19.05_NIM Summary" xfId="1386"/>
    <cellStyle name="_Chelan Debt Forecast 12.19.05_NIM Summary 09GRC" xfId="1387"/>
    <cellStyle name="_Chelan Debt Forecast 12.19.05_NIM Summary 09GRC 2" xfId="1388"/>
    <cellStyle name="_Chelan Debt Forecast 12.19.05_NIM Summary 09GRC 2 2" xfId="11599"/>
    <cellStyle name="_Chelan Debt Forecast 12.19.05_NIM Summary 09GRC 3" xfId="11600"/>
    <cellStyle name="_Chelan Debt Forecast 12.19.05_NIM Summary 09GRC_DEM-WP(C) ENERG10C--ctn Mid-C_042010 2010GRC" xfId="8881"/>
    <cellStyle name="_Chelan Debt Forecast 12.19.05_NIM Summary 10" xfId="11601"/>
    <cellStyle name="_Chelan Debt Forecast 12.19.05_NIM Summary 11" xfId="11602"/>
    <cellStyle name="_Chelan Debt Forecast 12.19.05_NIM Summary 12" xfId="11603"/>
    <cellStyle name="_Chelan Debt Forecast 12.19.05_NIM Summary 13" xfId="11604"/>
    <cellStyle name="_Chelan Debt Forecast 12.19.05_NIM Summary 14" xfId="11605"/>
    <cellStyle name="_Chelan Debt Forecast 12.19.05_NIM Summary 15" xfId="11606"/>
    <cellStyle name="_Chelan Debt Forecast 12.19.05_NIM Summary 16" xfId="11607"/>
    <cellStyle name="_Chelan Debt Forecast 12.19.05_NIM Summary 17" xfId="11608"/>
    <cellStyle name="_Chelan Debt Forecast 12.19.05_NIM Summary 18" xfId="11609"/>
    <cellStyle name="_Chelan Debt Forecast 12.19.05_NIM Summary 19" xfId="11610"/>
    <cellStyle name="_Chelan Debt Forecast 12.19.05_NIM Summary 2" xfId="1389"/>
    <cellStyle name="_Chelan Debt Forecast 12.19.05_NIM Summary 2 2" xfId="11611"/>
    <cellStyle name="_Chelan Debt Forecast 12.19.05_NIM Summary 20" xfId="11612"/>
    <cellStyle name="_Chelan Debt Forecast 12.19.05_NIM Summary 21" xfId="11613"/>
    <cellStyle name="_Chelan Debt Forecast 12.19.05_NIM Summary 22" xfId="11614"/>
    <cellStyle name="_Chelan Debt Forecast 12.19.05_NIM Summary 23" xfId="11615"/>
    <cellStyle name="_Chelan Debt Forecast 12.19.05_NIM Summary 24" xfId="11616"/>
    <cellStyle name="_Chelan Debt Forecast 12.19.05_NIM Summary 25" xfId="11617"/>
    <cellStyle name="_Chelan Debt Forecast 12.19.05_NIM Summary 26" xfId="11618"/>
    <cellStyle name="_Chelan Debt Forecast 12.19.05_NIM Summary 27" xfId="11619"/>
    <cellStyle name="_Chelan Debt Forecast 12.19.05_NIM Summary 28" xfId="11620"/>
    <cellStyle name="_Chelan Debt Forecast 12.19.05_NIM Summary 29" xfId="11621"/>
    <cellStyle name="_Chelan Debt Forecast 12.19.05_NIM Summary 3" xfId="1390"/>
    <cellStyle name="_Chelan Debt Forecast 12.19.05_NIM Summary 3 2" xfId="13392"/>
    <cellStyle name="_Chelan Debt Forecast 12.19.05_NIM Summary 30" xfId="11622"/>
    <cellStyle name="_Chelan Debt Forecast 12.19.05_NIM Summary 31" xfId="11623"/>
    <cellStyle name="_Chelan Debt Forecast 12.19.05_NIM Summary 32" xfId="11624"/>
    <cellStyle name="_Chelan Debt Forecast 12.19.05_NIM Summary 33" xfId="11625"/>
    <cellStyle name="_Chelan Debt Forecast 12.19.05_NIM Summary 34" xfId="11626"/>
    <cellStyle name="_Chelan Debt Forecast 12.19.05_NIM Summary 35" xfId="11627"/>
    <cellStyle name="_Chelan Debt Forecast 12.19.05_NIM Summary 36" xfId="11628"/>
    <cellStyle name="_Chelan Debt Forecast 12.19.05_NIM Summary 37" xfId="11629"/>
    <cellStyle name="_Chelan Debt Forecast 12.19.05_NIM Summary 38" xfId="11630"/>
    <cellStyle name="_Chelan Debt Forecast 12.19.05_NIM Summary 39" xfId="11631"/>
    <cellStyle name="_Chelan Debt Forecast 12.19.05_NIM Summary 4" xfId="1391"/>
    <cellStyle name="_Chelan Debt Forecast 12.19.05_NIM Summary 4 2" xfId="15562"/>
    <cellStyle name="_Chelan Debt Forecast 12.19.05_NIM Summary 40" xfId="11632"/>
    <cellStyle name="_Chelan Debt Forecast 12.19.05_NIM Summary 41" xfId="11633"/>
    <cellStyle name="_Chelan Debt Forecast 12.19.05_NIM Summary 42" xfId="13391"/>
    <cellStyle name="_Chelan Debt Forecast 12.19.05_NIM Summary 43" xfId="13472"/>
    <cellStyle name="_Chelan Debt Forecast 12.19.05_NIM Summary 44" xfId="21237"/>
    <cellStyle name="_Chelan Debt Forecast 12.19.05_NIM Summary 45" xfId="21238"/>
    <cellStyle name="_Chelan Debt Forecast 12.19.05_NIM Summary 46" xfId="21239"/>
    <cellStyle name="_Chelan Debt Forecast 12.19.05_NIM Summary 47" xfId="21240"/>
    <cellStyle name="_Chelan Debt Forecast 12.19.05_NIM Summary 48" xfId="21241"/>
    <cellStyle name="_Chelan Debt Forecast 12.19.05_NIM Summary 49" xfId="21242"/>
    <cellStyle name="_Chelan Debt Forecast 12.19.05_NIM Summary 5" xfId="1392"/>
    <cellStyle name="_Chelan Debt Forecast 12.19.05_NIM Summary 5 2" xfId="15563"/>
    <cellStyle name="_Chelan Debt Forecast 12.19.05_NIM Summary 50" xfId="21243"/>
    <cellStyle name="_Chelan Debt Forecast 12.19.05_NIM Summary 51" xfId="38828"/>
    <cellStyle name="_Chelan Debt Forecast 12.19.05_NIM Summary 6" xfId="1393"/>
    <cellStyle name="_Chelan Debt Forecast 12.19.05_NIM Summary 6 2" xfId="15564"/>
    <cellStyle name="_Chelan Debt Forecast 12.19.05_NIM Summary 7" xfId="1394"/>
    <cellStyle name="_Chelan Debt Forecast 12.19.05_NIM Summary 7 2" xfId="15565"/>
    <cellStyle name="_Chelan Debt Forecast 12.19.05_NIM Summary 8" xfId="1395"/>
    <cellStyle name="_Chelan Debt Forecast 12.19.05_NIM Summary 8 2" xfId="15566"/>
    <cellStyle name="_Chelan Debt Forecast 12.19.05_NIM Summary 9" xfId="1396"/>
    <cellStyle name="_Chelan Debt Forecast 12.19.05_NIM Summary 9 2" xfId="15567"/>
    <cellStyle name="_Chelan Debt Forecast 12.19.05_NIM Summary_DEM-WP(C) ENERG10C--ctn Mid-C_042010 2010GRC" xfId="8882"/>
    <cellStyle name="_Chelan Debt Forecast 12.19.05_NIM+O&amp;M" xfId="8883"/>
    <cellStyle name="_Chelan Debt Forecast 12.19.05_NIM+O&amp;M 2" xfId="8884"/>
    <cellStyle name="_Chelan Debt Forecast 12.19.05_NIM+O&amp;M 2 2" xfId="21244"/>
    <cellStyle name="_Chelan Debt Forecast 12.19.05_NIM+O&amp;M 3" xfId="21245"/>
    <cellStyle name="_Chelan Debt Forecast 12.19.05_NIM+O&amp;M Monthly" xfId="8885"/>
    <cellStyle name="_Chelan Debt Forecast 12.19.05_NIM+O&amp;M Monthly 2" xfId="8886"/>
    <cellStyle name="_Chelan Debt Forecast 12.19.05_NIM+O&amp;M Monthly 2 2" xfId="21246"/>
    <cellStyle name="_Chelan Debt Forecast 12.19.05_NIM+O&amp;M Monthly 3" xfId="21247"/>
    <cellStyle name="_Chelan Debt Forecast 12.19.05_PCA 10 -  Exhibit D Dec 2011" xfId="11634"/>
    <cellStyle name="_Chelan Debt Forecast 12.19.05_PCA 10 -  Exhibit D from A Kellogg Jan 2011" xfId="10752"/>
    <cellStyle name="_Chelan Debt Forecast 12.19.05_PCA 10 -  Exhibit D from A Kellogg July 2011" xfId="10753"/>
    <cellStyle name="_Chelan Debt Forecast 12.19.05_PCA 10 -  Exhibit D from S Free Rcv'd 12-11" xfId="10754"/>
    <cellStyle name="_Chelan Debt Forecast 12.19.05_PCA 11 -  Exhibit D Jan 2012 fr A Kellogg" xfId="11635"/>
    <cellStyle name="_Chelan Debt Forecast 12.19.05_PCA 11 -  Exhibit D Jan 2012 WF" xfId="11636"/>
    <cellStyle name="_Chelan Debt Forecast 12.19.05_PCA 7 - Exhibit D update 11_30_08 (2)" xfId="1397"/>
    <cellStyle name="_Chelan Debt Forecast 12.19.05_PCA 7 - Exhibit D update 11_30_08 (2) 2" xfId="1398"/>
    <cellStyle name="_Chelan Debt Forecast 12.19.05_PCA 7 - Exhibit D update 11_30_08 (2) 2 2" xfId="1399"/>
    <cellStyle name="_Chelan Debt Forecast 12.19.05_PCA 7 - Exhibit D update 11_30_08 (2) 2 2 2" xfId="11637"/>
    <cellStyle name="_Chelan Debt Forecast 12.19.05_PCA 7 - Exhibit D update 11_30_08 (2) 2 3" xfId="11638"/>
    <cellStyle name="_Chelan Debt Forecast 12.19.05_PCA 7 - Exhibit D update 11_30_08 (2) 3" xfId="1400"/>
    <cellStyle name="_Chelan Debt Forecast 12.19.05_PCA 7 - Exhibit D update 11_30_08 (2) 3 2" xfId="11639"/>
    <cellStyle name="_Chelan Debt Forecast 12.19.05_PCA 7 - Exhibit D update 11_30_08 (2) 4" xfId="11640"/>
    <cellStyle name="_Chelan Debt Forecast 12.19.05_PCA 7 - Exhibit D update 11_30_08 (2)_DEM-WP(C) ENERG10C--ctn Mid-C_042010 2010GRC" xfId="8887"/>
    <cellStyle name="_Chelan Debt Forecast 12.19.05_PCA 7 - Exhibit D update 11_30_08 (2)_NIM Summary" xfId="1401"/>
    <cellStyle name="_Chelan Debt Forecast 12.19.05_PCA 7 - Exhibit D update 11_30_08 (2)_NIM Summary 2" xfId="1402"/>
    <cellStyle name="_Chelan Debt Forecast 12.19.05_PCA 7 - Exhibit D update 11_30_08 (2)_NIM Summary 2 2" xfId="11641"/>
    <cellStyle name="_Chelan Debt Forecast 12.19.05_PCA 7 - Exhibit D update 11_30_08 (2)_NIM Summary 3" xfId="11642"/>
    <cellStyle name="_Chelan Debt Forecast 12.19.05_PCA 7 - Exhibit D update 11_30_08 (2)_NIM Summary_DEM-WP(C) ENERG10C--ctn Mid-C_042010 2010GRC" xfId="8888"/>
    <cellStyle name="_Chelan Debt Forecast 12.19.05_PCA 8 - Exhibit D update 12_31_09" xfId="10755"/>
    <cellStyle name="_Chelan Debt Forecast 12.19.05_PCA 8 - Exhibit D update 12_31_09 2" xfId="11643"/>
    <cellStyle name="_Chelan Debt Forecast 12.19.05_PCA 9 -  Exhibit D April 2010" xfId="10756"/>
    <cellStyle name="_Chelan Debt Forecast 12.19.05_PCA 9 -  Exhibit D April 2010 (3)" xfId="1403"/>
    <cellStyle name="_Chelan Debt Forecast 12.19.05_PCA 9 -  Exhibit D April 2010 (3) 2" xfId="1404"/>
    <cellStyle name="_Chelan Debt Forecast 12.19.05_PCA 9 -  Exhibit D April 2010 (3) 2 2" xfId="11644"/>
    <cellStyle name="_Chelan Debt Forecast 12.19.05_PCA 9 -  Exhibit D April 2010 (3) 3" xfId="11645"/>
    <cellStyle name="_Chelan Debt Forecast 12.19.05_PCA 9 -  Exhibit D April 2010 (3)_DEM-WP(C) ENERG10C--ctn Mid-C_042010 2010GRC" xfId="8889"/>
    <cellStyle name="_Chelan Debt Forecast 12.19.05_PCA 9 -  Exhibit D April 2010 2" xfId="11646"/>
    <cellStyle name="_Chelan Debt Forecast 12.19.05_PCA 9 -  Exhibit D April 2010 3" xfId="11647"/>
    <cellStyle name="_Chelan Debt Forecast 12.19.05_PCA 9 -  Exhibit D April 2010 4" xfId="11648"/>
    <cellStyle name="_Chelan Debt Forecast 12.19.05_PCA 9 -  Exhibit D April 2010 5" xfId="11649"/>
    <cellStyle name="_Chelan Debt Forecast 12.19.05_PCA 9 -  Exhibit D April 2010 6" xfId="11650"/>
    <cellStyle name="_Chelan Debt Forecast 12.19.05_PCA 9 -  Exhibit D Feb 2010" xfId="10757"/>
    <cellStyle name="_Chelan Debt Forecast 12.19.05_PCA 9 -  Exhibit D Feb 2010 2" xfId="11651"/>
    <cellStyle name="_Chelan Debt Forecast 12.19.05_PCA 9 -  Exhibit D Feb 2010 v2" xfId="10758"/>
    <cellStyle name="_Chelan Debt Forecast 12.19.05_PCA 9 -  Exhibit D Feb 2010 v2 2" xfId="11652"/>
    <cellStyle name="_Chelan Debt Forecast 12.19.05_PCA 9 -  Exhibit D Feb 2010 WF" xfId="10759"/>
    <cellStyle name="_Chelan Debt Forecast 12.19.05_PCA 9 -  Exhibit D Feb 2010 WF 2" xfId="11653"/>
    <cellStyle name="_Chelan Debt Forecast 12.19.05_PCA 9 -  Exhibit D Jan 2010" xfId="10760"/>
    <cellStyle name="_Chelan Debt Forecast 12.19.05_PCA 9 -  Exhibit D Jan 2010 2" xfId="11654"/>
    <cellStyle name="_Chelan Debt Forecast 12.19.05_PCA 9 -  Exhibit D March 2010 (2)" xfId="10761"/>
    <cellStyle name="_Chelan Debt Forecast 12.19.05_PCA 9 -  Exhibit D March 2010 (2) 2" xfId="11655"/>
    <cellStyle name="_Chelan Debt Forecast 12.19.05_PCA 9 -  Exhibit D Nov 2010" xfId="10762"/>
    <cellStyle name="_Chelan Debt Forecast 12.19.05_PCA 9 -  Exhibit D Nov 2010 2" xfId="11656"/>
    <cellStyle name="_Chelan Debt Forecast 12.19.05_PCA 9 - Exhibit D at August 2010" xfId="10763"/>
    <cellStyle name="_Chelan Debt Forecast 12.19.05_PCA 9 - Exhibit D at August 2010 2" xfId="11657"/>
    <cellStyle name="_Chelan Debt Forecast 12.19.05_PCA 9 - Exhibit D June 2010 GRC" xfId="10764"/>
    <cellStyle name="_Chelan Debt Forecast 12.19.05_PCA 9 - Exhibit D June 2010 GRC 2" xfId="11658"/>
    <cellStyle name="_Chelan Debt Forecast 12.19.05_Power Costs - Comparison bx Rbtl-Staff-Jt-PC" xfId="1405"/>
    <cellStyle name="_Chelan Debt Forecast 12.19.05_Power Costs - Comparison bx Rbtl-Staff-Jt-PC 2" xfId="1406"/>
    <cellStyle name="_Chelan Debt Forecast 12.19.05_Power Costs - Comparison bx Rbtl-Staff-Jt-PC 2 2" xfId="1407"/>
    <cellStyle name="_Chelan Debt Forecast 12.19.05_Power Costs - Comparison bx Rbtl-Staff-Jt-PC 2 2 2" xfId="17749"/>
    <cellStyle name="_Chelan Debt Forecast 12.19.05_Power Costs - Comparison bx Rbtl-Staff-Jt-PC 2 3" xfId="13394"/>
    <cellStyle name="_Chelan Debt Forecast 12.19.05_Power Costs - Comparison bx Rbtl-Staff-Jt-PC 3" xfId="1408"/>
    <cellStyle name="_Chelan Debt Forecast 12.19.05_Power Costs - Comparison bx Rbtl-Staff-Jt-PC 3 2" xfId="17750"/>
    <cellStyle name="_Chelan Debt Forecast 12.19.05_Power Costs - Comparison bx Rbtl-Staff-Jt-PC 4" xfId="13393"/>
    <cellStyle name="_Chelan Debt Forecast 12.19.05_Power Costs - Comparison bx Rbtl-Staff-Jt-PC_Adj Bench DR 3 for Initial Briefs (Electric)" xfId="1409"/>
    <cellStyle name="_Chelan Debt Forecast 12.19.05_Power Costs - Comparison bx Rbtl-Staff-Jt-PC_Adj Bench DR 3 for Initial Briefs (Electric) 2" xfId="1410"/>
    <cellStyle name="_Chelan Debt Forecast 12.19.05_Power Costs - Comparison bx Rbtl-Staff-Jt-PC_Adj Bench DR 3 for Initial Briefs (Electric) 2 2" xfId="1411"/>
    <cellStyle name="_Chelan Debt Forecast 12.19.05_Power Costs - Comparison bx Rbtl-Staff-Jt-PC_Adj Bench DR 3 for Initial Briefs (Electric) 2 2 2" xfId="17751"/>
    <cellStyle name="_Chelan Debt Forecast 12.19.05_Power Costs - Comparison bx Rbtl-Staff-Jt-PC_Adj Bench DR 3 for Initial Briefs (Electric) 2 3" xfId="13396"/>
    <cellStyle name="_Chelan Debt Forecast 12.19.05_Power Costs - Comparison bx Rbtl-Staff-Jt-PC_Adj Bench DR 3 for Initial Briefs (Electric) 3" xfId="1412"/>
    <cellStyle name="_Chelan Debt Forecast 12.19.05_Power Costs - Comparison bx Rbtl-Staff-Jt-PC_Adj Bench DR 3 for Initial Briefs (Electric) 3 2" xfId="17752"/>
    <cellStyle name="_Chelan Debt Forecast 12.19.05_Power Costs - Comparison bx Rbtl-Staff-Jt-PC_Adj Bench DR 3 for Initial Briefs (Electric) 4" xfId="13395"/>
    <cellStyle name="_Chelan Debt Forecast 12.19.05_Power Costs - Comparison bx Rbtl-Staff-Jt-PC_Adj Bench DR 3 for Initial Briefs (Electric)_DEM-WP(C) ENERG10C--ctn Mid-C_042010 2010GRC" xfId="8890"/>
    <cellStyle name="_Chelan Debt Forecast 12.19.05_Power Costs - Comparison bx Rbtl-Staff-Jt-PC_DEM-WP(C) ENERG10C--ctn Mid-C_042010 2010GRC" xfId="8891"/>
    <cellStyle name="_Chelan Debt Forecast 12.19.05_Power Costs - Comparison bx Rbtl-Staff-Jt-PC_Electric Rev Req Model (2009 GRC) Rebuttal" xfId="1413"/>
    <cellStyle name="_Chelan Debt Forecast 12.19.05_Power Costs - Comparison bx Rbtl-Staff-Jt-PC_Electric Rev Req Model (2009 GRC) Rebuttal 2" xfId="1414"/>
    <cellStyle name="_Chelan Debt Forecast 12.19.05_Power Costs - Comparison bx Rbtl-Staff-Jt-PC_Electric Rev Req Model (2009 GRC) Rebuttal 2 2" xfId="1415"/>
    <cellStyle name="_Chelan Debt Forecast 12.19.05_Power Costs - Comparison bx Rbtl-Staff-Jt-PC_Electric Rev Req Model (2009 GRC) Rebuttal 2 2 2" xfId="17753"/>
    <cellStyle name="_Chelan Debt Forecast 12.19.05_Power Costs - Comparison bx Rbtl-Staff-Jt-PC_Electric Rev Req Model (2009 GRC) Rebuttal 2 3" xfId="15966"/>
    <cellStyle name="_Chelan Debt Forecast 12.19.05_Power Costs - Comparison bx Rbtl-Staff-Jt-PC_Electric Rev Req Model (2009 GRC) Rebuttal 3" xfId="1416"/>
    <cellStyle name="_Chelan Debt Forecast 12.19.05_Power Costs - Comparison bx Rbtl-Staff-Jt-PC_Electric Rev Req Model (2009 GRC) Rebuttal 3 2" xfId="17754"/>
    <cellStyle name="_Chelan Debt Forecast 12.19.05_Power Costs - Comparison bx Rbtl-Staff-Jt-PC_Electric Rev Req Model (2009 GRC) Rebuttal 4" xfId="13397"/>
    <cellStyle name="_Chelan Debt Forecast 12.19.05_Power Costs - Comparison bx Rbtl-Staff-Jt-PC_Electric Rev Req Model (2009 GRC) Rebuttal REmoval of New  WH Solar AdjustMI" xfId="1417"/>
    <cellStyle name="_Chelan Debt Forecast 12.19.05_Power Costs - Comparison bx Rbtl-Staff-Jt-PC_Electric Rev Req Model (2009 GRC) Rebuttal REmoval of New  WH Solar AdjustMI 2" xfId="1418"/>
    <cellStyle name="_Chelan Debt Forecast 12.19.05_Power Costs - Comparison bx Rbtl-Staff-Jt-PC_Electric Rev Req Model (2009 GRC) Rebuttal REmoval of New  WH Solar AdjustMI 2 2" xfId="1419"/>
    <cellStyle name="_Chelan Debt Forecast 12.19.05_Power Costs - Comparison bx Rbtl-Staff-Jt-PC_Electric Rev Req Model (2009 GRC) Rebuttal REmoval of New  WH Solar AdjustMI 2 2 2" xfId="17755"/>
    <cellStyle name="_Chelan Debt Forecast 12.19.05_Power Costs - Comparison bx Rbtl-Staff-Jt-PC_Electric Rev Req Model (2009 GRC) Rebuttal REmoval of New  WH Solar AdjustMI 2 3" xfId="13399"/>
    <cellStyle name="_Chelan Debt Forecast 12.19.05_Power Costs - Comparison bx Rbtl-Staff-Jt-PC_Electric Rev Req Model (2009 GRC) Rebuttal REmoval of New  WH Solar AdjustMI 3" xfId="1420"/>
    <cellStyle name="_Chelan Debt Forecast 12.19.05_Power Costs - Comparison bx Rbtl-Staff-Jt-PC_Electric Rev Req Model (2009 GRC) Rebuttal REmoval of New  WH Solar AdjustMI 3 2" xfId="17756"/>
    <cellStyle name="_Chelan Debt Forecast 12.19.05_Power Costs - Comparison bx Rbtl-Staff-Jt-PC_Electric Rev Req Model (2009 GRC) Rebuttal REmoval of New  WH Solar AdjustMI 4" xfId="13398"/>
    <cellStyle name="_Chelan Debt Forecast 12.19.05_Power Costs - Comparison bx Rbtl-Staff-Jt-PC_Electric Rev Req Model (2009 GRC) Rebuttal REmoval of New  WH Solar AdjustMI_DEM-WP(C) ENERG10C--ctn Mid-C_042010 2010GRC" xfId="8892"/>
    <cellStyle name="_Chelan Debt Forecast 12.19.05_Power Costs - Comparison bx Rbtl-Staff-Jt-PC_Electric Rev Req Model (2009 GRC) Revised 01-18-2010" xfId="1421"/>
    <cellStyle name="_Chelan Debt Forecast 12.19.05_Power Costs - Comparison bx Rbtl-Staff-Jt-PC_Electric Rev Req Model (2009 GRC) Revised 01-18-2010 2" xfId="1422"/>
    <cellStyle name="_Chelan Debt Forecast 12.19.05_Power Costs - Comparison bx Rbtl-Staff-Jt-PC_Electric Rev Req Model (2009 GRC) Revised 01-18-2010 2 2" xfId="1423"/>
    <cellStyle name="_Chelan Debt Forecast 12.19.05_Power Costs - Comparison bx Rbtl-Staff-Jt-PC_Electric Rev Req Model (2009 GRC) Revised 01-18-2010 2 2 2" xfId="17757"/>
    <cellStyle name="_Chelan Debt Forecast 12.19.05_Power Costs - Comparison bx Rbtl-Staff-Jt-PC_Electric Rev Req Model (2009 GRC) Revised 01-18-2010 2 3" xfId="13401"/>
    <cellStyle name="_Chelan Debt Forecast 12.19.05_Power Costs - Comparison bx Rbtl-Staff-Jt-PC_Electric Rev Req Model (2009 GRC) Revised 01-18-2010 3" xfId="1424"/>
    <cellStyle name="_Chelan Debt Forecast 12.19.05_Power Costs - Comparison bx Rbtl-Staff-Jt-PC_Electric Rev Req Model (2009 GRC) Revised 01-18-2010 3 2" xfId="17758"/>
    <cellStyle name="_Chelan Debt Forecast 12.19.05_Power Costs - Comparison bx Rbtl-Staff-Jt-PC_Electric Rev Req Model (2009 GRC) Revised 01-18-2010 4" xfId="13400"/>
    <cellStyle name="_Chelan Debt Forecast 12.19.05_Power Costs - Comparison bx Rbtl-Staff-Jt-PC_Electric Rev Req Model (2009 GRC) Revised 01-18-2010_DEM-WP(C) ENERG10C--ctn Mid-C_042010 2010GRC" xfId="8893"/>
    <cellStyle name="_Chelan Debt Forecast 12.19.05_Power Costs - Comparison bx Rbtl-Staff-Jt-PC_Final Order Electric EXHIBIT A-1" xfId="1425"/>
    <cellStyle name="_Chelan Debt Forecast 12.19.05_Power Costs - Comparison bx Rbtl-Staff-Jt-PC_Final Order Electric EXHIBIT A-1 2" xfId="1426"/>
    <cellStyle name="_Chelan Debt Forecast 12.19.05_Power Costs - Comparison bx Rbtl-Staff-Jt-PC_Final Order Electric EXHIBIT A-1 2 2" xfId="1427"/>
    <cellStyle name="_Chelan Debt Forecast 12.19.05_Power Costs - Comparison bx Rbtl-Staff-Jt-PC_Final Order Electric EXHIBIT A-1 2 2 2" xfId="17759"/>
    <cellStyle name="_Chelan Debt Forecast 12.19.05_Power Costs - Comparison bx Rbtl-Staff-Jt-PC_Final Order Electric EXHIBIT A-1 2 3" xfId="15967"/>
    <cellStyle name="_Chelan Debt Forecast 12.19.05_Power Costs - Comparison bx Rbtl-Staff-Jt-PC_Final Order Electric EXHIBIT A-1 3" xfId="1428"/>
    <cellStyle name="_Chelan Debt Forecast 12.19.05_Power Costs - Comparison bx Rbtl-Staff-Jt-PC_Final Order Electric EXHIBIT A-1 3 2" xfId="17760"/>
    <cellStyle name="_Chelan Debt Forecast 12.19.05_Power Costs - Comparison bx Rbtl-Staff-Jt-PC_Final Order Electric EXHIBIT A-1 4" xfId="13402"/>
    <cellStyle name="_Chelan Debt Forecast 12.19.05_Production Adj 4.37" xfId="1429"/>
    <cellStyle name="_Chelan Debt Forecast 12.19.05_Production Adj 4.37 2" xfId="1430"/>
    <cellStyle name="_Chelan Debt Forecast 12.19.05_Production Adj 4.37 2 2" xfId="1431"/>
    <cellStyle name="_Chelan Debt Forecast 12.19.05_Production Adj 4.37 2 2 2" xfId="17761"/>
    <cellStyle name="_Chelan Debt Forecast 12.19.05_Production Adj 4.37 2 3" xfId="15969"/>
    <cellStyle name="_Chelan Debt Forecast 12.19.05_Production Adj 4.37 3" xfId="1432"/>
    <cellStyle name="_Chelan Debt Forecast 12.19.05_Production Adj 4.37 3 2" xfId="17762"/>
    <cellStyle name="_Chelan Debt Forecast 12.19.05_Production Adj 4.37 4" xfId="15968"/>
    <cellStyle name="_Chelan Debt Forecast 12.19.05_Purchased Power Adj 4.03" xfId="1433"/>
    <cellStyle name="_Chelan Debt Forecast 12.19.05_Purchased Power Adj 4.03 2" xfId="1434"/>
    <cellStyle name="_Chelan Debt Forecast 12.19.05_Purchased Power Adj 4.03 2 2" xfId="1435"/>
    <cellStyle name="_Chelan Debt Forecast 12.19.05_Purchased Power Adj 4.03 2 2 2" xfId="17763"/>
    <cellStyle name="_Chelan Debt Forecast 12.19.05_Purchased Power Adj 4.03 2 3" xfId="15971"/>
    <cellStyle name="_Chelan Debt Forecast 12.19.05_Purchased Power Adj 4.03 3" xfId="1436"/>
    <cellStyle name="_Chelan Debt Forecast 12.19.05_Purchased Power Adj 4.03 3 2" xfId="17764"/>
    <cellStyle name="_Chelan Debt Forecast 12.19.05_Purchased Power Adj 4.03 4" xfId="15970"/>
    <cellStyle name="_Chelan Debt Forecast 12.19.05_Rebuttal Power Costs" xfId="1437"/>
    <cellStyle name="_Chelan Debt Forecast 12.19.05_Rebuttal Power Costs 2" xfId="1438"/>
    <cellStyle name="_Chelan Debt Forecast 12.19.05_Rebuttal Power Costs 2 2" xfId="1439"/>
    <cellStyle name="_Chelan Debt Forecast 12.19.05_Rebuttal Power Costs 2 2 2" xfId="17765"/>
    <cellStyle name="_Chelan Debt Forecast 12.19.05_Rebuttal Power Costs 2 3" xfId="13404"/>
    <cellStyle name="_Chelan Debt Forecast 12.19.05_Rebuttal Power Costs 3" xfId="1440"/>
    <cellStyle name="_Chelan Debt Forecast 12.19.05_Rebuttal Power Costs 3 2" xfId="17766"/>
    <cellStyle name="_Chelan Debt Forecast 12.19.05_Rebuttal Power Costs 4" xfId="13403"/>
    <cellStyle name="_Chelan Debt Forecast 12.19.05_Rebuttal Power Costs_Adj Bench DR 3 for Initial Briefs (Electric)" xfId="1441"/>
    <cellStyle name="_Chelan Debt Forecast 12.19.05_Rebuttal Power Costs_Adj Bench DR 3 for Initial Briefs (Electric) 2" xfId="1442"/>
    <cellStyle name="_Chelan Debt Forecast 12.19.05_Rebuttal Power Costs_Adj Bench DR 3 for Initial Briefs (Electric) 2 2" xfId="1443"/>
    <cellStyle name="_Chelan Debt Forecast 12.19.05_Rebuttal Power Costs_Adj Bench DR 3 for Initial Briefs (Electric) 2 2 2" xfId="17767"/>
    <cellStyle name="_Chelan Debt Forecast 12.19.05_Rebuttal Power Costs_Adj Bench DR 3 for Initial Briefs (Electric) 2 3" xfId="13406"/>
    <cellStyle name="_Chelan Debt Forecast 12.19.05_Rebuttal Power Costs_Adj Bench DR 3 for Initial Briefs (Electric) 3" xfId="1444"/>
    <cellStyle name="_Chelan Debt Forecast 12.19.05_Rebuttal Power Costs_Adj Bench DR 3 for Initial Briefs (Electric) 3 2" xfId="17768"/>
    <cellStyle name="_Chelan Debt Forecast 12.19.05_Rebuttal Power Costs_Adj Bench DR 3 for Initial Briefs (Electric) 4" xfId="13405"/>
    <cellStyle name="_Chelan Debt Forecast 12.19.05_Rebuttal Power Costs_Adj Bench DR 3 for Initial Briefs (Electric)_DEM-WP(C) ENERG10C--ctn Mid-C_042010 2010GRC" xfId="8894"/>
    <cellStyle name="_Chelan Debt Forecast 12.19.05_Rebuttal Power Costs_DEM-WP(C) ENERG10C--ctn Mid-C_042010 2010GRC" xfId="8895"/>
    <cellStyle name="_Chelan Debt Forecast 12.19.05_Rebuttal Power Costs_Electric Rev Req Model (2009 GRC) Rebuttal" xfId="1445"/>
    <cellStyle name="_Chelan Debt Forecast 12.19.05_Rebuttal Power Costs_Electric Rev Req Model (2009 GRC) Rebuttal 2" xfId="1446"/>
    <cellStyle name="_Chelan Debt Forecast 12.19.05_Rebuttal Power Costs_Electric Rev Req Model (2009 GRC) Rebuttal 2 2" xfId="1447"/>
    <cellStyle name="_Chelan Debt Forecast 12.19.05_Rebuttal Power Costs_Electric Rev Req Model (2009 GRC) Rebuttal 2 2 2" xfId="17769"/>
    <cellStyle name="_Chelan Debt Forecast 12.19.05_Rebuttal Power Costs_Electric Rev Req Model (2009 GRC) Rebuttal 2 3" xfId="15972"/>
    <cellStyle name="_Chelan Debt Forecast 12.19.05_Rebuttal Power Costs_Electric Rev Req Model (2009 GRC) Rebuttal 3" xfId="1448"/>
    <cellStyle name="_Chelan Debt Forecast 12.19.05_Rebuttal Power Costs_Electric Rev Req Model (2009 GRC) Rebuttal 3 2" xfId="17770"/>
    <cellStyle name="_Chelan Debt Forecast 12.19.05_Rebuttal Power Costs_Electric Rev Req Model (2009 GRC) Rebuttal 4" xfId="13407"/>
    <cellStyle name="_Chelan Debt Forecast 12.19.05_Rebuttal Power Costs_Electric Rev Req Model (2009 GRC) Rebuttal REmoval of New  WH Solar AdjustMI" xfId="1449"/>
    <cellStyle name="_Chelan Debt Forecast 12.19.05_Rebuttal Power Costs_Electric Rev Req Model (2009 GRC) Rebuttal REmoval of New  WH Solar AdjustMI 2" xfId="1450"/>
    <cellStyle name="_Chelan Debt Forecast 12.19.05_Rebuttal Power Costs_Electric Rev Req Model (2009 GRC) Rebuttal REmoval of New  WH Solar AdjustMI 2 2" xfId="1451"/>
    <cellStyle name="_Chelan Debt Forecast 12.19.05_Rebuttal Power Costs_Electric Rev Req Model (2009 GRC) Rebuttal REmoval of New  WH Solar AdjustMI 2 2 2" xfId="17771"/>
    <cellStyle name="_Chelan Debt Forecast 12.19.05_Rebuttal Power Costs_Electric Rev Req Model (2009 GRC) Rebuttal REmoval of New  WH Solar AdjustMI 2 3" xfId="13409"/>
    <cellStyle name="_Chelan Debt Forecast 12.19.05_Rebuttal Power Costs_Electric Rev Req Model (2009 GRC) Rebuttal REmoval of New  WH Solar AdjustMI 3" xfId="1452"/>
    <cellStyle name="_Chelan Debt Forecast 12.19.05_Rebuttal Power Costs_Electric Rev Req Model (2009 GRC) Rebuttal REmoval of New  WH Solar AdjustMI 3 2" xfId="17772"/>
    <cellStyle name="_Chelan Debt Forecast 12.19.05_Rebuttal Power Costs_Electric Rev Req Model (2009 GRC) Rebuttal REmoval of New  WH Solar AdjustMI 4" xfId="13408"/>
    <cellStyle name="_Chelan Debt Forecast 12.19.05_Rebuttal Power Costs_Electric Rev Req Model (2009 GRC) Rebuttal REmoval of New  WH Solar AdjustMI_DEM-WP(C) ENERG10C--ctn Mid-C_042010 2010GRC" xfId="8896"/>
    <cellStyle name="_Chelan Debt Forecast 12.19.05_Rebuttal Power Costs_Electric Rev Req Model (2009 GRC) Revised 01-18-2010" xfId="1453"/>
    <cellStyle name="_Chelan Debt Forecast 12.19.05_Rebuttal Power Costs_Electric Rev Req Model (2009 GRC) Revised 01-18-2010 2" xfId="1454"/>
    <cellStyle name="_Chelan Debt Forecast 12.19.05_Rebuttal Power Costs_Electric Rev Req Model (2009 GRC) Revised 01-18-2010 2 2" xfId="1455"/>
    <cellStyle name="_Chelan Debt Forecast 12.19.05_Rebuttal Power Costs_Electric Rev Req Model (2009 GRC) Revised 01-18-2010 2 2 2" xfId="17773"/>
    <cellStyle name="_Chelan Debt Forecast 12.19.05_Rebuttal Power Costs_Electric Rev Req Model (2009 GRC) Revised 01-18-2010 2 3" xfId="13411"/>
    <cellStyle name="_Chelan Debt Forecast 12.19.05_Rebuttal Power Costs_Electric Rev Req Model (2009 GRC) Revised 01-18-2010 3" xfId="1456"/>
    <cellStyle name="_Chelan Debt Forecast 12.19.05_Rebuttal Power Costs_Electric Rev Req Model (2009 GRC) Revised 01-18-2010 3 2" xfId="17774"/>
    <cellStyle name="_Chelan Debt Forecast 12.19.05_Rebuttal Power Costs_Electric Rev Req Model (2009 GRC) Revised 01-18-2010 4" xfId="13410"/>
    <cellStyle name="_Chelan Debt Forecast 12.19.05_Rebuttal Power Costs_Electric Rev Req Model (2009 GRC) Revised 01-18-2010_DEM-WP(C) ENERG10C--ctn Mid-C_042010 2010GRC" xfId="8897"/>
    <cellStyle name="_Chelan Debt Forecast 12.19.05_Rebuttal Power Costs_Final Order Electric EXHIBIT A-1" xfId="1457"/>
    <cellStyle name="_Chelan Debt Forecast 12.19.05_Rebuttal Power Costs_Final Order Electric EXHIBIT A-1 2" xfId="1458"/>
    <cellStyle name="_Chelan Debt Forecast 12.19.05_Rebuttal Power Costs_Final Order Electric EXHIBIT A-1 2 2" xfId="1459"/>
    <cellStyle name="_Chelan Debt Forecast 12.19.05_Rebuttal Power Costs_Final Order Electric EXHIBIT A-1 2 2 2" xfId="17775"/>
    <cellStyle name="_Chelan Debt Forecast 12.19.05_Rebuttal Power Costs_Final Order Electric EXHIBIT A-1 2 3" xfId="15973"/>
    <cellStyle name="_Chelan Debt Forecast 12.19.05_Rebuttal Power Costs_Final Order Electric EXHIBIT A-1 3" xfId="1460"/>
    <cellStyle name="_Chelan Debt Forecast 12.19.05_Rebuttal Power Costs_Final Order Electric EXHIBIT A-1 3 2" xfId="17776"/>
    <cellStyle name="_Chelan Debt Forecast 12.19.05_Rebuttal Power Costs_Final Order Electric EXHIBIT A-1 4" xfId="13412"/>
    <cellStyle name="_Chelan Debt Forecast 12.19.05_ROR &amp; CONV FACTOR" xfId="1461"/>
    <cellStyle name="_Chelan Debt Forecast 12.19.05_ROR &amp; CONV FACTOR 2" xfId="1462"/>
    <cellStyle name="_Chelan Debt Forecast 12.19.05_ROR &amp; CONV FACTOR 2 2" xfId="1463"/>
    <cellStyle name="_Chelan Debt Forecast 12.19.05_ROR &amp; CONV FACTOR 2 2 2" xfId="17777"/>
    <cellStyle name="_Chelan Debt Forecast 12.19.05_ROR &amp; CONV FACTOR 2 3" xfId="15975"/>
    <cellStyle name="_Chelan Debt Forecast 12.19.05_ROR &amp; CONV FACTOR 3" xfId="1464"/>
    <cellStyle name="_Chelan Debt Forecast 12.19.05_ROR &amp; CONV FACTOR 3 2" xfId="17778"/>
    <cellStyle name="_Chelan Debt Forecast 12.19.05_ROR &amp; CONV FACTOR 4" xfId="15974"/>
    <cellStyle name="_Chelan Debt Forecast 12.19.05_ROR 5.02" xfId="1465"/>
    <cellStyle name="_Chelan Debt Forecast 12.19.05_ROR 5.02 2" xfId="1466"/>
    <cellStyle name="_Chelan Debt Forecast 12.19.05_ROR 5.02 2 2" xfId="1467"/>
    <cellStyle name="_Chelan Debt Forecast 12.19.05_ROR 5.02 2 2 2" xfId="17779"/>
    <cellStyle name="_Chelan Debt Forecast 12.19.05_ROR 5.02 2 3" xfId="15977"/>
    <cellStyle name="_Chelan Debt Forecast 12.19.05_ROR 5.02 3" xfId="1468"/>
    <cellStyle name="_Chelan Debt Forecast 12.19.05_ROR 5.02 3 2" xfId="17780"/>
    <cellStyle name="_Chelan Debt Forecast 12.19.05_ROR 5.02 4" xfId="15976"/>
    <cellStyle name="_Chelan Debt Forecast 12.19.05_Transmission Workbook for May BOD" xfId="1469"/>
    <cellStyle name="_Chelan Debt Forecast 12.19.05_Transmission Workbook for May BOD 2" xfId="1470"/>
    <cellStyle name="_Chelan Debt Forecast 12.19.05_Transmission Workbook for May BOD 2 2" xfId="11659"/>
    <cellStyle name="_Chelan Debt Forecast 12.19.05_Transmission Workbook for May BOD 3" xfId="11660"/>
    <cellStyle name="_Chelan Debt Forecast 12.19.05_Transmission Workbook for May BOD_DEM-WP(C) ENERG10C--ctn Mid-C_042010 2010GRC" xfId="8898"/>
    <cellStyle name="_Chelan Debt Forecast 12.19.05_Wind Integration 10GRC" xfId="1471"/>
    <cellStyle name="_Chelan Debt Forecast 12.19.05_Wind Integration 10GRC 2" xfId="1472"/>
    <cellStyle name="_Chelan Debt Forecast 12.19.05_Wind Integration 10GRC 2 2" xfId="11661"/>
    <cellStyle name="_Chelan Debt Forecast 12.19.05_Wind Integration 10GRC 3" xfId="11662"/>
    <cellStyle name="_Chelan Debt Forecast 12.19.05_Wind Integration 10GRC_DEM-WP(C) ENERG10C--ctn Mid-C_042010 2010GRC" xfId="8899"/>
    <cellStyle name="_x0013__Colstrip 1&amp;2 Annual O&amp;M Budgets" xfId="21248"/>
    <cellStyle name="_Colstrip FOR - GADS 1990-2009" xfId="8900"/>
    <cellStyle name="_Colstrip FOR - GADS 1990-2009 2" xfId="8901"/>
    <cellStyle name="_Colstrip FOR - GADS 1990-2009 2 2" xfId="21249"/>
    <cellStyle name="_Colstrip FOR - GADS 1990-2009 3" xfId="8902"/>
    <cellStyle name="_Colstrip FOR - GADS 1990-2009 3 2" xfId="21250"/>
    <cellStyle name="_Colstrip FOR - GADS 1990-2009 4" xfId="21251"/>
    <cellStyle name="_Colstrip FOR - GADS 1990-2009 4 2" xfId="21252"/>
    <cellStyle name="_Colstrip FOR - GADS 1990-2009 5" xfId="21253"/>
    <cellStyle name="_Colstrip FOR - GADS 1990-2009 5 2" xfId="21254"/>
    <cellStyle name="_Colstrip FOR - GADS 1990-2009 6" xfId="21255"/>
    <cellStyle name="_Colstrip FOR - GADS 1990-2009 6 2" xfId="21256"/>
    <cellStyle name="_compare wind integration" xfId="21257"/>
    <cellStyle name="_x0013__Confidential Material" xfId="8903"/>
    <cellStyle name="_x0013__Confidential Material 2" xfId="21258"/>
    <cellStyle name="_Copy 11-9 Sumas Proforma - Current" xfId="1473"/>
    <cellStyle name="_Costs not in AURORA 06GRC" xfId="1474"/>
    <cellStyle name="_Costs not in AURORA 06GRC 2" xfId="1475"/>
    <cellStyle name="_Costs not in AURORA 06GRC 2 2" xfId="1476"/>
    <cellStyle name="_Costs not in AURORA 06GRC 2 2 2" xfId="1477"/>
    <cellStyle name="_Costs not in AURORA 06GRC 2 2 2 2" xfId="17781"/>
    <cellStyle name="_Costs not in AURORA 06GRC 2 2 3" xfId="13414"/>
    <cellStyle name="_Costs not in AURORA 06GRC 2 3" xfId="1478"/>
    <cellStyle name="_Costs not in AURORA 06GRC 2 3 2" xfId="17782"/>
    <cellStyle name="_Costs not in AURORA 06GRC 2 4" xfId="13413"/>
    <cellStyle name="_Costs not in AURORA 06GRC 3" xfId="1479"/>
    <cellStyle name="_Costs not in AURORA 06GRC 3 2" xfId="1480"/>
    <cellStyle name="_Costs not in AURORA 06GRC 3 2 2" xfId="1481"/>
    <cellStyle name="_Costs not in AURORA 06GRC 3 2 2 2" xfId="17783"/>
    <cellStyle name="_Costs not in AURORA 06GRC 3 2 3" xfId="15978"/>
    <cellStyle name="_Costs not in AURORA 06GRC 3 3" xfId="1482"/>
    <cellStyle name="_Costs not in AURORA 06GRC 3 3 2" xfId="1483"/>
    <cellStyle name="_Costs not in AURORA 06GRC 3 3 2 2" xfId="17784"/>
    <cellStyle name="_Costs not in AURORA 06GRC 3 3 3" xfId="15979"/>
    <cellStyle name="_Costs not in AURORA 06GRC 3 4" xfId="1484"/>
    <cellStyle name="_Costs not in AURORA 06GRC 3 4 2" xfId="1485"/>
    <cellStyle name="_Costs not in AURORA 06GRC 3 4 2 2" xfId="17785"/>
    <cellStyle name="_Costs not in AURORA 06GRC 3 4 3" xfId="15980"/>
    <cellStyle name="_Costs not in AURORA 06GRC 3 5" xfId="13415"/>
    <cellStyle name="_Costs not in AURORA 06GRC 4" xfId="1486"/>
    <cellStyle name="_Costs not in AURORA 06GRC 4 2" xfId="1487"/>
    <cellStyle name="_Costs not in AURORA 06GRC 4 2 2" xfId="15568"/>
    <cellStyle name="_Costs not in AURORA 06GRC 4 3" xfId="13416"/>
    <cellStyle name="_Costs not in AURORA 06GRC 5" xfId="1488"/>
    <cellStyle name="_Costs not in AURORA 06GRC 5 2" xfId="17786"/>
    <cellStyle name="_Costs not in AURORA 06GRC 5 2 2" xfId="21259"/>
    <cellStyle name="_Costs not in AURORA 06GRC 5 3" xfId="21260"/>
    <cellStyle name="_Costs not in AURORA 06GRC 6" xfId="1489"/>
    <cellStyle name="_Costs not in AURORA 06GRC 6 2" xfId="8904"/>
    <cellStyle name="_Costs not in AURORA 06GRC 7" xfId="8905"/>
    <cellStyle name="_Costs not in AURORA 06GRC 7 2" xfId="8906"/>
    <cellStyle name="_Costs not in AURORA 06GRC 8" xfId="21261"/>
    <cellStyle name="_Costs not in AURORA 06GRC 8 2" xfId="21262"/>
    <cellStyle name="_Costs not in AURORA 06GRC 9" xfId="21263"/>
    <cellStyle name="_Costs not in AURORA 06GRC 9 2" xfId="21264"/>
    <cellStyle name="_Costs not in AURORA 06GRC_04 07E Wild Horse Wind Expansion (C) (2)" xfId="1490"/>
    <cellStyle name="_Costs not in AURORA 06GRC_04 07E Wild Horse Wind Expansion (C) (2) 2" xfId="1491"/>
    <cellStyle name="_Costs not in AURORA 06GRC_04 07E Wild Horse Wind Expansion (C) (2) 2 2" xfId="1492"/>
    <cellStyle name="_Costs not in AURORA 06GRC_04 07E Wild Horse Wind Expansion (C) (2) 2 2 2" xfId="17787"/>
    <cellStyle name="_Costs not in AURORA 06GRC_04 07E Wild Horse Wind Expansion (C) (2) 2 3" xfId="13418"/>
    <cellStyle name="_Costs not in AURORA 06GRC_04 07E Wild Horse Wind Expansion (C) (2) 3" xfId="1493"/>
    <cellStyle name="_Costs not in AURORA 06GRC_04 07E Wild Horse Wind Expansion (C) (2) 3 2" xfId="17788"/>
    <cellStyle name="_Costs not in AURORA 06GRC_04 07E Wild Horse Wind Expansion (C) (2) 4" xfId="13417"/>
    <cellStyle name="_Costs not in AURORA 06GRC_04 07E Wild Horse Wind Expansion (C) (2)_Adj Bench DR 3 for Initial Briefs (Electric)" xfId="1494"/>
    <cellStyle name="_Costs not in AURORA 06GRC_04 07E Wild Horse Wind Expansion (C) (2)_Adj Bench DR 3 for Initial Briefs (Electric) 2" xfId="1495"/>
    <cellStyle name="_Costs not in AURORA 06GRC_04 07E Wild Horse Wind Expansion (C) (2)_Adj Bench DR 3 for Initial Briefs (Electric) 2 2" xfId="1496"/>
    <cellStyle name="_Costs not in AURORA 06GRC_04 07E Wild Horse Wind Expansion (C) (2)_Adj Bench DR 3 for Initial Briefs (Electric) 2 2 2" xfId="17789"/>
    <cellStyle name="_Costs not in AURORA 06GRC_04 07E Wild Horse Wind Expansion (C) (2)_Adj Bench DR 3 for Initial Briefs (Electric) 2 3" xfId="13420"/>
    <cellStyle name="_Costs not in AURORA 06GRC_04 07E Wild Horse Wind Expansion (C) (2)_Adj Bench DR 3 for Initial Briefs (Electric) 3" xfId="1497"/>
    <cellStyle name="_Costs not in AURORA 06GRC_04 07E Wild Horse Wind Expansion (C) (2)_Adj Bench DR 3 for Initial Briefs (Electric) 3 2" xfId="17790"/>
    <cellStyle name="_Costs not in AURORA 06GRC_04 07E Wild Horse Wind Expansion (C) (2)_Adj Bench DR 3 for Initial Briefs (Electric) 4" xfId="13419"/>
    <cellStyle name="_Costs not in AURORA 06GRC_04 07E Wild Horse Wind Expansion (C) (2)_Adj Bench DR 3 for Initial Briefs (Electric)_DEM-WP(C) ENERG10C--ctn Mid-C_042010 2010GRC" xfId="8907"/>
    <cellStyle name="_Costs not in AURORA 06GRC_04 07E Wild Horse Wind Expansion (C) (2)_Book1" xfId="10954"/>
    <cellStyle name="_Costs not in AURORA 06GRC_04 07E Wild Horse Wind Expansion (C) (2)_DEM-WP(C) ENERG10C--ctn Mid-C_042010 2010GRC" xfId="8908"/>
    <cellStyle name="_Costs not in AURORA 06GRC_04 07E Wild Horse Wind Expansion (C) (2)_Electric Rev Req Model (2009 GRC) " xfId="1498"/>
    <cellStyle name="_Costs not in AURORA 06GRC_04 07E Wild Horse Wind Expansion (C) (2)_Electric Rev Req Model (2009 GRC)  2" xfId="1499"/>
    <cellStyle name="_Costs not in AURORA 06GRC_04 07E Wild Horse Wind Expansion (C) (2)_Electric Rev Req Model (2009 GRC)  2 2" xfId="1500"/>
    <cellStyle name="_Costs not in AURORA 06GRC_04 07E Wild Horse Wind Expansion (C) (2)_Electric Rev Req Model (2009 GRC)  2 2 2" xfId="17791"/>
    <cellStyle name="_Costs not in AURORA 06GRC_04 07E Wild Horse Wind Expansion (C) (2)_Electric Rev Req Model (2009 GRC)  2 3" xfId="13422"/>
    <cellStyle name="_Costs not in AURORA 06GRC_04 07E Wild Horse Wind Expansion (C) (2)_Electric Rev Req Model (2009 GRC)  3" xfId="1501"/>
    <cellStyle name="_Costs not in AURORA 06GRC_04 07E Wild Horse Wind Expansion (C) (2)_Electric Rev Req Model (2009 GRC)  3 2" xfId="17792"/>
    <cellStyle name="_Costs not in AURORA 06GRC_04 07E Wild Horse Wind Expansion (C) (2)_Electric Rev Req Model (2009 GRC)  4" xfId="13421"/>
    <cellStyle name="_Costs not in AURORA 06GRC_04 07E Wild Horse Wind Expansion (C) (2)_Electric Rev Req Model (2009 GRC) _DEM-WP(C) ENERG10C--ctn Mid-C_042010 2010GRC" xfId="8909"/>
    <cellStyle name="_Costs not in AURORA 06GRC_04 07E Wild Horse Wind Expansion (C) (2)_Electric Rev Req Model (2009 GRC) Rebuttal" xfId="1502"/>
    <cellStyle name="_Costs not in AURORA 06GRC_04 07E Wild Horse Wind Expansion (C) (2)_Electric Rev Req Model (2009 GRC) Rebuttal 2" xfId="1503"/>
    <cellStyle name="_Costs not in AURORA 06GRC_04 07E Wild Horse Wind Expansion (C) (2)_Electric Rev Req Model (2009 GRC) Rebuttal 2 2" xfId="1504"/>
    <cellStyle name="_Costs not in AURORA 06GRC_04 07E Wild Horse Wind Expansion (C) (2)_Electric Rev Req Model (2009 GRC) Rebuttal 2 2 2" xfId="17793"/>
    <cellStyle name="_Costs not in AURORA 06GRC_04 07E Wild Horse Wind Expansion (C) (2)_Electric Rev Req Model (2009 GRC) Rebuttal 2 3" xfId="15981"/>
    <cellStyle name="_Costs not in AURORA 06GRC_04 07E Wild Horse Wind Expansion (C) (2)_Electric Rev Req Model (2009 GRC) Rebuttal 3" xfId="1505"/>
    <cellStyle name="_Costs not in AURORA 06GRC_04 07E Wild Horse Wind Expansion (C) (2)_Electric Rev Req Model (2009 GRC) Rebuttal 3 2" xfId="17794"/>
    <cellStyle name="_Costs not in AURORA 06GRC_04 07E Wild Horse Wind Expansion (C) (2)_Electric Rev Req Model (2009 GRC) Rebuttal 4" xfId="13423"/>
    <cellStyle name="_Costs not in AURORA 06GRC_04 07E Wild Horse Wind Expansion (C) (2)_Electric Rev Req Model (2009 GRC) Rebuttal REmoval of New  WH Solar AdjustMI" xfId="1506"/>
    <cellStyle name="_Costs not in AURORA 06GRC_04 07E Wild Horse Wind Expansion (C) (2)_Electric Rev Req Model (2009 GRC) Rebuttal REmoval of New  WH Solar AdjustMI 2" xfId="1507"/>
    <cellStyle name="_Costs not in AURORA 06GRC_04 07E Wild Horse Wind Expansion (C) (2)_Electric Rev Req Model (2009 GRC) Rebuttal REmoval of New  WH Solar AdjustMI 2 2" xfId="1508"/>
    <cellStyle name="_Costs not in AURORA 06GRC_04 07E Wild Horse Wind Expansion (C) (2)_Electric Rev Req Model (2009 GRC) Rebuttal REmoval of New  WH Solar AdjustMI 2 2 2" xfId="17795"/>
    <cellStyle name="_Costs not in AURORA 06GRC_04 07E Wild Horse Wind Expansion (C) (2)_Electric Rev Req Model (2009 GRC) Rebuttal REmoval of New  WH Solar AdjustMI 2 3" xfId="13425"/>
    <cellStyle name="_Costs not in AURORA 06GRC_04 07E Wild Horse Wind Expansion (C) (2)_Electric Rev Req Model (2009 GRC) Rebuttal REmoval of New  WH Solar AdjustMI 3" xfId="1509"/>
    <cellStyle name="_Costs not in AURORA 06GRC_04 07E Wild Horse Wind Expansion (C) (2)_Electric Rev Req Model (2009 GRC) Rebuttal REmoval of New  WH Solar AdjustMI 3 2" xfId="17796"/>
    <cellStyle name="_Costs not in AURORA 06GRC_04 07E Wild Horse Wind Expansion (C) (2)_Electric Rev Req Model (2009 GRC) Rebuttal REmoval of New  WH Solar AdjustMI 4" xfId="13424"/>
    <cellStyle name="_Costs not in AURORA 06GRC_04 07E Wild Horse Wind Expansion (C) (2)_Electric Rev Req Model (2009 GRC) Rebuttal REmoval of New  WH Solar AdjustMI_DEM-WP(C) ENERG10C--ctn Mid-C_042010 2010GRC" xfId="8910"/>
    <cellStyle name="_Costs not in AURORA 06GRC_04 07E Wild Horse Wind Expansion (C) (2)_Electric Rev Req Model (2009 GRC) Revised 01-18-2010" xfId="1510"/>
    <cellStyle name="_Costs not in AURORA 06GRC_04 07E Wild Horse Wind Expansion (C) (2)_Electric Rev Req Model (2009 GRC) Revised 01-18-2010 2" xfId="1511"/>
    <cellStyle name="_Costs not in AURORA 06GRC_04 07E Wild Horse Wind Expansion (C) (2)_Electric Rev Req Model (2009 GRC) Revised 01-18-2010 2 2" xfId="1512"/>
    <cellStyle name="_Costs not in AURORA 06GRC_04 07E Wild Horse Wind Expansion (C) (2)_Electric Rev Req Model (2009 GRC) Revised 01-18-2010 2 2 2" xfId="17797"/>
    <cellStyle name="_Costs not in AURORA 06GRC_04 07E Wild Horse Wind Expansion (C) (2)_Electric Rev Req Model (2009 GRC) Revised 01-18-2010 2 3" xfId="13427"/>
    <cellStyle name="_Costs not in AURORA 06GRC_04 07E Wild Horse Wind Expansion (C) (2)_Electric Rev Req Model (2009 GRC) Revised 01-18-2010 3" xfId="1513"/>
    <cellStyle name="_Costs not in AURORA 06GRC_04 07E Wild Horse Wind Expansion (C) (2)_Electric Rev Req Model (2009 GRC) Revised 01-18-2010 3 2" xfId="17798"/>
    <cellStyle name="_Costs not in AURORA 06GRC_04 07E Wild Horse Wind Expansion (C) (2)_Electric Rev Req Model (2009 GRC) Revised 01-18-2010 4" xfId="13426"/>
    <cellStyle name="_Costs not in AURORA 06GRC_04 07E Wild Horse Wind Expansion (C) (2)_Electric Rev Req Model (2009 GRC) Revised 01-18-2010_DEM-WP(C) ENERG10C--ctn Mid-C_042010 2010GRC" xfId="8911"/>
    <cellStyle name="_Costs not in AURORA 06GRC_04 07E Wild Horse Wind Expansion (C) (2)_Electric Rev Req Model (2010 GRC)" xfId="10955"/>
    <cellStyle name="_Costs not in AURORA 06GRC_04 07E Wild Horse Wind Expansion (C) (2)_Electric Rev Req Model (2010 GRC) SF" xfId="10956"/>
    <cellStyle name="_Costs not in AURORA 06GRC_04 07E Wild Horse Wind Expansion (C) (2)_Final Order Electric EXHIBIT A-1" xfId="1514"/>
    <cellStyle name="_Costs not in AURORA 06GRC_04 07E Wild Horse Wind Expansion (C) (2)_Final Order Electric EXHIBIT A-1 2" xfId="1515"/>
    <cellStyle name="_Costs not in AURORA 06GRC_04 07E Wild Horse Wind Expansion (C) (2)_Final Order Electric EXHIBIT A-1 2 2" xfId="1516"/>
    <cellStyle name="_Costs not in AURORA 06GRC_04 07E Wild Horse Wind Expansion (C) (2)_Final Order Electric EXHIBIT A-1 2 2 2" xfId="17799"/>
    <cellStyle name="_Costs not in AURORA 06GRC_04 07E Wild Horse Wind Expansion (C) (2)_Final Order Electric EXHIBIT A-1 2 3" xfId="15982"/>
    <cellStyle name="_Costs not in AURORA 06GRC_04 07E Wild Horse Wind Expansion (C) (2)_Final Order Electric EXHIBIT A-1 3" xfId="1517"/>
    <cellStyle name="_Costs not in AURORA 06GRC_04 07E Wild Horse Wind Expansion (C) (2)_Final Order Electric EXHIBIT A-1 3 2" xfId="17800"/>
    <cellStyle name="_Costs not in AURORA 06GRC_04 07E Wild Horse Wind Expansion (C) (2)_Final Order Electric EXHIBIT A-1 4" xfId="13428"/>
    <cellStyle name="_Costs not in AURORA 06GRC_04 07E Wild Horse Wind Expansion (C) (2)_TENASKA REGULATORY ASSET" xfId="1518"/>
    <cellStyle name="_Costs not in AURORA 06GRC_04 07E Wild Horse Wind Expansion (C) (2)_TENASKA REGULATORY ASSET 2" xfId="1519"/>
    <cellStyle name="_Costs not in AURORA 06GRC_04 07E Wild Horse Wind Expansion (C) (2)_TENASKA REGULATORY ASSET 2 2" xfId="1520"/>
    <cellStyle name="_Costs not in AURORA 06GRC_04 07E Wild Horse Wind Expansion (C) (2)_TENASKA REGULATORY ASSET 2 2 2" xfId="17801"/>
    <cellStyle name="_Costs not in AURORA 06GRC_04 07E Wild Horse Wind Expansion (C) (2)_TENASKA REGULATORY ASSET 2 3" xfId="15983"/>
    <cellStyle name="_Costs not in AURORA 06GRC_04 07E Wild Horse Wind Expansion (C) (2)_TENASKA REGULATORY ASSET 3" xfId="1521"/>
    <cellStyle name="_Costs not in AURORA 06GRC_04 07E Wild Horse Wind Expansion (C) (2)_TENASKA REGULATORY ASSET 3 2" xfId="17802"/>
    <cellStyle name="_Costs not in AURORA 06GRC_04 07E Wild Horse Wind Expansion (C) (2)_TENASKA REGULATORY ASSET 4" xfId="13429"/>
    <cellStyle name="_Costs not in AURORA 06GRC_16.37E Wild Horse Expansion DeferralRevwrkingfile SF" xfId="1522"/>
    <cellStyle name="_Costs not in AURORA 06GRC_16.37E Wild Horse Expansion DeferralRevwrkingfile SF 2" xfId="1523"/>
    <cellStyle name="_Costs not in AURORA 06GRC_16.37E Wild Horse Expansion DeferralRevwrkingfile SF 2 2" xfId="1524"/>
    <cellStyle name="_Costs not in AURORA 06GRC_16.37E Wild Horse Expansion DeferralRevwrkingfile SF 2 2 2" xfId="17803"/>
    <cellStyle name="_Costs not in AURORA 06GRC_16.37E Wild Horse Expansion DeferralRevwrkingfile SF 2 3" xfId="13431"/>
    <cellStyle name="_Costs not in AURORA 06GRC_16.37E Wild Horse Expansion DeferralRevwrkingfile SF 3" xfId="1525"/>
    <cellStyle name="_Costs not in AURORA 06GRC_16.37E Wild Horse Expansion DeferralRevwrkingfile SF 3 2" xfId="17804"/>
    <cellStyle name="_Costs not in AURORA 06GRC_16.37E Wild Horse Expansion DeferralRevwrkingfile SF 4" xfId="13430"/>
    <cellStyle name="_Costs not in AURORA 06GRC_16.37E Wild Horse Expansion DeferralRevwrkingfile SF_DEM-WP(C) ENERG10C--ctn Mid-C_042010 2010GRC" xfId="8912"/>
    <cellStyle name="_Costs not in AURORA 06GRC_2009 Compliance Filing PCA Exhibits for GRC" xfId="10765"/>
    <cellStyle name="_Costs not in AURORA 06GRC_2009 Compliance Filing PCA Exhibits for GRC 2" xfId="11663"/>
    <cellStyle name="_Costs not in AURORA 06GRC_2009 GRC Compl Filing - Exhibit D" xfId="1526"/>
    <cellStyle name="_Costs not in AURORA 06GRC_2009 GRC Compl Filing - Exhibit D 2" xfId="1527"/>
    <cellStyle name="_Costs not in AURORA 06GRC_2009 GRC Compl Filing - Exhibit D 2 2" xfId="11664"/>
    <cellStyle name="_Costs not in AURORA 06GRC_2009 GRC Compl Filing - Exhibit D 3" xfId="11665"/>
    <cellStyle name="_Costs not in AURORA 06GRC_2009 GRC Compl Filing - Exhibit D_DEM-WP(C) ENERG10C--ctn Mid-C_042010 2010GRC" xfId="8913"/>
    <cellStyle name="_Costs not in AURORA 06GRC_3.01 Income Statement" xfId="10766"/>
    <cellStyle name="_Costs not in AURORA 06GRC_4 31 Regulatory Assets and Liabilities  7 06- Exhibit D" xfId="1528"/>
    <cellStyle name="_Costs not in AURORA 06GRC_4 31 Regulatory Assets and Liabilities  7 06- Exhibit D 2" xfId="1529"/>
    <cellStyle name="_Costs not in AURORA 06GRC_4 31 Regulatory Assets and Liabilities  7 06- Exhibit D 2 2" xfId="1530"/>
    <cellStyle name="_Costs not in AURORA 06GRC_4 31 Regulatory Assets and Liabilities  7 06- Exhibit D 2 2 2" xfId="17805"/>
    <cellStyle name="_Costs not in AURORA 06GRC_4 31 Regulatory Assets and Liabilities  7 06- Exhibit D 2 3" xfId="13433"/>
    <cellStyle name="_Costs not in AURORA 06GRC_4 31 Regulatory Assets and Liabilities  7 06- Exhibit D 3" xfId="1531"/>
    <cellStyle name="_Costs not in AURORA 06GRC_4 31 Regulatory Assets and Liabilities  7 06- Exhibit D 3 2" xfId="17806"/>
    <cellStyle name="_Costs not in AURORA 06GRC_4 31 Regulatory Assets and Liabilities  7 06- Exhibit D 4" xfId="13432"/>
    <cellStyle name="_Costs not in AURORA 06GRC_4 31 Regulatory Assets and Liabilities  7 06- Exhibit D_DEM-WP(C) ENERG10C--ctn Mid-C_042010 2010GRC" xfId="8914"/>
    <cellStyle name="_Costs not in AURORA 06GRC_4 31 Regulatory Assets and Liabilities  7 06- Exhibit D_NIM Summary" xfId="1532"/>
    <cellStyle name="_Costs not in AURORA 06GRC_4 31 Regulatory Assets and Liabilities  7 06- Exhibit D_NIM Summary 2" xfId="1533"/>
    <cellStyle name="_Costs not in AURORA 06GRC_4 31 Regulatory Assets and Liabilities  7 06- Exhibit D_NIM Summary 2 2" xfId="11666"/>
    <cellStyle name="_Costs not in AURORA 06GRC_4 31 Regulatory Assets and Liabilities  7 06- Exhibit D_NIM Summary 3" xfId="11667"/>
    <cellStyle name="_Costs not in AURORA 06GRC_4 31 Regulatory Assets and Liabilities  7 06- Exhibit D_NIM Summary_DEM-WP(C) ENERG10C--ctn Mid-C_042010 2010GRC" xfId="8915"/>
    <cellStyle name="_Costs not in AURORA 06GRC_4 31E Reg Asset  Liab and EXH D" xfId="8916"/>
    <cellStyle name="_Costs not in AURORA 06GRC_4 31E Reg Asset  Liab and EXH D _ Aug 10 Filing (2)" xfId="8917"/>
    <cellStyle name="_Costs not in AURORA 06GRC_4 31E Reg Asset  Liab and EXH D _ Aug 10 Filing (2) 2" xfId="21265"/>
    <cellStyle name="_Costs not in AURORA 06GRC_4 31E Reg Asset  Liab and EXH D 10" xfId="21266"/>
    <cellStyle name="_Costs not in AURORA 06GRC_4 31E Reg Asset  Liab and EXH D 11" xfId="21267"/>
    <cellStyle name="_Costs not in AURORA 06GRC_4 31E Reg Asset  Liab and EXH D 12" xfId="21268"/>
    <cellStyle name="_Costs not in AURORA 06GRC_4 31E Reg Asset  Liab and EXH D 13" xfId="21269"/>
    <cellStyle name="_Costs not in AURORA 06GRC_4 31E Reg Asset  Liab and EXH D 14" xfId="21270"/>
    <cellStyle name="_Costs not in AURORA 06GRC_4 31E Reg Asset  Liab and EXH D 15" xfId="21271"/>
    <cellStyle name="_Costs not in AURORA 06GRC_4 31E Reg Asset  Liab and EXH D 16" xfId="21272"/>
    <cellStyle name="_Costs not in AURORA 06GRC_4 31E Reg Asset  Liab and EXH D 17" xfId="21273"/>
    <cellStyle name="_Costs not in AURORA 06GRC_4 31E Reg Asset  Liab and EXH D 18" xfId="21274"/>
    <cellStyle name="_Costs not in AURORA 06GRC_4 31E Reg Asset  Liab and EXH D 19" xfId="21275"/>
    <cellStyle name="_Costs not in AURORA 06GRC_4 31E Reg Asset  Liab and EXH D 2" xfId="21276"/>
    <cellStyle name="_Costs not in AURORA 06GRC_4 31E Reg Asset  Liab and EXH D 20" xfId="21277"/>
    <cellStyle name="_Costs not in AURORA 06GRC_4 31E Reg Asset  Liab and EXH D 21" xfId="21278"/>
    <cellStyle name="_Costs not in AURORA 06GRC_4 31E Reg Asset  Liab and EXH D 22" xfId="21279"/>
    <cellStyle name="_Costs not in AURORA 06GRC_4 31E Reg Asset  Liab and EXH D 23" xfId="21280"/>
    <cellStyle name="_Costs not in AURORA 06GRC_4 31E Reg Asset  Liab and EXH D 24" xfId="21281"/>
    <cellStyle name="_Costs not in AURORA 06GRC_4 31E Reg Asset  Liab and EXH D 25" xfId="21282"/>
    <cellStyle name="_Costs not in AURORA 06GRC_4 31E Reg Asset  Liab and EXH D 26" xfId="21283"/>
    <cellStyle name="_Costs not in AURORA 06GRC_4 31E Reg Asset  Liab and EXH D 27" xfId="21284"/>
    <cellStyle name="_Costs not in AURORA 06GRC_4 31E Reg Asset  Liab and EXH D 28" xfId="21285"/>
    <cellStyle name="_Costs not in AURORA 06GRC_4 31E Reg Asset  Liab and EXH D 29" xfId="21286"/>
    <cellStyle name="_Costs not in AURORA 06GRC_4 31E Reg Asset  Liab and EXH D 3" xfId="21287"/>
    <cellStyle name="_Costs not in AURORA 06GRC_4 31E Reg Asset  Liab and EXH D 30" xfId="21288"/>
    <cellStyle name="_Costs not in AURORA 06GRC_4 31E Reg Asset  Liab and EXH D 31" xfId="21289"/>
    <cellStyle name="_Costs not in AURORA 06GRC_4 31E Reg Asset  Liab and EXH D 32" xfId="21290"/>
    <cellStyle name="_Costs not in AURORA 06GRC_4 31E Reg Asset  Liab and EXH D 33" xfId="21291"/>
    <cellStyle name="_Costs not in AURORA 06GRC_4 31E Reg Asset  Liab and EXH D 34" xfId="21292"/>
    <cellStyle name="_Costs not in AURORA 06GRC_4 31E Reg Asset  Liab and EXH D 35" xfId="21293"/>
    <cellStyle name="_Costs not in AURORA 06GRC_4 31E Reg Asset  Liab and EXH D 36" xfId="21294"/>
    <cellStyle name="_Costs not in AURORA 06GRC_4 31E Reg Asset  Liab and EXH D 4" xfId="21295"/>
    <cellStyle name="_Costs not in AURORA 06GRC_4 31E Reg Asset  Liab and EXH D 5" xfId="21296"/>
    <cellStyle name="_Costs not in AURORA 06GRC_4 31E Reg Asset  Liab and EXH D 6" xfId="21297"/>
    <cellStyle name="_Costs not in AURORA 06GRC_4 31E Reg Asset  Liab and EXH D 7" xfId="21298"/>
    <cellStyle name="_Costs not in AURORA 06GRC_4 31E Reg Asset  Liab and EXH D 8" xfId="21299"/>
    <cellStyle name="_Costs not in AURORA 06GRC_4 31E Reg Asset  Liab and EXH D 9" xfId="21300"/>
    <cellStyle name="_Costs not in AURORA 06GRC_4 32 Regulatory Assets and Liabilities  7 06- Exhibit D" xfId="1534"/>
    <cellStyle name="_Costs not in AURORA 06GRC_4 32 Regulatory Assets and Liabilities  7 06- Exhibit D 2" xfId="1535"/>
    <cellStyle name="_Costs not in AURORA 06GRC_4 32 Regulatory Assets and Liabilities  7 06- Exhibit D 2 2" xfId="1536"/>
    <cellStyle name="_Costs not in AURORA 06GRC_4 32 Regulatory Assets and Liabilities  7 06- Exhibit D 2 2 2" xfId="17807"/>
    <cellStyle name="_Costs not in AURORA 06GRC_4 32 Regulatory Assets and Liabilities  7 06- Exhibit D 2 3" xfId="13435"/>
    <cellStyle name="_Costs not in AURORA 06GRC_4 32 Regulatory Assets and Liabilities  7 06- Exhibit D 3" xfId="1537"/>
    <cellStyle name="_Costs not in AURORA 06GRC_4 32 Regulatory Assets and Liabilities  7 06- Exhibit D 3 2" xfId="17808"/>
    <cellStyle name="_Costs not in AURORA 06GRC_4 32 Regulatory Assets and Liabilities  7 06- Exhibit D 4" xfId="13434"/>
    <cellStyle name="_Costs not in AURORA 06GRC_4 32 Regulatory Assets and Liabilities  7 06- Exhibit D_DEM-WP(C) ENERG10C--ctn Mid-C_042010 2010GRC" xfId="8918"/>
    <cellStyle name="_Costs not in AURORA 06GRC_4 32 Regulatory Assets and Liabilities  7 06- Exhibit D_NIM Summary" xfId="1538"/>
    <cellStyle name="_Costs not in AURORA 06GRC_4 32 Regulatory Assets and Liabilities  7 06- Exhibit D_NIM Summary 2" xfId="1539"/>
    <cellStyle name="_Costs not in AURORA 06GRC_4 32 Regulatory Assets and Liabilities  7 06- Exhibit D_NIM Summary 2 2" xfId="11668"/>
    <cellStyle name="_Costs not in AURORA 06GRC_4 32 Regulatory Assets and Liabilities  7 06- Exhibit D_NIM Summary 3" xfId="11669"/>
    <cellStyle name="_Costs not in AURORA 06GRC_4 32 Regulatory Assets and Liabilities  7 06- Exhibit D_NIM Summary_DEM-WP(C) ENERG10C--ctn Mid-C_042010 2010GRC" xfId="8919"/>
    <cellStyle name="_Costs not in AURORA 06GRC_AURORA Total New" xfId="1540"/>
    <cellStyle name="_Costs not in AURORA 06GRC_AURORA Total New 2" xfId="1541"/>
    <cellStyle name="_Costs not in AURORA 06GRC_AURORA Total New 2 2" xfId="11670"/>
    <cellStyle name="_Costs not in AURORA 06GRC_AURORA Total New 3" xfId="11671"/>
    <cellStyle name="_Costs not in AURORA 06GRC_Book2" xfId="1542"/>
    <cellStyle name="_Costs not in AURORA 06GRC_Book2 2" xfId="1543"/>
    <cellStyle name="_Costs not in AURORA 06GRC_Book2 2 2" xfId="1544"/>
    <cellStyle name="_Costs not in AURORA 06GRC_Book2 2 2 2" xfId="17809"/>
    <cellStyle name="_Costs not in AURORA 06GRC_Book2 2 3" xfId="13437"/>
    <cellStyle name="_Costs not in AURORA 06GRC_Book2 3" xfId="1545"/>
    <cellStyle name="_Costs not in AURORA 06GRC_Book2 3 2" xfId="17810"/>
    <cellStyle name="_Costs not in AURORA 06GRC_Book2 4" xfId="13436"/>
    <cellStyle name="_Costs not in AURORA 06GRC_Book2_Adj Bench DR 3 for Initial Briefs (Electric)" xfId="1546"/>
    <cellStyle name="_Costs not in AURORA 06GRC_Book2_Adj Bench DR 3 for Initial Briefs (Electric) 2" xfId="1547"/>
    <cellStyle name="_Costs not in AURORA 06GRC_Book2_Adj Bench DR 3 for Initial Briefs (Electric) 2 2" xfId="1548"/>
    <cellStyle name="_Costs not in AURORA 06GRC_Book2_Adj Bench DR 3 for Initial Briefs (Electric) 2 2 2" xfId="17811"/>
    <cellStyle name="_Costs not in AURORA 06GRC_Book2_Adj Bench DR 3 for Initial Briefs (Electric) 2 3" xfId="13439"/>
    <cellStyle name="_Costs not in AURORA 06GRC_Book2_Adj Bench DR 3 for Initial Briefs (Electric) 3" xfId="1549"/>
    <cellStyle name="_Costs not in AURORA 06GRC_Book2_Adj Bench DR 3 for Initial Briefs (Electric) 3 2" xfId="17812"/>
    <cellStyle name="_Costs not in AURORA 06GRC_Book2_Adj Bench DR 3 for Initial Briefs (Electric) 4" xfId="13438"/>
    <cellStyle name="_Costs not in AURORA 06GRC_Book2_Adj Bench DR 3 for Initial Briefs (Electric)_DEM-WP(C) ENERG10C--ctn Mid-C_042010 2010GRC" xfId="8920"/>
    <cellStyle name="_Costs not in AURORA 06GRC_Book2_DEM-WP(C) ENERG10C--ctn Mid-C_042010 2010GRC" xfId="8921"/>
    <cellStyle name="_Costs not in AURORA 06GRC_Book2_Electric Rev Req Model (2009 GRC) Rebuttal" xfId="1550"/>
    <cellStyle name="_Costs not in AURORA 06GRC_Book2_Electric Rev Req Model (2009 GRC) Rebuttal 2" xfId="1551"/>
    <cellStyle name="_Costs not in AURORA 06GRC_Book2_Electric Rev Req Model (2009 GRC) Rebuttal 2 2" xfId="1552"/>
    <cellStyle name="_Costs not in AURORA 06GRC_Book2_Electric Rev Req Model (2009 GRC) Rebuttal 2 2 2" xfId="17813"/>
    <cellStyle name="_Costs not in AURORA 06GRC_Book2_Electric Rev Req Model (2009 GRC) Rebuttal 2 3" xfId="15984"/>
    <cellStyle name="_Costs not in AURORA 06GRC_Book2_Electric Rev Req Model (2009 GRC) Rebuttal 3" xfId="1553"/>
    <cellStyle name="_Costs not in AURORA 06GRC_Book2_Electric Rev Req Model (2009 GRC) Rebuttal 3 2" xfId="17814"/>
    <cellStyle name="_Costs not in AURORA 06GRC_Book2_Electric Rev Req Model (2009 GRC) Rebuttal 4" xfId="13440"/>
    <cellStyle name="_Costs not in AURORA 06GRC_Book2_Electric Rev Req Model (2009 GRC) Rebuttal REmoval of New  WH Solar AdjustMI" xfId="1554"/>
    <cellStyle name="_Costs not in AURORA 06GRC_Book2_Electric Rev Req Model (2009 GRC) Rebuttal REmoval of New  WH Solar AdjustMI 2" xfId="1555"/>
    <cellStyle name="_Costs not in AURORA 06GRC_Book2_Electric Rev Req Model (2009 GRC) Rebuttal REmoval of New  WH Solar AdjustMI 2 2" xfId="1556"/>
    <cellStyle name="_Costs not in AURORA 06GRC_Book2_Electric Rev Req Model (2009 GRC) Rebuttal REmoval of New  WH Solar AdjustMI 2 2 2" xfId="17815"/>
    <cellStyle name="_Costs not in AURORA 06GRC_Book2_Electric Rev Req Model (2009 GRC) Rebuttal REmoval of New  WH Solar AdjustMI 2 3" xfId="13442"/>
    <cellStyle name="_Costs not in AURORA 06GRC_Book2_Electric Rev Req Model (2009 GRC) Rebuttal REmoval of New  WH Solar AdjustMI 3" xfId="1557"/>
    <cellStyle name="_Costs not in AURORA 06GRC_Book2_Electric Rev Req Model (2009 GRC) Rebuttal REmoval of New  WH Solar AdjustMI 3 2" xfId="17816"/>
    <cellStyle name="_Costs not in AURORA 06GRC_Book2_Electric Rev Req Model (2009 GRC) Rebuttal REmoval of New  WH Solar AdjustMI 4" xfId="13441"/>
    <cellStyle name="_Costs not in AURORA 06GRC_Book2_Electric Rev Req Model (2009 GRC) Rebuttal REmoval of New  WH Solar AdjustMI_DEM-WP(C) ENERG10C--ctn Mid-C_042010 2010GRC" xfId="8922"/>
    <cellStyle name="_Costs not in AURORA 06GRC_Book2_Electric Rev Req Model (2009 GRC) Revised 01-18-2010" xfId="1558"/>
    <cellStyle name="_Costs not in AURORA 06GRC_Book2_Electric Rev Req Model (2009 GRC) Revised 01-18-2010 2" xfId="1559"/>
    <cellStyle name="_Costs not in AURORA 06GRC_Book2_Electric Rev Req Model (2009 GRC) Revised 01-18-2010 2 2" xfId="1560"/>
    <cellStyle name="_Costs not in AURORA 06GRC_Book2_Electric Rev Req Model (2009 GRC) Revised 01-18-2010 2 2 2" xfId="17817"/>
    <cellStyle name="_Costs not in AURORA 06GRC_Book2_Electric Rev Req Model (2009 GRC) Revised 01-18-2010 2 3" xfId="13444"/>
    <cellStyle name="_Costs not in AURORA 06GRC_Book2_Electric Rev Req Model (2009 GRC) Revised 01-18-2010 3" xfId="1561"/>
    <cellStyle name="_Costs not in AURORA 06GRC_Book2_Electric Rev Req Model (2009 GRC) Revised 01-18-2010 3 2" xfId="17818"/>
    <cellStyle name="_Costs not in AURORA 06GRC_Book2_Electric Rev Req Model (2009 GRC) Revised 01-18-2010 4" xfId="13443"/>
    <cellStyle name="_Costs not in AURORA 06GRC_Book2_Electric Rev Req Model (2009 GRC) Revised 01-18-2010_DEM-WP(C) ENERG10C--ctn Mid-C_042010 2010GRC" xfId="8923"/>
    <cellStyle name="_Costs not in AURORA 06GRC_Book2_Final Order Electric EXHIBIT A-1" xfId="1562"/>
    <cellStyle name="_Costs not in AURORA 06GRC_Book2_Final Order Electric EXHIBIT A-1 2" xfId="1563"/>
    <cellStyle name="_Costs not in AURORA 06GRC_Book2_Final Order Electric EXHIBIT A-1 2 2" xfId="1564"/>
    <cellStyle name="_Costs not in AURORA 06GRC_Book2_Final Order Electric EXHIBIT A-1 2 2 2" xfId="17819"/>
    <cellStyle name="_Costs not in AURORA 06GRC_Book2_Final Order Electric EXHIBIT A-1 2 3" xfId="15985"/>
    <cellStyle name="_Costs not in AURORA 06GRC_Book2_Final Order Electric EXHIBIT A-1 3" xfId="1565"/>
    <cellStyle name="_Costs not in AURORA 06GRC_Book2_Final Order Electric EXHIBIT A-1 3 2" xfId="17820"/>
    <cellStyle name="_Costs not in AURORA 06GRC_Book2_Final Order Electric EXHIBIT A-1 4" xfId="13445"/>
    <cellStyle name="_Costs not in AURORA 06GRC_Book4" xfId="1566"/>
    <cellStyle name="_Costs not in AURORA 06GRC_Book4 2" xfId="1567"/>
    <cellStyle name="_Costs not in AURORA 06GRC_Book4 2 2" xfId="1568"/>
    <cellStyle name="_Costs not in AURORA 06GRC_Book4 2 2 2" xfId="17821"/>
    <cellStyle name="_Costs not in AURORA 06GRC_Book4 2 3" xfId="13447"/>
    <cellStyle name="_Costs not in AURORA 06GRC_Book4 3" xfId="1569"/>
    <cellStyle name="_Costs not in AURORA 06GRC_Book4 3 2" xfId="17822"/>
    <cellStyle name="_Costs not in AURORA 06GRC_Book4 4" xfId="13446"/>
    <cellStyle name="_Costs not in AURORA 06GRC_Book4_DEM-WP(C) ENERG10C--ctn Mid-C_042010 2010GRC" xfId="8924"/>
    <cellStyle name="_Costs not in AURORA 06GRC_Book9" xfId="1570"/>
    <cellStyle name="_Costs not in AURORA 06GRC_Book9 2" xfId="1571"/>
    <cellStyle name="_Costs not in AURORA 06GRC_Book9 2 2" xfId="1572"/>
    <cellStyle name="_Costs not in AURORA 06GRC_Book9 2 2 2" xfId="17823"/>
    <cellStyle name="_Costs not in AURORA 06GRC_Book9 2 3" xfId="13449"/>
    <cellStyle name="_Costs not in AURORA 06GRC_Book9 3" xfId="1573"/>
    <cellStyle name="_Costs not in AURORA 06GRC_Book9 3 2" xfId="17824"/>
    <cellStyle name="_Costs not in AURORA 06GRC_Book9 4" xfId="13448"/>
    <cellStyle name="_Costs not in AURORA 06GRC_Book9_DEM-WP(C) ENERG10C--ctn Mid-C_042010 2010GRC" xfId="8925"/>
    <cellStyle name="_Costs not in AURORA 06GRC_Check the Interest Calculation" xfId="11672"/>
    <cellStyle name="_Costs not in AURORA 06GRC_Check the Interest Calculation_Scenario 1 REC vs PTC Offset" xfId="11673"/>
    <cellStyle name="_Costs not in AURORA 06GRC_Check the Interest Calculation_Scenario 3" xfId="11674"/>
    <cellStyle name="_Costs not in AURORA 06GRC_Chelan PUD Power Costs (8-10)" xfId="8926"/>
    <cellStyle name="_Costs not in AURORA 06GRC_Chelan PUD Power Costs (8-10) 2" xfId="21301"/>
    <cellStyle name="_Costs not in AURORA 06GRC_DEM-WP(C) Chelan Power Costs" xfId="8927"/>
    <cellStyle name="_Costs not in AURORA 06GRC_DEM-WP(C) Chelan Power Costs 2" xfId="21302"/>
    <cellStyle name="_Costs not in AURORA 06GRC_DEM-WP(C) ENERG10C--ctn Mid-C_042010 2010GRC" xfId="8928"/>
    <cellStyle name="_Costs not in AURORA 06GRC_DEM-WP(C) Gas Transport 2010GRC" xfId="8929"/>
    <cellStyle name="_Costs not in AURORA 06GRC_DEM-WP(C) Gas Transport 2010GRC 2" xfId="21303"/>
    <cellStyle name="_Costs not in AURORA 06GRC_Exh A-1 resulting from UE-112050 effective Jan 1 2012" xfId="11675"/>
    <cellStyle name="_Costs not in AURORA 06GRC_Exh G - Klamath Peaker PPA fr C Locke 2-12" xfId="11676"/>
    <cellStyle name="_Costs not in AURORA 06GRC_Exhibit A-1 effective 4-1-11 fr S Free 12-11" xfId="11677"/>
    <cellStyle name="_Costs not in AURORA 06GRC_Exhibit D fr R Gho 12-31-08" xfId="1574"/>
    <cellStyle name="_Costs not in AURORA 06GRC_Exhibit D fr R Gho 12-31-08 2" xfId="1575"/>
    <cellStyle name="_Costs not in AURORA 06GRC_Exhibit D fr R Gho 12-31-08 2 2" xfId="11678"/>
    <cellStyle name="_Costs not in AURORA 06GRC_Exhibit D fr R Gho 12-31-08 3" xfId="11679"/>
    <cellStyle name="_Costs not in AURORA 06GRC_Exhibit D fr R Gho 12-31-08 v2" xfId="1576"/>
    <cellStyle name="_Costs not in AURORA 06GRC_Exhibit D fr R Gho 12-31-08 v2 2" xfId="1577"/>
    <cellStyle name="_Costs not in AURORA 06GRC_Exhibit D fr R Gho 12-31-08 v2 2 2" xfId="11680"/>
    <cellStyle name="_Costs not in AURORA 06GRC_Exhibit D fr R Gho 12-31-08 v2 3" xfId="11681"/>
    <cellStyle name="_Costs not in AURORA 06GRC_Exhibit D fr R Gho 12-31-08 v2_DEM-WP(C) ENERG10C--ctn Mid-C_042010 2010GRC" xfId="8930"/>
    <cellStyle name="_Costs not in AURORA 06GRC_Exhibit D fr R Gho 12-31-08 v2_NIM Summary" xfId="1578"/>
    <cellStyle name="_Costs not in AURORA 06GRC_Exhibit D fr R Gho 12-31-08 v2_NIM Summary 2" xfId="1579"/>
    <cellStyle name="_Costs not in AURORA 06GRC_Exhibit D fr R Gho 12-31-08 v2_NIM Summary 2 2" xfId="11682"/>
    <cellStyle name="_Costs not in AURORA 06GRC_Exhibit D fr R Gho 12-31-08 v2_NIM Summary 3" xfId="11683"/>
    <cellStyle name="_Costs not in AURORA 06GRC_Exhibit D fr R Gho 12-31-08 v2_NIM Summary_DEM-WP(C) ENERG10C--ctn Mid-C_042010 2010GRC" xfId="8931"/>
    <cellStyle name="_Costs not in AURORA 06GRC_Exhibit D fr R Gho 12-31-08_DEM-WP(C) ENERG10C--ctn Mid-C_042010 2010GRC" xfId="8932"/>
    <cellStyle name="_Costs not in AURORA 06GRC_Exhibit D fr R Gho 12-31-08_NIM Summary" xfId="1580"/>
    <cellStyle name="_Costs not in AURORA 06GRC_Exhibit D fr R Gho 12-31-08_NIM Summary 2" xfId="1581"/>
    <cellStyle name="_Costs not in AURORA 06GRC_Exhibit D fr R Gho 12-31-08_NIM Summary 2 2" xfId="11684"/>
    <cellStyle name="_Costs not in AURORA 06GRC_Exhibit D fr R Gho 12-31-08_NIM Summary 3" xfId="11685"/>
    <cellStyle name="_Costs not in AURORA 06GRC_Exhibit D fr R Gho 12-31-08_NIM Summary_DEM-WP(C) ENERG10C--ctn Mid-C_042010 2010GRC" xfId="8933"/>
    <cellStyle name="_Costs not in AURORA 06GRC_Hopkins Ridge Prepaid Tran - Interest Earned RY 12ME Feb  '11" xfId="1582"/>
    <cellStyle name="_Costs not in AURORA 06GRC_Hopkins Ridge Prepaid Tran - Interest Earned RY 12ME Feb  '11 2" xfId="1583"/>
    <cellStyle name="_Costs not in AURORA 06GRC_Hopkins Ridge Prepaid Tran - Interest Earned RY 12ME Feb  '11 2 2" xfId="11686"/>
    <cellStyle name="_Costs not in AURORA 06GRC_Hopkins Ridge Prepaid Tran - Interest Earned RY 12ME Feb  '11 3" xfId="11687"/>
    <cellStyle name="_Costs not in AURORA 06GRC_Hopkins Ridge Prepaid Tran - Interest Earned RY 12ME Feb  '11_DEM-WP(C) ENERG10C--ctn Mid-C_042010 2010GRC" xfId="8934"/>
    <cellStyle name="_Costs not in AURORA 06GRC_Hopkins Ridge Prepaid Tran - Interest Earned RY 12ME Feb  '11_NIM Summary" xfId="1584"/>
    <cellStyle name="_Costs not in AURORA 06GRC_Hopkins Ridge Prepaid Tran - Interest Earned RY 12ME Feb  '11_NIM Summary 2" xfId="1585"/>
    <cellStyle name="_Costs not in AURORA 06GRC_Hopkins Ridge Prepaid Tran - Interest Earned RY 12ME Feb  '11_NIM Summary 2 2" xfId="11688"/>
    <cellStyle name="_Costs not in AURORA 06GRC_Hopkins Ridge Prepaid Tran - Interest Earned RY 12ME Feb  '11_NIM Summary 3" xfId="11689"/>
    <cellStyle name="_Costs not in AURORA 06GRC_Hopkins Ridge Prepaid Tran - Interest Earned RY 12ME Feb  '11_NIM Summary_DEM-WP(C) ENERG10C--ctn Mid-C_042010 2010GRC" xfId="8935"/>
    <cellStyle name="_Costs not in AURORA 06GRC_Hopkins Ridge Prepaid Tran - Interest Earned RY 12ME Feb  '11_Transmission Workbook for May BOD" xfId="1586"/>
    <cellStyle name="_Costs not in AURORA 06GRC_Hopkins Ridge Prepaid Tran - Interest Earned RY 12ME Feb  '11_Transmission Workbook for May BOD 2" xfId="1587"/>
    <cellStyle name="_Costs not in AURORA 06GRC_Hopkins Ridge Prepaid Tran - Interest Earned RY 12ME Feb  '11_Transmission Workbook for May BOD 2 2" xfId="11690"/>
    <cellStyle name="_Costs not in AURORA 06GRC_Hopkins Ridge Prepaid Tran - Interest Earned RY 12ME Feb  '11_Transmission Workbook for May BOD 3" xfId="11691"/>
    <cellStyle name="_Costs not in AURORA 06GRC_Hopkins Ridge Prepaid Tran - Interest Earned RY 12ME Feb  '11_Transmission Workbook for May BOD_DEM-WP(C) ENERG10C--ctn Mid-C_042010 2010GRC" xfId="8936"/>
    <cellStyle name="_Costs not in AURORA 06GRC_INPUTS" xfId="1588"/>
    <cellStyle name="_Costs not in AURORA 06GRC_INPUTS 2" xfId="1589"/>
    <cellStyle name="_Costs not in AURORA 06GRC_INPUTS 2 2" xfId="1590"/>
    <cellStyle name="_Costs not in AURORA 06GRC_INPUTS 2 2 2" xfId="17825"/>
    <cellStyle name="_Costs not in AURORA 06GRC_INPUTS 2 3" xfId="15987"/>
    <cellStyle name="_Costs not in AURORA 06GRC_INPUTS 3" xfId="1591"/>
    <cellStyle name="_Costs not in AURORA 06GRC_INPUTS 3 2" xfId="17826"/>
    <cellStyle name="_Costs not in AURORA 06GRC_INPUTS 4" xfId="15986"/>
    <cellStyle name="_Costs not in AURORA 06GRC_Mint Farm Generation BPA" xfId="21304"/>
    <cellStyle name="_Costs not in AURORA 06GRC_NIM Summary" xfId="1592"/>
    <cellStyle name="_Costs not in AURORA 06GRC_NIM Summary 09GRC" xfId="1593"/>
    <cellStyle name="_Costs not in AURORA 06GRC_NIM Summary 09GRC 2" xfId="1594"/>
    <cellStyle name="_Costs not in AURORA 06GRC_NIM Summary 09GRC 2 2" xfId="11692"/>
    <cellStyle name="_Costs not in AURORA 06GRC_NIM Summary 09GRC 3" xfId="11693"/>
    <cellStyle name="_Costs not in AURORA 06GRC_NIM Summary 09GRC_DEM-WP(C) ENERG10C--ctn Mid-C_042010 2010GRC" xfId="8937"/>
    <cellStyle name="_Costs not in AURORA 06GRC_NIM Summary 10" xfId="11694"/>
    <cellStyle name="_Costs not in AURORA 06GRC_NIM Summary 11" xfId="11695"/>
    <cellStyle name="_Costs not in AURORA 06GRC_NIM Summary 12" xfId="11696"/>
    <cellStyle name="_Costs not in AURORA 06GRC_NIM Summary 13" xfId="11697"/>
    <cellStyle name="_Costs not in AURORA 06GRC_NIM Summary 14" xfId="11698"/>
    <cellStyle name="_Costs not in AURORA 06GRC_NIM Summary 15" xfId="11699"/>
    <cellStyle name="_Costs not in AURORA 06GRC_NIM Summary 16" xfId="11700"/>
    <cellStyle name="_Costs not in AURORA 06GRC_NIM Summary 17" xfId="11701"/>
    <cellStyle name="_Costs not in AURORA 06GRC_NIM Summary 18" xfId="11702"/>
    <cellStyle name="_Costs not in AURORA 06GRC_NIM Summary 19" xfId="11703"/>
    <cellStyle name="_Costs not in AURORA 06GRC_NIM Summary 2" xfId="1595"/>
    <cellStyle name="_Costs not in AURORA 06GRC_NIM Summary 2 2" xfId="11704"/>
    <cellStyle name="_Costs not in AURORA 06GRC_NIM Summary 20" xfId="11705"/>
    <cellStyle name="_Costs not in AURORA 06GRC_NIM Summary 21" xfId="11706"/>
    <cellStyle name="_Costs not in AURORA 06GRC_NIM Summary 22" xfId="11707"/>
    <cellStyle name="_Costs not in AURORA 06GRC_NIM Summary 23" xfId="11708"/>
    <cellStyle name="_Costs not in AURORA 06GRC_NIM Summary 24" xfId="11709"/>
    <cellStyle name="_Costs not in AURORA 06GRC_NIM Summary 25" xfId="11710"/>
    <cellStyle name="_Costs not in AURORA 06GRC_NIM Summary 26" xfId="11711"/>
    <cellStyle name="_Costs not in AURORA 06GRC_NIM Summary 27" xfId="11712"/>
    <cellStyle name="_Costs not in AURORA 06GRC_NIM Summary 28" xfId="11713"/>
    <cellStyle name="_Costs not in AURORA 06GRC_NIM Summary 29" xfId="11714"/>
    <cellStyle name="_Costs not in AURORA 06GRC_NIM Summary 3" xfId="1596"/>
    <cellStyle name="_Costs not in AURORA 06GRC_NIM Summary 3 2" xfId="13451"/>
    <cellStyle name="_Costs not in AURORA 06GRC_NIM Summary 30" xfId="11715"/>
    <cellStyle name="_Costs not in AURORA 06GRC_NIM Summary 31" xfId="11716"/>
    <cellStyle name="_Costs not in AURORA 06GRC_NIM Summary 32" xfId="11717"/>
    <cellStyle name="_Costs not in AURORA 06GRC_NIM Summary 33" xfId="11718"/>
    <cellStyle name="_Costs not in AURORA 06GRC_NIM Summary 34" xfId="11719"/>
    <cellStyle name="_Costs not in AURORA 06GRC_NIM Summary 35" xfId="11720"/>
    <cellStyle name="_Costs not in AURORA 06GRC_NIM Summary 36" xfId="11721"/>
    <cellStyle name="_Costs not in AURORA 06GRC_NIM Summary 37" xfId="11722"/>
    <cellStyle name="_Costs not in AURORA 06GRC_NIM Summary 38" xfId="11723"/>
    <cellStyle name="_Costs not in AURORA 06GRC_NIM Summary 39" xfId="11724"/>
    <cellStyle name="_Costs not in AURORA 06GRC_NIM Summary 4" xfId="1597"/>
    <cellStyle name="_Costs not in AURORA 06GRC_NIM Summary 4 2" xfId="15569"/>
    <cellStyle name="_Costs not in AURORA 06GRC_NIM Summary 40" xfId="11725"/>
    <cellStyle name="_Costs not in AURORA 06GRC_NIM Summary 41" xfId="11726"/>
    <cellStyle name="_Costs not in AURORA 06GRC_NIM Summary 42" xfId="13450"/>
    <cellStyle name="_Costs not in AURORA 06GRC_NIM Summary 43" xfId="13346"/>
    <cellStyle name="_Costs not in AURORA 06GRC_NIM Summary 44" xfId="21305"/>
    <cellStyle name="_Costs not in AURORA 06GRC_NIM Summary 45" xfId="21306"/>
    <cellStyle name="_Costs not in AURORA 06GRC_NIM Summary 46" xfId="21307"/>
    <cellStyle name="_Costs not in AURORA 06GRC_NIM Summary 47" xfId="21308"/>
    <cellStyle name="_Costs not in AURORA 06GRC_NIM Summary 48" xfId="21309"/>
    <cellStyle name="_Costs not in AURORA 06GRC_NIM Summary 49" xfId="21310"/>
    <cellStyle name="_Costs not in AURORA 06GRC_NIM Summary 5" xfId="1598"/>
    <cellStyle name="_Costs not in AURORA 06GRC_NIM Summary 5 2" xfId="15570"/>
    <cellStyle name="_Costs not in AURORA 06GRC_NIM Summary 50" xfId="21311"/>
    <cellStyle name="_Costs not in AURORA 06GRC_NIM Summary 51" xfId="38829"/>
    <cellStyle name="_Costs not in AURORA 06GRC_NIM Summary 6" xfId="1599"/>
    <cellStyle name="_Costs not in AURORA 06GRC_NIM Summary 6 2" xfId="15571"/>
    <cellStyle name="_Costs not in AURORA 06GRC_NIM Summary 7" xfId="1600"/>
    <cellStyle name="_Costs not in AURORA 06GRC_NIM Summary 7 2" xfId="15572"/>
    <cellStyle name="_Costs not in AURORA 06GRC_NIM Summary 8" xfId="1601"/>
    <cellStyle name="_Costs not in AURORA 06GRC_NIM Summary 8 2" xfId="15573"/>
    <cellStyle name="_Costs not in AURORA 06GRC_NIM Summary 9" xfId="1602"/>
    <cellStyle name="_Costs not in AURORA 06GRC_NIM Summary 9 2" xfId="15574"/>
    <cellStyle name="_Costs not in AURORA 06GRC_NIM Summary_DEM-WP(C) ENERG10C--ctn Mid-C_042010 2010GRC" xfId="8938"/>
    <cellStyle name="_Costs not in AURORA 06GRC_PCA 10 -  Exhibit D Dec 2011" xfId="11727"/>
    <cellStyle name="_Costs not in AURORA 06GRC_PCA 10 -  Exhibit D from A Kellogg Jan 2011" xfId="10767"/>
    <cellStyle name="_Costs not in AURORA 06GRC_PCA 10 -  Exhibit D from A Kellogg July 2011" xfId="10768"/>
    <cellStyle name="_Costs not in AURORA 06GRC_PCA 10 -  Exhibit D from S Free Rcv'd 12-11" xfId="10769"/>
    <cellStyle name="_Costs not in AURORA 06GRC_PCA 11 -  Exhibit D Jan 2012 fr A Kellogg" xfId="11728"/>
    <cellStyle name="_Costs not in AURORA 06GRC_PCA 11 -  Exhibit D Jan 2012 WF" xfId="11729"/>
    <cellStyle name="_Costs not in AURORA 06GRC_PCA 7 - Exhibit D update 11_30_08 (2)" xfId="1603"/>
    <cellStyle name="_Costs not in AURORA 06GRC_PCA 7 - Exhibit D update 11_30_08 (2) 2" xfId="1604"/>
    <cellStyle name="_Costs not in AURORA 06GRC_PCA 7 - Exhibit D update 11_30_08 (2) 2 2" xfId="1605"/>
    <cellStyle name="_Costs not in AURORA 06GRC_PCA 7 - Exhibit D update 11_30_08 (2) 2 2 2" xfId="11730"/>
    <cellStyle name="_Costs not in AURORA 06GRC_PCA 7 - Exhibit D update 11_30_08 (2) 2 3" xfId="11731"/>
    <cellStyle name="_Costs not in AURORA 06GRC_PCA 7 - Exhibit D update 11_30_08 (2) 3" xfId="1606"/>
    <cellStyle name="_Costs not in AURORA 06GRC_PCA 7 - Exhibit D update 11_30_08 (2) 3 2" xfId="11732"/>
    <cellStyle name="_Costs not in AURORA 06GRC_PCA 7 - Exhibit D update 11_30_08 (2) 4" xfId="11733"/>
    <cellStyle name="_Costs not in AURORA 06GRC_PCA 7 - Exhibit D update 11_30_08 (2)_DEM-WP(C) ENERG10C--ctn Mid-C_042010 2010GRC" xfId="8939"/>
    <cellStyle name="_Costs not in AURORA 06GRC_PCA 7 - Exhibit D update 11_30_08 (2)_NIM Summary" xfId="1607"/>
    <cellStyle name="_Costs not in AURORA 06GRC_PCA 7 - Exhibit D update 11_30_08 (2)_NIM Summary 2" xfId="1608"/>
    <cellStyle name="_Costs not in AURORA 06GRC_PCA 7 - Exhibit D update 11_30_08 (2)_NIM Summary 2 2" xfId="11734"/>
    <cellStyle name="_Costs not in AURORA 06GRC_PCA 7 - Exhibit D update 11_30_08 (2)_NIM Summary 3" xfId="11735"/>
    <cellStyle name="_Costs not in AURORA 06GRC_PCA 7 - Exhibit D update 11_30_08 (2)_NIM Summary_DEM-WP(C) ENERG10C--ctn Mid-C_042010 2010GRC" xfId="8940"/>
    <cellStyle name="_Costs not in AURORA 06GRC_PCA 8 - Exhibit D update 12_31_09" xfId="10770"/>
    <cellStyle name="_Costs not in AURORA 06GRC_PCA 8 - Exhibit D update 12_31_09 2" xfId="11736"/>
    <cellStyle name="_Costs not in AURORA 06GRC_PCA 9 -  Exhibit D April 2010" xfId="10771"/>
    <cellStyle name="_Costs not in AURORA 06GRC_PCA 9 -  Exhibit D April 2010 (3)" xfId="1609"/>
    <cellStyle name="_Costs not in AURORA 06GRC_PCA 9 -  Exhibit D April 2010 (3) 2" xfId="1610"/>
    <cellStyle name="_Costs not in AURORA 06GRC_PCA 9 -  Exhibit D April 2010 (3) 2 2" xfId="11737"/>
    <cellStyle name="_Costs not in AURORA 06GRC_PCA 9 -  Exhibit D April 2010 (3) 3" xfId="11738"/>
    <cellStyle name="_Costs not in AURORA 06GRC_PCA 9 -  Exhibit D April 2010 (3)_DEM-WP(C) ENERG10C--ctn Mid-C_042010 2010GRC" xfId="8941"/>
    <cellStyle name="_Costs not in AURORA 06GRC_PCA 9 -  Exhibit D April 2010 2" xfId="11739"/>
    <cellStyle name="_Costs not in AURORA 06GRC_PCA 9 -  Exhibit D April 2010 3" xfId="11740"/>
    <cellStyle name="_Costs not in AURORA 06GRC_PCA 9 -  Exhibit D April 2010 4" xfId="11741"/>
    <cellStyle name="_Costs not in AURORA 06GRC_PCA 9 -  Exhibit D April 2010 5" xfId="11742"/>
    <cellStyle name="_Costs not in AURORA 06GRC_PCA 9 -  Exhibit D April 2010 6" xfId="11743"/>
    <cellStyle name="_Costs not in AURORA 06GRC_PCA 9 -  Exhibit D Feb 2010" xfId="10772"/>
    <cellStyle name="_Costs not in AURORA 06GRC_PCA 9 -  Exhibit D Feb 2010 2" xfId="11744"/>
    <cellStyle name="_Costs not in AURORA 06GRC_PCA 9 -  Exhibit D Feb 2010 v2" xfId="10773"/>
    <cellStyle name="_Costs not in AURORA 06GRC_PCA 9 -  Exhibit D Feb 2010 v2 2" xfId="11745"/>
    <cellStyle name="_Costs not in AURORA 06GRC_PCA 9 -  Exhibit D Feb 2010 WF" xfId="10774"/>
    <cellStyle name="_Costs not in AURORA 06GRC_PCA 9 -  Exhibit D Feb 2010 WF 2" xfId="11746"/>
    <cellStyle name="_Costs not in AURORA 06GRC_PCA 9 -  Exhibit D Jan 2010" xfId="10775"/>
    <cellStyle name="_Costs not in AURORA 06GRC_PCA 9 -  Exhibit D Jan 2010 2" xfId="11747"/>
    <cellStyle name="_Costs not in AURORA 06GRC_PCA 9 -  Exhibit D March 2010 (2)" xfId="10776"/>
    <cellStyle name="_Costs not in AURORA 06GRC_PCA 9 -  Exhibit D March 2010 (2) 2" xfId="11748"/>
    <cellStyle name="_Costs not in AURORA 06GRC_PCA 9 -  Exhibit D Nov 2010" xfId="10777"/>
    <cellStyle name="_Costs not in AURORA 06GRC_PCA 9 -  Exhibit D Nov 2010 2" xfId="11749"/>
    <cellStyle name="_Costs not in AURORA 06GRC_PCA 9 - Exhibit D at August 2010" xfId="10778"/>
    <cellStyle name="_Costs not in AURORA 06GRC_PCA 9 - Exhibit D at August 2010 2" xfId="11750"/>
    <cellStyle name="_Costs not in AURORA 06GRC_PCA 9 - Exhibit D June 2010 GRC" xfId="10779"/>
    <cellStyle name="_Costs not in AURORA 06GRC_PCA 9 - Exhibit D June 2010 GRC 2" xfId="11751"/>
    <cellStyle name="_Costs not in AURORA 06GRC_Power Costs - Comparison bx Rbtl-Staff-Jt-PC" xfId="1611"/>
    <cellStyle name="_Costs not in AURORA 06GRC_Power Costs - Comparison bx Rbtl-Staff-Jt-PC 2" xfId="1612"/>
    <cellStyle name="_Costs not in AURORA 06GRC_Power Costs - Comparison bx Rbtl-Staff-Jt-PC 2 2" xfId="1613"/>
    <cellStyle name="_Costs not in AURORA 06GRC_Power Costs - Comparison bx Rbtl-Staff-Jt-PC 2 2 2" xfId="17827"/>
    <cellStyle name="_Costs not in AURORA 06GRC_Power Costs - Comparison bx Rbtl-Staff-Jt-PC 2 3" xfId="13453"/>
    <cellStyle name="_Costs not in AURORA 06GRC_Power Costs - Comparison bx Rbtl-Staff-Jt-PC 3" xfId="1614"/>
    <cellStyle name="_Costs not in AURORA 06GRC_Power Costs - Comparison bx Rbtl-Staff-Jt-PC 3 2" xfId="17828"/>
    <cellStyle name="_Costs not in AURORA 06GRC_Power Costs - Comparison bx Rbtl-Staff-Jt-PC 4" xfId="13452"/>
    <cellStyle name="_Costs not in AURORA 06GRC_Power Costs - Comparison bx Rbtl-Staff-Jt-PC_Adj Bench DR 3 for Initial Briefs (Electric)" xfId="1615"/>
    <cellStyle name="_Costs not in AURORA 06GRC_Power Costs - Comparison bx Rbtl-Staff-Jt-PC_Adj Bench DR 3 for Initial Briefs (Electric) 2" xfId="1616"/>
    <cellStyle name="_Costs not in AURORA 06GRC_Power Costs - Comparison bx Rbtl-Staff-Jt-PC_Adj Bench DR 3 for Initial Briefs (Electric) 2 2" xfId="1617"/>
    <cellStyle name="_Costs not in AURORA 06GRC_Power Costs - Comparison bx Rbtl-Staff-Jt-PC_Adj Bench DR 3 for Initial Briefs (Electric) 2 2 2" xfId="17829"/>
    <cellStyle name="_Costs not in AURORA 06GRC_Power Costs - Comparison bx Rbtl-Staff-Jt-PC_Adj Bench DR 3 for Initial Briefs (Electric) 2 3" xfId="13455"/>
    <cellStyle name="_Costs not in AURORA 06GRC_Power Costs - Comparison bx Rbtl-Staff-Jt-PC_Adj Bench DR 3 for Initial Briefs (Electric) 3" xfId="1618"/>
    <cellStyle name="_Costs not in AURORA 06GRC_Power Costs - Comparison bx Rbtl-Staff-Jt-PC_Adj Bench DR 3 for Initial Briefs (Electric) 3 2" xfId="17830"/>
    <cellStyle name="_Costs not in AURORA 06GRC_Power Costs - Comparison bx Rbtl-Staff-Jt-PC_Adj Bench DR 3 for Initial Briefs (Electric) 4" xfId="13454"/>
    <cellStyle name="_Costs not in AURORA 06GRC_Power Costs - Comparison bx Rbtl-Staff-Jt-PC_Adj Bench DR 3 for Initial Briefs (Electric)_DEM-WP(C) ENERG10C--ctn Mid-C_042010 2010GRC" xfId="8942"/>
    <cellStyle name="_Costs not in AURORA 06GRC_Power Costs - Comparison bx Rbtl-Staff-Jt-PC_DEM-WP(C) ENERG10C--ctn Mid-C_042010 2010GRC" xfId="8943"/>
    <cellStyle name="_Costs not in AURORA 06GRC_Power Costs - Comparison bx Rbtl-Staff-Jt-PC_Electric Rev Req Model (2009 GRC) Rebuttal" xfId="1619"/>
    <cellStyle name="_Costs not in AURORA 06GRC_Power Costs - Comparison bx Rbtl-Staff-Jt-PC_Electric Rev Req Model (2009 GRC) Rebuttal 2" xfId="1620"/>
    <cellStyle name="_Costs not in AURORA 06GRC_Power Costs - Comparison bx Rbtl-Staff-Jt-PC_Electric Rev Req Model (2009 GRC) Rebuttal 2 2" xfId="1621"/>
    <cellStyle name="_Costs not in AURORA 06GRC_Power Costs - Comparison bx Rbtl-Staff-Jt-PC_Electric Rev Req Model (2009 GRC) Rebuttal 2 2 2" xfId="17831"/>
    <cellStyle name="_Costs not in AURORA 06GRC_Power Costs - Comparison bx Rbtl-Staff-Jt-PC_Electric Rev Req Model (2009 GRC) Rebuttal 2 3" xfId="15988"/>
    <cellStyle name="_Costs not in AURORA 06GRC_Power Costs - Comparison bx Rbtl-Staff-Jt-PC_Electric Rev Req Model (2009 GRC) Rebuttal 3" xfId="1622"/>
    <cellStyle name="_Costs not in AURORA 06GRC_Power Costs - Comparison bx Rbtl-Staff-Jt-PC_Electric Rev Req Model (2009 GRC) Rebuttal 3 2" xfId="17832"/>
    <cellStyle name="_Costs not in AURORA 06GRC_Power Costs - Comparison bx Rbtl-Staff-Jt-PC_Electric Rev Req Model (2009 GRC) Rebuttal 4" xfId="13456"/>
    <cellStyle name="_Costs not in AURORA 06GRC_Power Costs - Comparison bx Rbtl-Staff-Jt-PC_Electric Rev Req Model (2009 GRC) Rebuttal REmoval of New  WH Solar AdjustMI" xfId="1623"/>
    <cellStyle name="_Costs not in AURORA 06GRC_Power Costs - Comparison bx Rbtl-Staff-Jt-PC_Electric Rev Req Model (2009 GRC) Rebuttal REmoval of New  WH Solar AdjustMI 2" xfId="1624"/>
    <cellStyle name="_Costs not in AURORA 06GRC_Power Costs - Comparison bx Rbtl-Staff-Jt-PC_Electric Rev Req Model (2009 GRC) Rebuttal REmoval of New  WH Solar AdjustMI 2 2" xfId="1625"/>
    <cellStyle name="_Costs not in AURORA 06GRC_Power Costs - Comparison bx Rbtl-Staff-Jt-PC_Electric Rev Req Model (2009 GRC) Rebuttal REmoval of New  WH Solar AdjustMI 2 2 2" xfId="17833"/>
    <cellStyle name="_Costs not in AURORA 06GRC_Power Costs - Comparison bx Rbtl-Staff-Jt-PC_Electric Rev Req Model (2009 GRC) Rebuttal REmoval of New  WH Solar AdjustMI 2 3" xfId="13458"/>
    <cellStyle name="_Costs not in AURORA 06GRC_Power Costs - Comparison bx Rbtl-Staff-Jt-PC_Electric Rev Req Model (2009 GRC) Rebuttal REmoval of New  WH Solar AdjustMI 3" xfId="1626"/>
    <cellStyle name="_Costs not in AURORA 06GRC_Power Costs - Comparison bx Rbtl-Staff-Jt-PC_Electric Rev Req Model (2009 GRC) Rebuttal REmoval of New  WH Solar AdjustMI 3 2" xfId="17834"/>
    <cellStyle name="_Costs not in AURORA 06GRC_Power Costs - Comparison bx Rbtl-Staff-Jt-PC_Electric Rev Req Model (2009 GRC) Rebuttal REmoval of New  WH Solar AdjustMI 4" xfId="13457"/>
    <cellStyle name="_Costs not in AURORA 06GRC_Power Costs - Comparison bx Rbtl-Staff-Jt-PC_Electric Rev Req Model (2009 GRC) Rebuttal REmoval of New  WH Solar AdjustMI_DEM-WP(C) ENERG10C--ctn Mid-C_042010 2010GRC" xfId="8944"/>
    <cellStyle name="_Costs not in AURORA 06GRC_Power Costs - Comparison bx Rbtl-Staff-Jt-PC_Electric Rev Req Model (2009 GRC) Revised 01-18-2010" xfId="1627"/>
    <cellStyle name="_Costs not in AURORA 06GRC_Power Costs - Comparison bx Rbtl-Staff-Jt-PC_Electric Rev Req Model (2009 GRC) Revised 01-18-2010 2" xfId="1628"/>
    <cellStyle name="_Costs not in AURORA 06GRC_Power Costs - Comparison bx Rbtl-Staff-Jt-PC_Electric Rev Req Model (2009 GRC) Revised 01-18-2010 2 2" xfId="1629"/>
    <cellStyle name="_Costs not in AURORA 06GRC_Power Costs - Comparison bx Rbtl-Staff-Jt-PC_Electric Rev Req Model (2009 GRC) Revised 01-18-2010 2 2 2" xfId="17835"/>
    <cellStyle name="_Costs not in AURORA 06GRC_Power Costs - Comparison bx Rbtl-Staff-Jt-PC_Electric Rev Req Model (2009 GRC) Revised 01-18-2010 2 3" xfId="13460"/>
    <cellStyle name="_Costs not in AURORA 06GRC_Power Costs - Comparison bx Rbtl-Staff-Jt-PC_Electric Rev Req Model (2009 GRC) Revised 01-18-2010 3" xfId="1630"/>
    <cellStyle name="_Costs not in AURORA 06GRC_Power Costs - Comparison bx Rbtl-Staff-Jt-PC_Electric Rev Req Model (2009 GRC) Revised 01-18-2010 3 2" xfId="17836"/>
    <cellStyle name="_Costs not in AURORA 06GRC_Power Costs - Comparison bx Rbtl-Staff-Jt-PC_Electric Rev Req Model (2009 GRC) Revised 01-18-2010 4" xfId="13459"/>
    <cellStyle name="_Costs not in AURORA 06GRC_Power Costs - Comparison bx Rbtl-Staff-Jt-PC_Electric Rev Req Model (2009 GRC) Revised 01-18-2010_DEM-WP(C) ENERG10C--ctn Mid-C_042010 2010GRC" xfId="8945"/>
    <cellStyle name="_Costs not in AURORA 06GRC_Power Costs - Comparison bx Rbtl-Staff-Jt-PC_Final Order Electric EXHIBIT A-1" xfId="1631"/>
    <cellStyle name="_Costs not in AURORA 06GRC_Power Costs - Comparison bx Rbtl-Staff-Jt-PC_Final Order Electric EXHIBIT A-1 2" xfId="1632"/>
    <cellStyle name="_Costs not in AURORA 06GRC_Power Costs - Comparison bx Rbtl-Staff-Jt-PC_Final Order Electric EXHIBIT A-1 2 2" xfId="1633"/>
    <cellStyle name="_Costs not in AURORA 06GRC_Power Costs - Comparison bx Rbtl-Staff-Jt-PC_Final Order Electric EXHIBIT A-1 2 2 2" xfId="17837"/>
    <cellStyle name="_Costs not in AURORA 06GRC_Power Costs - Comparison bx Rbtl-Staff-Jt-PC_Final Order Electric EXHIBIT A-1 2 3" xfId="15989"/>
    <cellStyle name="_Costs not in AURORA 06GRC_Power Costs - Comparison bx Rbtl-Staff-Jt-PC_Final Order Electric EXHIBIT A-1 3" xfId="1634"/>
    <cellStyle name="_Costs not in AURORA 06GRC_Power Costs - Comparison bx Rbtl-Staff-Jt-PC_Final Order Electric EXHIBIT A-1 3 2" xfId="17838"/>
    <cellStyle name="_Costs not in AURORA 06GRC_Power Costs - Comparison bx Rbtl-Staff-Jt-PC_Final Order Electric EXHIBIT A-1 4" xfId="13461"/>
    <cellStyle name="_Costs not in AURORA 06GRC_Production Adj 4.37" xfId="1635"/>
    <cellStyle name="_Costs not in AURORA 06GRC_Production Adj 4.37 2" xfId="1636"/>
    <cellStyle name="_Costs not in AURORA 06GRC_Production Adj 4.37 2 2" xfId="1637"/>
    <cellStyle name="_Costs not in AURORA 06GRC_Production Adj 4.37 2 2 2" xfId="17839"/>
    <cellStyle name="_Costs not in AURORA 06GRC_Production Adj 4.37 2 3" xfId="15991"/>
    <cellStyle name="_Costs not in AURORA 06GRC_Production Adj 4.37 3" xfId="1638"/>
    <cellStyle name="_Costs not in AURORA 06GRC_Production Adj 4.37 3 2" xfId="17840"/>
    <cellStyle name="_Costs not in AURORA 06GRC_Production Adj 4.37 4" xfId="15990"/>
    <cellStyle name="_Costs not in AURORA 06GRC_Purchased Power Adj 4.03" xfId="1639"/>
    <cellStyle name="_Costs not in AURORA 06GRC_Purchased Power Adj 4.03 2" xfId="1640"/>
    <cellStyle name="_Costs not in AURORA 06GRC_Purchased Power Adj 4.03 2 2" xfId="1641"/>
    <cellStyle name="_Costs not in AURORA 06GRC_Purchased Power Adj 4.03 2 2 2" xfId="17841"/>
    <cellStyle name="_Costs not in AURORA 06GRC_Purchased Power Adj 4.03 2 3" xfId="15993"/>
    <cellStyle name="_Costs not in AURORA 06GRC_Purchased Power Adj 4.03 3" xfId="1642"/>
    <cellStyle name="_Costs not in AURORA 06GRC_Purchased Power Adj 4.03 3 2" xfId="17842"/>
    <cellStyle name="_Costs not in AURORA 06GRC_Purchased Power Adj 4.03 4" xfId="15992"/>
    <cellStyle name="_Costs not in AURORA 06GRC_Rebuttal Power Costs" xfId="1643"/>
    <cellStyle name="_Costs not in AURORA 06GRC_Rebuttal Power Costs 2" xfId="1644"/>
    <cellStyle name="_Costs not in AURORA 06GRC_Rebuttal Power Costs 2 2" xfId="1645"/>
    <cellStyle name="_Costs not in AURORA 06GRC_Rebuttal Power Costs 2 2 2" xfId="17843"/>
    <cellStyle name="_Costs not in AURORA 06GRC_Rebuttal Power Costs 2 3" xfId="13463"/>
    <cellStyle name="_Costs not in AURORA 06GRC_Rebuttal Power Costs 3" xfId="1646"/>
    <cellStyle name="_Costs not in AURORA 06GRC_Rebuttal Power Costs 3 2" xfId="17844"/>
    <cellStyle name="_Costs not in AURORA 06GRC_Rebuttal Power Costs 4" xfId="13462"/>
    <cellStyle name="_Costs not in AURORA 06GRC_Rebuttal Power Costs_Adj Bench DR 3 for Initial Briefs (Electric)" xfId="1647"/>
    <cellStyle name="_Costs not in AURORA 06GRC_Rebuttal Power Costs_Adj Bench DR 3 for Initial Briefs (Electric) 2" xfId="1648"/>
    <cellStyle name="_Costs not in AURORA 06GRC_Rebuttal Power Costs_Adj Bench DR 3 for Initial Briefs (Electric) 2 2" xfId="1649"/>
    <cellStyle name="_Costs not in AURORA 06GRC_Rebuttal Power Costs_Adj Bench DR 3 for Initial Briefs (Electric) 2 2 2" xfId="17845"/>
    <cellStyle name="_Costs not in AURORA 06GRC_Rebuttal Power Costs_Adj Bench DR 3 for Initial Briefs (Electric) 2 3" xfId="13465"/>
    <cellStyle name="_Costs not in AURORA 06GRC_Rebuttal Power Costs_Adj Bench DR 3 for Initial Briefs (Electric) 3" xfId="1650"/>
    <cellStyle name="_Costs not in AURORA 06GRC_Rebuttal Power Costs_Adj Bench DR 3 for Initial Briefs (Electric) 3 2" xfId="17846"/>
    <cellStyle name="_Costs not in AURORA 06GRC_Rebuttal Power Costs_Adj Bench DR 3 for Initial Briefs (Electric) 4" xfId="13464"/>
    <cellStyle name="_Costs not in AURORA 06GRC_Rebuttal Power Costs_Adj Bench DR 3 for Initial Briefs (Electric)_DEM-WP(C) ENERG10C--ctn Mid-C_042010 2010GRC" xfId="8946"/>
    <cellStyle name="_Costs not in AURORA 06GRC_Rebuttal Power Costs_DEM-WP(C) ENERG10C--ctn Mid-C_042010 2010GRC" xfId="8947"/>
    <cellStyle name="_Costs not in AURORA 06GRC_Rebuttal Power Costs_Electric Rev Req Model (2009 GRC) Rebuttal" xfId="1651"/>
    <cellStyle name="_Costs not in AURORA 06GRC_Rebuttal Power Costs_Electric Rev Req Model (2009 GRC) Rebuttal 2" xfId="1652"/>
    <cellStyle name="_Costs not in AURORA 06GRC_Rebuttal Power Costs_Electric Rev Req Model (2009 GRC) Rebuttal 2 2" xfId="1653"/>
    <cellStyle name="_Costs not in AURORA 06GRC_Rebuttal Power Costs_Electric Rev Req Model (2009 GRC) Rebuttal 2 2 2" xfId="17847"/>
    <cellStyle name="_Costs not in AURORA 06GRC_Rebuttal Power Costs_Electric Rev Req Model (2009 GRC) Rebuttal 2 3" xfId="15994"/>
    <cellStyle name="_Costs not in AURORA 06GRC_Rebuttal Power Costs_Electric Rev Req Model (2009 GRC) Rebuttal 3" xfId="1654"/>
    <cellStyle name="_Costs not in AURORA 06GRC_Rebuttal Power Costs_Electric Rev Req Model (2009 GRC) Rebuttal 3 2" xfId="17848"/>
    <cellStyle name="_Costs not in AURORA 06GRC_Rebuttal Power Costs_Electric Rev Req Model (2009 GRC) Rebuttal 4" xfId="13466"/>
    <cellStyle name="_Costs not in AURORA 06GRC_Rebuttal Power Costs_Electric Rev Req Model (2009 GRC) Rebuttal REmoval of New  WH Solar AdjustMI" xfId="1655"/>
    <cellStyle name="_Costs not in AURORA 06GRC_Rebuttal Power Costs_Electric Rev Req Model (2009 GRC) Rebuttal REmoval of New  WH Solar AdjustMI 2" xfId="1656"/>
    <cellStyle name="_Costs not in AURORA 06GRC_Rebuttal Power Costs_Electric Rev Req Model (2009 GRC) Rebuttal REmoval of New  WH Solar AdjustMI 2 2" xfId="1657"/>
    <cellStyle name="_Costs not in AURORA 06GRC_Rebuttal Power Costs_Electric Rev Req Model (2009 GRC) Rebuttal REmoval of New  WH Solar AdjustMI 2 2 2" xfId="17849"/>
    <cellStyle name="_Costs not in AURORA 06GRC_Rebuttal Power Costs_Electric Rev Req Model (2009 GRC) Rebuttal REmoval of New  WH Solar AdjustMI 2 3" xfId="13468"/>
    <cellStyle name="_Costs not in AURORA 06GRC_Rebuttal Power Costs_Electric Rev Req Model (2009 GRC) Rebuttal REmoval of New  WH Solar AdjustMI 3" xfId="1658"/>
    <cellStyle name="_Costs not in AURORA 06GRC_Rebuttal Power Costs_Electric Rev Req Model (2009 GRC) Rebuttal REmoval of New  WH Solar AdjustMI 3 2" xfId="17850"/>
    <cellStyle name="_Costs not in AURORA 06GRC_Rebuttal Power Costs_Electric Rev Req Model (2009 GRC) Rebuttal REmoval of New  WH Solar AdjustMI 4" xfId="13467"/>
    <cellStyle name="_Costs not in AURORA 06GRC_Rebuttal Power Costs_Electric Rev Req Model (2009 GRC) Rebuttal REmoval of New  WH Solar AdjustMI_DEM-WP(C) ENERG10C--ctn Mid-C_042010 2010GRC" xfId="8948"/>
    <cellStyle name="_Costs not in AURORA 06GRC_Rebuttal Power Costs_Electric Rev Req Model (2009 GRC) Revised 01-18-2010" xfId="1659"/>
    <cellStyle name="_Costs not in AURORA 06GRC_Rebuttal Power Costs_Electric Rev Req Model (2009 GRC) Revised 01-18-2010 2" xfId="1660"/>
    <cellStyle name="_Costs not in AURORA 06GRC_Rebuttal Power Costs_Electric Rev Req Model (2009 GRC) Revised 01-18-2010 2 2" xfId="1661"/>
    <cellStyle name="_Costs not in AURORA 06GRC_Rebuttal Power Costs_Electric Rev Req Model (2009 GRC) Revised 01-18-2010 2 2 2" xfId="17851"/>
    <cellStyle name="_Costs not in AURORA 06GRC_Rebuttal Power Costs_Electric Rev Req Model (2009 GRC) Revised 01-18-2010 2 3" xfId="13470"/>
    <cellStyle name="_Costs not in AURORA 06GRC_Rebuttal Power Costs_Electric Rev Req Model (2009 GRC) Revised 01-18-2010 3" xfId="1662"/>
    <cellStyle name="_Costs not in AURORA 06GRC_Rebuttal Power Costs_Electric Rev Req Model (2009 GRC) Revised 01-18-2010 3 2" xfId="17852"/>
    <cellStyle name="_Costs not in AURORA 06GRC_Rebuttal Power Costs_Electric Rev Req Model (2009 GRC) Revised 01-18-2010 4" xfId="13469"/>
    <cellStyle name="_Costs not in AURORA 06GRC_Rebuttal Power Costs_Electric Rev Req Model (2009 GRC) Revised 01-18-2010_DEM-WP(C) ENERG10C--ctn Mid-C_042010 2010GRC" xfId="8949"/>
    <cellStyle name="_Costs not in AURORA 06GRC_Rebuttal Power Costs_Final Order Electric EXHIBIT A-1" xfId="1663"/>
    <cellStyle name="_Costs not in AURORA 06GRC_Rebuttal Power Costs_Final Order Electric EXHIBIT A-1 2" xfId="1664"/>
    <cellStyle name="_Costs not in AURORA 06GRC_Rebuttal Power Costs_Final Order Electric EXHIBIT A-1 2 2" xfId="1665"/>
    <cellStyle name="_Costs not in AURORA 06GRC_Rebuttal Power Costs_Final Order Electric EXHIBIT A-1 2 2 2" xfId="17853"/>
    <cellStyle name="_Costs not in AURORA 06GRC_Rebuttal Power Costs_Final Order Electric EXHIBIT A-1 2 3" xfId="15995"/>
    <cellStyle name="_Costs not in AURORA 06GRC_Rebuttal Power Costs_Final Order Electric EXHIBIT A-1 3" xfId="1666"/>
    <cellStyle name="_Costs not in AURORA 06GRC_Rebuttal Power Costs_Final Order Electric EXHIBIT A-1 3 2" xfId="17854"/>
    <cellStyle name="_Costs not in AURORA 06GRC_Rebuttal Power Costs_Final Order Electric EXHIBIT A-1 4" xfId="13471"/>
    <cellStyle name="_Costs not in AURORA 06GRC_ROR &amp; CONV FACTOR" xfId="1667"/>
    <cellStyle name="_Costs not in AURORA 06GRC_ROR &amp; CONV FACTOR 2" xfId="1668"/>
    <cellStyle name="_Costs not in AURORA 06GRC_ROR &amp; CONV FACTOR 2 2" xfId="1669"/>
    <cellStyle name="_Costs not in AURORA 06GRC_ROR &amp; CONV FACTOR 2 2 2" xfId="17855"/>
    <cellStyle name="_Costs not in AURORA 06GRC_ROR &amp; CONV FACTOR 2 3" xfId="15997"/>
    <cellStyle name="_Costs not in AURORA 06GRC_ROR &amp; CONV FACTOR 3" xfId="1670"/>
    <cellStyle name="_Costs not in AURORA 06GRC_ROR &amp; CONV FACTOR 3 2" xfId="17856"/>
    <cellStyle name="_Costs not in AURORA 06GRC_ROR &amp; CONV FACTOR 4" xfId="15996"/>
    <cellStyle name="_Costs not in AURORA 06GRC_ROR 5.02" xfId="1671"/>
    <cellStyle name="_Costs not in AURORA 06GRC_ROR 5.02 2" xfId="1672"/>
    <cellStyle name="_Costs not in AURORA 06GRC_ROR 5.02 2 2" xfId="1673"/>
    <cellStyle name="_Costs not in AURORA 06GRC_ROR 5.02 2 2 2" xfId="17857"/>
    <cellStyle name="_Costs not in AURORA 06GRC_ROR 5.02 2 3" xfId="15999"/>
    <cellStyle name="_Costs not in AURORA 06GRC_ROR 5.02 3" xfId="1674"/>
    <cellStyle name="_Costs not in AURORA 06GRC_ROR 5.02 3 2" xfId="17858"/>
    <cellStyle name="_Costs not in AURORA 06GRC_ROR 5.02 4" xfId="15998"/>
    <cellStyle name="_Costs not in AURORA 06GRC_Transmission Workbook for May BOD" xfId="1675"/>
    <cellStyle name="_Costs not in AURORA 06GRC_Transmission Workbook for May BOD 2" xfId="1676"/>
    <cellStyle name="_Costs not in AURORA 06GRC_Transmission Workbook for May BOD 2 2" xfId="11752"/>
    <cellStyle name="_Costs not in AURORA 06GRC_Transmission Workbook for May BOD 3" xfId="11753"/>
    <cellStyle name="_Costs not in AURORA 06GRC_Transmission Workbook for May BOD_DEM-WP(C) ENERG10C--ctn Mid-C_042010 2010GRC" xfId="8950"/>
    <cellStyle name="_Costs not in AURORA 06GRC_Wind Integration 10GRC" xfId="1677"/>
    <cellStyle name="_Costs not in AURORA 06GRC_Wind Integration 10GRC 2" xfId="1678"/>
    <cellStyle name="_Costs not in AURORA 06GRC_Wind Integration 10GRC 2 2" xfId="11754"/>
    <cellStyle name="_Costs not in AURORA 06GRC_Wind Integration 10GRC 3" xfId="11755"/>
    <cellStyle name="_Costs not in AURORA 06GRC_Wind Integration 10GRC_DEM-WP(C) ENERG10C--ctn Mid-C_042010 2010GRC" xfId="8951"/>
    <cellStyle name="_Costs not in AURORA 2006GRC 6.15.06" xfId="1679"/>
    <cellStyle name="_Costs not in AURORA 2006GRC 6.15.06 2" xfId="1680"/>
    <cellStyle name="_Costs not in AURORA 2006GRC 6.15.06 2 2" xfId="1681"/>
    <cellStyle name="_Costs not in AURORA 2006GRC 6.15.06 2 2 2" xfId="1682"/>
    <cellStyle name="_Costs not in AURORA 2006GRC 6.15.06 2 2 2 2" xfId="17859"/>
    <cellStyle name="_Costs not in AURORA 2006GRC 6.15.06 2 2 3" xfId="13474"/>
    <cellStyle name="_Costs not in AURORA 2006GRC 6.15.06 2 3" xfId="1683"/>
    <cellStyle name="_Costs not in AURORA 2006GRC 6.15.06 2 3 2" xfId="17860"/>
    <cellStyle name="_Costs not in AURORA 2006GRC 6.15.06 2 4" xfId="13473"/>
    <cellStyle name="_Costs not in AURORA 2006GRC 6.15.06 3" xfId="1684"/>
    <cellStyle name="_Costs not in AURORA 2006GRC 6.15.06 3 2" xfId="1685"/>
    <cellStyle name="_Costs not in AURORA 2006GRC 6.15.06 3 2 2" xfId="1686"/>
    <cellStyle name="_Costs not in AURORA 2006GRC 6.15.06 3 2 2 2" xfId="17861"/>
    <cellStyle name="_Costs not in AURORA 2006GRC 6.15.06 3 2 3" xfId="16000"/>
    <cellStyle name="_Costs not in AURORA 2006GRC 6.15.06 3 3" xfId="1687"/>
    <cellStyle name="_Costs not in AURORA 2006GRC 6.15.06 3 3 2" xfId="1688"/>
    <cellStyle name="_Costs not in AURORA 2006GRC 6.15.06 3 3 2 2" xfId="17862"/>
    <cellStyle name="_Costs not in AURORA 2006GRC 6.15.06 3 3 3" xfId="16001"/>
    <cellStyle name="_Costs not in AURORA 2006GRC 6.15.06 3 4" xfId="1689"/>
    <cellStyle name="_Costs not in AURORA 2006GRC 6.15.06 3 4 2" xfId="1690"/>
    <cellStyle name="_Costs not in AURORA 2006GRC 6.15.06 3 4 2 2" xfId="17863"/>
    <cellStyle name="_Costs not in AURORA 2006GRC 6.15.06 3 4 3" xfId="16002"/>
    <cellStyle name="_Costs not in AURORA 2006GRC 6.15.06 3 5" xfId="13475"/>
    <cellStyle name="_Costs not in AURORA 2006GRC 6.15.06 4" xfId="1691"/>
    <cellStyle name="_Costs not in AURORA 2006GRC 6.15.06 4 2" xfId="1692"/>
    <cellStyle name="_Costs not in AURORA 2006GRC 6.15.06 4 2 2" xfId="15575"/>
    <cellStyle name="_Costs not in AURORA 2006GRC 6.15.06 4 3" xfId="13476"/>
    <cellStyle name="_Costs not in AURORA 2006GRC 6.15.06 5" xfId="1693"/>
    <cellStyle name="_Costs not in AURORA 2006GRC 6.15.06 5 2" xfId="17864"/>
    <cellStyle name="_Costs not in AURORA 2006GRC 6.15.06 5 2 2" xfId="21312"/>
    <cellStyle name="_Costs not in AURORA 2006GRC 6.15.06 5 3" xfId="21313"/>
    <cellStyle name="_Costs not in AURORA 2006GRC 6.15.06 6" xfId="1694"/>
    <cellStyle name="_Costs not in AURORA 2006GRC 6.15.06 6 2" xfId="8952"/>
    <cellStyle name="_Costs not in AURORA 2006GRC 6.15.06 7" xfId="8953"/>
    <cellStyle name="_Costs not in AURORA 2006GRC 6.15.06 7 2" xfId="8954"/>
    <cellStyle name="_Costs not in AURORA 2006GRC 6.15.06 8" xfId="21314"/>
    <cellStyle name="_Costs not in AURORA 2006GRC 6.15.06 8 2" xfId="21315"/>
    <cellStyle name="_Costs not in AURORA 2006GRC 6.15.06 9" xfId="21316"/>
    <cellStyle name="_Costs not in AURORA 2006GRC 6.15.06 9 2" xfId="21317"/>
    <cellStyle name="_Costs not in AURORA 2006GRC 6.15.06_04 07E Wild Horse Wind Expansion (C) (2)" xfId="1695"/>
    <cellStyle name="_Costs not in AURORA 2006GRC 6.15.06_04 07E Wild Horse Wind Expansion (C) (2) 2" xfId="1696"/>
    <cellStyle name="_Costs not in AURORA 2006GRC 6.15.06_04 07E Wild Horse Wind Expansion (C) (2) 2 2" xfId="1697"/>
    <cellStyle name="_Costs not in AURORA 2006GRC 6.15.06_04 07E Wild Horse Wind Expansion (C) (2) 2 2 2" xfId="17865"/>
    <cellStyle name="_Costs not in AURORA 2006GRC 6.15.06_04 07E Wild Horse Wind Expansion (C) (2) 2 3" xfId="13478"/>
    <cellStyle name="_Costs not in AURORA 2006GRC 6.15.06_04 07E Wild Horse Wind Expansion (C) (2) 3" xfId="1698"/>
    <cellStyle name="_Costs not in AURORA 2006GRC 6.15.06_04 07E Wild Horse Wind Expansion (C) (2) 3 2" xfId="17866"/>
    <cellStyle name="_Costs not in AURORA 2006GRC 6.15.06_04 07E Wild Horse Wind Expansion (C) (2) 4" xfId="13477"/>
    <cellStyle name="_Costs not in AURORA 2006GRC 6.15.06_04 07E Wild Horse Wind Expansion (C) (2)_Adj Bench DR 3 for Initial Briefs (Electric)" xfId="1699"/>
    <cellStyle name="_Costs not in AURORA 2006GRC 6.15.06_04 07E Wild Horse Wind Expansion (C) (2)_Adj Bench DR 3 for Initial Briefs (Electric) 2" xfId="1700"/>
    <cellStyle name="_Costs not in AURORA 2006GRC 6.15.06_04 07E Wild Horse Wind Expansion (C) (2)_Adj Bench DR 3 for Initial Briefs (Electric) 2 2" xfId="1701"/>
    <cellStyle name="_Costs not in AURORA 2006GRC 6.15.06_04 07E Wild Horse Wind Expansion (C) (2)_Adj Bench DR 3 for Initial Briefs (Electric) 2 2 2" xfId="17867"/>
    <cellStyle name="_Costs not in AURORA 2006GRC 6.15.06_04 07E Wild Horse Wind Expansion (C) (2)_Adj Bench DR 3 for Initial Briefs (Electric) 2 3" xfId="13480"/>
    <cellStyle name="_Costs not in AURORA 2006GRC 6.15.06_04 07E Wild Horse Wind Expansion (C) (2)_Adj Bench DR 3 for Initial Briefs (Electric) 3" xfId="1702"/>
    <cellStyle name="_Costs not in AURORA 2006GRC 6.15.06_04 07E Wild Horse Wind Expansion (C) (2)_Adj Bench DR 3 for Initial Briefs (Electric) 3 2" xfId="17868"/>
    <cellStyle name="_Costs not in AURORA 2006GRC 6.15.06_04 07E Wild Horse Wind Expansion (C) (2)_Adj Bench DR 3 for Initial Briefs (Electric) 4" xfId="13479"/>
    <cellStyle name="_Costs not in AURORA 2006GRC 6.15.06_04 07E Wild Horse Wind Expansion (C) (2)_Adj Bench DR 3 for Initial Briefs (Electric)_DEM-WP(C) ENERG10C--ctn Mid-C_042010 2010GRC" xfId="8955"/>
    <cellStyle name="_Costs not in AURORA 2006GRC 6.15.06_04 07E Wild Horse Wind Expansion (C) (2)_Book1" xfId="10957"/>
    <cellStyle name="_Costs not in AURORA 2006GRC 6.15.06_04 07E Wild Horse Wind Expansion (C) (2)_DEM-WP(C) ENERG10C--ctn Mid-C_042010 2010GRC" xfId="8956"/>
    <cellStyle name="_Costs not in AURORA 2006GRC 6.15.06_04 07E Wild Horse Wind Expansion (C) (2)_Electric Rev Req Model (2009 GRC) " xfId="1703"/>
    <cellStyle name="_Costs not in AURORA 2006GRC 6.15.06_04 07E Wild Horse Wind Expansion (C) (2)_Electric Rev Req Model (2009 GRC)  2" xfId="1704"/>
    <cellStyle name="_Costs not in AURORA 2006GRC 6.15.06_04 07E Wild Horse Wind Expansion (C) (2)_Electric Rev Req Model (2009 GRC)  2 2" xfId="1705"/>
    <cellStyle name="_Costs not in AURORA 2006GRC 6.15.06_04 07E Wild Horse Wind Expansion (C) (2)_Electric Rev Req Model (2009 GRC)  2 2 2" xfId="17869"/>
    <cellStyle name="_Costs not in AURORA 2006GRC 6.15.06_04 07E Wild Horse Wind Expansion (C) (2)_Electric Rev Req Model (2009 GRC)  2 3" xfId="13482"/>
    <cellStyle name="_Costs not in AURORA 2006GRC 6.15.06_04 07E Wild Horse Wind Expansion (C) (2)_Electric Rev Req Model (2009 GRC)  3" xfId="1706"/>
    <cellStyle name="_Costs not in AURORA 2006GRC 6.15.06_04 07E Wild Horse Wind Expansion (C) (2)_Electric Rev Req Model (2009 GRC)  3 2" xfId="17870"/>
    <cellStyle name="_Costs not in AURORA 2006GRC 6.15.06_04 07E Wild Horse Wind Expansion (C) (2)_Electric Rev Req Model (2009 GRC)  4" xfId="13481"/>
    <cellStyle name="_Costs not in AURORA 2006GRC 6.15.06_04 07E Wild Horse Wind Expansion (C) (2)_Electric Rev Req Model (2009 GRC) _DEM-WP(C) ENERG10C--ctn Mid-C_042010 2010GRC" xfId="8957"/>
    <cellStyle name="_Costs not in AURORA 2006GRC 6.15.06_04 07E Wild Horse Wind Expansion (C) (2)_Electric Rev Req Model (2009 GRC) Rebuttal" xfId="1707"/>
    <cellStyle name="_Costs not in AURORA 2006GRC 6.15.06_04 07E Wild Horse Wind Expansion (C) (2)_Electric Rev Req Model (2009 GRC) Rebuttal 2" xfId="1708"/>
    <cellStyle name="_Costs not in AURORA 2006GRC 6.15.06_04 07E Wild Horse Wind Expansion (C) (2)_Electric Rev Req Model (2009 GRC) Rebuttal 2 2" xfId="1709"/>
    <cellStyle name="_Costs not in AURORA 2006GRC 6.15.06_04 07E Wild Horse Wind Expansion (C) (2)_Electric Rev Req Model (2009 GRC) Rebuttal 2 2 2" xfId="17871"/>
    <cellStyle name="_Costs not in AURORA 2006GRC 6.15.06_04 07E Wild Horse Wind Expansion (C) (2)_Electric Rev Req Model (2009 GRC) Rebuttal 2 3" xfId="16003"/>
    <cellStyle name="_Costs not in AURORA 2006GRC 6.15.06_04 07E Wild Horse Wind Expansion (C) (2)_Electric Rev Req Model (2009 GRC) Rebuttal 3" xfId="1710"/>
    <cellStyle name="_Costs not in AURORA 2006GRC 6.15.06_04 07E Wild Horse Wind Expansion (C) (2)_Electric Rev Req Model (2009 GRC) Rebuttal 3 2" xfId="17872"/>
    <cellStyle name="_Costs not in AURORA 2006GRC 6.15.06_04 07E Wild Horse Wind Expansion (C) (2)_Electric Rev Req Model (2009 GRC) Rebuttal 4" xfId="13483"/>
    <cellStyle name="_Costs not in AURORA 2006GRC 6.15.06_04 07E Wild Horse Wind Expansion (C) (2)_Electric Rev Req Model (2009 GRC) Rebuttal REmoval of New  WH Solar AdjustMI" xfId="1711"/>
    <cellStyle name="_Costs not in AURORA 2006GRC 6.15.06_04 07E Wild Horse Wind Expansion (C) (2)_Electric Rev Req Model (2009 GRC) Rebuttal REmoval of New  WH Solar AdjustMI 2" xfId="1712"/>
    <cellStyle name="_Costs not in AURORA 2006GRC 6.15.06_04 07E Wild Horse Wind Expansion (C) (2)_Electric Rev Req Model (2009 GRC) Rebuttal REmoval of New  WH Solar AdjustMI 2 2" xfId="1713"/>
    <cellStyle name="_Costs not in AURORA 2006GRC 6.15.06_04 07E Wild Horse Wind Expansion (C) (2)_Electric Rev Req Model (2009 GRC) Rebuttal REmoval of New  WH Solar AdjustMI 2 2 2" xfId="17873"/>
    <cellStyle name="_Costs not in AURORA 2006GRC 6.15.06_04 07E Wild Horse Wind Expansion (C) (2)_Electric Rev Req Model (2009 GRC) Rebuttal REmoval of New  WH Solar AdjustMI 2 3" xfId="13485"/>
    <cellStyle name="_Costs not in AURORA 2006GRC 6.15.06_04 07E Wild Horse Wind Expansion (C) (2)_Electric Rev Req Model (2009 GRC) Rebuttal REmoval of New  WH Solar AdjustMI 3" xfId="1714"/>
    <cellStyle name="_Costs not in AURORA 2006GRC 6.15.06_04 07E Wild Horse Wind Expansion (C) (2)_Electric Rev Req Model (2009 GRC) Rebuttal REmoval of New  WH Solar AdjustMI 3 2" xfId="17874"/>
    <cellStyle name="_Costs not in AURORA 2006GRC 6.15.06_04 07E Wild Horse Wind Expansion (C) (2)_Electric Rev Req Model (2009 GRC) Rebuttal REmoval of New  WH Solar AdjustMI 4" xfId="13484"/>
    <cellStyle name="_Costs not in AURORA 2006GRC 6.15.06_04 07E Wild Horse Wind Expansion (C) (2)_Electric Rev Req Model (2009 GRC) Rebuttal REmoval of New  WH Solar AdjustMI_DEM-WP(C) ENERG10C--ctn Mid-C_042010 2010GRC" xfId="8958"/>
    <cellStyle name="_Costs not in AURORA 2006GRC 6.15.06_04 07E Wild Horse Wind Expansion (C) (2)_Electric Rev Req Model (2009 GRC) Revised 01-18-2010" xfId="1715"/>
    <cellStyle name="_Costs not in AURORA 2006GRC 6.15.06_04 07E Wild Horse Wind Expansion (C) (2)_Electric Rev Req Model (2009 GRC) Revised 01-18-2010 2" xfId="1716"/>
    <cellStyle name="_Costs not in AURORA 2006GRC 6.15.06_04 07E Wild Horse Wind Expansion (C) (2)_Electric Rev Req Model (2009 GRC) Revised 01-18-2010 2 2" xfId="1717"/>
    <cellStyle name="_Costs not in AURORA 2006GRC 6.15.06_04 07E Wild Horse Wind Expansion (C) (2)_Electric Rev Req Model (2009 GRC) Revised 01-18-2010 2 2 2" xfId="17875"/>
    <cellStyle name="_Costs not in AURORA 2006GRC 6.15.06_04 07E Wild Horse Wind Expansion (C) (2)_Electric Rev Req Model (2009 GRC) Revised 01-18-2010 2 3" xfId="13487"/>
    <cellStyle name="_Costs not in AURORA 2006GRC 6.15.06_04 07E Wild Horse Wind Expansion (C) (2)_Electric Rev Req Model (2009 GRC) Revised 01-18-2010 3" xfId="1718"/>
    <cellStyle name="_Costs not in AURORA 2006GRC 6.15.06_04 07E Wild Horse Wind Expansion (C) (2)_Electric Rev Req Model (2009 GRC) Revised 01-18-2010 3 2" xfId="17876"/>
    <cellStyle name="_Costs not in AURORA 2006GRC 6.15.06_04 07E Wild Horse Wind Expansion (C) (2)_Electric Rev Req Model (2009 GRC) Revised 01-18-2010 4" xfId="13486"/>
    <cellStyle name="_Costs not in AURORA 2006GRC 6.15.06_04 07E Wild Horse Wind Expansion (C) (2)_Electric Rev Req Model (2009 GRC) Revised 01-18-2010_DEM-WP(C) ENERG10C--ctn Mid-C_042010 2010GRC" xfId="8959"/>
    <cellStyle name="_Costs not in AURORA 2006GRC 6.15.06_04 07E Wild Horse Wind Expansion (C) (2)_Electric Rev Req Model (2010 GRC)" xfId="10958"/>
    <cellStyle name="_Costs not in AURORA 2006GRC 6.15.06_04 07E Wild Horse Wind Expansion (C) (2)_Electric Rev Req Model (2010 GRC) SF" xfId="10959"/>
    <cellStyle name="_Costs not in AURORA 2006GRC 6.15.06_04 07E Wild Horse Wind Expansion (C) (2)_Final Order Electric EXHIBIT A-1" xfId="1719"/>
    <cellStyle name="_Costs not in AURORA 2006GRC 6.15.06_04 07E Wild Horse Wind Expansion (C) (2)_Final Order Electric EXHIBIT A-1 2" xfId="1720"/>
    <cellStyle name="_Costs not in AURORA 2006GRC 6.15.06_04 07E Wild Horse Wind Expansion (C) (2)_Final Order Electric EXHIBIT A-1 2 2" xfId="1721"/>
    <cellStyle name="_Costs not in AURORA 2006GRC 6.15.06_04 07E Wild Horse Wind Expansion (C) (2)_Final Order Electric EXHIBIT A-1 2 2 2" xfId="17877"/>
    <cellStyle name="_Costs not in AURORA 2006GRC 6.15.06_04 07E Wild Horse Wind Expansion (C) (2)_Final Order Electric EXHIBIT A-1 2 3" xfId="16004"/>
    <cellStyle name="_Costs not in AURORA 2006GRC 6.15.06_04 07E Wild Horse Wind Expansion (C) (2)_Final Order Electric EXHIBIT A-1 3" xfId="1722"/>
    <cellStyle name="_Costs not in AURORA 2006GRC 6.15.06_04 07E Wild Horse Wind Expansion (C) (2)_Final Order Electric EXHIBIT A-1 3 2" xfId="17878"/>
    <cellStyle name="_Costs not in AURORA 2006GRC 6.15.06_04 07E Wild Horse Wind Expansion (C) (2)_Final Order Electric EXHIBIT A-1 4" xfId="13488"/>
    <cellStyle name="_Costs not in AURORA 2006GRC 6.15.06_04 07E Wild Horse Wind Expansion (C) (2)_TENASKA REGULATORY ASSET" xfId="1723"/>
    <cellStyle name="_Costs not in AURORA 2006GRC 6.15.06_04 07E Wild Horse Wind Expansion (C) (2)_TENASKA REGULATORY ASSET 2" xfId="1724"/>
    <cellStyle name="_Costs not in AURORA 2006GRC 6.15.06_04 07E Wild Horse Wind Expansion (C) (2)_TENASKA REGULATORY ASSET 2 2" xfId="1725"/>
    <cellStyle name="_Costs not in AURORA 2006GRC 6.15.06_04 07E Wild Horse Wind Expansion (C) (2)_TENASKA REGULATORY ASSET 2 2 2" xfId="17879"/>
    <cellStyle name="_Costs not in AURORA 2006GRC 6.15.06_04 07E Wild Horse Wind Expansion (C) (2)_TENASKA REGULATORY ASSET 2 3" xfId="16005"/>
    <cellStyle name="_Costs not in AURORA 2006GRC 6.15.06_04 07E Wild Horse Wind Expansion (C) (2)_TENASKA REGULATORY ASSET 3" xfId="1726"/>
    <cellStyle name="_Costs not in AURORA 2006GRC 6.15.06_04 07E Wild Horse Wind Expansion (C) (2)_TENASKA REGULATORY ASSET 3 2" xfId="17880"/>
    <cellStyle name="_Costs not in AURORA 2006GRC 6.15.06_04 07E Wild Horse Wind Expansion (C) (2)_TENASKA REGULATORY ASSET 4" xfId="13489"/>
    <cellStyle name="_Costs not in AURORA 2006GRC 6.15.06_16.37E Wild Horse Expansion DeferralRevwrkingfile SF" xfId="1727"/>
    <cellStyle name="_Costs not in AURORA 2006GRC 6.15.06_16.37E Wild Horse Expansion DeferralRevwrkingfile SF 2" xfId="1728"/>
    <cellStyle name="_Costs not in AURORA 2006GRC 6.15.06_16.37E Wild Horse Expansion DeferralRevwrkingfile SF 2 2" xfId="1729"/>
    <cellStyle name="_Costs not in AURORA 2006GRC 6.15.06_16.37E Wild Horse Expansion DeferralRevwrkingfile SF 2 2 2" xfId="17881"/>
    <cellStyle name="_Costs not in AURORA 2006GRC 6.15.06_16.37E Wild Horse Expansion DeferralRevwrkingfile SF 2 3" xfId="13491"/>
    <cellStyle name="_Costs not in AURORA 2006GRC 6.15.06_16.37E Wild Horse Expansion DeferralRevwrkingfile SF 3" xfId="1730"/>
    <cellStyle name="_Costs not in AURORA 2006GRC 6.15.06_16.37E Wild Horse Expansion DeferralRevwrkingfile SF 3 2" xfId="17882"/>
    <cellStyle name="_Costs not in AURORA 2006GRC 6.15.06_16.37E Wild Horse Expansion DeferralRevwrkingfile SF 4" xfId="13490"/>
    <cellStyle name="_Costs not in AURORA 2006GRC 6.15.06_16.37E Wild Horse Expansion DeferralRevwrkingfile SF_DEM-WP(C) ENERG10C--ctn Mid-C_042010 2010GRC" xfId="8960"/>
    <cellStyle name="_Costs not in AURORA 2006GRC 6.15.06_2009 Compliance Filing PCA Exhibits for GRC" xfId="10780"/>
    <cellStyle name="_Costs not in AURORA 2006GRC 6.15.06_2009 Compliance Filing PCA Exhibits for GRC 2" xfId="11756"/>
    <cellStyle name="_Costs not in AURORA 2006GRC 6.15.06_2009 GRC Compl Filing - Exhibit D" xfId="1731"/>
    <cellStyle name="_Costs not in AURORA 2006GRC 6.15.06_2009 GRC Compl Filing - Exhibit D 2" xfId="1732"/>
    <cellStyle name="_Costs not in AURORA 2006GRC 6.15.06_2009 GRC Compl Filing - Exhibit D 2 2" xfId="11757"/>
    <cellStyle name="_Costs not in AURORA 2006GRC 6.15.06_2009 GRC Compl Filing - Exhibit D 3" xfId="11758"/>
    <cellStyle name="_Costs not in AURORA 2006GRC 6.15.06_2009 GRC Compl Filing - Exhibit D_DEM-WP(C) ENERG10C--ctn Mid-C_042010 2010GRC" xfId="8961"/>
    <cellStyle name="_Costs not in AURORA 2006GRC 6.15.06_3.01 Income Statement" xfId="10781"/>
    <cellStyle name="_Costs not in AURORA 2006GRC 6.15.06_4 31 Regulatory Assets and Liabilities  7 06- Exhibit D" xfId="1733"/>
    <cellStyle name="_Costs not in AURORA 2006GRC 6.15.06_4 31 Regulatory Assets and Liabilities  7 06- Exhibit D 2" xfId="1734"/>
    <cellStyle name="_Costs not in AURORA 2006GRC 6.15.06_4 31 Regulatory Assets and Liabilities  7 06- Exhibit D 2 2" xfId="1735"/>
    <cellStyle name="_Costs not in AURORA 2006GRC 6.15.06_4 31 Regulatory Assets and Liabilities  7 06- Exhibit D 2 2 2" xfId="17883"/>
    <cellStyle name="_Costs not in AURORA 2006GRC 6.15.06_4 31 Regulatory Assets and Liabilities  7 06- Exhibit D 2 3" xfId="13493"/>
    <cellStyle name="_Costs not in AURORA 2006GRC 6.15.06_4 31 Regulatory Assets and Liabilities  7 06- Exhibit D 3" xfId="1736"/>
    <cellStyle name="_Costs not in AURORA 2006GRC 6.15.06_4 31 Regulatory Assets and Liabilities  7 06- Exhibit D 3 2" xfId="17884"/>
    <cellStyle name="_Costs not in AURORA 2006GRC 6.15.06_4 31 Regulatory Assets and Liabilities  7 06- Exhibit D 4" xfId="13492"/>
    <cellStyle name="_Costs not in AURORA 2006GRC 6.15.06_4 31 Regulatory Assets and Liabilities  7 06- Exhibit D_DEM-WP(C) ENERG10C--ctn Mid-C_042010 2010GRC" xfId="8962"/>
    <cellStyle name="_Costs not in AURORA 2006GRC 6.15.06_4 31 Regulatory Assets and Liabilities  7 06- Exhibit D_NIM Summary" xfId="1737"/>
    <cellStyle name="_Costs not in AURORA 2006GRC 6.15.06_4 31 Regulatory Assets and Liabilities  7 06- Exhibit D_NIM Summary 2" xfId="1738"/>
    <cellStyle name="_Costs not in AURORA 2006GRC 6.15.06_4 31 Regulatory Assets and Liabilities  7 06- Exhibit D_NIM Summary 2 2" xfId="11759"/>
    <cellStyle name="_Costs not in AURORA 2006GRC 6.15.06_4 31 Regulatory Assets and Liabilities  7 06- Exhibit D_NIM Summary 3" xfId="11760"/>
    <cellStyle name="_Costs not in AURORA 2006GRC 6.15.06_4 31 Regulatory Assets and Liabilities  7 06- Exhibit D_NIM Summary_DEM-WP(C) ENERG10C--ctn Mid-C_042010 2010GRC" xfId="8963"/>
    <cellStyle name="_Costs not in AURORA 2006GRC 6.15.06_4 31E Reg Asset  Liab and EXH D" xfId="8964"/>
    <cellStyle name="_Costs not in AURORA 2006GRC 6.15.06_4 31E Reg Asset  Liab and EXH D _ Aug 10 Filing (2)" xfId="8965"/>
    <cellStyle name="_Costs not in AURORA 2006GRC 6.15.06_4 31E Reg Asset  Liab and EXH D _ Aug 10 Filing (2) 2" xfId="21318"/>
    <cellStyle name="_Costs not in AURORA 2006GRC 6.15.06_4 31E Reg Asset  Liab and EXH D 10" xfId="21319"/>
    <cellStyle name="_Costs not in AURORA 2006GRC 6.15.06_4 31E Reg Asset  Liab and EXH D 11" xfId="21320"/>
    <cellStyle name="_Costs not in AURORA 2006GRC 6.15.06_4 31E Reg Asset  Liab and EXH D 12" xfId="21321"/>
    <cellStyle name="_Costs not in AURORA 2006GRC 6.15.06_4 31E Reg Asset  Liab and EXH D 13" xfId="21322"/>
    <cellStyle name="_Costs not in AURORA 2006GRC 6.15.06_4 31E Reg Asset  Liab and EXH D 14" xfId="21323"/>
    <cellStyle name="_Costs not in AURORA 2006GRC 6.15.06_4 31E Reg Asset  Liab and EXH D 15" xfId="21324"/>
    <cellStyle name="_Costs not in AURORA 2006GRC 6.15.06_4 31E Reg Asset  Liab and EXH D 16" xfId="21325"/>
    <cellStyle name="_Costs not in AURORA 2006GRC 6.15.06_4 31E Reg Asset  Liab and EXH D 17" xfId="21326"/>
    <cellStyle name="_Costs not in AURORA 2006GRC 6.15.06_4 31E Reg Asset  Liab and EXH D 18" xfId="21327"/>
    <cellStyle name="_Costs not in AURORA 2006GRC 6.15.06_4 31E Reg Asset  Liab and EXH D 19" xfId="21328"/>
    <cellStyle name="_Costs not in AURORA 2006GRC 6.15.06_4 31E Reg Asset  Liab and EXH D 2" xfId="21329"/>
    <cellStyle name="_Costs not in AURORA 2006GRC 6.15.06_4 31E Reg Asset  Liab and EXH D 20" xfId="21330"/>
    <cellStyle name="_Costs not in AURORA 2006GRC 6.15.06_4 31E Reg Asset  Liab and EXH D 21" xfId="21331"/>
    <cellStyle name="_Costs not in AURORA 2006GRC 6.15.06_4 31E Reg Asset  Liab and EXH D 22" xfId="21332"/>
    <cellStyle name="_Costs not in AURORA 2006GRC 6.15.06_4 31E Reg Asset  Liab and EXH D 23" xfId="21333"/>
    <cellStyle name="_Costs not in AURORA 2006GRC 6.15.06_4 31E Reg Asset  Liab and EXH D 24" xfId="21334"/>
    <cellStyle name="_Costs not in AURORA 2006GRC 6.15.06_4 31E Reg Asset  Liab and EXH D 25" xfId="21335"/>
    <cellStyle name="_Costs not in AURORA 2006GRC 6.15.06_4 31E Reg Asset  Liab and EXH D 26" xfId="21336"/>
    <cellStyle name="_Costs not in AURORA 2006GRC 6.15.06_4 31E Reg Asset  Liab and EXH D 27" xfId="21337"/>
    <cellStyle name="_Costs not in AURORA 2006GRC 6.15.06_4 31E Reg Asset  Liab and EXH D 28" xfId="21338"/>
    <cellStyle name="_Costs not in AURORA 2006GRC 6.15.06_4 31E Reg Asset  Liab and EXH D 29" xfId="21339"/>
    <cellStyle name="_Costs not in AURORA 2006GRC 6.15.06_4 31E Reg Asset  Liab and EXH D 3" xfId="21340"/>
    <cellStyle name="_Costs not in AURORA 2006GRC 6.15.06_4 31E Reg Asset  Liab and EXH D 30" xfId="21341"/>
    <cellStyle name="_Costs not in AURORA 2006GRC 6.15.06_4 31E Reg Asset  Liab and EXH D 31" xfId="21342"/>
    <cellStyle name="_Costs not in AURORA 2006GRC 6.15.06_4 31E Reg Asset  Liab and EXH D 32" xfId="21343"/>
    <cellStyle name="_Costs not in AURORA 2006GRC 6.15.06_4 31E Reg Asset  Liab and EXH D 33" xfId="21344"/>
    <cellStyle name="_Costs not in AURORA 2006GRC 6.15.06_4 31E Reg Asset  Liab and EXH D 34" xfId="21345"/>
    <cellStyle name="_Costs not in AURORA 2006GRC 6.15.06_4 31E Reg Asset  Liab and EXH D 35" xfId="21346"/>
    <cellStyle name="_Costs not in AURORA 2006GRC 6.15.06_4 31E Reg Asset  Liab and EXH D 36" xfId="21347"/>
    <cellStyle name="_Costs not in AURORA 2006GRC 6.15.06_4 31E Reg Asset  Liab and EXH D 4" xfId="21348"/>
    <cellStyle name="_Costs not in AURORA 2006GRC 6.15.06_4 31E Reg Asset  Liab and EXH D 5" xfId="21349"/>
    <cellStyle name="_Costs not in AURORA 2006GRC 6.15.06_4 31E Reg Asset  Liab and EXH D 6" xfId="21350"/>
    <cellStyle name="_Costs not in AURORA 2006GRC 6.15.06_4 31E Reg Asset  Liab and EXH D 7" xfId="21351"/>
    <cellStyle name="_Costs not in AURORA 2006GRC 6.15.06_4 31E Reg Asset  Liab and EXH D 8" xfId="21352"/>
    <cellStyle name="_Costs not in AURORA 2006GRC 6.15.06_4 31E Reg Asset  Liab and EXH D 9" xfId="21353"/>
    <cellStyle name="_Costs not in AURORA 2006GRC 6.15.06_4 32 Regulatory Assets and Liabilities  7 06- Exhibit D" xfId="1739"/>
    <cellStyle name="_Costs not in AURORA 2006GRC 6.15.06_4 32 Regulatory Assets and Liabilities  7 06- Exhibit D 2" xfId="1740"/>
    <cellStyle name="_Costs not in AURORA 2006GRC 6.15.06_4 32 Regulatory Assets and Liabilities  7 06- Exhibit D 2 2" xfId="1741"/>
    <cellStyle name="_Costs not in AURORA 2006GRC 6.15.06_4 32 Regulatory Assets and Liabilities  7 06- Exhibit D 2 2 2" xfId="17885"/>
    <cellStyle name="_Costs not in AURORA 2006GRC 6.15.06_4 32 Regulatory Assets and Liabilities  7 06- Exhibit D 2 3" xfId="13495"/>
    <cellStyle name="_Costs not in AURORA 2006GRC 6.15.06_4 32 Regulatory Assets and Liabilities  7 06- Exhibit D 3" xfId="1742"/>
    <cellStyle name="_Costs not in AURORA 2006GRC 6.15.06_4 32 Regulatory Assets and Liabilities  7 06- Exhibit D 3 2" xfId="17886"/>
    <cellStyle name="_Costs not in AURORA 2006GRC 6.15.06_4 32 Regulatory Assets and Liabilities  7 06- Exhibit D 4" xfId="13494"/>
    <cellStyle name="_Costs not in AURORA 2006GRC 6.15.06_4 32 Regulatory Assets and Liabilities  7 06- Exhibit D_DEM-WP(C) ENERG10C--ctn Mid-C_042010 2010GRC" xfId="8966"/>
    <cellStyle name="_Costs not in AURORA 2006GRC 6.15.06_4 32 Regulatory Assets and Liabilities  7 06- Exhibit D_NIM Summary" xfId="1743"/>
    <cellStyle name="_Costs not in AURORA 2006GRC 6.15.06_4 32 Regulatory Assets and Liabilities  7 06- Exhibit D_NIM Summary 2" xfId="1744"/>
    <cellStyle name="_Costs not in AURORA 2006GRC 6.15.06_4 32 Regulatory Assets and Liabilities  7 06- Exhibit D_NIM Summary 2 2" xfId="11761"/>
    <cellStyle name="_Costs not in AURORA 2006GRC 6.15.06_4 32 Regulatory Assets and Liabilities  7 06- Exhibit D_NIM Summary 3" xfId="11762"/>
    <cellStyle name="_Costs not in AURORA 2006GRC 6.15.06_4 32 Regulatory Assets and Liabilities  7 06- Exhibit D_NIM Summary_DEM-WP(C) ENERG10C--ctn Mid-C_042010 2010GRC" xfId="8967"/>
    <cellStyle name="_Costs not in AURORA 2006GRC 6.15.06_AURORA Total New" xfId="1745"/>
    <cellStyle name="_Costs not in AURORA 2006GRC 6.15.06_AURORA Total New 2" xfId="1746"/>
    <cellStyle name="_Costs not in AURORA 2006GRC 6.15.06_AURORA Total New 2 2" xfId="11763"/>
    <cellStyle name="_Costs not in AURORA 2006GRC 6.15.06_AURORA Total New 3" xfId="11764"/>
    <cellStyle name="_Costs not in AURORA 2006GRC 6.15.06_Book2" xfId="1747"/>
    <cellStyle name="_Costs not in AURORA 2006GRC 6.15.06_Book2 2" xfId="1748"/>
    <cellStyle name="_Costs not in AURORA 2006GRC 6.15.06_Book2 2 2" xfId="1749"/>
    <cellStyle name="_Costs not in AURORA 2006GRC 6.15.06_Book2 2 2 2" xfId="17887"/>
    <cellStyle name="_Costs not in AURORA 2006GRC 6.15.06_Book2 2 3" xfId="13497"/>
    <cellStyle name="_Costs not in AURORA 2006GRC 6.15.06_Book2 3" xfId="1750"/>
    <cellStyle name="_Costs not in AURORA 2006GRC 6.15.06_Book2 3 2" xfId="17888"/>
    <cellStyle name="_Costs not in AURORA 2006GRC 6.15.06_Book2 4" xfId="13496"/>
    <cellStyle name="_Costs not in AURORA 2006GRC 6.15.06_Book2_Adj Bench DR 3 for Initial Briefs (Electric)" xfId="1751"/>
    <cellStyle name="_Costs not in AURORA 2006GRC 6.15.06_Book2_Adj Bench DR 3 for Initial Briefs (Electric) 2" xfId="1752"/>
    <cellStyle name="_Costs not in AURORA 2006GRC 6.15.06_Book2_Adj Bench DR 3 for Initial Briefs (Electric) 2 2" xfId="1753"/>
    <cellStyle name="_Costs not in AURORA 2006GRC 6.15.06_Book2_Adj Bench DR 3 for Initial Briefs (Electric) 2 2 2" xfId="17889"/>
    <cellStyle name="_Costs not in AURORA 2006GRC 6.15.06_Book2_Adj Bench DR 3 for Initial Briefs (Electric) 2 3" xfId="13499"/>
    <cellStyle name="_Costs not in AURORA 2006GRC 6.15.06_Book2_Adj Bench DR 3 for Initial Briefs (Electric) 3" xfId="1754"/>
    <cellStyle name="_Costs not in AURORA 2006GRC 6.15.06_Book2_Adj Bench DR 3 for Initial Briefs (Electric) 3 2" xfId="17890"/>
    <cellStyle name="_Costs not in AURORA 2006GRC 6.15.06_Book2_Adj Bench DR 3 for Initial Briefs (Electric) 4" xfId="13498"/>
    <cellStyle name="_Costs not in AURORA 2006GRC 6.15.06_Book2_Adj Bench DR 3 for Initial Briefs (Electric)_DEM-WP(C) ENERG10C--ctn Mid-C_042010 2010GRC" xfId="8968"/>
    <cellStyle name="_Costs not in AURORA 2006GRC 6.15.06_Book2_DEM-WP(C) ENERG10C--ctn Mid-C_042010 2010GRC" xfId="8969"/>
    <cellStyle name="_Costs not in AURORA 2006GRC 6.15.06_Book2_Electric Rev Req Model (2009 GRC) Rebuttal" xfId="1755"/>
    <cellStyle name="_Costs not in AURORA 2006GRC 6.15.06_Book2_Electric Rev Req Model (2009 GRC) Rebuttal 2" xfId="1756"/>
    <cellStyle name="_Costs not in AURORA 2006GRC 6.15.06_Book2_Electric Rev Req Model (2009 GRC) Rebuttal 2 2" xfId="1757"/>
    <cellStyle name="_Costs not in AURORA 2006GRC 6.15.06_Book2_Electric Rev Req Model (2009 GRC) Rebuttal 2 2 2" xfId="17891"/>
    <cellStyle name="_Costs not in AURORA 2006GRC 6.15.06_Book2_Electric Rev Req Model (2009 GRC) Rebuttal 2 3" xfId="16006"/>
    <cellStyle name="_Costs not in AURORA 2006GRC 6.15.06_Book2_Electric Rev Req Model (2009 GRC) Rebuttal 3" xfId="1758"/>
    <cellStyle name="_Costs not in AURORA 2006GRC 6.15.06_Book2_Electric Rev Req Model (2009 GRC) Rebuttal 3 2" xfId="17892"/>
    <cellStyle name="_Costs not in AURORA 2006GRC 6.15.06_Book2_Electric Rev Req Model (2009 GRC) Rebuttal 4" xfId="13500"/>
    <cellStyle name="_Costs not in AURORA 2006GRC 6.15.06_Book2_Electric Rev Req Model (2009 GRC) Rebuttal REmoval of New  WH Solar AdjustMI" xfId="1759"/>
    <cellStyle name="_Costs not in AURORA 2006GRC 6.15.06_Book2_Electric Rev Req Model (2009 GRC) Rebuttal REmoval of New  WH Solar AdjustMI 2" xfId="1760"/>
    <cellStyle name="_Costs not in AURORA 2006GRC 6.15.06_Book2_Electric Rev Req Model (2009 GRC) Rebuttal REmoval of New  WH Solar AdjustMI 2 2" xfId="1761"/>
    <cellStyle name="_Costs not in AURORA 2006GRC 6.15.06_Book2_Electric Rev Req Model (2009 GRC) Rebuttal REmoval of New  WH Solar AdjustMI 2 2 2" xfId="17893"/>
    <cellStyle name="_Costs not in AURORA 2006GRC 6.15.06_Book2_Electric Rev Req Model (2009 GRC) Rebuttal REmoval of New  WH Solar AdjustMI 2 3" xfId="13502"/>
    <cellStyle name="_Costs not in AURORA 2006GRC 6.15.06_Book2_Electric Rev Req Model (2009 GRC) Rebuttal REmoval of New  WH Solar AdjustMI 3" xfId="1762"/>
    <cellStyle name="_Costs not in AURORA 2006GRC 6.15.06_Book2_Electric Rev Req Model (2009 GRC) Rebuttal REmoval of New  WH Solar AdjustMI 3 2" xfId="17894"/>
    <cellStyle name="_Costs not in AURORA 2006GRC 6.15.06_Book2_Electric Rev Req Model (2009 GRC) Rebuttal REmoval of New  WH Solar AdjustMI 4" xfId="13501"/>
    <cellStyle name="_Costs not in AURORA 2006GRC 6.15.06_Book2_Electric Rev Req Model (2009 GRC) Rebuttal REmoval of New  WH Solar AdjustMI_DEM-WP(C) ENERG10C--ctn Mid-C_042010 2010GRC" xfId="8970"/>
    <cellStyle name="_Costs not in AURORA 2006GRC 6.15.06_Book2_Electric Rev Req Model (2009 GRC) Revised 01-18-2010" xfId="1763"/>
    <cellStyle name="_Costs not in AURORA 2006GRC 6.15.06_Book2_Electric Rev Req Model (2009 GRC) Revised 01-18-2010 2" xfId="1764"/>
    <cellStyle name="_Costs not in AURORA 2006GRC 6.15.06_Book2_Electric Rev Req Model (2009 GRC) Revised 01-18-2010 2 2" xfId="1765"/>
    <cellStyle name="_Costs not in AURORA 2006GRC 6.15.06_Book2_Electric Rev Req Model (2009 GRC) Revised 01-18-2010 2 2 2" xfId="17895"/>
    <cellStyle name="_Costs not in AURORA 2006GRC 6.15.06_Book2_Electric Rev Req Model (2009 GRC) Revised 01-18-2010 2 3" xfId="13504"/>
    <cellStyle name="_Costs not in AURORA 2006GRC 6.15.06_Book2_Electric Rev Req Model (2009 GRC) Revised 01-18-2010 3" xfId="1766"/>
    <cellStyle name="_Costs not in AURORA 2006GRC 6.15.06_Book2_Electric Rev Req Model (2009 GRC) Revised 01-18-2010 3 2" xfId="17896"/>
    <cellStyle name="_Costs not in AURORA 2006GRC 6.15.06_Book2_Electric Rev Req Model (2009 GRC) Revised 01-18-2010 4" xfId="13503"/>
    <cellStyle name="_Costs not in AURORA 2006GRC 6.15.06_Book2_Electric Rev Req Model (2009 GRC) Revised 01-18-2010_DEM-WP(C) ENERG10C--ctn Mid-C_042010 2010GRC" xfId="8971"/>
    <cellStyle name="_Costs not in AURORA 2006GRC 6.15.06_Book2_Final Order Electric EXHIBIT A-1" xfId="1767"/>
    <cellStyle name="_Costs not in AURORA 2006GRC 6.15.06_Book2_Final Order Electric EXHIBIT A-1 2" xfId="1768"/>
    <cellStyle name="_Costs not in AURORA 2006GRC 6.15.06_Book2_Final Order Electric EXHIBIT A-1 2 2" xfId="1769"/>
    <cellStyle name="_Costs not in AURORA 2006GRC 6.15.06_Book2_Final Order Electric EXHIBIT A-1 2 2 2" xfId="17897"/>
    <cellStyle name="_Costs not in AURORA 2006GRC 6.15.06_Book2_Final Order Electric EXHIBIT A-1 2 3" xfId="16007"/>
    <cellStyle name="_Costs not in AURORA 2006GRC 6.15.06_Book2_Final Order Electric EXHIBIT A-1 3" xfId="1770"/>
    <cellStyle name="_Costs not in AURORA 2006GRC 6.15.06_Book2_Final Order Electric EXHIBIT A-1 3 2" xfId="17898"/>
    <cellStyle name="_Costs not in AURORA 2006GRC 6.15.06_Book2_Final Order Electric EXHIBIT A-1 4" xfId="13505"/>
    <cellStyle name="_Costs not in AURORA 2006GRC 6.15.06_Book4" xfId="1771"/>
    <cellStyle name="_Costs not in AURORA 2006GRC 6.15.06_Book4 2" xfId="1772"/>
    <cellStyle name="_Costs not in AURORA 2006GRC 6.15.06_Book4 2 2" xfId="1773"/>
    <cellStyle name="_Costs not in AURORA 2006GRC 6.15.06_Book4 2 2 2" xfId="17899"/>
    <cellStyle name="_Costs not in AURORA 2006GRC 6.15.06_Book4 2 3" xfId="13507"/>
    <cellStyle name="_Costs not in AURORA 2006GRC 6.15.06_Book4 3" xfId="1774"/>
    <cellStyle name="_Costs not in AURORA 2006GRC 6.15.06_Book4 3 2" xfId="17900"/>
    <cellStyle name="_Costs not in AURORA 2006GRC 6.15.06_Book4 4" xfId="13506"/>
    <cellStyle name="_Costs not in AURORA 2006GRC 6.15.06_Book4_DEM-WP(C) ENERG10C--ctn Mid-C_042010 2010GRC" xfId="8972"/>
    <cellStyle name="_Costs not in AURORA 2006GRC 6.15.06_Book9" xfId="1775"/>
    <cellStyle name="_Costs not in AURORA 2006GRC 6.15.06_Book9 2" xfId="1776"/>
    <cellStyle name="_Costs not in AURORA 2006GRC 6.15.06_Book9 2 2" xfId="1777"/>
    <cellStyle name="_Costs not in AURORA 2006GRC 6.15.06_Book9 2 2 2" xfId="17901"/>
    <cellStyle name="_Costs not in AURORA 2006GRC 6.15.06_Book9 2 3" xfId="13509"/>
    <cellStyle name="_Costs not in AURORA 2006GRC 6.15.06_Book9 3" xfId="1778"/>
    <cellStyle name="_Costs not in AURORA 2006GRC 6.15.06_Book9 3 2" xfId="17902"/>
    <cellStyle name="_Costs not in AURORA 2006GRC 6.15.06_Book9 4" xfId="13508"/>
    <cellStyle name="_Costs not in AURORA 2006GRC 6.15.06_Book9_DEM-WP(C) ENERG10C--ctn Mid-C_042010 2010GRC" xfId="8973"/>
    <cellStyle name="_Costs not in AURORA 2006GRC 6.15.06_Chelan PUD Power Costs (8-10)" xfId="8974"/>
    <cellStyle name="_Costs not in AURORA 2006GRC 6.15.06_Chelan PUD Power Costs (8-10) 2" xfId="21354"/>
    <cellStyle name="_Costs not in AURORA 2006GRC 6.15.06_DEM-WP(C) Chelan Power Costs" xfId="8975"/>
    <cellStyle name="_Costs not in AURORA 2006GRC 6.15.06_DEM-WP(C) Chelan Power Costs 2" xfId="21355"/>
    <cellStyle name="_Costs not in AURORA 2006GRC 6.15.06_DEM-WP(C) ENERG10C--ctn Mid-C_042010 2010GRC" xfId="8976"/>
    <cellStyle name="_Costs not in AURORA 2006GRC 6.15.06_DEM-WP(C) Gas Transport 2010GRC" xfId="8977"/>
    <cellStyle name="_Costs not in AURORA 2006GRC 6.15.06_DEM-WP(C) Gas Transport 2010GRC 2" xfId="21356"/>
    <cellStyle name="_Costs not in AURORA 2006GRC 6.15.06_Exh A-1 resulting from UE-112050 effective Jan 1 2012" xfId="11765"/>
    <cellStyle name="_Costs not in AURORA 2006GRC 6.15.06_Exh G - Klamath Peaker PPA fr C Locke 2-12" xfId="11766"/>
    <cellStyle name="_Costs not in AURORA 2006GRC 6.15.06_Exhibit A-1 effective 4-1-11 fr S Free 12-11" xfId="11767"/>
    <cellStyle name="_Costs not in AURORA 2006GRC 6.15.06_INPUTS" xfId="1779"/>
    <cellStyle name="_Costs not in AURORA 2006GRC 6.15.06_INPUTS 2" xfId="1780"/>
    <cellStyle name="_Costs not in AURORA 2006GRC 6.15.06_INPUTS 2 2" xfId="1781"/>
    <cellStyle name="_Costs not in AURORA 2006GRC 6.15.06_INPUTS 2 2 2" xfId="17903"/>
    <cellStyle name="_Costs not in AURORA 2006GRC 6.15.06_INPUTS 2 3" xfId="16009"/>
    <cellStyle name="_Costs not in AURORA 2006GRC 6.15.06_INPUTS 3" xfId="1782"/>
    <cellStyle name="_Costs not in AURORA 2006GRC 6.15.06_INPUTS 3 2" xfId="17904"/>
    <cellStyle name="_Costs not in AURORA 2006GRC 6.15.06_INPUTS 4" xfId="16008"/>
    <cellStyle name="_Costs not in AURORA 2006GRC 6.15.06_Mint Farm Generation BPA" xfId="21357"/>
    <cellStyle name="_Costs not in AURORA 2006GRC 6.15.06_NIM Summary" xfId="1783"/>
    <cellStyle name="_Costs not in AURORA 2006GRC 6.15.06_NIM Summary 09GRC" xfId="1784"/>
    <cellStyle name="_Costs not in AURORA 2006GRC 6.15.06_NIM Summary 09GRC 2" xfId="1785"/>
    <cellStyle name="_Costs not in AURORA 2006GRC 6.15.06_NIM Summary 09GRC 2 2" xfId="11768"/>
    <cellStyle name="_Costs not in AURORA 2006GRC 6.15.06_NIM Summary 09GRC 3" xfId="11769"/>
    <cellStyle name="_Costs not in AURORA 2006GRC 6.15.06_NIM Summary 09GRC_DEM-WP(C) ENERG10C--ctn Mid-C_042010 2010GRC" xfId="8978"/>
    <cellStyle name="_Costs not in AURORA 2006GRC 6.15.06_NIM Summary 10" xfId="11770"/>
    <cellStyle name="_Costs not in AURORA 2006GRC 6.15.06_NIM Summary 11" xfId="11771"/>
    <cellStyle name="_Costs not in AURORA 2006GRC 6.15.06_NIM Summary 12" xfId="11772"/>
    <cellStyle name="_Costs not in AURORA 2006GRC 6.15.06_NIM Summary 13" xfId="11773"/>
    <cellStyle name="_Costs not in AURORA 2006GRC 6.15.06_NIM Summary 14" xfId="11774"/>
    <cellStyle name="_Costs not in AURORA 2006GRC 6.15.06_NIM Summary 15" xfId="11775"/>
    <cellStyle name="_Costs not in AURORA 2006GRC 6.15.06_NIM Summary 16" xfId="11776"/>
    <cellStyle name="_Costs not in AURORA 2006GRC 6.15.06_NIM Summary 17" xfId="11777"/>
    <cellStyle name="_Costs not in AURORA 2006GRC 6.15.06_NIM Summary 18" xfId="11778"/>
    <cellStyle name="_Costs not in AURORA 2006GRC 6.15.06_NIM Summary 19" xfId="11779"/>
    <cellStyle name="_Costs not in AURORA 2006GRC 6.15.06_NIM Summary 2" xfId="1786"/>
    <cellStyle name="_Costs not in AURORA 2006GRC 6.15.06_NIM Summary 2 2" xfId="11780"/>
    <cellStyle name="_Costs not in AURORA 2006GRC 6.15.06_NIM Summary 20" xfId="11781"/>
    <cellStyle name="_Costs not in AURORA 2006GRC 6.15.06_NIM Summary 21" xfId="11782"/>
    <cellStyle name="_Costs not in AURORA 2006GRC 6.15.06_NIM Summary 22" xfId="11783"/>
    <cellStyle name="_Costs not in AURORA 2006GRC 6.15.06_NIM Summary 23" xfId="11784"/>
    <cellStyle name="_Costs not in AURORA 2006GRC 6.15.06_NIM Summary 24" xfId="11785"/>
    <cellStyle name="_Costs not in AURORA 2006GRC 6.15.06_NIM Summary 25" xfId="11786"/>
    <cellStyle name="_Costs not in AURORA 2006GRC 6.15.06_NIM Summary 26" xfId="11787"/>
    <cellStyle name="_Costs not in AURORA 2006GRC 6.15.06_NIM Summary 27" xfId="11788"/>
    <cellStyle name="_Costs not in AURORA 2006GRC 6.15.06_NIM Summary 28" xfId="11789"/>
    <cellStyle name="_Costs not in AURORA 2006GRC 6.15.06_NIM Summary 29" xfId="11790"/>
    <cellStyle name="_Costs not in AURORA 2006GRC 6.15.06_NIM Summary 3" xfId="1787"/>
    <cellStyle name="_Costs not in AURORA 2006GRC 6.15.06_NIM Summary 3 2" xfId="13511"/>
    <cellStyle name="_Costs not in AURORA 2006GRC 6.15.06_NIM Summary 30" xfId="11791"/>
    <cellStyle name="_Costs not in AURORA 2006GRC 6.15.06_NIM Summary 31" xfId="11792"/>
    <cellStyle name="_Costs not in AURORA 2006GRC 6.15.06_NIM Summary 32" xfId="11793"/>
    <cellStyle name="_Costs not in AURORA 2006GRC 6.15.06_NIM Summary 33" xfId="11794"/>
    <cellStyle name="_Costs not in AURORA 2006GRC 6.15.06_NIM Summary 34" xfId="11795"/>
    <cellStyle name="_Costs not in AURORA 2006GRC 6.15.06_NIM Summary 35" xfId="11796"/>
    <cellStyle name="_Costs not in AURORA 2006GRC 6.15.06_NIM Summary 36" xfId="11797"/>
    <cellStyle name="_Costs not in AURORA 2006GRC 6.15.06_NIM Summary 37" xfId="11798"/>
    <cellStyle name="_Costs not in AURORA 2006GRC 6.15.06_NIM Summary 38" xfId="11799"/>
    <cellStyle name="_Costs not in AURORA 2006GRC 6.15.06_NIM Summary 39" xfId="11800"/>
    <cellStyle name="_Costs not in AURORA 2006GRC 6.15.06_NIM Summary 4" xfId="1788"/>
    <cellStyle name="_Costs not in AURORA 2006GRC 6.15.06_NIM Summary 4 2" xfId="15576"/>
    <cellStyle name="_Costs not in AURORA 2006GRC 6.15.06_NIM Summary 40" xfId="11801"/>
    <cellStyle name="_Costs not in AURORA 2006GRC 6.15.06_NIM Summary 41" xfId="11802"/>
    <cellStyle name="_Costs not in AURORA 2006GRC 6.15.06_NIM Summary 42" xfId="13510"/>
    <cellStyle name="_Costs not in AURORA 2006GRC 6.15.06_NIM Summary 43" xfId="13109"/>
    <cellStyle name="_Costs not in AURORA 2006GRC 6.15.06_NIM Summary 44" xfId="21358"/>
    <cellStyle name="_Costs not in AURORA 2006GRC 6.15.06_NIM Summary 45" xfId="21359"/>
    <cellStyle name="_Costs not in AURORA 2006GRC 6.15.06_NIM Summary 46" xfId="21360"/>
    <cellStyle name="_Costs not in AURORA 2006GRC 6.15.06_NIM Summary 47" xfId="21361"/>
    <cellStyle name="_Costs not in AURORA 2006GRC 6.15.06_NIM Summary 48" xfId="21362"/>
    <cellStyle name="_Costs not in AURORA 2006GRC 6.15.06_NIM Summary 49" xfId="21363"/>
    <cellStyle name="_Costs not in AURORA 2006GRC 6.15.06_NIM Summary 5" xfId="1789"/>
    <cellStyle name="_Costs not in AURORA 2006GRC 6.15.06_NIM Summary 5 2" xfId="15577"/>
    <cellStyle name="_Costs not in AURORA 2006GRC 6.15.06_NIM Summary 50" xfId="21364"/>
    <cellStyle name="_Costs not in AURORA 2006GRC 6.15.06_NIM Summary 51" xfId="38830"/>
    <cellStyle name="_Costs not in AURORA 2006GRC 6.15.06_NIM Summary 6" xfId="1790"/>
    <cellStyle name="_Costs not in AURORA 2006GRC 6.15.06_NIM Summary 6 2" xfId="15578"/>
    <cellStyle name="_Costs not in AURORA 2006GRC 6.15.06_NIM Summary 7" xfId="1791"/>
    <cellStyle name="_Costs not in AURORA 2006GRC 6.15.06_NIM Summary 7 2" xfId="15579"/>
    <cellStyle name="_Costs not in AURORA 2006GRC 6.15.06_NIM Summary 8" xfId="1792"/>
    <cellStyle name="_Costs not in AURORA 2006GRC 6.15.06_NIM Summary 8 2" xfId="15580"/>
    <cellStyle name="_Costs not in AURORA 2006GRC 6.15.06_NIM Summary 9" xfId="1793"/>
    <cellStyle name="_Costs not in AURORA 2006GRC 6.15.06_NIM Summary 9 2" xfId="15581"/>
    <cellStyle name="_Costs not in AURORA 2006GRC 6.15.06_NIM Summary_DEM-WP(C) ENERG10C--ctn Mid-C_042010 2010GRC" xfId="8979"/>
    <cellStyle name="_Costs not in AURORA 2006GRC 6.15.06_PCA 10 -  Exhibit D Dec 2011" xfId="11803"/>
    <cellStyle name="_Costs not in AURORA 2006GRC 6.15.06_PCA 10 -  Exhibit D from A Kellogg Jan 2011" xfId="10782"/>
    <cellStyle name="_Costs not in AURORA 2006GRC 6.15.06_PCA 10 -  Exhibit D from A Kellogg July 2011" xfId="10783"/>
    <cellStyle name="_Costs not in AURORA 2006GRC 6.15.06_PCA 10 -  Exhibit D from S Free Rcv'd 12-11" xfId="10784"/>
    <cellStyle name="_Costs not in AURORA 2006GRC 6.15.06_PCA 11 -  Exhibit D Jan 2012 fr A Kellogg" xfId="11804"/>
    <cellStyle name="_Costs not in AURORA 2006GRC 6.15.06_PCA 11 -  Exhibit D Jan 2012 WF" xfId="11805"/>
    <cellStyle name="_Costs not in AURORA 2006GRC 6.15.06_PCA 9 -  Exhibit D April 2010" xfId="10785"/>
    <cellStyle name="_Costs not in AURORA 2006GRC 6.15.06_PCA 9 -  Exhibit D April 2010 (3)" xfId="1794"/>
    <cellStyle name="_Costs not in AURORA 2006GRC 6.15.06_PCA 9 -  Exhibit D April 2010 (3) 2" xfId="1795"/>
    <cellStyle name="_Costs not in AURORA 2006GRC 6.15.06_PCA 9 -  Exhibit D April 2010 (3) 2 2" xfId="11806"/>
    <cellStyle name="_Costs not in AURORA 2006GRC 6.15.06_PCA 9 -  Exhibit D April 2010 (3) 3" xfId="11807"/>
    <cellStyle name="_Costs not in AURORA 2006GRC 6.15.06_PCA 9 -  Exhibit D April 2010 (3)_DEM-WP(C) ENERG10C--ctn Mid-C_042010 2010GRC" xfId="8980"/>
    <cellStyle name="_Costs not in AURORA 2006GRC 6.15.06_PCA 9 -  Exhibit D April 2010 2" xfId="11808"/>
    <cellStyle name="_Costs not in AURORA 2006GRC 6.15.06_PCA 9 -  Exhibit D April 2010 3" xfId="11809"/>
    <cellStyle name="_Costs not in AURORA 2006GRC 6.15.06_PCA 9 -  Exhibit D April 2010 4" xfId="11810"/>
    <cellStyle name="_Costs not in AURORA 2006GRC 6.15.06_PCA 9 -  Exhibit D April 2010 5" xfId="11811"/>
    <cellStyle name="_Costs not in AURORA 2006GRC 6.15.06_PCA 9 -  Exhibit D April 2010 6" xfId="11812"/>
    <cellStyle name="_Costs not in AURORA 2006GRC 6.15.06_PCA 9 -  Exhibit D Nov 2010" xfId="10786"/>
    <cellStyle name="_Costs not in AURORA 2006GRC 6.15.06_PCA 9 -  Exhibit D Nov 2010 2" xfId="11813"/>
    <cellStyle name="_Costs not in AURORA 2006GRC 6.15.06_PCA 9 - Exhibit D at August 2010" xfId="10787"/>
    <cellStyle name="_Costs not in AURORA 2006GRC 6.15.06_PCA 9 - Exhibit D at August 2010 2" xfId="11814"/>
    <cellStyle name="_Costs not in AURORA 2006GRC 6.15.06_PCA 9 - Exhibit D June 2010 GRC" xfId="10788"/>
    <cellStyle name="_Costs not in AURORA 2006GRC 6.15.06_PCA 9 - Exhibit D June 2010 GRC 2" xfId="11815"/>
    <cellStyle name="_Costs not in AURORA 2006GRC 6.15.06_Power Costs - Comparison bx Rbtl-Staff-Jt-PC" xfId="1796"/>
    <cellStyle name="_Costs not in AURORA 2006GRC 6.15.06_Power Costs - Comparison bx Rbtl-Staff-Jt-PC 2" xfId="1797"/>
    <cellStyle name="_Costs not in AURORA 2006GRC 6.15.06_Power Costs - Comparison bx Rbtl-Staff-Jt-PC 2 2" xfId="1798"/>
    <cellStyle name="_Costs not in AURORA 2006GRC 6.15.06_Power Costs - Comparison bx Rbtl-Staff-Jt-PC 2 2 2" xfId="17905"/>
    <cellStyle name="_Costs not in AURORA 2006GRC 6.15.06_Power Costs - Comparison bx Rbtl-Staff-Jt-PC 2 3" xfId="13513"/>
    <cellStyle name="_Costs not in AURORA 2006GRC 6.15.06_Power Costs - Comparison bx Rbtl-Staff-Jt-PC 3" xfId="1799"/>
    <cellStyle name="_Costs not in AURORA 2006GRC 6.15.06_Power Costs - Comparison bx Rbtl-Staff-Jt-PC 3 2" xfId="17906"/>
    <cellStyle name="_Costs not in AURORA 2006GRC 6.15.06_Power Costs - Comparison bx Rbtl-Staff-Jt-PC 4" xfId="13512"/>
    <cellStyle name="_Costs not in AURORA 2006GRC 6.15.06_Power Costs - Comparison bx Rbtl-Staff-Jt-PC_Adj Bench DR 3 for Initial Briefs (Electric)" xfId="1800"/>
    <cellStyle name="_Costs not in AURORA 2006GRC 6.15.06_Power Costs - Comparison bx Rbtl-Staff-Jt-PC_Adj Bench DR 3 for Initial Briefs (Electric) 2" xfId="1801"/>
    <cellStyle name="_Costs not in AURORA 2006GRC 6.15.06_Power Costs - Comparison bx Rbtl-Staff-Jt-PC_Adj Bench DR 3 for Initial Briefs (Electric) 2 2" xfId="1802"/>
    <cellStyle name="_Costs not in AURORA 2006GRC 6.15.06_Power Costs - Comparison bx Rbtl-Staff-Jt-PC_Adj Bench DR 3 for Initial Briefs (Electric) 2 2 2" xfId="17907"/>
    <cellStyle name="_Costs not in AURORA 2006GRC 6.15.06_Power Costs - Comparison bx Rbtl-Staff-Jt-PC_Adj Bench DR 3 for Initial Briefs (Electric) 2 3" xfId="13515"/>
    <cellStyle name="_Costs not in AURORA 2006GRC 6.15.06_Power Costs - Comparison bx Rbtl-Staff-Jt-PC_Adj Bench DR 3 for Initial Briefs (Electric) 3" xfId="1803"/>
    <cellStyle name="_Costs not in AURORA 2006GRC 6.15.06_Power Costs - Comparison bx Rbtl-Staff-Jt-PC_Adj Bench DR 3 for Initial Briefs (Electric) 3 2" xfId="17908"/>
    <cellStyle name="_Costs not in AURORA 2006GRC 6.15.06_Power Costs - Comparison bx Rbtl-Staff-Jt-PC_Adj Bench DR 3 for Initial Briefs (Electric) 4" xfId="13514"/>
    <cellStyle name="_Costs not in AURORA 2006GRC 6.15.06_Power Costs - Comparison bx Rbtl-Staff-Jt-PC_Adj Bench DR 3 for Initial Briefs (Electric)_DEM-WP(C) ENERG10C--ctn Mid-C_042010 2010GRC" xfId="8981"/>
    <cellStyle name="_Costs not in AURORA 2006GRC 6.15.06_Power Costs - Comparison bx Rbtl-Staff-Jt-PC_DEM-WP(C) ENERG10C--ctn Mid-C_042010 2010GRC" xfId="8982"/>
    <cellStyle name="_Costs not in AURORA 2006GRC 6.15.06_Power Costs - Comparison bx Rbtl-Staff-Jt-PC_Electric Rev Req Model (2009 GRC) Rebuttal" xfId="1804"/>
    <cellStyle name="_Costs not in AURORA 2006GRC 6.15.06_Power Costs - Comparison bx Rbtl-Staff-Jt-PC_Electric Rev Req Model (2009 GRC) Rebuttal 2" xfId="1805"/>
    <cellStyle name="_Costs not in AURORA 2006GRC 6.15.06_Power Costs - Comparison bx Rbtl-Staff-Jt-PC_Electric Rev Req Model (2009 GRC) Rebuttal 2 2" xfId="1806"/>
    <cellStyle name="_Costs not in AURORA 2006GRC 6.15.06_Power Costs - Comparison bx Rbtl-Staff-Jt-PC_Electric Rev Req Model (2009 GRC) Rebuttal 2 2 2" xfId="17909"/>
    <cellStyle name="_Costs not in AURORA 2006GRC 6.15.06_Power Costs - Comparison bx Rbtl-Staff-Jt-PC_Electric Rev Req Model (2009 GRC) Rebuttal 2 3" xfId="16010"/>
    <cellStyle name="_Costs not in AURORA 2006GRC 6.15.06_Power Costs - Comparison bx Rbtl-Staff-Jt-PC_Electric Rev Req Model (2009 GRC) Rebuttal 3" xfId="1807"/>
    <cellStyle name="_Costs not in AURORA 2006GRC 6.15.06_Power Costs - Comparison bx Rbtl-Staff-Jt-PC_Electric Rev Req Model (2009 GRC) Rebuttal 3 2" xfId="17910"/>
    <cellStyle name="_Costs not in AURORA 2006GRC 6.15.06_Power Costs - Comparison bx Rbtl-Staff-Jt-PC_Electric Rev Req Model (2009 GRC) Rebuttal 4" xfId="13516"/>
    <cellStyle name="_Costs not in AURORA 2006GRC 6.15.06_Power Costs - Comparison bx Rbtl-Staff-Jt-PC_Electric Rev Req Model (2009 GRC) Rebuttal REmoval of New  WH Solar AdjustMI" xfId="1808"/>
    <cellStyle name="_Costs not in AURORA 2006GRC 6.15.06_Power Costs - Comparison bx Rbtl-Staff-Jt-PC_Electric Rev Req Model (2009 GRC) Rebuttal REmoval of New  WH Solar AdjustMI 2" xfId="1809"/>
    <cellStyle name="_Costs not in AURORA 2006GRC 6.15.06_Power Costs - Comparison bx Rbtl-Staff-Jt-PC_Electric Rev Req Model (2009 GRC) Rebuttal REmoval of New  WH Solar AdjustMI 2 2" xfId="1810"/>
    <cellStyle name="_Costs not in AURORA 2006GRC 6.15.06_Power Costs - Comparison bx Rbtl-Staff-Jt-PC_Electric Rev Req Model (2009 GRC) Rebuttal REmoval of New  WH Solar AdjustMI 2 2 2" xfId="17911"/>
    <cellStyle name="_Costs not in AURORA 2006GRC 6.15.06_Power Costs - Comparison bx Rbtl-Staff-Jt-PC_Electric Rev Req Model (2009 GRC) Rebuttal REmoval of New  WH Solar AdjustMI 2 3" xfId="13518"/>
    <cellStyle name="_Costs not in AURORA 2006GRC 6.15.06_Power Costs - Comparison bx Rbtl-Staff-Jt-PC_Electric Rev Req Model (2009 GRC) Rebuttal REmoval of New  WH Solar AdjustMI 3" xfId="1811"/>
    <cellStyle name="_Costs not in AURORA 2006GRC 6.15.06_Power Costs - Comparison bx Rbtl-Staff-Jt-PC_Electric Rev Req Model (2009 GRC) Rebuttal REmoval of New  WH Solar AdjustMI 3 2" xfId="17912"/>
    <cellStyle name="_Costs not in AURORA 2006GRC 6.15.06_Power Costs - Comparison bx Rbtl-Staff-Jt-PC_Electric Rev Req Model (2009 GRC) Rebuttal REmoval of New  WH Solar AdjustMI 4" xfId="13517"/>
    <cellStyle name="_Costs not in AURORA 2006GRC 6.15.06_Power Costs - Comparison bx Rbtl-Staff-Jt-PC_Electric Rev Req Model (2009 GRC) Rebuttal REmoval of New  WH Solar AdjustMI_DEM-WP(C) ENERG10C--ctn Mid-C_042010 2010GRC" xfId="8983"/>
    <cellStyle name="_Costs not in AURORA 2006GRC 6.15.06_Power Costs - Comparison bx Rbtl-Staff-Jt-PC_Electric Rev Req Model (2009 GRC) Revised 01-18-2010" xfId="1812"/>
    <cellStyle name="_Costs not in AURORA 2006GRC 6.15.06_Power Costs - Comparison bx Rbtl-Staff-Jt-PC_Electric Rev Req Model (2009 GRC) Revised 01-18-2010 2" xfId="1813"/>
    <cellStyle name="_Costs not in AURORA 2006GRC 6.15.06_Power Costs - Comparison bx Rbtl-Staff-Jt-PC_Electric Rev Req Model (2009 GRC) Revised 01-18-2010 2 2" xfId="1814"/>
    <cellStyle name="_Costs not in AURORA 2006GRC 6.15.06_Power Costs - Comparison bx Rbtl-Staff-Jt-PC_Electric Rev Req Model (2009 GRC) Revised 01-18-2010 2 2 2" xfId="17913"/>
    <cellStyle name="_Costs not in AURORA 2006GRC 6.15.06_Power Costs - Comparison bx Rbtl-Staff-Jt-PC_Electric Rev Req Model (2009 GRC) Revised 01-18-2010 2 3" xfId="13520"/>
    <cellStyle name="_Costs not in AURORA 2006GRC 6.15.06_Power Costs - Comparison bx Rbtl-Staff-Jt-PC_Electric Rev Req Model (2009 GRC) Revised 01-18-2010 3" xfId="1815"/>
    <cellStyle name="_Costs not in AURORA 2006GRC 6.15.06_Power Costs - Comparison bx Rbtl-Staff-Jt-PC_Electric Rev Req Model (2009 GRC) Revised 01-18-2010 3 2" xfId="17914"/>
    <cellStyle name="_Costs not in AURORA 2006GRC 6.15.06_Power Costs - Comparison bx Rbtl-Staff-Jt-PC_Electric Rev Req Model (2009 GRC) Revised 01-18-2010 4" xfId="13519"/>
    <cellStyle name="_Costs not in AURORA 2006GRC 6.15.06_Power Costs - Comparison bx Rbtl-Staff-Jt-PC_Electric Rev Req Model (2009 GRC) Revised 01-18-2010_DEM-WP(C) ENERG10C--ctn Mid-C_042010 2010GRC" xfId="8984"/>
    <cellStyle name="_Costs not in AURORA 2006GRC 6.15.06_Power Costs - Comparison bx Rbtl-Staff-Jt-PC_Final Order Electric EXHIBIT A-1" xfId="1816"/>
    <cellStyle name="_Costs not in AURORA 2006GRC 6.15.06_Power Costs - Comparison bx Rbtl-Staff-Jt-PC_Final Order Electric EXHIBIT A-1 2" xfId="1817"/>
    <cellStyle name="_Costs not in AURORA 2006GRC 6.15.06_Power Costs - Comparison bx Rbtl-Staff-Jt-PC_Final Order Electric EXHIBIT A-1 2 2" xfId="1818"/>
    <cellStyle name="_Costs not in AURORA 2006GRC 6.15.06_Power Costs - Comparison bx Rbtl-Staff-Jt-PC_Final Order Electric EXHIBIT A-1 2 2 2" xfId="17915"/>
    <cellStyle name="_Costs not in AURORA 2006GRC 6.15.06_Power Costs - Comparison bx Rbtl-Staff-Jt-PC_Final Order Electric EXHIBIT A-1 2 3" xfId="16011"/>
    <cellStyle name="_Costs not in AURORA 2006GRC 6.15.06_Power Costs - Comparison bx Rbtl-Staff-Jt-PC_Final Order Electric EXHIBIT A-1 3" xfId="1819"/>
    <cellStyle name="_Costs not in AURORA 2006GRC 6.15.06_Power Costs - Comparison bx Rbtl-Staff-Jt-PC_Final Order Electric EXHIBIT A-1 3 2" xfId="17916"/>
    <cellStyle name="_Costs not in AURORA 2006GRC 6.15.06_Power Costs - Comparison bx Rbtl-Staff-Jt-PC_Final Order Electric EXHIBIT A-1 4" xfId="13521"/>
    <cellStyle name="_Costs not in AURORA 2006GRC 6.15.06_Production Adj 4.37" xfId="1820"/>
    <cellStyle name="_Costs not in AURORA 2006GRC 6.15.06_Production Adj 4.37 2" xfId="1821"/>
    <cellStyle name="_Costs not in AURORA 2006GRC 6.15.06_Production Adj 4.37 2 2" xfId="1822"/>
    <cellStyle name="_Costs not in AURORA 2006GRC 6.15.06_Production Adj 4.37 2 2 2" xfId="17917"/>
    <cellStyle name="_Costs not in AURORA 2006GRC 6.15.06_Production Adj 4.37 2 3" xfId="16013"/>
    <cellStyle name="_Costs not in AURORA 2006GRC 6.15.06_Production Adj 4.37 3" xfId="1823"/>
    <cellStyle name="_Costs not in AURORA 2006GRC 6.15.06_Production Adj 4.37 3 2" xfId="17918"/>
    <cellStyle name="_Costs not in AURORA 2006GRC 6.15.06_Production Adj 4.37 4" xfId="16012"/>
    <cellStyle name="_Costs not in AURORA 2006GRC 6.15.06_Purchased Power Adj 4.03" xfId="1824"/>
    <cellStyle name="_Costs not in AURORA 2006GRC 6.15.06_Purchased Power Adj 4.03 2" xfId="1825"/>
    <cellStyle name="_Costs not in AURORA 2006GRC 6.15.06_Purchased Power Adj 4.03 2 2" xfId="1826"/>
    <cellStyle name="_Costs not in AURORA 2006GRC 6.15.06_Purchased Power Adj 4.03 2 2 2" xfId="17919"/>
    <cellStyle name="_Costs not in AURORA 2006GRC 6.15.06_Purchased Power Adj 4.03 2 3" xfId="16015"/>
    <cellStyle name="_Costs not in AURORA 2006GRC 6.15.06_Purchased Power Adj 4.03 3" xfId="1827"/>
    <cellStyle name="_Costs not in AURORA 2006GRC 6.15.06_Purchased Power Adj 4.03 3 2" xfId="17920"/>
    <cellStyle name="_Costs not in AURORA 2006GRC 6.15.06_Purchased Power Adj 4.03 4" xfId="16014"/>
    <cellStyle name="_Costs not in AURORA 2006GRC 6.15.06_Rebuttal Power Costs" xfId="1828"/>
    <cellStyle name="_Costs not in AURORA 2006GRC 6.15.06_Rebuttal Power Costs 2" xfId="1829"/>
    <cellStyle name="_Costs not in AURORA 2006GRC 6.15.06_Rebuttal Power Costs 2 2" xfId="1830"/>
    <cellStyle name="_Costs not in AURORA 2006GRC 6.15.06_Rebuttal Power Costs 2 2 2" xfId="17921"/>
    <cellStyle name="_Costs not in AURORA 2006GRC 6.15.06_Rebuttal Power Costs 2 3" xfId="13523"/>
    <cellStyle name="_Costs not in AURORA 2006GRC 6.15.06_Rebuttal Power Costs 3" xfId="1831"/>
    <cellStyle name="_Costs not in AURORA 2006GRC 6.15.06_Rebuttal Power Costs 3 2" xfId="17922"/>
    <cellStyle name="_Costs not in AURORA 2006GRC 6.15.06_Rebuttal Power Costs 4" xfId="13522"/>
    <cellStyle name="_Costs not in AURORA 2006GRC 6.15.06_Rebuttal Power Costs_Adj Bench DR 3 for Initial Briefs (Electric)" xfId="1832"/>
    <cellStyle name="_Costs not in AURORA 2006GRC 6.15.06_Rebuttal Power Costs_Adj Bench DR 3 for Initial Briefs (Electric) 2" xfId="1833"/>
    <cellStyle name="_Costs not in AURORA 2006GRC 6.15.06_Rebuttal Power Costs_Adj Bench DR 3 for Initial Briefs (Electric) 2 2" xfId="1834"/>
    <cellStyle name="_Costs not in AURORA 2006GRC 6.15.06_Rebuttal Power Costs_Adj Bench DR 3 for Initial Briefs (Electric) 2 2 2" xfId="17923"/>
    <cellStyle name="_Costs not in AURORA 2006GRC 6.15.06_Rebuttal Power Costs_Adj Bench DR 3 for Initial Briefs (Electric) 2 3" xfId="13525"/>
    <cellStyle name="_Costs not in AURORA 2006GRC 6.15.06_Rebuttal Power Costs_Adj Bench DR 3 for Initial Briefs (Electric) 3" xfId="1835"/>
    <cellStyle name="_Costs not in AURORA 2006GRC 6.15.06_Rebuttal Power Costs_Adj Bench DR 3 for Initial Briefs (Electric) 3 2" xfId="17924"/>
    <cellStyle name="_Costs not in AURORA 2006GRC 6.15.06_Rebuttal Power Costs_Adj Bench DR 3 for Initial Briefs (Electric) 4" xfId="13524"/>
    <cellStyle name="_Costs not in AURORA 2006GRC 6.15.06_Rebuttal Power Costs_Adj Bench DR 3 for Initial Briefs (Electric)_DEM-WP(C) ENERG10C--ctn Mid-C_042010 2010GRC" xfId="8985"/>
    <cellStyle name="_Costs not in AURORA 2006GRC 6.15.06_Rebuttal Power Costs_DEM-WP(C) ENERG10C--ctn Mid-C_042010 2010GRC" xfId="8986"/>
    <cellStyle name="_Costs not in AURORA 2006GRC 6.15.06_Rebuttal Power Costs_Electric Rev Req Model (2009 GRC) Rebuttal" xfId="1836"/>
    <cellStyle name="_Costs not in AURORA 2006GRC 6.15.06_Rebuttal Power Costs_Electric Rev Req Model (2009 GRC) Rebuttal 2" xfId="1837"/>
    <cellStyle name="_Costs not in AURORA 2006GRC 6.15.06_Rebuttal Power Costs_Electric Rev Req Model (2009 GRC) Rebuttal 2 2" xfId="1838"/>
    <cellStyle name="_Costs not in AURORA 2006GRC 6.15.06_Rebuttal Power Costs_Electric Rev Req Model (2009 GRC) Rebuttal 2 2 2" xfId="17925"/>
    <cellStyle name="_Costs not in AURORA 2006GRC 6.15.06_Rebuttal Power Costs_Electric Rev Req Model (2009 GRC) Rebuttal 2 3" xfId="16016"/>
    <cellStyle name="_Costs not in AURORA 2006GRC 6.15.06_Rebuttal Power Costs_Electric Rev Req Model (2009 GRC) Rebuttal 3" xfId="1839"/>
    <cellStyle name="_Costs not in AURORA 2006GRC 6.15.06_Rebuttal Power Costs_Electric Rev Req Model (2009 GRC) Rebuttal 3 2" xfId="17926"/>
    <cellStyle name="_Costs not in AURORA 2006GRC 6.15.06_Rebuttal Power Costs_Electric Rev Req Model (2009 GRC) Rebuttal 4" xfId="13526"/>
    <cellStyle name="_Costs not in AURORA 2006GRC 6.15.06_Rebuttal Power Costs_Electric Rev Req Model (2009 GRC) Rebuttal REmoval of New  WH Solar AdjustMI" xfId="1840"/>
    <cellStyle name="_Costs not in AURORA 2006GRC 6.15.06_Rebuttal Power Costs_Electric Rev Req Model (2009 GRC) Rebuttal REmoval of New  WH Solar AdjustMI 2" xfId="1841"/>
    <cellStyle name="_Costs not in AURORA 2006GRC 6.15.06_Rebuttal Power Costs_Electric Rev Req Model (2009 GRC) Rebuttal REmoval of New  WH Solar AdjustMI 2 2" xfId="1842"/>
    <cellStyle name="_Costs not in AURORA 2006GRC 6.15.06_Rebuttal Power Costs_Electric Rev Req Model (2009 GRC) Rebuttal REmoval of New  WH Solar AdjustMI 2 2 2" xfId="17927"/>
    <cellStyle name="_Costs not in AURORA 2006GRC 6.15.06_Rebuttal Power Costs_Electric Rev Req Model (2009 GRC) Rebuttal REmoval of New  WH Solar AdjustMI 2 3" xfId="13528"/>
    <cellStyle name="_Costs not in AURORA 2006GRC 6.15.06_Rebuttal Power Costs_Electric Rev Req Model (2009 GRC) Rebuttal REmoval of New  WH Solar AdjustMI 3" xfId="1843"/>
    <cellStyle name="_Costs not in AURORA 2006GRC 6.15.06_Rebuttal Power Costs_Electric Rev Req Model (2009 GRC) Rebuttal REmoval of New  WH Solar AdjustMI 3 2" xfId="17928"/>
    <cellStyle name="_Costs not in AURORA 2006GRC 6.15.06_Rebuttal Power Costs_Electric Rev Req Model (2009 GRC) Rebuttal REmoval of New  WH Solar AdjustMI 4" xfId="13527"/>
    <cellStyle name="_Costs not in AURORA 2006GRC 6.15.06_Rebuttal Power Costs_Electric Rev Req Model (2009 GRC) Rebuttal REmoval of New  WH Solar AdjustMI_DEM-WP(C) ENERG10C--ctn Mid-C_042010 2010GRC" xfId="8987"/>
    <cellStyle name="_Costs not in AURORA 2006GRC 6.15.06_Rebuttal Power Costs_Electric Rev Req Model (2009 GRC) Revised 01-18-2010" xfId="1844"/>
    <cellStyle name="_Costs not in AURORA 2006GRC 6.15.06_Rebuttal Power Costs_Electric Rev Req Model (2009 GRC) Revised 01-18-2010 2" xfId="1845"/>
    <cellStyle name="_Costs not in AURORA 2006GRC 6.15.06_Rebuttal Power Costs_Electric Rev Req Model (2009 GRC) Revised 01-18-2010 2 2" xfId="1846"/>
    <cellStyle name="_Costs not in AURORA 2006GRC 6.15.06_Rebuttal Power Costs_Electric Rev Req Model (2009 GRC) Revised 01-18-2010 2 2 2" xfId="17929"/>
    <cellStyle name="_Costs not in AURORA 2006GRC 6.15.06_Rebuttal Power Costs_Electric Rev Req Model (2009 GRC) Revised 01-18-2010 2 3" xfId="13530"/>
    <cellStyle name="_Costs not in AURORA 2006GRC 6.15.06_Rebuttal Power Costs_Electric Rev Req Model (2009 GRC) Revised 01-18-2010 3" xfId="1847"/>
    <cellStyle name="_Costs not in AURORA 2006GRC 6.15.06_Rebuttal Power Costs_Electric Rev Req Model (2009 GRC) Revised 01-18-2010 3 2" xfId="17930"/>
    <cellStyle name="_Costs not in AURORA 2006GRC 6.15.06_Rebuttal Power Costs_Electric Rev Req Model (2009 GRC) Revised 01-18-2010 4" xfId="13529"/>
    <cellStyle name="_Costs not in AURORA 2006GRC 6.15.06_Rebuttal Power Costs_Electric Rev Req Model (2009 GRC) Revised 01-18-2010_DEM-WP(C) ENERG10C--ctn Mid-C_042010 2010GRC" xfId="8988"/>
    <cellStyle name="_Costs not in AURORA 2006GRC 6.15.06_Rebuttal Power Costs_Final Order Electric EXHIBIT A-1" xfId="1848"/>
    <cellStyle name="_Costs not in AURORA 2006GRC 6.15.06_Rebuttal Power Costs_Final Order Electric EXHIBIT A-1 2" xfId="1849"/>
    <cellStyle name="_Costs not in AURORA 2006GRC 6.15.06_Rebuttal Power Costs_Final Order Electric EXHIBIT A-1 2 2" xfId="1850"/>
    <cellStyle name="_Costs not in AURORA 2006GRC 6.15.06_Rebuttal Power Costs_Final Order Electric EXHIBIT A-1 2 2 2" xfId="17931"/>
    <cellStyle name="_Costs not in AURORA 2006GRC 6.15.06_Rebuttal Power Costs_Final Order Electric EXHIBIT A-1 2 3" xfId="16017"/>
    <cellStyle name="_Costs not in AURORA 2006GRC 6.15.06_Rebuttal Power Costs_Final Order Electric EXHIBIT A-1 3" xfId="1851"/>
    <cellStyle name="_Costs not in AURORA 2006GRC 6.15.06_Rebuttal Power Costs_Final Order Electric EXHIBIT A-1 3 2" xfId="17932"/>
    <cellStyle name="_Costs not in AURORA 2006GRC 6.15.06_Rebuttal Power Costs_Final Order Electric EXHIBIT A-1 4" xfId="13531"/>
    <cellStyle name="_Costs not in AURORA 2006GRC 6.15.06_ROR &amp; CONV FACTOR" xfId="1852"/>
    <cellStyle name="_Costs not in AURORA 2006GRC 6.15.06_ROR &amp; CONV FACTOR 2" xfId="1853"/>
    <cellStyle name="_Costs not in AURORA 2006GRC 6.15.06_ROR &amp; CONV FACTOR 2 2" xfId="1854"/>
    <cellStyle name="_Costs not in AURORA 2006GRC 6.15.06_ROR &amp; CONV FACTOR 2 2 2" xfId="17933"/>
    <cellStyle name="_Costs not in AURORA 2006GRC 6.15.06_ROR &amp; CONV FACTOR 2 3" xfId="16019"/>
    <cellStyle name="_Costs not in AURORA 2006GRC 6.15.06_ROR &amp; CONV FACTOR 3" xfId="1855"/>
    <cellStyle name="_Costs not in AURORA 2006GRC 6.15.06_ROR &amp; CONV FACTOR 3 2" xfId="17934"/>
    <cellStyle name="_Costs not in AURORA 2006GRC 6.15.06_ROR &amp; CONV FACTOR 4" xfId="16018"/>
    <cellStyle name="_Costs not in AURORA 2006GRC 6.15.06_ROR 5.02" xfId="1856"/>
    <cellStyle name="_Costs not in AURORA 2006GRC 6.15.06_ROR 5.02 2" xfId="1857"/>
    <cellStyle name="_Costs not in AURORA 2006GRC 6.15.06_ROR 5.02 2 2" xfId="1858"/>
    <cellStyle name="_Costs not in AURORA 2006GRC 6.15.06_ROR 5.02 2 2 2" xfId="17935"/>
    <cellStyle name="_Costs not in AURORA 2006GRC 6.15.06_ROR 5.02 2 3" xfId="16021"/>
    <cellStyle name="_Costs not in AURORA 2006GRC 6.15.06_ROR 5.02 3" xfId="1859"/>
    <cellStyle name="_Costs not in AURORA 2006GRC 6.15.06_ROR 5.02 3 2" xfId="17936"/>
    <cellStyle name="_Costs not in AURORA 2006GRC 6.15.06_ROR 5.02 4" xfId="16020"/>
    <cellStyle name="_Costs not in AURORA 2006GRC 6.15.06_Wind Integration 10GRC" xfId="1860"/>
    <cellStyle name="_Costs not in AURORA 2006GRC 6.15.06_Wind Integration 10GRC 2" xfId="1861"/>
    <cellStyle name="_Costs not in AURORA 2006GRC 6.15.06_Wind Integration 10GRC 2 2" xfId="11816"/>
    <cellStyle name="_Costs not in AURORA 2006GRC 6.15.06_Wind Integration 10GRC 3" xfId="11817"/>
    <cellStyle name="_Costs not in AURORA 2006GRC 6.15.06_Wind Integration 10GRC_DEM-WP(C) ENERG10C--ctn Mid-C_042010 2010GRC" xfId="8989"/>
    <cellStyle name="_Costs not in AURORA 2006GRC w gas price updated" xfId="1862"/>
    <cellStyle name="_Costs not in AURORA 2006GRC w gas price updated 2" xfId="1863"/>
    <cellStyle name="_Costs not in AURORA 2006GRC w gas price updated 2 2" xfId="1864"/>
    <cellStyle name="_Costs not in AURORA 2006GRC w gas price updated 2 2 2" xfId="17937"/>
    <cellStyle name="_Costs not in AURORA 2006GRC w gas price updated 2 3" xfId="13533"/>
    <cellStyle name="_Costs not in AURORA 2006GRC w gas price updated 3" xfId="1865"/>
    <cellStyle name="_Costs not in AURORA 2006GRC w gas price updated 3 2" xfId="17938"/>
    <cellStyle name="_Costs not in AURORA 2006GRC w gas price updated 4" xfId="13532"/>
    <cellStyle name="_Costs not in AURORA 2006GRC w gas price updated 4 2" xfId="21365"/>
    <cellStyle name="_Costs not in AURORA 2006GRC w gas price updated 5" xfId="21366"/>
    <cellStyle name="_Costs not in AURORA 2006GRC w gas price updated 5 2" xfId="21367"/>
    <cellStyle name="_Costs not in AURORA 2006GRC w gas price updated 6" xfId="21368"/>
    <cellStyle name="_Costs not in AURORA 2006GRC w gas price updated 6 2" xfId="21369"/>
    <cellStyle name="_Costs not in AURORA 2006GRC w gas price updated_Adj Bench DR 3 for Initial Briefs (Electric)" xfId="1866"/>
    <cellStyle name="_Costs not in AURORA 2006GRC w gas price updated_Adj Bench DR 3 for Initial Briefs (Electric) 2" xfId="1867"/>
    <cellStyle name="_Costs not in AURORA 2006GRC w gas price updated_Adj Bench DR 3 for Initial Briefs (Electric) 2 2" xfId="1868"/>
    <cellStyle name="_Costs not in AURORA 2006GRC w gas price updated_Adj Bench DR 3 for Initial Briefs (Electric) 2 2 2" xfId="17939"/>
    <cellStyle name="_Costs not in AURORA 2006GRC w gas price updated_Adj Bench DR 3 for Initial Briefs (Electric) 2 3" xfId="13535"/>
    <cellStyle name="_Costs not in AURORA 2006GRC w gas price updated_Adj Bench DR 3 for Initial Briefs (Electric) 3" xfId="1869"/>
    <cellStyle name="_Costs not in AURORA 2006GRC w gas price updated_Adj Bench DR 3 for Initial Briefs (Electric) 3 2" xfId="17940"/>
    <cellStyle name="_Costs not in AURORA 2006GRC w gas price updated_Adj Bench DR 3 for Initial Briefs (Electric) 4" xfId="13534"/>
    <cellStyle name="_Costs not in AURORA 2006GRC w gas price updated_Adj Bench DR 3 for Initial Briefs (Electric)_DEM-WP(C) ENERG10C--ctn Mid-C_042010 2010GRC" xfId="8990"/>
    <cellStyle name="_Costs not in AURORA 2006GRC w gas price updated_Book1" xfId="10960"/>
    <cellStyle name="_Costs not in AURORA 2006GRC w gas price updated_Book2" xfId="1870"/>
    <cellStyle name="_Costs not in AURORA 2006GRC w gas price updated_Book2 2" xfId="1871"/>
    <cellStyle name="_Costs not in AURORA 2006GRC w gas price updated_Book2 2 2" xfId="1872"/>
    <cellStyle name="_Costs not in AURORA 2006GRC w gas price updated_Book2 2 2 2" xfId="17941"/>
    <cellStyle name="_Costs not in AURORA 2006GRC w gas price updated_Book2 2 3" xfId="13537"/>
    <cellStyle name="_Costs not in AURORA 2006GRC w gas price updated_Book2 3" xfId="1873"/>
    <cellStyle name="_Costs not in AURORA 2006GRC w gas price updated_Book2 3 2" xfId="17942"/>
    <cellStyle name="_Costs not in AURORA 2006GRC w gas price updated_Book2 4" xfId="13536"/>
    <cellStyle name="_Costs not in AURORA 2006GRC w gas price updated_Book2_Adj Bench DR 3 for Initial Briefs (Electric)" xfId="1874"/>
    <cellStyle name="_Costs not in AURORA 2006GRC w gas price updated_Book2_Adj Bench DR 3 for Initial Briefs (Electric) 2" xfId="1875"/>
    <cellStyle name="_Costs not in AURORA 2006GRC w gas price updated_Book2_Adj Bench DR 3 for Initial Briefs (Electric) 2 2" xfId="1876"/>
    <cellStyle name="_Costs not in AURORA 2006GRC w gas price updated_Book2_Adj Bench DR 3 for Initial Briefs (Electric) 2 2 2" xfId="17943"/>
    <cellStyle name="_Costs not in AURORA 2006GRC w gas price updated_Book2_Adj Bench DR 3 for Initial Briefs (Electric) 2 3" xfId="13539"/>
    <cellStyle name="_Costs not in AURORA 2006GRC w gas price updated_Book2_Adj Bench DR 3 for Initial Briefs (Electric) 3" xfId="1877"/>
    <cellStyle name="_Costs not in AURORA 2006GRC w gas price updated_Book2_Adj Bench DR 3 for Initial Briefs (Electric) 3 2" xfId="17944"/>
    <cellStyle name="_Costs not in AURORA 2006GRC w gas price updated_Book2_Adj Bench DR 3 for Initial Briefs (Electric) 4" xfId="13538"/>
    <cellStyle name="_Costs not in AURORA 2006GRC w gas price updated_Book2_Adj Bench DR 3 for Initial Briefs (Electric)_DEM-WP(C) ENERG10C--ctn Mid-C_042010 2010GRC" xfId="8991"/>
    <cellStyle name="_Costs not in AURORA 2006GRC w gas price updated_Book2_DEM-WP(C) ENERG10C--ctn Mid-C_042010 2010GRC" xfId="8992"/>
    <cellStyle name="_Costs not in AURORA 2006GRC w gas price updated_Book2_Electric Rev Req Model (2009 GRC) Rebuttal" xfId="1878"/>
    <cellStyle name="_Costs not in AURORA 2006GRC w gas price updated_Book2_Electric Rev Req Model (2009 GRC) Rebuttal 2" xfId="1879"/>
    <cellStyle name="_Costs not in AURORA 2006GRC w gas price updated_Book2_Electric Rev Req Model (2009 GRC) Rebuttal 2 2" xfId="1880"/>
    <cellStyle name="_Costs not in AURORA 2006GRC w gas price updated_Book2_Electric Rev Req Model (2009 GRC) Rebuttal 2 2 2" xfId="17945"/>
    <cellStyle name="_Costs not in AURORA 2006GRC w gas price updated_Book2_Electric Rev Req Model (2009 GRC) Rebuttal 2 3" xfId="16022"/>
    <cellStyle name="_Costs not in AURORA 2006GRC w gas price updated_Book2_Electric Rev Req Model (2009 GRC) Rebuttal 3" xfId="1881"/>
    <cellStyle name="_Costs not in AURORA 2006GRC w gas price updated_Book2_Electric Rev Req Model (2009 GRC) Rebuttal 3 2" xfId="17946"/>
    <cellStyle name="_Costs not in AURORA 2006GRC w gas price updated_Book2_Electric Rev Req Model (2009 GRC) Rebuttal 4" xfId="13540"/>
    <cellStyle name="_Costs not in AURORA 2006GRC w gas price updated_Book2_Electric Rev Req Model (2009 GRC) Rebuttal REmoval of New  WH Solar AdjustMI" xfId="1882"/>
    <cellStyle name="_Costs not in AURORA 2006GRC w gas price updated_Book2_Electric Rev Req Model (2009 GRC) Rebuttal REmoval of New  WH Solar AdjustMI 2" xfId="1883"/>
    <cellStyle name="_Costs not in AURORA 2006GRC w gas price updated_Book2_Electric Rev Req Model (2009 GRC) Rebuttal REmoval of New  WH Solar AdjustMI 2 2" xfId="1884"/>
    <cellStyle name="_Costs not in AURORA 2006GRC w gas price updated_Book2_Electric Rev Req Model (2009 GRC) Rebuttal REmoval of New  WH Solar AdjustMI 2 2 2" xfId="17947"/>
    <cellStyle name="_Costs not in AURORA 2006GRC w gas price updated_Book2_Electric Rev Req Model (2009 GRC) Rebuttal REmoval of New  WH Solar AdjustMI 2 3" xfId="13542"/>
    <cellStyle name="_Costs not in AURORA 2006GRC w gas price updated_Book2_Electric Rev Req Model (2009 GRC) Rebuttal REmoval of New  WH Solar AdjustMI 3" xfId="1885"/>
    <cellStyle name="_Costs not in AURORA 2006GRC w gas price updated_Book2_Electric Rev Req Model (2009 GRC) Rebuttal REmoval of New  WH Solar AdjustMI 3 2" xfId="17948"/>
    <cellStyle name="_Costs not in AURORA 2006GRC w gas price updated_Book2_Electric Rev Req Model (2009 GRC) Rebuttal REmoval of New  WH Solar AdjustMI 4" xfId="13541"/>
    <cellStyle name="_Costs not in AURORA 2006GRC w gas price updated_Book2_Electric Rev Req Model (2009 GRC) Rebuttal REmoval of New  WH Solar AdjustMI_DEM-WP(C) ENERG10C--ctn Mid-C_042010 2010GRC" xfId="8993"/>
    <cellStyle name="_Costs not in AURORA 2006GRC w gas price updated_Book2_Electric Rev Req Model (2009 GRC) Revised 01-18-2010" xfId="1886"/>
    <cellStyle name="_Costs not in AURORA 2006GRC w gas price updated_Book2_Electric Rev Req Model (2009 GRC) Revised 01-18-2010 2" xfId="1887"/>
    <cellStyle name="_Costs not in AURORA 2006GRC w gas price updated_Book2_Electric Rev Req Model (2009 GRC) Revised 01-18-2010 2 2" xfId="1888"/>
    <cellStyle name="_Costs not in AURORA 2006GRC w gas price updated_Book2_Electric Rev Req Model (2009 GRC) Revised 01-18-2010 2 2 2" xfId="17949"/>
    <cellStyle name="_Costs not in AURORA 2006GRC w gas price updated_Book2_Electric Rev Req Model (2009 GRC) Revised 01-18-2010 2 3" xfId="13544"/>
    <cellStyle name="_Costs not in AURORA 2006GRC w gas price updated_Book2_Electric Rev Req Model (2009 GRC) Revised 01-18-2010 3" xfId="1889"/>
    <cellStyle name="_Costs not in AURORA 2006GRC w gas price updated_Book2_Electric Rev Req Model (2009 GRC) Revised 01-18-2010 3 2" xfId="17950"/>
    <cellStyle name="_Costs not in AURORA 2006GRC w gas price updated_Book2_Electric Rev Req Model (2009 GRC) Revised 01-18-2010 4" xfId="13543"/>
    <cellStyle name="_Costs not in AURORA 2006GRC w gas price updated_Book2_Electric Rev Req Model (2009 GRC) Revised 01-18-2010_DEM-WP(C) ENERG10C--ctn Mid-C_042010 2010GRC" xfId="8994"/>
    <cellStyle name="_Costs not in AURORA 2006GRC w gas price updated_Book2_Final Order Electric EXHIBIT A-1" xfId="1890"/>
    <cellStyle name="_Costs not in AURORA 2006GRC w gas price updated_Book2_Final Order Electric EXHIBIT A-1 2" xfId="1891"/>
    <cellStyle name="_Costs not in AURORA 2006GRC w gas price updated_Book2_Final Order Electric EXHIBIT A-1 2 2" xfId="1892"/>
    <cellStyle name="_Costs not in AURORA 2006GRC w gas price updated_Book2_Final Order Electric EXHIBIT A-1 2 2 2" xfId="17951"/>
    <cellStyle name="_Costs not in AURORA 2006GRC w gas price updated_Book2_Final Order Electric EXHIBIT A-1 2 3" xfId="16023"/>
    <cellStyle name="_Costs not in AURORA 2006GRC w gas price updated_Book2_Final Order Electric EXHIBIT A-1 3" xfId="1893"/>
    <cellStyle name="_Costs not in AURORA 2006GRC w gas price updated_Book2_Final Order Electric EXHIBIT A-1 3 2" xfId="17952"/>
    <cellStyle name="_Costs not in AURORA 2006GRC w gas price updated_Book2_Final Order Electric EXHIBIT A-1 4" xfId="13545"/>
    <cellStyle name="_Costs not in AURORA 2006GRC w gas price updated_Chelan PUD Power Costs (8-10)" xfId="8995"/>
    <cellStyle name="_Costs not in AURORA 2006GRC w gas price updated_Chelan PUD Power Costs (8-10) 2" xfId="21370"/>
    <cellStyle name="_Costs not in AURORA 2006GRC w gas price updated_Colstrip 1&amp;2 Annual O&amp;M Budgets" xfId="21371"/>
    <cellStyle name="_Costs not in AURORA 2006GRC w gas price updated_Confidential Material" xfId="8996"/>
    <cellStyle name="_Costs not in AURORA 2006GRC w gas price updated_Confidential Material 2" xfId="21372"/>
    <cellStyle name="_Costs not in AURORA 2006GRC w gas price updated_DEM-WP(C) Colstrip 12 Coal Cost Forecast 2010GRC" xfId="8997"/>
    <cellStyle name="_Costs not in AURORA 2006GRC w gas price updated_DEM-WP(C) Colstrip 12 Coal Cost Forecast 2010GRC 2" xfId="21373"/>
    <cellStyle name="_Costs not in AURORA 2006GRC w gas price updated_DEM-WP(C) ENERG10C--ctn Mid-C_042010 2010GRC" xfId="8998"/>
    <cellStyle name="_Costs not in AURORA 2006GRC w gas price updated_DEM-WP(C) Production O&amp;M 2010GRC As-Filed" xfId="8999"/>
    <cellStyle name="_Costs not in AURORA 2006GRC w gas price updated_DEM-WP(C) Production O&amp;M 2010GRC As-Filed 2" xfId="9000"/>
    <cellStyle name="_Costs not in AURORA 2006GRC w gas price updated_DEM-WP(C) Production O&amp;M 2010GRC As-Filed 2 2" xfId="21374"/>
    <cellStyle name="_Costs not in AURORA 2006GRC w gas price updated_DEM-WP(C) Production O&amp;M 2010GRC As-Filed 3" xfId="9001"/>
    <cellStyle name="_Costs not in AURORA 2006GRC w gas price updated_DEM-WP(C) Production O&amp;M 2010GRC As-Filed 3 2" xfId="21375"/>
    <cellStyle name="_Costs not in AURORA 2006GRC w gas price updated_DEM-WP(C) Production O&amp;M 2010GRC As-Filed 4" xfId="21376"/>
    <cellStyle name="_Costs not in AURORA 2006GRC w gas price updated_DEM-WP(C) Production O&amp;M 2010GRC As-Filed 4 2" xfId="21377"/>
    <cellStyle name="_Costs not in AURORA 2006GRC w gas price updated_DEM-WP(C) Production O&amp;M 2010GRC As-Filed 5" xfId="21378"/>
    <cellStyle name="_Costs not in AURORA 2006GRC w gas price updated_DEM-WP(C) Production O&amp;M 2010GRC As-Filed 5 2" xfId="21379"/>
    <cellStyle name="_Costs not in AURORA 2006GRC w gas price updated_DEM-WP(C) Production O&amp;M 2010GRC As-Filed 6" xfId="21380"/>
    <cellStyle name="_Costs not in AURORA 2006GRC w gas price updated_DEM-WP(C) Production O&amp;M 2010GRC As-Filed 6 2" xfId="21381"/>
    <cellStyle name="_Costs not in AURORA 2006GRC w gas price updated_Electric Rev Req Model (2009 GRC) " xfId="1894"/>
    <cellStyle name="_Costs not in AURORA 2006GRC w gas price updated_Electric Rev Req Model (2009 GRC)  2" xfId="1895"/>
    <cellStyle name="_Costs not in AURORA 2006GRC w gas price updated_Electric Rev Req Model (2009 GRC)  2 2" xfId="1896"/>
    <cellStyle name="_Costs not in AURORA 2006GRC w gas price updated_Electric Rev Req Model (2009 GRC)  2 2 2" xfId="17953"/>
    <cellStyle name="_Costs not in AURORA 2006GRC w gas price updated_Electric Rev Req Model (2009 GRC)  2 3" xfId="13547"/>
    <cellStyle name="_Costs not in AURORA 2006GRC w gas price updated_Electric Rev Req Model (2009 GRC)  3" xfId="1897"/>
    <cellStyle name="_Costs not in AURORA 2006GRC w gas price updated_Electric Rev Req Model (2009 GRC)  3 2" xfId="17954"/>
    <cellStyle name="_Costs not in AURORA 2006GRC w gas price updated_Electric Rev Req Model (2009 GRC)  4" xfId="13546"/>
    <cellStyle name="_Costs not in AURORA 2006GRC w gas price updated_Electric Rev Req Model (2009 GRC) _DEM-WP(C) ENERG10C--ctn Mid-C_042010 2010GRC" xfId="9002"/>
    <cellStyle name="_Costs not in AURORA 2006GRC w gas price updated_Electric Rev Req Model (2009 GRC) Rebuttal" xfId="1898"/>
    <cellStyle name="_Costs not in AURORA 2006GRC w gas price updated_Electric Rev Req Model (2009 GRC) Rebuttal 2" xfId="1899"/>
    <cellStyle name="_Costs not in AURORA 2006GRC w gas price updated_Electric Rev Req Model (2009 GRC) Rebuttal 2 2" xfId="1900"/>
    <cellStyle name="_Costs not in AURORA 2006GRC w gas price updated_Electric Rev Req Model (2009 GRC) Rebuttal 2 2 2" xfId="17955"/>
    <cellStyle name="_Costs not in AURORA 2006GRC w gas price updated_Electric Rev Req Model (2009 GRC) Rebuttal 2 3" xfId="16024"/>
    <cellStyle name="_Costs not in AURORA 2006GRC w gas price updated_Electric Rev Req Model (2009 GRC) Rebuttal 3" xfId="1901"/>
    <cellStyle name="_Costs not in AURORA 2006GRC w gas price updated_Electric Rev Req Model (2009 GRC) Rebuttal 3 2" xfId="17956"/>
    <cellStyle name="_Costs not in AURORA 2006GRC w gas price updated_Electric Rev Req Model (2009 GRC) Rebuttal 4" xfId="13548"/>
    <cellStyle name="_Costs not in AURORA 2006GRC w gas price updated_Electric Rev Req Model (2009 GRC) Rebuttal REmoval of New  WH Solar AdjustMI" xfId="1902"/>
    <cellStyle name="_Costs not in AURORA 2006GRC w gas price updated_Electric Rev Req Model (2009 GRC) Rebuttal REmoval of New  WH Solar AdjustMI 2" xfId="1903"/>
    <cellStyle name="_Costs not in AURORA 2006GRC w gas price updated_Electric Rev Req Model (2009 GRC) Rebuttal REmoval of New  WH Solar AdjustMI 2 2" xfId="1904"/>
    <cellStyle name="_Costs not in AURORA 2006GRC w gas price updated_Electric Rev Req Model (2009 GRC) Rebuttal REmoval of New  WH Solar AdjustMI 2 2 2" xfId="17957"/>
    <cellStyle name="_Costs not in AURORA 2006GRC w gas price updated_Electric Rev Req Model (2009 GRC) Rebuttal REmoval of New  WH Solar AdjustMI 2 3" xfId="13550"/>
    <cellStyle name="_Costs not in AURORA 2006GRC w gas price updated_Electric Rev Req Model (2009 GRC) Rebuttal REmoval of New  WH Solar AdjustMI 3" xfId="1905"/>
    <cellStyle name="_Costs not in AURORA 2006GRC w gas price updated_Electric Rev Req Model (2009 GRC) Rebuttal REmoval of New  WH Solar AdjustMI 3 2" xfId="17958"/>
    <cellStyle name="_Costs not in AURORA 2006GRC w gas price updated_Electric Rev Req Model (2009 GRC) Rebuttal REmoval of New  WH Solar AdjustMI 4" xfId="13549"/>
    <cellStyle name="_Costs not in AURORA 2006GRC w gas price updated_Electric Rev Req Model (2009 GRC) Rebuttal REmoval of New  WH Solar AdjustMI_DEM-WP(C) ENERG10C--ctn Mid-C_042010 2010GRC" xfId="9003"/>
    <cellStyle name="_Costs not in AURORA 2006GRC w gas price updated_Electric Rev Req Model (2009 GRC) Revised 01-18-2010" xfId="1906"/>
    <cellStyle name="_Costs not in AURORA 2006GRC w gas price updated_Electric Rev Req Model (2009 GRC) Revised 01-18-2010 2" xfId="1907"/>
    <cellStyle name="_Costs not in AURORA 2006GRC w gas price updated_Electric Rev Req Model (2009 GRC) Revised 01-18-2010 2 2" xfId="1908"/>
    <cellStyle name="_Costs not in AURORA 2006GRC w gas price updated_Electric Rev Req Model (2009 GRC) Revised 01-18-2010 2 2 2" xfId="17959"/>
    <cellStyle name="_Costs not in AURORA 2006GRC w gas price updated_Electric Rev Req Model (2009 GRC) Revised 01-18-2010 2 3" xfId="13552"/>
    <cellStyle name="_Costs not in AURORA 2006GRC w gas price updated_Electric Rev Req Model (2009 GRC) Revised 01-18-2010 3" xfId="1909"/>
    <cellStyle name="_Costs not in AURORA 2006GRC w gas price updated_Electric Rev Req Model (2009 GRC) Revised 01-18-2010 3 2" xfId="17960"/>
    <cellStyle name="_Costs not in AURORA 2006GRC w gas price updated_Electric Rev Req Model (2009 GRC) Revised 01-18-2010 4" xfId="13551"/>
    <cellStyle name="_Costs not in AURORA 2006GRC w gas price updated_Electric Rev Req Model (2009 GRC) Revised 01-18-2010_DEM-WP(C) ENERG10C--ctn Mid-C_042010 2010GRC" xfId="9004"/>
    <cellStyle name="_Costs not in AURORA 2006GRC w gas price updated_Electric Rev Req Model (2010 GRC)" xfId="10961"/>
    <cellStyle name="_Costs not in AURORA 2006GRC w gas price updated_Electric Rev Req Model (2010 GRC) SF" xfId="10962"/>
    <cellStyle name="_Costs not in AURORA 2006GRC w gas price updated_Final Order Electric EXHIBIT A-1" xfId="1910"/>
    <cellStyle name="_Costs not in AURORA 2006GRC w gas price updated_Final Order Electric EXHIBIT A-1 2" xfId="1911"/>
    <cellStyle name="_Costs not in AURORA 2006GRC w gas price updated_Final Order Electric EXHIBIT A-1 2 2" xfId="1912"/>
    <cellStyle name="_Costs not in AURORA 2006GRC w gas price updated_Final Order Electric EXHIBIT A-1 2 2 2" xfId="17961"/>
    <cellStyle name="_Costs not in AURORA 2006GRC w gas price updated_Final Order Electric EXHIBIT A-1 2 3" xfId="16025"/>
    <cellStyle name="_Costs not in AURORA 2006GRC w gas price updated_Final Order Electric EXHIBIT A-1 3" xfId="1913"/>
    <cellStyle name="_Costs not in AURORA 2006GRC w gas price updated_Final Order Electric EXHIBIT A-1 3 2" xfId="17962"/>
    <cellStyle name="_Costs not in AURORA 2006GRC w gas price updated_Final Order Electric EXHIBIT A-1 4" xfId="13553"/>
    <cellStyle name="_Costs not in AURORA 2006GRC w gas price updated_NIM Summary" xfId="1914"/>
    <cellStyle name="_Costs not in AURORA 2006GRC w gas price updated_NIM Summary 2" xfId="1915"/>
    <cellStyle name="_Costs not in AURORA 2006GRC w gas price updated_NIM Summary 2 2" xfId="11818"/>
    <cellStyle name="_Costs not in AURORA 2006GRC w gas price updated_NIM Summary 3" xfId="11819"/>
    <cellStyle name="_Costs not in AURORA 2006GRC w gas price updated_NIM Summary_DEM-WP(C) ENERG10C--ctn Mid-C_042010 2010GRC" xfId="9005"/>
    <cellStyle name="_Costs not in AURORA 2006GRC w gas price updated_Rebuttal Power Costs" xfId="1916"/>
    <cellStyle name="_Costs not in AURORA 2006GRC w gas price updated_Rebuttal Power Costs 2" xfId="1917"/>
    <cellStyle name="_Costs not in AURORA 2006GRC w gas price updated_Rebuttal Power Costs 2 2" xfId="1918"/>
    <cellStyle name="_Costs not in AURORA 2006GRC w gas price updated_Rebuttal Power Costs 2 2 2" xfId="17963"/>
    <cellStyle name="_Costs not in AURORA 2006GRC w gas price updated_Rebuttal Power Costs 2 3" xfId="13555"/>
    <cellStyle name="_Costs not in AURORA 2006GRC w gas price updated_Rebuttal Power Costs 3" xfId="1919"/>
    <cellStyle name="_Costs not in AURORA 2006GRC w gas price updated_Rebuttal Power Costs 3 2" xfId="17964"/>
    <cellStyle name="_Costs not in AURORA 2006GRC w gas price updated_Rebuttal Power Costs 4" xfId="13554"/>
    <cellStyle name="_Costs not in AURORA 2006GRC w gas price updated_Rebuttal Power Costs_Adj Bench DR 3 for Initial Briefs (Electric)" xfId="1920"/>
    <cellStyle name="_Costs not in AURORA 2006GRC w gas price updated_Rebuttal Power Costs_Adj Bench DR 3 for Initial Briefs (Electric) 2" xfId="1921"/>
    <cellStyle name="_Costs not in AURORA 2006GRC w gas price updated_Rebuttal Power Costs_Adj Bench DR 3 for Initial Briefs (Electric) 2 2" xfId="1922"/>
    <cellStyle name="_Costs not in AURORA 2006GRC w gas price updated_Rebuttal Power Costs_Adj Bench DR 3 for Initial Briefs (Electric) 2 2 2" xfId="17965"/>
    <cellStyle name="_Costs not in AURORA 2006GRC w gas price updated_Rebuttal Power Costs_Adj Bench DR 3 for Initial Briefs (Electric) 2 3" xfId="13557"/>
    <cellStyle name="_Costs not in AURORA 2006GRC w gas price updated_Rebuttal Power Costs_Adj Bench DR 3 for Initial Briefs (Electric) 3" xfId="1923"/>
    <cellStyle name="_Costs not in AURORA 2006GRC w gas price updated_Rebuttal Power Costs_Adj Bench DR 3 for Initial Briefs (Electric) 3 2" xfId="17966"/>
    <cellStyle name="_Costs not in AURORA 2006GRC w gas price updated_Rebuttal Power Costs_Adj Bench DR 3 for Initial Briefs (Electric) 4" xfId="13556"/>
    <cellStyle name="_Costs not in AURORA 2006GRC w gas price updated_Rebuttal Power Costs_Adj Bench DR 3 for Initial Briefs (Electric)_DEM-WP(C) ENERG10C--ctn Mid-C_042010 2010GRC" xfId="9006"/>
    <cellStyle name="_Costs not in AURORA 2006GRC w gas price updated_Rebuttal Power Costs_DEM-WP(C) ENERG10C--ctn Mid-C_042010 2010GRC" xfId="9007"/>
    <cellStyle name="_Costs not in AURORA 2006GRC w gas price updated_Rebuttal Power Costs_Electric Rev Req Model (2009 GRC) Rebuttal" xfId="1924"/>
    <cellStyle name="_Costs not in AURORA 2006GRC w gas price updated_Rebuttal Power Costs_Electric Rev Req Model (2009 GRC) Rebuttal 2" xfId="1925"/>
    <cellStyle name="_Costs not in AURORA 2006GRC w gas price updated_Rebuttal Power Costs_Electric Rev Req Model (2009 GRC) Rebuttal 2 2" xfId="1926"/>
    <cellStyle name="_Costs not in AURORA 2006GRC w gas price updated_Rebuttal Power Costs_Electric Rev Req Model (2009 GRC) Rebuttal 2 2 2" xfId="17967"/>
    <cellStyle name="_Costs not in AURORA 2006GRC w gas price updated_Rebuttal Power Costs_Electric Rev Req Model (2009 GRC) Rebuttal 2 3" xfId="16026"/>
    <cellStyle name="_Costs not in AURORA 2006GRC w gas price updated_Rebuttal Power Costs_Electric Rev Req Model (2009 GRC) Rebuttal 3" xfId="1927"/>
    <cellStyle name="_Costs not in AURORA 2006GRC w gas price updated_Rebuttal Power Costs_Electric Rev Req Model (2009 GRC) Rebuttal 3 2" xfId="17968"/>
    <cellStyle name="_Costs not in AURORA 2006GRC w gas price updated_Rebuttal Power Costs_Electric Rev Req Model (2009 GRC) Rebuttal 4" xfId="13558"/>
    <cellStyle name="_Costs not in AURORA 2006GRC w gas price updated_Rebuttal Power Costs_Electric Rev Req Model (2009 GRC) Rebuttal REmoval of New  WH Solar AdjustMI" xfId="1928"/>
    <cellStyle name="_Costs not in AURORA 2006GRC w gas price updated_Rebuttal Power Costs_Electric Rev Req Model (2009 GRC) Rebuttal REmoval of New  WH Solar AdjustMI 2" xfId="1929"/>
    <cellStyle name="_Costs not in AURORA 2006GRC w gas price updated_Rebuttal Power Costs_Electric Rev Req Model (2009 GRC) Rebuttal REmoval of New  WH Solar AdjustMI 2 2" xfId="1930"/>
    <cellStyle name="_Costs not in AURORA 2006GRC w gas price updated_Rebuttal Power Costs_Electric Rev Req Model (2009 GRC) Rebuttal REmoval of New  WH Solar AdjustMI 2 2 2" xfId="17969"/>
    <cellStyle name="_Costs not in AURORA 2006GRC w gas price updated_Rebuttal Power Costs_Electric Rev Req Model (2009 GRC) Rebuttal REmoval of New  WH Solar AdjustMI 2 3" xfId="13560"/>
    <cellStyle name="_Costs not in AURORA 2006GRC w gas price updated_Rebuttal Power Costs_Electric Rev Req Model (2009 GRC) Rebuttal REmoval of New  WH Solar AdjustMI 3" xfId="1931"/>
    <cellStyle name="_Costs not in AURORA 2006GRC w gas price updated_Rebuttal Power Costs_Electric Rev Req Model (2009 GRC) Rebuttal REmoval of New  WH Solar AdjustMI 3 2" xfId="17970"/>
    <cellStyle name="_Costs not in AURORA 2006GRC w gas price updated_Rebuttal Power Costs_Electric Rev Req Model (2009 GRC) Rebuttal REmoval of New  WH Solar AdjustMI 4" xfId="13559"/>
    <cellStyle name="_Costs not in AURORA 2006GRC w gas price updated_Rebuttal Power Costs_Electric Rev Req Model (2009 GRC) Rebuttal REmoval of New  WH Solar AdjustMI_DEM-WP(C) ENERG10C--ctn Mid-C_042010 2010GRC" xfId="9008"/>
    <cellStyle name="_Costs not in AURORA 2006GRC w gas price updated_Rebuttal Power Costs_Electric Rev Req Model (2009 GRC) Revised 01-18-2010" xfId="1932"/>
    <cellStyle name="_Costs not in AURORA 2006GRC w gas price updated_Rebuttal Power Costs_Electric Rev Req Model (2009 GRC) Revised 01-18-2010 2" xfId="1933"/>
    <cellStyle name="_Costs not in AURORA 2006GRC w gas price updated_Rebuttal Power Costs_Electric Rev Req Model (2009 GRC) Revised 01-18-2010 2 2" xfId="1934"/>
    <cellStyle name="_Costs not in AURORA 2006GRC w gas price updated_Rebuttal Power Costs_Electric Rev Req Model (2009 GRC) Revised 01-18-2010 2 2 2" xfId="17971"/>
    <cellStyle name="_Costs not in AURORA 2006GRC w gas price updated_Rebuttal Power Costs_Electric Rev Req Model (2009 GRC) Revised 01-18-2010 2 3" xfId="13562"/>
    <cellStyle name="_Costs not in AURORA 2006GRC w gas price updated_Rebuttal Power Costs_Electric Rev Req Model (2009 GRC) Revised 01-18-2010 3" xfId="1935"/>
    <cellStyle name="_Costs not in AURORA 2006GRC w gas price updated_Rebuttal Power Costs_Electric Rev Req Model (2009 GRC) Revised 01-18-2010 3 2" xfId="17972"/>
    <cellStyle name="_Costs not in AURORA 2006GRC w gas price updated_Rebuttal Power Costs_Electric Rev Req Model (2009 GRC) Revised 01-18-2010 4" xfId="13561"/>
    <cellStyle name="_Costs not in AURORA 2006GRC w gas price updated_Rebuttal Power Costs_Electric Rev Req Model (2009 GRC) Revised 01-18-2010_DEM-WP(C) ENERG10C--ctn Mid-C_042010 2010GRC" xfId="9009"/>
    <cellStyle name="_Costs not in AURORA 2006GRC w gas price updated_Rebuttal Power Costs_Final Order Electric EXHIBIT A-1" xfId="1936"/>
    <cellStyle name="_Costs not in AURORA 2006GRC w gas price updated_Rebuttal Power Costs_Final Order Electric EXHIBIT A-1 2" xfId="1937"/>
    <cellStyle name="_Costs not in AURORA 2006GRC w gas price updated_Rebuttal Power Costs_Final Order Electric EXHIBIT A-1 2 2" xfId="1938"/>
    <cellStyle name="_Costs not in AURORA 2006GRC w gas price updated_Rebuttal Power Costs_Final Order Electric EXHIBIT A-1 2 2 2" xfId="17973"/>
    <cellStyle name="_Costs not in AURORA 2006GRC w gas price updated_Rebuttal Power Costs_Final Order Electric EXHIBIT A-1 2 3" xfId="16027"/>
    <cellStyle name="_Costs not in AURORA 2006GRC w gas price updated_Rebuttal Power Costs_Final Order Electric EXHIBIT A-1 3" xfId="1939"/>
    <cellStyle name="_Costs not in AURORA 2006GRC w gas price updated_Rebuttal Power Costs_Final Order Electric EXHIBIT A-1 3 2" xfId="17974"/>
    <cellStyle name="_Costs not in AURORA 2006GRC w gas price updated_Rebuttal Power Costs_Final Order Electric EXHIBIT A-1 4" xfId="13563"/>
    <cellStyle name="_Costs not in AURORA 2006GRC w gas price updated_TENASKA REGULATORY ASSET" xfId="1940"/>
    <cellStyle name="_Costs not in AURORA 2006GRC w gas price updated_TENASKA REGULATORY ASSET 2" xfId="1941"/>
    <cellStyle name="_Costs not in AURORA 2006GRC w gas price updated_TENASKA REGULATORY ASSET 2 2" xfId="1942"/>
    <cellStyle name="_Costs not in AURORA 2006GRC w gas price updated_TENASKA REGULATORY ASSET 2 2 2" xfId="17975"/>
    <cellStyle name="_Costs not in AURORA 2006GRC w gas price updated_TENASKA REGULATORY ASSET 2 3" xfId="16028"/>
    <cellStyle name="_Costs not in AURORA 2006GRC w gas price updated_TENASKA REGULATORY ASSET 3" xfId="1943"/>
    <cellStyle name="_Costs not in AURORA 2006GRC w gas price updated_TENASKA REGULATORY ASSET 3 2" xfId="17976"/>
    <cellStyle name="_Costs not in AURORA 2006GRC w gas price updated_TENASKA REGULATORY ASSET 4" xfId="13564"/>
    <cellStyle name="_Costs not in AURORA 2007 Rate Case" xfId="1944"/>
    <cellStyle name="_Costs not in AURORA 2007 Rate Case 2" xfId="1945"/>
    <cellStyle name="_Costs not in AURORA 2007 Rate Case 2 2" xfId="1946"/>
    <cellStyle name="_Costs not in AURORA 2007 Rate Case 2 2 2" xfId="1947"/>
    <cellStyle name="_Costs not in AURORA 2007 Rate Case 2 2 2 2" xfId="17977"/>
    <cellStyle name="_Costs not in AURORA 2007 Rate Case 2 2 3" xfId="13566"/>
    <cellStyle name="_Costs not in AURORA 2007 Rate Case 2 3" xfId="1948"/>
    <cellStyle name="_Costs not in AURORA 2007 Rate Case 2 3 2" xfId="17978"/>
    <cellStyle name="_Costs not in AURORA 2007 Rate Case 2 4" xfId="13565"/>
    <cellStyle name="_Costs not in AURORA 2007 Rate Case 3" xfId="1949"/>
    <cellStyle name="_Costs not in AURORA 2007 Rate Case 3 2" xfId="1950"/>
    <cellStyle name="_Costs not in AURORA 2007 Rate Case 3 2 2" xfId="17979"/>
    <cellStyle name="_Costs not in AURORA 2007 Rate Case 3 3" xfId="13567"/>
    <cellStyle name="_Costs not in AURORA 2007 Rate Case 4" xfId="1951"/>
    <cellStyle name="_Costs not in AURORA 2007 Rate Case 4 2" xfId="1952"/>
    <cellStyle name="_Costs not in AURORA 2007 Rate Case 4 2 2" xfId="15582"/>
    <cellStyle name="_Costs not in AURORA 2007 Rate Case 4 3" xfId="13568"/>
    <cellStyle name="_Costs not in AURORA 2007 Rate Case 5" xfId="9010"/>
    <cellStyle name="_Costs not in AURORA 2007 Rate Case 5 2" xfId="21382"/>
    <cellStyle name="_Costs not in AURORA 2007 Rate Case 5 2 2" xfId="21383"/>
    <cellStyle name="_Costs not in AURORA 2007 Rate Case 5 3" xfId="21384"/>
    <cellStyle name="_Costs not in AURORA 2007 Rate Case 6" xfId="9011"/>
    <cellStyle name="_Costs not in AURORA 2007 Rate Case 6 2" xfId="9012"/>
    <cellStyle name="_Costs not in AURORA 2007 Rate Case 7" xfId="9013"/>
    <cellStyle name="_Costs not in AURORA 2007 Rate Case 7 2" xfId="9014"/>
    <cellStyle name="_Costs not in AURORA 2007 Rate Case 8" xfId="21385"/>
    <cellStyle name="_Costs not in AURORA 2007 Rate Case 8 2" xfId="21386"/>
    <cellStyle name="_Costs not in AURORA 2007 Rate Case 9" xfId="21387"/>
    <cellStyle name="_Costs not in AURORA 2007 Rate Case 9 2" xfId="21388"/>
    <cellStyle name="_Costs not in AURORA 2007 Rate Case_(C) WHE Proforma with ITC cash grant 10 Yr Amort_for deferral_102809" xfId="1953"/>
    <cellStyle name="_Costs not in AURORA 2007 Rate Case_(C) WHE Proforma with ITC cash grant 10 Yr Amort_for deferral_102809 2" xfId="1954"/>
    <cellStyle name="_Costs not in AURORA 2007 Rate Case_(C) WHE Proforma with ITC cash grant 10 Yr Amort_for deferral_102809 2 2" xfId="1955"/>
    <cellStyle name="_Costs not in AURORA 2007 Rate Case_(C) WHE Proforma with ITC cash grant 10 Yr Amort_for deferral_102809 2 2 2" xfId="17980"/>
    <cellStyle name="_Costs not in AURORA 2007 Rate Case_(C) WHE Proforma with ITC cash grant 10 Yr Amort_for deferral_102809 2 3" xfId="13570"/>
    <cellStyle name="_Costs not in AURORA 2007 Rate Case_(C) WHE Proforma with ITC cash grant 10 Yr Amort_for deferral_102809 3" xfId="1956"/>
    <cellStyle name="_Costs not in AURORA 2007 Rate Case_(C) WHE Proforma with ITC cash grant 10 Yr Amort_for deferral_102809 3 2" xfId="17981"/>
    <cellStyle name="_Costs not in AURORA 2007 Rate Case_(C) WHE Proforma with ITC cash grant 10 Yr Amort_for deferral_102809 4" xfId="13569"/>
    <cellStyle name="_Costs not in AURORA 2007 Rate Case_(C) WHE Proforma with ITC cash grant 10 Yr Amort_for deferral_102809_16.07E Wild Horse Wind Expansionwrkingfile" xfId="1957"/>
    <cellStyle name="_Costs not in AURORA 2007 Rate Case_(C) WHE Proforma with ITC cash grant 10 Yr Amort_for deferral_102809_16.07E Wild Horse Wind Expansionwrkingfile 2" xfId="1958"/>
    <cellStyle name="_Costs not in AURORA 2007 Rate Case_(C) WHE Proforma with ITC cash grant 10 Yr Amort_for deferral_102809_16.07E Wild Horse Wind Expansionwrkingfile 2 2" xfId="1959"/>
    <cellStyle name="_Costs not in AURORA 2007 Rate Case_(C) WHE Proforma with ITC cash grant 10 Yr Amort_for deferral_102809_16.07E Wild Horse Wind Expansionwrkingfile 2 2 2" xfId="17982"/>
    <cellStyle name="_Costs not in AURORA 2007 Rate Case_(C) WHE Proforma with ITC cash grant 10 Yr Amort_for deferral_102809_16.07E Wild Horse Wind Expansionwrkingfile 2 3" xfId="13572"/>
    <cellStyle name="_Costs not in AURORA 2007 Rate Case_(C) WHE Proforma with ITC cash grant 10 Yr Amort_for deferral_102809_16.07E Wild Horse Wind Expansionwrkingfile 3" xfId="1960"/>
    <cellStyle name="_Costs not in AURORA 2007 Rate Case_(C) WHE Proforma with ITC cash grant 10 Yr Amort_for deferral_102809_16.07E Wild Horse Wind Expansionwrkingfile 3 2" xfId="17983"/>
    <cellStyle name="_Costs not in AURORA 2007 Rate Case_(C) WHE Proforma with ITC cash grant 10 Yr Amort_for deferral_102809_16.07E Wild Horse Wind Expansionwrkingfile 4" xfId="13571"/>
    <cellStyle name="_Costs not in AURORA 2007 Rate Case_(C) WHE Proforma with ITC cash grant 10 Yr Amort_for deferral_102809_16.07E Wild Horse Wind Expansionwrkingfile SF" xfId="1961"/>
    <cellStyle name="_Costs not in AURORA 2007 Rate Case_(C) WHE Proforma with ITC cash grant 10 Yr Amort_for deferral_102809_16.07E Wild Horse Wind Expansionwrkingfile SF 2" xfId="1962"/>
    <cellStyle name="_Costs not in AURORA 2007 Rate Case_(C) WHE Proforma with ITC cash grant 10 Yr Amort_for deferral_102809_16.07E Wild Horse Wind Expansionwrkingfile SF 2 2" xfId="1963"/>
    <cellStyle name="_Costs not in AURORA 2007 Rate Case_(C) WHE Proforma with ITC cash grant 10 Yr Amort_for deferral_102809_16.07E Wild Horse Wind Expansionwrkingfile SF 2 2 2" xfId="17984"/>
    <cellStyle name="_Costs not in AURORA 2007 Rate Case_(C) WHE Proforma with ITC cash grant 10 Yr Amort_for deferral_102809_16.07E Wild Horse Wind Expansionwrkingfile SF 2 3" xfId="13574"/>
    <cellStyle name="_Costs not in AURORA 2007 Rate Case_(C) WHE Proforma with ITC cash grant 10 Yr Amort_for deferral_102809_16.07E Wild Horse Wind Expansionwrkingfile SF 3" xfId="1964"/>
    <cellStyle name="_Costs not in AURORA 2007 Rate Case_(C) WHE Proforma with ITC cash grant 10 Yr Amort_for deferral_102809_16.07E Wild Horse Wind Expansionwrkingfile SF 3 2" xfId="17985"/>
    <cellStyle name="_Costs not in AURORA 2007 Rate Case_(C) WHE Proforma with ITC cash grant 10 Yr Amort_for deferral_102809_16.07E Wild Horse Wind Expansionwrkingfile SF 4" xfId="13573"/>
    <cellStyle name="_Costs not in AURORA 2007 Rate Case_(C) WHE Proforma with ITC cash grant 10 Yr Amort_for deferral_102809_16.07E Wild Horse Wind Expansionwrkingfile SF_DEM-WP(C) ENERG10C--ctn Mid-C_042010 2010GRC" xfId="9015"/>
    <cellStyle name="_Costs not in AURORA 2007 Rate Case_(C) WHE Proforma with ITC cash grant 10 Yr Amort_for deferral_102809_16.07E Wild Horse Wind Expansionwrkingfile_DEM-WP(C) ENERG10C--ctn Mid-C_042010 2010GRC" xfId="9016"/>
    <cellStyle name="_Costs not in AURORA 2007 Rate Case_(C) WHE Proforma with ITC cash grant 10 Yr Amort_for deferral_102809_16.37E Wild Horse Expansion DeferralRevwrkingfile SF" xfId="1965"/>
    <cellStyle name="_Costs not in AURORA 2007 Rate Case_(C) WHE Proforma with ITC cash grant 10 Yr Amort_for deferral_102809_16.37E Wild Horse Expansion DeferralRevwrkingfile SF 2" xfId="1966"/>
    <cellStyle name="_Costs not in AURORA 2007 Rate Case_(C) WHE Proforma with ITC cash grant 10 Yr Amort_for deferral_102809_16.37E Wild Horse Expansion DeferralRevwrkingfile SF 2 2" xfId="1967"/>
    <cellStyle name="_Costs not in AURORA 2007 Rate Case_(C) WHE Proforma with ITC cash grant 10 Yr Amort_for deferral_102809_16.37E Wild Horse Expansion DeferralRevwrkingfile SF 2 2 2" xfId="17986"/>
    <cellStyle name="_Costs not in AURORA 2007 Rate Case_(C) WHE Proforma with ITC cash grant 10 Yr Amort_for deferral_102809_16.37E Wild Horse Expansion DeferralRevwrkingfile SF 2 3" xfId="13576"/>
    <cellStyle name="_Costs not in AURORA 2007 Rate Case_(C) WHE Proforma with ITC cash grant 10 Yr Amort_for deferral_102809_16.37E Wild Horse Expansion DeferralRevwrkingfile SF 3" xfId="1968"/>
    <cellStyle name="_Costs not in AURORA 2007 Rate Case_(C) WHE Proforma with ITC cash grant 10 Yr Amort_for deferral_102809_16.37E Wild Horse Expansion DeferralRevwrkingfile SF 3 2" xfId="17987"/>
    <cellStyle name="_Costs not in AURORA 2007 Rate Case_(C) WHE Proforma with ITC cash grant 10 Yr Amort_for deferral_102809_16.37E Wild Horse Expansion DeferralRevwrkingfile SF 4" xfId="13575"/>
    <cellStyle name="_Costs not in AURORA 2007 Rate Case_(C) WHE Proforma with ITC cash grant 10 Yr Amort_for deferral_102809_16.37E Wild Horse Expansion DeferralRevwrkingfile SF_DEM-WP(C) ENERG10C--ctn Mid-C_042010 2010GRC" xfId="9017"/>
    <cellStyle name="_Costs not in AURORA 2007 Rate Case_(C) WHE Proforma with ITC cash grant 10 Yr Amort_for deferral_102809_DEM-WP(C) ENERG10C--ctn Mid-C_042010 2010GRC" xfId="9018"/>
    <cellStyle name="_Costs not in AURORA 2007 Rate Case_(C) WHE Proforma with ITC cash grant 10 Yr Amort_for rebuttal_120709" xfId="1969"/>
    <cellStyle name="_Costs not in AURORA 2007 Rate Case_(C) WHE Proforma with ITC cash grant 10 Yr Amort_for rebuttal_120709 2" xfId="1970"/>
    <cellStyle name="_Costs not in AURORA 2007 Rate Case_(C) WHE Proforma with ITC cash grant 10 Yr Amort_for rebuttal_120709 2 2" xfId="1971"/>
    <cellStyle name="_Costs not in AURORA 2007 Rate Case_(C) WHE Proforma with ITC cash grant 10 Yr Amort_for rebuttal_120709 2 2 2" xfId="17988"/>
    <cellStyle name="_Costs not in AURORA 2007 Rate Case_(C) WHE Proforma with ITC cash grant 10 Yr Amort_for rebuttal_120709 2 3" xfId="13578"/>
    <cellStyle name="_Costs not in AURORA 2007 Rate Case_(C) WHE Proforma with ITC cash grant 10 Yr Amort_for rebuttal_120709 3" xfId="1972"/>
    <cellStyle name="_Costs not in AURORA 2007 Rate Case_(C) WHE Proforma with ITC cash grant 10 Yr Amort_for rebuttal_120709 3 2" xfId="17989"/>
    <cellStyle name="_Costs not in AURORA 2007 Rate Case_(C) WHE Proforma with ITC cash grant 10 Yr Amort_for rebuttal_120709 4" xfId="13577"/>
    <cellStyle name="_Costs not in AURORA 2007 Rate Case_(C) WHE Proforma with ITC cash grant 10 Yr Amort_for rebuttal_120709_DEM-WP(C) ENERG10C--ctn Mid-C_042010 2010GRC" xfId="9019"/>
    <cellStyle name="_Costs not in AURORA 2007 Rate Case_04.07E Wild Horse Wind Expansion" xfId="1973"/>
    <cellStyle name="_Costs not in AURORA 2007 Rate Case_04.07E Wild Horse Wind Expansion 2" xfId="1974"/>
    <cellStyle name="_Costs not in AURORA 2007 Rate Case_04.07E Wild Horse Wind Expansion 2 2" xfId="1975"/>
    <cellStyle name="_Costs not in AURORA 2007 Rate Case_04.07E Wild Horse Wind Expansion 2 2 2" xfId="17990"/>
    <cellStyle name="_Costs not in AURORA 2007 Rate Case_04.07E Wild Horse Wind Expansion 2 3" xfId="13580"/>
    <cellStyle name="_Costs not in AURORA 2007 Rate Case_04.07E Wild Horse Wind Expansion 3" xfId="1976"/>
    <cellStyle name="_Costs not in AURORA 2007 Rate Case_04.07E Wild Horse Wind Expansion 3 2" xfId="17991"/>
    <cellStyle name="_Costs not in AURORA 2007 Rate Case_04.07E Wild Horse Wind Expansion 4" xfId="13579"/>
    <cellStyle name="_Costs not in AURORA 2007 Rate Case_04.07E Wild Horse Wind Expansion_16.07E Wild Horse Wind Expansionwrkingfile" xfId="1977"/>
    <cellStyle name="_Costs not in AURORA 2007 Rate Case_04.07E Wild Horse Wind Expansion_16.07E Wild Horse Wind Expansionwrkingfile 2" xfId="1978"/>
    <cellStyle name="_Costs not in AURORA 2007 Rate Case_04.07E Wild Horse Wind Expansion_16.07E Wild Horse Wind Expansionwrkingfile 2 2" xfId="1979"/>
    <cellStyle name="_Costs not in AURORA 2007 Rate Case_04.07E Wild Horse Wind Expansion_16.07E Wild Horse Wind Expansionwrkingfile 2 2 2" xfId="17992"/>
    <cellStyle name="_Costs not in AURORA 2007 Rate Case_04.07E Wild Horse Wind Expansion_16.07E Wild Horse Wind Expansionwrkingfile 2 3" xfId="13582"/>
    <cellStyle name="_Costs not in AURORA 2007 Rate Case_04.07E Wild Horse Wind Expansion_16.07E Wild Horse Wind Expansionwrkingfile 3" xfId="1980"/>
    <cellStyle name="_Costs not in AURORA 2007 Rate Case_04.07E Wild Horse Wind Expansion_16.07E Wild Horse Wind Expansionwrkingfile 3 2" xfId="17993"/>
    <cellStyle name="_Costs not in AURORA 2007 Rate Case_04.07E Wild Horse Wind Expansion_16.07E Wild Horse Wind Expansionwrkingfile 4" xfId="13581"/>
    <cellStyle name="_Costs not in AURORA 2007 Rate Case_04.07E Wild Horse Wind Expansion_16.07E Wild Horse Wind Expansionwrkingfile SF" xfId="1981"/>
    <cellStyle name="_Costs not in AURORA 2007 Rate Case_04.07E Wild Horse Wind Expansion_16.07E Wild Horse Wind Expansionwrkingfile SF 2" xfId="1982"/>
    <cellStyle name="_Costs not in AURORA 2007 Rate Case_04.07E Wild Horse Wind Expansion_16.07E Wild Horse Wind Expansionwrkingfile SF 2 2" xfId="1983"/>
    <cellStyle name="_Costs not in AURORA 2007 Rate Case_04.07E Wild Horse Wind Expansion_16.07E Wild Horse Wind Expansionwrkingfile SF 2 2 2" xfId="17994"/>
    <cellStyle name="_Costs not in AURORA 2007 Rate Case_04.07E Wild Horse Wind Expansion_16.07E Wild Horse Wind Expansionwrkingfile SF 2 3" xfId="13584"/>
    <cellStyle name="_Costs not in AURORA 2007 Rate Case_04.07E Wild Horse Wind Expansion_16.07E Wild Horse Wind Expansionwrkingfile SF 3" xfId="1984"/>
    <cellStyle name="_Costs not in AURORA 2007 Rate Case_04.07E Wild Horse Wind Expansion_16.07E Wild Horse Wind Expansionwrkingfile SF 3 2" xfId="17995"/>
    <cellStyle name="_Costs not in AURORA 2007 Rate Case_04.07E Wild Horse Wind Expansion_16.07E Wild Horse Wind Expansionwrkingfile SF 4" xfId="13583"/>
    <cellStyle name="_Costs not in AURORA 2007 Rate Case_04.07E Wild Horse Wind Expansion_16.07E Wild Horse Wind Expansionwrkingfile SF_DEM-WP(C) ENERG10C--ctn Mid-C_042010 2010GRC" xfId="9020"/>
    <cellStyle name="_Costs not in AURORA 2007 Rate Case_04.07E Wild Horse Wind Expansion_16.07E Wild Horse Wind Expansionwrkingfile_DEM-WP(C) ENERG10C--ctn Mid-C_042010 2010GRC" xfId="9021"/>
    <cellStyle name="_Costs not in AURORA 2007 Rate Case_04.07E Wild Horse Wind Expansion_16.37E Wild Horse Expansion DeferralRevwrkingfile SF" xfId="1985"/>
    <cellStyle name="_Costs not in AURORA 2007 Rate Case_04.07E Wild Horse Wind Expansion_16.37E Wild Horse Expansion DeferralRevwrkingfile SF 2" xfId="1986"/>
    <cellStyle name="_Costs not in AURORA 2007 Rate Case_04.07E Wild Horse Wind Expansion_16.37E Wild Horse Expansion DeferralRevwrkingfile SF 2 2" xfId="1987"/>
    <cellStyle name="_Costs not in AURORA 2007 Rate Case_04.07E Wild Horse Wind Expansion_16.37E Wild Horse Expansion DeferralRevwrkingfile SF 2 2 2" xfId="17996"/>
    <cellStyle name="_Costs not in AURORA 2007 Rate Case_04.07E Wild Horse Wind Expansion_16.37E Wild Horse Expansion DeferralRevwrkingfile SF 2 3" xfId="13586"/>
    <cellStyle name="_Costs not in AURORA 2007 Rate Case_04.07E Wild Horse Wind Expansion_16.37E Wild Horse Expansion DeferralRevwrkingfile SF 3" xfId="1988"/>
    <cellStyle name="_Costs not in AURORA 2007 Rate Case_04.07E Wild Horse Wind Expansion_16.37E Wild Horse Expansion DeferralRevwrkingfile SF 3 2" xfId="17997"/>
    <cellStyle name="_Costs not in AURORA 2007 Rate Case_04.07E Wild Horse Wind Expansion_16.37E Wild Horse Expansion DeferralRevwrkingfile SF 4" xfId="13585"/>
    <cellStyle name="_Costs not in AURORA 2007 Rate Case_04.07E Wild Horse Wind Expansion_16.37E Wild Horse Expansion DeferralRevwrkingfile SF_DEM-WP(C) ENERG10C--ctn Mid-C_042010 2010GRC" xfId="9022"/>
    <cellStyle name="_Costs not in AURORA 2007 Rate Case_04.07E Wild Horse Wind Expansion_DEM-WP(C) ENERG10C--ctn Mid-C_042010 2010GRC" xfId="9023"/>
    <cellStyle name="_Costs not in AURORA 2007 Rate Case_16.07E Wild Horse Wind Expansionwrkingfile" xfId="1989"/>
    <cellStyle name="_Costs not in AURORA 2007 Rate Case_16.07E Wild Horse Wind Expansionwrkingfile 2" xfId="1990"/>
    <cellStyle name="_Costs not in AURORA 2007 Rate Case_16.07E Wild Horse Wind Expansionwrkingfile 2 2" xfId="1991"/>
    <cellStyle name="_Costs not in AURORA 2007 Rate Case_16.07E Wild Horse Wind Expansionwrkingfile 2 2 2" xfId="17998"/>
    <cellStyle name="_Costs not in AURORA 2007 Rate Case_16.07E Wild Horse Wind Expansionwrkingfile 2 3" xfId="13588"/>
    <cellStyle name="_Costs not in AURORA 2007 Rate Case_16.07E Wild Horse Wind Expansionwrkingfile 3" xfId="1992"/>
    <cellStyle name="_Costs not in AURORA 2007 Rate Case_16.07E Wild Horse Wind Expansionwrkingfile 3 2" xfId="17999"/>
    <cellStyle name="_Costs not in AURORA 2007 Rate Case_16.07E Wild Horse Wind Expansionwrkingfile 4" xfId="13587"/>
    <cellStyle name="_Costs not in AURORA 2007 Rate Case_16.07E Wild Horse Wind Expansionwrkingfile SF" xfId="1993"/>
    <cellStyle name="_Costs not in AURORA 2007 Rate Case_16.07E Wild Horse Wind Expansionwrkingfile SF 2" xfId="1994"/>
    <cellStyle name="_Costs not in AURORA 2007 Rate Case_16.07E Wild Horse Wind Expansionwrkingfile SF 2 2" xfId="1995"/>
    <cellStyle name="_Costs not in AURORA 2007 Rate Case_16.07E Wild Horse Wind Expansionwrkingfile SF 2 2 2" xfId="18000"/>
    <cellStyle name="_Costs not in AURORA 2007 Rate Case_16.07E Wild Horse Wind Expansionwrkingfile SF 2 3" xfId="13590"/>
    <cellStyle name="_Costs not in AURORA 2007 Rate Case_16.07E Wild Horse Wind Expansionwrkingfile SF 3" xfId="1996"/>
    <cellStyle name="_Costs not in AURORA 2007 Rate Case_16.07E Wild Horse Wind Expansionwrkingfile SF 3 2" xfId="18001"/>
    <cellStyle name="_Costs not in AURORA 2007 Rate Case_16.07E Wild Horse Wind Expansionwrkingfile SF 4" xfId="13589"/>
    <cellStyle name="_Costs not in AURORA 2007 Rate Case_16.07E Wild Horse Wind Expansionwrkingfile SF_DEM-WP(C) ENERG10C--ctn Mid-C_042010 2010GRC" xfId="9024"/>
    <cellStyle name="_Costs not in AURORA 2007 Rate Case_16.07E Wild Horse Wind Expansionwrkingfile_DEM-WP(C) ENERG10C--ctn Mid-C_042010 2010GRC" xfId="9025"/>
    <cellStyle name="_Costs not in AURORA 2007 Rate Case_16.37E Wild Horse Expansion DeferralRevwrkingfile SF" xfId="1997"/>
    <cellStyle name="_Costs not in AURORA 2007 Rate Case_16.37E Wild Horse Expansion DeferralRevwrkingfile SF 2" xfId="1998"/>
    <cellStyle name="_Costs not in AURORA 2007 Rate Case_16.37E Wild Horse Expansion DeferralRevwrkingfile SF 2 2" xfId="1999"/>
    <cellStyle name="_Costs not in AURORA 2007 Rate Case_16.37E Wild Horse Expansion DeferralRevwrkingfile SF 2 2 2" xfId="18002"/>
    <cellStyle name="_Costs not in AURORA 2007 Rate Case_16.37E Wild Horse Expansion DeferralRevwrkingfile SF 2 3" xfId="13592"/>
    <cellStyle name="_Costs not in AURORA 2007 Rate Case_16.37E Wild Horse Expansion DeferralRevwrkingfile SF 3" xfId="2000"/>
    <cellStyle name="_Costs not in AURORA 2007 Rate Case_16.37E Wild Horse Expansion DeferralRevwrkingfile SF 3 2" xfId="18003"/>
    <cellStyle name="_Costs not in AURORA 2007 Rate Case_16.37E Wild Horse Expansion DeferralRevwrkingfile SF 4" xfId="13591"/>
    <cellStyle name="_Costs not in AURORA 2007 Rate Case_16.37E Wild Horse Expansion DeferralRevwrkingfile SF_DEM-WP(C) ENERG10C--ctn Mid-C_042010 2010GRC" xfId="9026"/>
    <cellStyle name="_Costs not in AURORA 2007 Rate Case_2009 Compliance Filing PCA Exhibits for GRC" xfId="10789"/>
    <cellStyle name="_Costs not in AURORA 2007 Rate Case_2009 Compliance Filing PCA Exhibits for GRC 2" xfId="11820"/>
    <cellStyle name="_Costs not in AURORA 2007 Rate Case_2009 GRC Compl Filing - Exhibit D" xfId="2001"/>
    <cellStyle name="_Costs not in AURORA 2007 Rate Case_2009 GRC Compl Filing - Exhibit D 2" xfId="2002"/>
    <cellStyle name="_Costs not in AURORA 2007 Rate Case_2009 GRC Compl Filing - Exhibit D 2 2" xfId="11821"/>
    <cellStyle name="_Costs not in AURORA 2007 Rate Case_2009 GRC Compl Filing - Exhibit D 3" xfId="11822"/>
    <cellStyle name="_Costs not in AURORA 2007 Rate Case_2009 GRC Compl Filing - Exhibit D_DEM-WP(C) ENERG10C--ctn Mid-C_042010 2010GRC" xfId="9027"/>
    <cellStyle name="_Costs not in AURORA 2007 Rate Case_3.01 Income Statement" xfId="10790"/>
    <cellStyle name="_Costs not in AURORA 2007 Rate Case_4 31 Regulatory Assets and Liabilities  7 06- Exhibit D" xfId="2003"/>
    <cellStyle name="_Costs not in AURORA 2007 Rate Case_4 31 Regulatory Assets and Liabilities  7 06- Exhibit D 2" xfId="2004"/>
    <cellStyle name="_Costs not in AURORA 2007 Rate Case_4 31 Regulatory Assets and Liabilities  7 06- Exhibit D 2 2" xfId="2005"/>
    <cellStyle name="_Costs not in AURORA 2007 Rate Case_4 31 Regulatory Assets and Liabilities  7 06- Exhibit D 2 2 2" xfId="18004"/>
    <cellStyle name="_Costs not in AURORA 2007 Rate Case_4 31 Regulatory Assets and Liabilities  7 06- Exhibit D 2 3" xfId="13594"/>
    <cellStyle name="_Costs not in AURORA 2007 Rate Case_4 31 Regulatory Assets and Liabilities  7 06- Exhibit D 3" xfId="2006"/>
    <cellStyle name="_Costs not in AURORA 2007 Rate Case_4 31 Regulatory Assets and Liabilities  7 06- Exhibit D 3 2" xfId="18005"/>
    <cellStyle name="_Costs not in AURORA 2007 Rate Case_4 31 Regulatory Assets and Liabilities  7 06- Exhibit D 4" xfId="13593"/>
    <cellStyle name="_Costs not in AURORA 2007 Rate Case_4 31 Regulatory Assets and Liabilities  7 06- Exhibit D_DEM-WP(C) ENERG10C--ctn Mid-C_042010 2010GRC" xfId="9028"/>
    <cellStyle name="_Costs not in AURORA 2007 Rate Case_4 31 Regulatory Assets and Liabilities  7 06- Exhibit D_NIM Summary" xfId="2007"/>
    <cellStyle name="_Costs not in AURORA 2007 Rate Case_4 31 Regulatory Assets and Liabilities  7 06- Exhibit D_NIM Summary 2" xfId="2008"/>
    <cellStyle name="_Costs not in AURORA 2007 Rate Case_4 31 Regulatory Assets and Liabilities  7 06- Exhibit D_NIM Summary 2 2" xfId="11823"/>
    <cellStyle name="_Costs not in AURORA 2007 Rate Case_4 31 Regulatory Assets and Liabilities  7 06- Exhibit D_NIM Summary 3" xfId="11824"/>
    <cellStyle name="_Costs not in AURORA 2007 Rate Case_4 31 Regulatory Assets and Liabilities  7 06- Exhibit D_NIM Summary_DEM-WP(C) ENERG10C--ctn Mid-C_042010 2010GRC" xfId="9029"/>
    <cellStyle name="_Costs not in AURORA 2007 Rate Case_4 31E Reg Asset  Liab and EXH D" xfId="9030"/>
    <cellStyle name="_Costs not in AURORA 2007 Rate Case_4 31E Reg Asset  Liab and EXH D _ Aug 10 Filing (2)" xfId="9031"/>
    <cellStyle name="_Costs not in AURORA 2007 Rate Case_4 31E Reg Asset  Liab and EXH D _ Aug 10 Filing (2) 2" xfId="21389"/>
    <cellStyle name="_Costs not in AURORA 2007 Rate Case_4 31E Reg Asset  Liab and EXH D 10" xfId="21390"/>
    <cellStyle name="_Costs not in AURORA 2007 Rate Case_4 31E Reg Asset  Liab and EXH D 11" xfId="21391"/>
    <cellStyle name="_Costs not in AURORA 2007 Rate Case_4 31E Reg Asset  Liab and EXH D 12" xfId="21392"/>
    <cellStyle name="_Costs not in AURORA 2007 Rate Case_4 31E Reg Asset  Liab and EXH D 13" xfId="21393"/>
    <cellStyle name="_Costs not in AURORA 2007 Rate Case_4 31E Reg Asset  Liab and EXH D 14" xfId="21394"/>
    <cellStyle name="_Costs not in AURORA 2007 Rate Case_4 31E Reg Asset  Liab and EXH D 15" xfId="21395"/>
    <cellStyle name="_Costs not in AURORA 2007 Rate Case_4 31E Reg Asset  Liab and EXH D 16" xfId="21396"/>
    <cellStyle name="_Costs not in AURORA 2007 Rate Case_4 31E Reg Asset  Liab and EXH D 17" xfId="21397"/>
    <cellStyle name="_Costs not in AURORA 2007 Rate Case_4 31E Reg Asset  Liab and EXH D 18" xfId="21398"/>
    <cellStyle name="_Costs not in AURORA 2007 Rate Case_4 31E Reg Asset  Liab and EXH D 19" xfId="21399"/>
    <cellStyle name="_Costs not in AURORA 2007 Rate Case_4 31E Reg Asset  Liab and EXH D 2" xfId="21400"/>
    <cellStyle name="_Costs not in AURORA 2007 Rate Case_4 31E Reg Asset  Liab and EXH D 20" xfId="21401"/>
    <cellStyle name="_Costs not in AURORA 2007 Rate Case_4 31E Reg Asset  Liab and EXH D 21" xfId="21402"/>
    <cellStyle name="_Costs not in AURORA 2007 Rate Case_4 31E Reg Asset  Liab and EXH D 22" xfId="21403"/>
    <cellStyle name="_Costs not in AURORA 2007 Rate Case_4 31E Reg Asset  Liab and EXH D 23" xfId="21404"/>
    <cellStyle name="_Costs not in AURORA 2007 Rate Case_4 31E Reg Asset  Liab and EXH D 24" xfId="21405"/>
    <cellStyle name="_Costs not in AURORA 2007 Rate Case_4 31E Reg Asset  Liab and EXH D 25" xfId="21406"/>
    <cellStyle name="_Costs not in AURORA 2007 Rate Case_4 31E Reg Asset  Liab and EXH D 26" xfId="21407"/>
    <cellStyle name="_Costs not in AURORA 2007 Rate Case_4 31E Reg Asset  Liab and EXH D 27" xfId="21408"/>
    <cellStyle name="_Costs not in AURORA 2007 Rate Case_4 31E Reg Asset  Liab and EXH D 28" xfId="21409"/>
    <cellStyle name="_Costs not in AURORA 2007 Rate Case_4 31E Reg Asset  Liab and EXH D 29" xfId="21410"/>
    <cellStyle name="_Costs not in AURORA 2007 Rate Case_4 31E Reg Asset  Liab and EXH D 3" xfId="21411"/>
    <cellStyle name="_Costs not in AURORA 2007 Rate Case_4 31E Reg Asset  Liab and EXH D 30" xfId="21412"/>
    <cellStyle name="_Costs not in AURORA 2007 Rate Case_4 31E Reg Asset  Liab and EXH D 31" xfId="21413"/>
    <cellStyle name="_Costs not in AURORA 2007 Rate Case_4 31E Reg Asset  Liab and EXH D 32" xfId="21414"/>
    <cellStyle name="_Costs not in AURORA 2007 Rate Case_4 31E Reg Asset  Liab and EXH D 33" xfId="21415"/>
    <cellStyle name="_Costs not in AURORA 2007 Rate Case_4 31E Reg Asset  Liab and EXH D 34" xfId="21416"/>
    <cellStyle name="_Costs not in AURORA 2007 Rate Case_4 31E Reg Asset  Liab and EXH D 35" xfId="21417"/>
    <cellStyle name="_Costs not in AURORA 2007 Rate Case_4 31E Reg Asset  Liab and EXH D 36" xfId="21418"/>
    <cellStyle name="_Costs not in AURORA 2007 Rate Case_4 31E Reg Asset  Liab and EXH D 4" xfId="21419"/>
    <cellStyle name="_Costs not in AURORA 2007 Rate Case_4 31E Reg Asset  Liab and EXH D 5" xfId="21420"/>
    <cellStyle name="_Costs not in AURORA 2007 Rate Case_4 31E Reg Asset  Liab and EXH D 6" xfId="21421"/>
    <cellStyle name="_Costs not in AURORA 2007 Rate Case_4 31E Reg Asset  Liab and EXH D 7" xfId="21422"/>
    <cellStyle name="_Costs not in AURORA 2007 Rate Case_4 31E Reg Asset  Liab and EXH D 8" xfId="21423"/>
    <cellStyle name="_Costs not in AURORA 2007 Rate Case_4 31E Reg Asset  Liab and EXH D 9" xfId="21424"/>
    <cellStyle name="_Costs not in AURORA 2007 Rate Case_4 32 Regulatory Assets and Liabilities  7 06- Exhibit D" xfId="2009"/>
    <cellStyle name="_Costs not in AURORA 2007 Rate Case_4 32 Regulatory Assets and Liabilities  7 06- Exhibit D 2" xfId="2010"/>
    <cellStyle name="_Costs not in AURORA 2007 Rate Case_4 32 Regulatory Assets and Liabilities  7 06- Exhibit D 2 2" xfId="2011"/>
    <cellStyle name="_Costs not in AURORA 2007 Rate Case_4 32 Regulatory Assets and Liabilities  7 06- Exhibit D 2 2 2" xfId="18006"/>
    <cellStyle name="_Costs not in AURORA 2007 Rate Case_4 32 Regulatory Assets and Liabilities  7 06- Exhibit D 2 3" xfId="13596"/>
    <cellStyle name="_Costs not in AURORA 2007 Rate Case_4 32 Regulatory Assets and Liabilities  7 06- Exhibit D 3" xfId="2012"/>
    <cellStyle name="_Costs not in AURORA 2007 Rate Case_4 32 Regulatory Assets and Liabilities  7 06- Exhibit D 3 2" xfId="18007"/>
    <cellStyle name="_Costs not in AURORA 2007 Rate Case_4 32 Regulatory Assets and Liabilities  7 06- Exhibit D 4" xfId="13595"/>
    <cellStyle name="_Costs not in AURORA 2007 Rate Case_4 32 Regulatory Assets and Liabilities  7 06- Exhibit D_DEM-WP(C) ENERG10C--ctn Mid-C_042010 2010GRC" xfId="9032"/>
    <cellStyle name="_Costs not in AURORA 2007 Rate Case_4 32 Regulatory Assets and Liabilities  7 06- Exhibit D_NIM Summary" xfId="2013"/>
    <cellStyle name="_Costs not in AURORA 2007 Rate Case_4 32 Regulatory Assets and Liabilities  7 06- Exhibit D_NIM Summary 2" xfId="2014"/>
    <cellStyle name="_Costs not in AURORA 2007 Rate Case_4 32 Regulatory Assets and Liabilities  7 06- Exhibit D_NIM Summary 2 2" xfId="11825"/>
    <cellStyle name="_Costs not in AURORA 2007 Rate Case_4 32 Regulatory Assets and Liabilities  7 06- Exhibit D_NIM Summary 3" xfId="11826"/>
    <cellStyle name="_Costs not in AURORA 2007 Rate Case_4 32 Regulatory Assets and Liabilities  7 06- Exhibit D_NIM Summary_DEM-WP(C) ENERG10C--ctn Mid-C_042010 2010GRC" xfId="9033"/>
    <cellStyle name="_Costs not in AURORA 2007 Rate Case_AURORA Total New" xfId="2015"/>
    <cellStyle name="_Costs not in AURORA 2007 Rate Case_AURORA Total New 2" xfId="2016"/>
    <cellStyle name="_Costs not in AURORA 2007 Rate Case_AURORA Total New 2 2" xfId="11827"/>
    <cellStyle name="_Costs not in AURORA 2007 Rate Case_AURORA Total New 3" xfId="11828"/>
    <cellStyle name="_Costs not in AURORA 2007 Rate Case_Book1" xfId="40049"/>
    <cellStyle name="_Costs not in AURORA 2007 Rate Case_Book2" xfId="2017"/>
    <cellStyle name="_Costs not in AURORA 2007 Rate Case_Book2 2" xfId="2018"/>
    <cellStyle name="_Costs not in AURORA 2007 Rate Case_Book2 2 2" xfId="2019"/>
    <cellStyle name="_Costs not in AURORA 2007 Rate Case_Book2 2 2 2" xfId="18008"/>
    <cellStyle name="_Costs not in AURORA 2007 Rate Case_Book2 2 3" xfId="13598"/>
    <cellStyle name="_Costs not in AURORA 2007 Rate Case_Book2 3" xfId="2020"/>
    <cellStyle name="_Costs not in AURORA 2007 Rate Case_Book2 3 2" xfId="18009"/>
    <cellStyle name="_Costs not in AURORA 2007 Rate Case_Book2 4" xfId="13597"/>
    <cellStyle name="_Costs not in AURORA 2007 Rate Case_Book2_Adj Bench DR 3 for Initial Briefs (Electric)" xfId="2021"/>
    <cellStyle name="_Costs not in AURORA 2007 Rate Case_Book2_Adj Bench DR 3 for Initial Briefs (Electric) 2" xfId="2022"/>
    <cellStyle name="_Costs not in AURORA 2007 Rate Case_Book2_Adj Bench DR 3 for Initial Briefs (Electric) 2 2" xfId="2023"/>
    <cellStyle name="_Costs not in AURORA 2007 Rate Case_Book2_Adj Bench DR 3 for Initial Briefs (Electric) 2 2 2" xfId="18010"/>
    <cellStyle name="_Costs not in AURORA 2007 Rate Case_Book2_Adj Bench DR 3 for Initial Briefs (Electric) 2 3" xfId="13600"/>
    <cellStyle name="_Costs not in AURORA 2007 Rate Case_Book2_Adj Bench DR 3 for Initial Briefs (Electric) 3" xfId="2024"/>
    <cellStyle name="_Costs not in AURORA 2007 Rate Case_Book2_Adj Bench DR 3 for Initial Briefs (Electric) 3 2" xfId="18011"/>
    <cellStyle name="_Costs not in AURORA 2007 Rate Case_Book2_Adj Bench DR 3 for Initial Briefs (Electric) 4" xfId="13599"/>
    <cellStyle name="_Costs not in AURORA 2007 Rate Case_Book2_Adj Bench DR 3 for Initial Briefs (Electric)_DEM-WP(C) ENERG10C--ctn Mid-C_042010 2010GRC" xfId="9034"/>
    <cellStyle name="_Costs not in AURORA 2007 Rate Case_Book2_DEM-WP(C) ENERG10C--ctn Mid-C_042010 2010GRC" xfId="9035"/>
    <cellStyle name="_Costs not in AURORA 2007 Rate Case_Book2_Electric Rev Req Model (2009 GRC) Rebuttal" xfId="2025"/>
    <cellStyle name="_Costs not in AURORA 2007 Rate Case_Book2_Electric Rev Req Model (2009 GRC) Rebuttal 2" xfId="2026"/>
    <cellStyle name="_Costs not in AURORA 2007 Rate Case_Book2_Electric Rev Req Model (2009 GRC) Rebuttal 2 2" xfId="2027"/>
    <cellStyle name="_Costs not in AURORA 2007 Rate Case_Book2_Electric Rev Req Model (2009 GRC) Rebuttal 2 2 2" xfId="18012"/>
    <cellStyle name="_Costs not in AURORA 2007 Rate Case_Book2_Electric Rev Req Model (2009 GRC) Rebuttal 2 3" xfId="16029"/>
    <cellStyle name="_Costs not in AURORA 2007 Rate Case_Book2_Electric Rev Req Model (2009 GRC) Rebuttal 3" xfId="2028"/>
    <cellStyle name="_Costs not in AURORA 2007 Rate Case_Book2_Electric Rev Req Model (2009 GRC) Rebuttal 3 2" xfId="18013"/>
    <cellStyle name="_Costs not in AURORA 2007 Rate Case_Book2_Electric Rev Req Model (2009 GRC) Rebuttal 4" xfId="13601"/>
    <cellStyle name="_Costs not in AURORA 2007 Rate Case_Book2_Electric Rev Req Model (2009 GRC) Rebuttal REmoval of New  WH Solar AdjustMI" xfId="2029"/>
    <cellStyle name="_Costs not in AURORA 2007 Rate Case_Book2_Electric Rev Req Model (2009 GRC) Rebuttal REmoval of New  WH Solar AdjustMI 2" xfId="2030"/>
    <cellStyle name="_Costs not in AURORA 2007 Rate Case_Book2_Electric Rev Req Model (2009 GRC) Rebuttal REmoval of New  WH Solar AdjustMI 2 2" xfId="2031"/>
    <cellStyle name="_Costs not in AURORA 2007 Rate Case_Book2_Electric Rev Req Model (2009 GRC) Rebuttal REmoval of New  WH Solar AdjustMI 2 2 2" xfId="18014"/>
    <cellStyle name="_Costs not in AURORA 2007 Rate Case_Book2_Electric Rev Req Model (2009 GRC) Rebuttal REmoval of New  WH Solar AdjustMI 2 3" xfId="13603"/>
    <cellStyle name="_Costs not in AURORA 2007 Rate Case_Book2_Electric Rev Req Model (2009 GRC) Rebuttal REmoval of New  WH Solar AdjustMI 3" xfId="2032"/>
    <cellStyle name="_Costs not in AURORA 2007 Rate Case_Book2_Electric Rev Req Model (2009 GRC) Rebuttal REmoval of New  WH Solar AdjustMI 3 2" xfId="18015"/>
    <cellStyle name="_Costs not in AURORA 2007 Rate Case_Book2_Electric Rev Req Model (2009 GRC) Rebuttal REmoval of New  WH Solar AdjustMI 4" xfId="13602"/>
    <cellStyle name="_Costs not in AURORA 2007 Rate Case_Book2_Electric Rev Req Model (2009 GRC) Rebuttal REmoval of New  WH Solar AdjustMI_DEM-WP(C) ENERG10C--ctn Mid-C_042010 2010GRC" xfId="9036"/>
    <cellStyle name="_Costs not in AURORA 2007 Rate Case_Book2_Electric Rev Req Model (2009 GRC) Revised 01-18-2010" xfId="2033"/>
    <cellStyle name="_Costs not in AURORA 2007 Rate Case_Book2_Electric Rev Req Model (2009 GRC) Revised 01-18-2010 2" xfId="2034"/>
    <cellStyle name="_Costs not in AURORA 2007 Rate Case_Book2_Electric Rev Req Model (2009 GRC) Revised 01-18-2010 2 2" xfId="2035"/>
    <cellStyle name="_Costs not in AURORA 2007 Rate Case_Book2_Electric Rev Req Model (2009 GRC) Revised 01-18-2010 2 2 2" xfId="18016"/>
    <cellStyle name="_Costs not in AURORA 2007 Rate Case_Book2_Electric Rev Req Model (2009 GRC) Revised 01-18-2010 2 3" xfId="13605"/>
    <cellStyle name="_Costs not in AURORA 2007 Rate Case_Book2_Electric Rev Req Model (2009 GRC) Revised 01-18-2010 3" xfId="2036"/>
    <cellStyle name="_Costs not in AURORA 2007 Rate Case_Book2_Electric Rev Req Model (2009 GRC) Revised 01-18-2010 3 2" xfId="18017"/>
    <cellStyle name="_Costs not in AURORA 2007 Rate Case_Book2_Electric Rev Req Model (2009 GRC) Revised 01-18-2010 4" xfId="13604"/>
    <cellStyle name="_Costs not in AURORA 2007 Rate Case_Book2_Electric Rev Req Model (2009 GRC) Revised 01-18-2010_DEM-WP(C) ENERG10C--ctn Mid-C_042010 2010GRC" xfId="9037"/>
    <cellStyle name="_Costs not in AURORA 2007 Rate Case_Book2_Final Order Electric EXHIBIT A-1" xfId="2037"/>
    <cellStyle name="_Costs not in AURORA 2007 Rate Case_Book2_Final Order Electric EXHIBIT A-1 2" xfId="2038"/>
    <cellStyle name="_Costs not in AURORA 2007 Rate Case_Book2_Final Order Electric EXHIBIT A-1 2 2" xfId="2039"/>
    <cellStyle name="_Costs not in AURORA 2007 Rate Case_Book2_Final Order Electric EXHIBIT A-1 2 2 2" xfId="18018"/>
    <cellStyle name="_Costs not in AURORA 2007 Rate Case_Book2_Final Order Electric EXHIBIT A-1 2 3" xfId="16030"/>
    <cellStyle name="_Costs not in AURORA 2007 Rate Case_Book2_Final Order Electric EXHIBIT A-1 3" xfId="2040"/>
    <cellStyle name="_Costs not in AURORA 2007 Rate Case_Book2_Final Order Electric EXHIBIT A-1 3 2" xfId="18019"/>
    <cellStyle name="_Costs not in AURORA 2007 Rate Case_Book2_Final Order Electric EXHIBIT A-1 4" xfId="13606"/>
    <cellStyle name="_Costs not in AURORA 2007 Rate Case_Book4" xfId="2041"/>
    <cellStyle name="_Costs not in AURORA 2007 Rate Case_Book4 2" xfId="2042"/>
    <cellStyle name="_Costs not in AURORA 2007 Rate Case_Book4 2 2" xfId="2043"/>
    <cellStyle name="_Costs not in AURORA 2007 Rate Case_Book4 2 2 2" xfId="18020"/>
    <cellStyle name="_Costs not in AURORA 2007 Rate Case_Book4 2 3" xfId="13608"/>
    <cellStyle name="_Costs not in AURORA 2007 Rate Case_Book4 3" xfId="2044"/>
    <cellStyle name="_Costs not in AURORA 2007 Rate Case_Book4 3 2" xfId="18021"/>
    <cellStyle name="_Costs not in AURORA 2007 Rate Case_Book4 4" xfId="13607"/>
    <cellStyle name="_Costs not in AURORA 2007 Rate Case_Book4_DEM-WP(C) ENERG10C--ctn Mid-C_042010 2010GRC" xfId="9038"/>
    <cellStyle name="_Costs not in AURORA 2007 Rate Case_Book9" xfId="2045"/>
    <cellStyle name="_Costs not in AURORA 2007 Rate Case_Book9 2" xfId="2046"/>
    <cellStyle name="_Costs not in AURORA 2007 Rate Case_Book9 2 2" xfId="2047"/>
    <cellStyle name="_Costs not in AURORA 2007 Rate Case_Book9 2 2 2" xfId="18022"/>
    <cellStyle name="_Costs not in AURORA 2007 Rate Case_Book9 2 3" xfId="13610"/>
    <cellStyle name="_Costs not in AURORA 2007 Rate Case_Book9 3" xfId="2048"/>
    <cellStyle name="_Costs not in AURORA 2007 Rate Case_Book9 3 2" xfId="18023"/>
    <cellStyle name="_Costs not in AURORA 2007 Rate Case_Book9 4" xfId="13609"/>
    <cellStyle name="_Costs not in AURORA 2007 Rate Case_Book9_DEM-WP(C) ENERG10C--ctn Mid-C_042010 2010GRC" xfId="9039"/>
    <cellStyle name="_Costs not in AURORA 2007 Rate Case_Chelan PUD Power Costs (8-10)" xfId="9040"/>
    <cellStyle name="_Costs not in AURORA 2007 Rate Case_Chelan PUD Power Costs (8-10) 2" xfId="21425"/>
    <cellStyle name="_Costs not in AURORA 2007 Rate Case_DEM-WP(C) Chelan Power Costs" xfId="9041"/>
    <cellStyle name="_Costs not in AURORA 2007 Rate Case_DEM-WP(C) Chelan Power Costs 2" xfId="21426"/>
    <cellStyle name="_Costs not in AURORA 2007 Rate Case_DEM-WP(C) ENERG10C--ctn Mid-C_042010 2010GRC" xfId="9042"/>
    <cellStyle name="_Costs not in AURORA 2007 Rate Case_DEM-WP(C) Gas Transport 2010GRC" xfId="9043"/>
    <cellStyle name="_Costs not in AURORA 2007 Rate Case_DEM-WP(C) Gas Transport 2010GRC 2" xfId="21427"/>
    <cellStyle name="_Costs not in AURORA 2007 Rate Case_Electric COS Inputs" xfId="2049"/>
    <cellStyle name="_Costs not in AURORA 2007 Rate Case_Electric COS Inputs 2" xfId="2050"/>
    <cellStyle name="_Costs not in AURORA 2007 Rate Case_Electric COS Inputs 2 2" xfId="2051"/>
    <cellStyle name="_Costs not in AURORA 2007 Rate Case_Electric COS Inputs 2 2 2" xfId="2052"/>
    <cellStyle name="_Costs not in AURORA 2007 Rate Case_Electric COS Inputs 2 2 2 2" xfId="18024"/>
    <cellStyle name="_Costs not in AURORA 2007 Rate Case_Electric COS Inputs 2 2 3" xfId="16033"/>
    <cellStyle name="_Costs not in AURORA 2007 Rate Case_Electric COS Inputs 2 3" xfId="2053"/>
    <cellStyle name="_Costs not in AURORA 2007 Rate Case_Electric COS Inputs 2 3 2" xfId="2054"/>
    <cellStyle name="_Costs not in AURORA 2007 Rate Case_Electric COS Inputs 2 3 2 2" xfId="18025"/>
    <cellStyle name="_Costs not in AURORA 2007 Rate Case_Electric COS Inputs 2 3 3" xfId="16034"/>
    <cellStyle name="_Costs not in AURORA 2007 Rate Case_Electric COS Inputs 2 4" xfId="2055"/>
    <cellStyle name="_Costs not in AURORA 2007 Rate Case_Electric COS Inputs 2 4 2" xfId="2056"/>
    <cellStyle name="_Costs not in AURORA 2007 Rate Case_Electric COS Inputs 2 4 2 2" xfId="18026"/>
    <cellStyle name="_Costs not in AURORA 2007 Rate Case_Electric COS Inputs 2 4 3" xfId="16035"/>
    <cellStyle name="_Costs not in AURORA 2007 Rate Case_Electric COS Inputs 2 5" xfId="16032"/>
    <cellStyle name="_Costs not in AURORA 2007 Rate Case_Electric COS Inputs 3" xfId="2057"/>
    <cellStyle name="_Costs not in AURORA 2007 Rate Case_Electric COS Inputs 3 2" xfId="2058"/>
    <cellStyle name="_Costs not in AURORA 2007 Rate Case_Electric COS Inputs 3 2 2" xfId="18027"/>
    <cellStyle name="_Costs not in AURORA 2007 Rate Case_Electric COS Inputs 3 3" xfId="16036"/>
    <cellStyle name="_Costs not in AURORA 2007 Rate Case_Electric COS Inputs 4" xfId="2059"/>
    <cellStyle name="_Costs not in AURORA 2007 Rate Case_Electric COS Inputs 4 2" xfId="2060"/>
    <cellStyle name="_Costs not in AURORA 2007 Rate Case_Electric COS Inputs 4 2 2" xfId="18028"/>
    <cellStyle name="_Costs not in AURORA 2007 Rate Case_Electric COS Inputs 4 3" xfId="16037"/>
    <cellStyle name="_Costs not in AURORA 2007 Rate Case_Electric COS Inputs 5" xfId="2061"/>
    <cellStyle name="_Costs not in AURORA 2007 Rate Case_Electric COS Inputs 5 2" xfId="18029"/>
    <cellStyle name="_Costs not in AURORA 2007 Rate Case_Electric COS Inputs 6" xfId="16031"/>
    <cellStyle name="_Costs not in AURORA 2007 Rate Case_Exh A-1 resulting from UE-112050 effective Jan 1 2012" xfId="11829"/>
    <cellStyle name="_Costs not in AURORA 2007 Rate Case_Exh G - Klamath Peaker PPA fr C Locke 2-12" xfId="11830"/>
    <cellStyle name="_Costs not in AURORA 2007 Rate Case_Exhibit A-1 effective 4-1-11 fr S Free 12-11" xfId="11831"/>
    <cellStyle name="_Costs not in AURORA 2007 Rate Case_LSRWEP LGIA like Acctg Petition Aug 2010" xfId="9044"/>
    <cellStyle name="_Costs not in AURORA 2007 Rate Case_LSRWEP LGIA like Acctg Petition Aug 2010 2" xfId="21428"/>
    <cellStyle name="_Costs not in AURORA 2007 Rate Case_Mint Farm Generation BPA" xfId="21429"/>
    <cellStyle name="_Costs not in AURORA 2007 Rate Case_NIM Summary" xfId="2062"/>
    <cellStyle name="_Costs not in AURORA 2007 Rate Case_NIM Summary 09GRC" xfId="2063"/>
    <cellStyle name="_Costs not in AURORA 2007 Rate Case_NIM Summary 09GRC 2" xfId="2064"/>
    <cellStyle name="_Costs not in AURORA 2007 Rate Case_NIM Summary 09GRC 2 2" xfId="11832"/>
    <cellStyle name="_Costs not in AURORA 2007 Rate Case_NIM Summary 09GRC 3" xfId="11833"/>
    <cellStyle name="_Costs not in AURORA 2007 Rate Case_NIM Summary 09GRC_DEM-WP(C) ENERG10C--ctn Mid-C_042010 2010GRC" xfId="9045"/>
    <cellStyle name="_Costs not in AURORA 2007 Rate Case_NIM Summary 10" xfId="11834"/>
    <cellStyle name="_Costs not in AURORA 2007 Rate Case_NIM Summary 11" xfId="11835"/>
    <cellStyle name="_Costs not in AURORA 2007 Rate Case_NIM Summary 12" xfId="11836"/>
    <cellStyle name="_Costs not in AURORA 2007 Rate Case_NIM Summary 13" xfId="11837"/>
    <cellStyle name="_Costs not in AURORA 2007 Rate Case_NIM Summary 14" xfId="11838"/>
    <cellStyle name="_Costs not in AURORA 2007 Rate Case_NIM Summary 15" xfId="11839"/>
    <cellStyle name="_Costs not in AURORA 2007 Rate Case_NIM Summary 16" xfId="11840"/>
    <cellStyle name="_Costs not in AURORA 2007 Rate Case_NIM Summary 17" xfId="11841"/>
    <cellStyle name="_Costs not in AURORA 2007 Rate Case_NIM Summary 18" xfId="11842"/>
    <cellStyle name="_Costs not in AURORA 2007 Rate Case_NIM Summary 19" xfId="11843"/>
    <cellStyle name="_Costs not in AURORA 2007 Rate Case_NIM Summary 2" xfId="2065"/>
    <cellStyle name="_Costs not in AURORA 2007 Rate Case_NIM Summary 2 2" xfId="11844"/>
    <cellStyle name="_Costs not in AURORA 2007 Rate Case_NIM Summary 20" xfId="11845"/>
    <cellStyle name="_Costs not in AURORA 2007 Rate Case_NIM Summary 21" xfId="11846"/>
    <cellStyle name="_Costs not in AURORA 2007 Rate Case_NIM Summary 22" xfId="11847"/>
    <cellStyle name="_Costs not in AURORA 2007 Rate Case_NIM Summary 23" xfId="11848"/>
    <cellStyle name="_Costs not in AURORA 2007 Rate Case_NIM Summary 24" xfId="11849"/>
    <cellStyle name="_Costs not in AURORA 2007 Rate Case_NIM Summary 25" xfId="11850"/>
    <cellStyle name="_Costs not in AURORA 2007 Rate Case_NIM Summary 26" xfId="11851"/>
    <cellStyle name="_Costs not in AURORA 2007 Rate Case_NIM Summary 27" xfId="11852"/>
    <cellStyle name="_Costs not in AURORA 2007 Rate Case_NIM Summary 28" xfId="11853"/>
    <cellStyle name="_Costs not in AURORA 2007 Rate Case_NIM Summary 29" xfId="11854"/>
    <cellStyle name="_Costs not in AURORA 2007 Rate Case_NIM Summary 3" xfId="2066"/>
    <cellStyle name="_Costs not in AURORA 2007 Rate Case_NIM Summary 3 2" xfId="13612"/>
    <cellStyle name="_Costs not in AURORA 2007 Rate Case_NIM Summary 30" xfId="11855"/>
    <cellStyle name="_Costs not in AURORA 2007 Rate Case_NIM Summary 31" xfId="11856"/>
    <cellStyle name="_Costs not in AURORA 2007 Rate Case_NIM Summary 32" xfId="11857"/>
    <cellStyle name="_Costs not in AURORA 2007 Rate Case_NIM Summary 33" xfId="11858"/>
    <cellStyle name="_Costs not in AURORA 2007 Rate Case_NIM Summary 34" xfId="11859"/>
    <cellStyle name="_Costs not in AURORA 2007 Rate Case_NIM Summary 35" xfId="11860"/>
    <cellStyle name="_Costs not in AURORA 2007 Rate Case_NIM Summary 36" xfId="11861"/>
    <cellStyle name="_Costs not in AURORA 2007 Rate Case_NIM Summary 37" xfId="11862"/>
    <cellStyle name="_Costs not in AURORA 2007 Rate Case_NIM Summary 38" xfId="11863"/>
    <cellStyle name="_Costs not in AURORA 2007 Rate Case_NIM Summary 39" xfId="11864"/>
    <cellStyle name="_Costs not in AURORA 2007 Rate Case_NIM Summary 4" xfId="2067"/>
    <cellStyle name="_Costs not in AURORA 2007 Rate Case_NIM Summary 4 2" xfId="15583"/>
    <cellStyle name="_Costs not in AURORA 2007 Rate Case_NIM Summary 40" xfId="11865"/>
    <cellStyle name="_Costs not in AURORA 2007 Rate Case_NIM Summary 41" xfId="11866"/>
    <cellStyle name="_Costs not in AURORA 2007 Rate Case_NIM Summary 42" xfId="13611"/>
    <cellStyle name="_Costs not in AURORA 2007 Rate Case_NIM Summary 43" xfId="20000"/>
    <cellStyle name="_Costs not in AURORA 2007 Rate Case_NIM Summary 44" xfId="21430"/>
    <cellStyle name="_Costs not in AURORA 2007 Rate Case_NIM Summary 45" xfId="21431"/>
    <cellStyle name="_Costs not in AURORA 2007 Rate Case_NIM Summary 46" xfId="21432"/>
    <cellStyle name="_Costs not in AURORA 2007 Rate Case_NIM Summary 47" xfId="21433"/>
    <cellStyle name="_Costs not in AURORA 2007 Rate Case_NIM Summary 48" xfId="21434"/>
    <cellStyle name="_Costs not in AURORA 2007 Rate Case_NIM Summary 49" xfId="21435"/>
    <cellStyle name="_Costs not in AURORA 2007 Rate Case_NIM Summary 5" xfId="2068"/>
    <cellStyle name="_Costs not in AURORA 2007 Rate Case_NIM Summary 5 2" xfId="15584"/>
    <cellStyle name="_Costs not in AURORA 2007 Rate Case_NIM Summary 50" xfId="21436"/>
    <cellStyle name="_Costs not in AURORA 2007 Rate Case_NIM Summary 51" xfId="38831"/>
    <cellStyle name="_Costs not in AURORA 2007 Rate Case_NIM Summary 6" xfId="2069"/>
    <cellStyle name="_Costs not in AURORA 2007 Rate Case_NIM Summary 6 2" xfId="15585"/>
    <cellStyle name="_Costs not in AURORA 2007 Rate Case_NIM Summary 7" xfId="2070"/>
    <cellStyle name="_Costs not in AURORA 2007 Rate Case_NIM Summary 7 2" xfId="15586"/>
    <cellStyle name="_Costs not in AURORA 2007 Rate Case_NIM Summary 8" xfId="2071"/>
    <cellStyle name="_Costs not in AURORA 2007 Rate Case_NIM Summary 8 2" xfId="15587"/>
    <cellStyle name="_Costs not in AURORA 2007 Rate Case_NIM Summary 9" xfId="2072"/>
    <cellStyle name="_Costs not in AURORA 2007 Rate Case_NIM Summary 9 2" xfId="15588"/>
    <cellStyle name="_Costs not in AURORA 2007 Rate Case_NIM Summary_DEM-WP(C) ENERG10C--ctn Mid-C_042010 2010GRC" xfId="9046"/>
    <cellStyle name="_Costs not in AURORA 2007 Rate Case_PCA 10 -  Exhibit D Dec 2011" xfId="11867"/>
    <cellStyle name="_Costs not in AURORA 2007 Rate Case_PCA 10 -  Exhibit D from A Kellogg Jan 2011" xfId="10791"/>
    <cellStyle name="_Costs not in AURORA 2007 Rate Case_PCA 10 -  Exhibit D from A Kellogg July 2011" xfId="10792"/>
    <cellStyle name="_Costs not in AURORA 2007 Rate Case_PCA 10 -  Exhibit D from S Free Rcv'd 12-11" xfId="10793"/>
    <cellStyle name="_Costs not in AURORA 2007 Rate Case_PCA 11 -  Exhibit D Jan 2012 fr A Kellogg" xfId="11868"/>
    <cellStyle name="_Costs not in AURORA 2007 Rate Case_PCA 11 -  Exhibit D Jan 2012 WF" xfId="11869"/>
    <cellStyle name="_Costs not in AURORA 2007 Rate Case_PCA 9 -  Exhibit D April 2010" xfId="10794"/>
    <cellStyle name="_Costs not in AURORA 2007 Rate Case_PCA 9 -  Exhibit D April 2010 (3)" xfId="2073"/>
    <cellStyle name="_Costs not in AURORA 2007 Rate Case_PCA 9 -  Exhibit D April 2010 (3) 2" xfId="2074"/>
    <cellStyle name="_Costs not in AURORA 2007 Rate Case_PCA 9 -  Exhibit D April 2010 (3) 2 2" xfId="11870"/>
    <cellStyle name="_Costs not in AURORA 2007 Rate Case_PCA 9 -  Exhibit D April 2010 (3) 3" xfId="11871"/>
    <cellStyle name="_Costs not in AURORA 2007 Rate Case_PCA 9 -  Exhibit D April 2010 (3)_DEM-WP(C) ENERG10C--ctn Mid-C_042010 2010GRC" xfId="9047"/>
    <cellStyle name="_Costs not in AURORA 2007 Rate Case_PCA 9 -  Exhibit D April 2010 2" xfId="11872"/>
    <cellStyle name="_Costs not in AURORA 2007 Rate Case_PCA 9 -  Exhibit D April 2010 3" xfId="11873"/>
    <cellStyle name="_Costs not in AURORA 2007 Rate Case_PCA 9 -  Exhibit D April 2010 4" xfId="11874"/>
    <cellStyle name="_Costs not in AURORA 2007 Rate Case_PCA 9 -  Exhibit D April 2010 5" xfId="11875"/>
    <cellStyle name="_Costs not in AURORA 2007 Rate Case_PCA 9 -  Exhibit D April 2010 6" xfId="11876"/>
    <cellStyle name="_Costs not in AURORA 2007 Rate Case_PCA 9 -  Exhibit D Nov 2010" xfId="10795"/>
    <cellStyle name="_Costs not in AURORA 2007 Rate Case_PCA 9 -  Exhibit D Nov 2010 2" xfId="11877"/>
    <cellStyle name="_Costs not in AURORA 2007 Rate Case_PCA 9 - Exhibit D at August 2010" xfId="10796"/>
    <cellStyle name="_Costs not in AURORA 2007 Rate Case_PCA 9 - Exhibit D at August 2010 2" xfId="11878"/>
    <cellStyle name="_Costs not in AURORA 2007 Rate Case_PCA 9 - Exhibit D June 2010 GRC" xfId="10797"/>
    <cellStyle name="_Costs not in AURORA 2007 Rate Case_PCA 9 - Exhibit D June 2010 GRC 2" xfId="11879"/>
    <cellStyle name="_Costs not in AURORA 2007 Rate Case_Power Costs - Comparison bx Rbtl-Staff-Jt-PC" xfId="2075"/>
    <cellStyle name="_Costs not in AURORA 2007 Rate Case_Power Costs - Comparison bx Rbtl-Staff-Jt-PC 2" xfId="2076"/>
    <cellStyle name="_Costs not in AURORA 2007 Rate Case_Power Costs - Comparison bx Rbtl-Staff-Jt-PC 2 2" xfId="2077"/>
    <cellStyle name="_Costs not in AURORA 2007 Rate Case_Power Costs - Comparison bx Rbtl-Staff-Jt-PC 2 2 2" xfId="18030"/>
    <cellStyle name="_Costs not in AURORA 2007 Rate Case_Power Costs - Comparison bx Rbtl-Staff-Jt-PC 2 3" xfId="13614"/>
    <cellStyle name="_Costs not in AURORA 2007 Rate Case_Power Costs - Comparison bx Rbtl-Staff-Jt-PC 3" xfId="2078"/>
    <cellStyle name="_Costs not in AURORA 2007 Rate Case_Power Costs - Comparison bx Rbtl-Staff-Jt-PC 3 2" xfId="18031"/>
    <cellStyle name="_Costs not in AURORA 2007 Rate Case_Power Costs - Comparison bx Rbtl-Staff-Jt-PC 4" xfId="13613"/>
    <cellStyle name="_Costs not in AURORA 2007 Rate Case_Power Costs - Comparison bx Rbtl-Staff-Jt-PC_Adj Bench DR 3 for Initial Briefs (Electric)" xfId="2079"/>
    <cellStyle name="_Costs not in AURORA 2007 Rate Case_Power Costs - Comparison bx Rbtl-Staff-Jt-PC_Adj Bench DR 3 for Initial Briefs (Electric) 2" xfId="2080"/>
    <cellStyle name="_Costs not in AURORA 2007 Rate Case_Power Costs - Comparison bx Rbtl-Staff-Jt-PC_Adj Bench DR 3 for Initial Briefs (Electric) 2 2" xfId="2081"/>
    <cellStyle name="_Costs not in AURORA 2007 Rate Case_Power Costs - Comparison bx Rbtl-Staff-Jt-PC_Adj Bench DR 3 for Initial Briefs (Electric) 2 2 2" xfId="18032"/>
    <cellStyle name="_Costs not in AURORA 2007 Rate Case_Power Costs - Comparison bx Rbtl-Staff-Jt-PC_Adj Bench DR 3 for Initial Briefs (Electric) 2 3" xfId="13616"/>
    <cellStyle name="_Costs not in AURORA 2007 Rate Case_Power Costs - Comparison bx Rbtl-Staff-Jt-PC_Adj Bench DR 3 for Initial Briefs (Electric) 3" xfId="2082"/>
    <cellStyle name="_Costs not in AURORA 2007 Rate Case_Power Costs - Comparison bx Rbtl-Staff-Jt-PC_Adj Bench DR 3 for Initial Briefs (Electric) 3 2" xfId="18033"/>
    <cellStyle name="_Costs not in AURORA 2007 Rate Case_Power Costs - Comparison bx Rbtl-Staff-Jt-PC_Adj Bench DR 3 for Initial Briefs (Electric) 4" xfId="13615"/>
    <cellStyle name="_Costs not in AURORA 2007 Rate Case_Power Costs - Comparison bx Rbtl-Staff-Jt-PC_Adj Bench DR 3 for Initial Briefs (Electric)_DEM-WP(C) ENERG10C--ctn Mid-C_042010 2010GRC" xfId="9048"/>
    <cellStyle name="_Costs not in AURORA 2007 Rate Case_Power Costs - Comparison bx Rbtl-Staff-Jt-PC_DEM-WP(C) ENERG10C--ctn Mid-C_042010 2010GRC" xfId="9049"/>
    <cellStyle name="_Costs not in AURORA 2007 Rate Case_Power Costs - Comparison bx Rbtl-Staff-Jt-PC_Electric Rev Req Model (2009 GRC) Rebuttal" xfId="2083"/>
    <cellStyle name="_Costs not in AURORA 2007 Rate Case_Power Costs - Comparison bx Rbtl-Staff-Jt-PC_Electric Rev Req Model (2009 GRC) Rebuttal 2" xfId="2084"/>
    <cellStyle name="_Costs not in AURORA 2007 Rate Case_Power Costs - Comparison bx Rbtl-Staff-Jt-PC_Electric Rev Req Model (2009 GRC) Rebuttal 2 2" xfId="2085"/>
    <cellStyle name="_Costs not in AURORA 2007 Rate Case_Power Costs - Comparison bx Rbtl-Staff-Jt-PC_Electric Rev Req Model (2009 GRC) Rebuttal 2 2 2" xfId="18034"/>
    <cellStyle name="_Costs not in AURORA 2007 Rate Case_Power Costs - Comparison bx Rbtl-Staff-Jt-PC_Electric Rev Req Model (2009 GRC) Rebuttal 2 3" xfId="16038"/>
    <cellStyle name="_Costs not in AURORA 2007 Rate Case_Power Costs - Comparison bx Rbtl-Staff-Jt-PC_Electric Rev Req Model (2009 GRC) Rebuttal 3" xfId="2086"/>
    <cellStyle name="_Costs not in AURORA 2007 Rate Case_Power Costs - Comparison bx Rbtl-Staff-Jt-PC_Electric Rev Req Model (2009 GRC) Rebuttal 3 2" xfId="18035"/>
    <cellStyle name="_Costs not in AURORA 2007 Rate Case_Power Costs - Comparison bx Rbtl-Staff-Jt-PC_Electric Rev Req Model (2009 GRC) Rebuttal 4" xfId="13617"/>
    <cellStyle name="_Costs not in AURORA 2007 Rate Case_Power Costs - Comparison bx Rbtl-Staff-Jt-PC_Electric Rev Req Model (2009 GRC) Rebuttal REmoval of New  WH Solar AdjustMI" xfId="2087"/>
    <cellStyle name="_Costs not in AURORA 2007 Rate Case_Power Costs - Comparison bx Rbtl-Staff-Jt-PC_Electric Rev Req Model (2009 GRC) Rebuttal REmoval of New  WH Solar AdjustMI 2" xfId="2088"/>
    <cellStyle name="_Costs not in AURORA 2007 Rate Case_Power Costs - Comparison bx Rbtl-Staff-Jt-PC_Electric Rev Req Model (2009 GRC) Rebuttal REmoval of New  WH Solar AdjustMI 2 2" xfId="2089"/>
    <cellStyle name="_Costs not in AURORA 2007 Rate Case_Power Costs - Comparison bx Rbtl-Staff-Jt-PC_Electric Rev Req Model (2009 GRC) Rebuttal REmoval of New  WH Solar AdjustMI 2 2 2" xfId="18036"/>
    <cellStyle name="_Costs not in AURORA 2007 Rate Case_Power Costs - Comparison bx Rbtl-Staff-Jt-PC_Electric Rev Req Model (2009 GRC) Rebuttal REmoval of New  WH Solar AdjustMI 2 3" xfId="13619"/>
    <cellStyle name="_Costs not in AURORA 2007 Rate Case_Power Costs - Comparison bx Rbtl-Staff-Jt-PC_Electric Rev Req Model (2009 GRC) Rebuttal REmoval of New  WH Solar AdjustMI 3" xfId="2090"/>
    <cellStyle name="_Costs not in AURORA 2007 Rate Case_Power Costs - Comparison bx Rbtl-Staff-Jt-PC_Electric Rev Req Model (2009 GRC) Rebuttal REmoval of New  WH Solar AdjustMI 3 2" xfId="18037"/>
    <cellStyle name="_Costs not in AURORA 2007 Rate Case_Power Costs - Comparison bx Rbtl-Staff-Jt-PC_Electric Rev Req Model (2009 GRC) Rebuttal REmoval of New  WH Solar AdjustMI 4" xfId="13618"/>
    <cellStyle name="_Costs not in AURORA 2007 Rate Case_Power Costs - Comparison bx Rbtl-Staff-Jt-PC_Electric Rev Req Model (2009 GRC) Rebuttal REmoval of New  WH Solar AdjustMI_DEM-WP(C) ENERG10C--ctn Mid-C_042010 2010GRC" xfId="9050"/>
    <cellStyle name="_Costs not in AURORA 2007 Rate Case_Power Costs - Comparison bx Rbtl-Staff-Jt-PC_Electric Rev Req Model (2009 GRC) Revised 01-18-2010" xfId="2091"/>
    <cellStyle name="_Costs not in AURORA 2007 Rate Case_Power Costs - Comparison bx Rbtl-Staff-Jt-PC_Electric Rev Req Model (2009 GRC) Revised 01-18-2010 2" xfId="2092"/>
    <cellStyle name="_Costs not in AURORA 2007 Rate Case_Power Costs - Comparison bx Rbtl-Staff-Jt-PC_Electric Rev Req Model (2009 GRC) Revised 01-18-2010 2 2" xfId="2093"/>
    <cellStyle name="_Costs not in AURORA 2007 Rate Case_Power Costs - Comparison bx Rbtl-Staff-Jt-PC_Electric Rev Req Model (2009 GRC) Revised 01-18-2010 2 2 2" xfId="18038"/>
    <cellStyle name="_Costs not in AURORA 2007 Rate Case_Power Costs - Comparison bx Rbtl-Staff-Jt-PC_Electric Rev Req Model (2009 GRC) Revised 01-18-2010 2 3" xfId="13621"/>
    <cellStyle name="_Costs not in AURORA 2007 Rate Case_Power Costs - Comparison bx Rbtl-Staff-Jt-PC_Electric Rev Req Model (2009 GRC) Revised 01-18-2010 3" xfId="2094"/>
    <cellStyle name="_Costs not in AURORA 2007 Rate Case_Power Costs - Comparison bx Rbtl-Staff-Jt-PC_Electric Rev Req Model (2009 GRC) Revised 01-18-2010 3 2" xfId="18039"/>
    <cellStyle name="_Costs not in AURORA 2007 Rate Case_Power Costs - Comparison bx Rbtl-Staff-Jt-PC_Electric Rev Req Model (2009 GRC) Revised 01-18-2010 4" xfId="13620"/>
    <cellStyle name="_Costs not in AURORA 2007 Rate Case_Power Costs - Comparison bx Rbtl-Staff-Jt-PC_Electric Rev Req Model (2009 GRC) Revised 01-18-2010_DEM-WP(C) ENERG10C--ctn Mid-C_042010 2010GRC" xfId="9051"/>
    <cellStyle name="_Costs not in AURORA 2007 Rate Case_Power Costs - Comparison bx Rbtl-Staff-Jt-PC_Final Order Electric EXHIBIT A-1" xfId="2095"/>
    <cellStyle name="_Costs not in AURORA 2007 Rate Case_Power Costs - Comparison bx Rbtl-Staff-Jt-PC_Final Order Electric EXHIBIT A-1 2" xfId="2096"/>
    <cellStyle name="_Costs not in AURORA 2007 Rate Case_Power Costs - Comparison bx Rbtl-Staff-Jt-PC_Final Order Electric EXHIBIT A-1 2 2" xfId="2097"/>
    <cellStyle name="_Costs not in AURORA 2007 Rate Case_Power Costs - Comparison bx Rbtl-Staff-Jt-PC_Final Order Electric EXHIBIT A-1 2 2 2" xfId="18040"/>
    <cellStyle name="_Costs not in AURORA 2007 Rate Case_Power Costs - Comparison bx Rbtl-Staff-Jt-PC_Final Order Electric EXHIBIT A-1 2 3" xfId="16039"/>
    <cellStyle name="_Costs not in AURORA 2007 Rate Case_Power Costs - Comparison bx Rbtl-Staff-Jt-PC_Final Order Electric EXHIBIT A-1 3" xfId="2098"/>
    <cellStyle name="_Costs not in AURORA 2007 Rate Case_Power Costs - Comparison bx Rbtl-Staff-Jt-PC_Final Order Electric EXHIBIT A-1 3 2" xfId="18041"/>
    <cellStyle name="_Costs not in AURORA 2007 Rate Case_Power Costs - Comparison bx Rbtl-Staff-Jt-PC_Final Order Electric EXHIBIT A-1 4" xfId="13622"/>
    <cellStyle name="_Costs not in AURORA 2007 Rate Case_Production Adj 4.37" xfId="2099"/>
    <cellStyle name="_Costs not in AURORA 2007 Rate Case_Production Adj 4.37 2" xfId="2100"/>
    <cellStyle name="_Costs not in AURORA 2007 Rate Case_Production Adj 4.37 2 2" xfId="2101"/>
    <cellStyle name="_Costs not in AURORA 2007 Rate Case_Production Adj 4.37 2 2 2" xfId="18042"/>
    <cellStyle name="_Costs not in AURORA 2007 Rate Case_Production Adj 4.37 2 3" xfId="16041"/>
    <cellStyle name="_Costs not in AURORA 2007 Rate Case_Production Adj 4.37 3" xfId="2102"/>
    <cellStyle name="_Costs not in AURORA 2007 Rate Case_Production Adj 4.37 3 2" xfId="18043"/>
    <cellStyle name="_Costs not in AURORA 2007 Rate Case_Production Adj 4.37 4" xfId="16040"/>
    <cellStyle name="_Costs not in AURORA 2007 Rate Case_Purchased Power Adj 4.03" xfId="2103"/>
    <cellStyle name="_Costs not in AURORA 2007 Rate Case_Purchased Power Adj 4.03 2" xfId="2104"/>
    <cellStyle name="_Costs not in AURORA 2007 Rate Case_Purchased Power Adj 4.03 2 2" xfId="2105"/>
    <cellStyle name="_Costs not in AURORA 2007 Rate Case_Purchased Power Adj 4.03 2 2 2" xfId="18044"/>
    <cellStyle name="_Costs not in AURORA 2007 Rate Case_Purchased Power Adj 4.03 2 3" xfId="16043"/>
    <cellStyle name="_Costs not in AURORA 2007 Rate Case_Purchased Power Adj 4.03 3" xfId="2106"/>
    <cellStyle name="_Costs not in AURORA 2007 Rate Case_Purchased Power Adj 4.03 3 2" xfId="18045"/>
    <cellStyle name="_Costs not in AURORA 2007 Rate Case_Purchased Power Adj 4.03 4" xfId="16042"/>
    <cellStyle name="_Costs not in AURORA 2007 Rate Case_Rebuttal Power Costs" xfId="2107"/>
    <cellStyle name="_Costs not in AURORA 2007 Rate Case_Rebuttal Power Costs 2" xfId="2108"/>
    <cellStyle name="_Costs not in AURORA 2007 Rate Case_Rebuttal Power Costs 2 2" xfId="2109"/>
    <cellStyle name="_Costs not in AURORA 2007 Rate Case_Rebuttal Power Costs 2 2 2" xfId="18046"/>
    <cellStyle name="_Costs not in AURORA 2007 Rate Case_Rebuttal Power Costs 2 3" xfId="13624"/>
    <cellStyle name="_Costs not in AURORA 2007 Rate Case_Rebuttal Power Costs 3" xfId="2110"/>
    <cellStyle name="_Costs not in AURORA 2007 Rate Case_Rebuttal Power Costs 3 2" xfId="18047"/>
    <cellStyle name="_Costs not in AURORA 2007 Rate Case_Rebuttal Power Costs 4" xfId="13623"/>
    <cellStyle name="_Costs not in AURORA 2007 Rate Case_Rebuttal Power Costs_Adj Bench DR 3 for Initial Briefs (Electric)" xfId="2111"/>
    <cellStyle name="_Costs not in AURORA 2007 Rate Case_Rebuttal Power Costs_Adj Bench DR 3 for Initial Briefs (Electric) 2" xfId="2112"/>
    <cellStyle name="_Costs not in AURORA 2007 Rate Case_Rebuttal Power Costs_Adj Bench DR 3 for Initial Briefs (Electric) 2 2" xfId="2113"/>
    <cellStyle name="_Costs not in AURORA 2007 Rate Case_Rebuttal Power Costs_Adj Bench DR 3 for Initial Briefs (Electric) 2 2 2" xfId="18048"/>
    <cellStyle name="_Costs not in AURORA 2007 Rate Case_Rebuttal Power Costs_Adj Bench DR 3 for Initial Briefs (Electric) 2 3" xfId="13626"/>
    <cellStyle name="_Costs not in AURORA 2007 Rate Case_Rebuttal Power Costs_Adj Bench DR 3 for Initial Briefs (Electric) 3" xfId="2114"/>
    <cellStyle name="_Costs not in AURORA 2007 Rate Case_Rebuttal Power Costs_Adj Bench DR 3 for Initial Briefs (Electric) 3 2" xfId="18049"/>
    <cellStyle name="_Costs not in AURORA 2007 Rate Case_Rebuttal Power Costs_Adj Bench DR 3 for Initial Briefs (Electric) 4" xfId="13625"/>
    <cellStyle name="_Costs not in AURORA 2007 Rate Case_Rebuttal Power Costs_Adj Bench DR 3 for Initial Briefs (Electric)_DEM-WP(C) ENERG10C--ctn Mid-C_042010 2010GRC" xfId="9052"/>
    <cellStyle name="_Costs not in AURORA 2007 Rate Case_Rebuttal Power Costs_DEM-WP(C) ENERG10C--ctn Mid-C_042010 2010GRC" xfId="9053"/>
    <cellStyle name="_Costs not in AURORA 2007 Rate Case_Rebuttal Power Costs_Electric Rev Req Model (2009 GRC) Rebuttal" xfId="2115"/>
    <cellStyle name="_Costs not in AURORA 2007 Rate Case_Rebuttal Power Costs_Electric Rev Req Model (2009 GRC) Rebuttal 2" xfId="2116"/>
    <cellStyle name="_Costs not in AURORA 2007 Rate Case_Rebuttal Power Costs_Electric Rev Req Model (2009 GRC) Rebuttal 2 2" xfId="2117"/>
    <cellStyle name="_Costs not in AURORA 2007 Rate Case_Rebuttal Power Costs_Electric Rev Req Model (2009 GRC) Rebuttal 2 2 2" xfId="18050"/>
    <cellStyle name="_Costs not in AURORA 2007 Rate Case_Rebuttal Power Costs_Electric Rev Req Model (2009 GRC) Rebuttal 2 3" xfId="16044"/>
    <cellStyle name="_Costs not in AURORA 2007 Rate Case_Rebuttal Power Costs_Electric Rev Req Model (2009 GRC) Rebuttal 3" xfId="2118"/>
    <cellStyle name="_Costs not in AURORA 2007 Rate Case_Rebuttal Power Costs_Electric Rev Req Model (2009 GRC) Rebuttal 3 2" xfId="18051"/>
    <cellStyle name="_Costs not in AURORA 2007 Rate Case_Rebuttal Power Costs_Electric Rev Req Model (2009 GRC) Rebuttal 4" xfId="13627"/>
    <cellStyle name="_Costs not in AURORA 2007 Rate Case_Rebuttal Power Costs_Electric Rev Req Model (2009 GRC) Rebuttal REmoval of New  WH Solar AdjustMI" xfId="2119"/>
    <cellStyle name="_Costs not in AURORA 2007 Rate Case_Rebuttal Power Costs_Electric Rev Req Model (2009 GRC) Rebuttal REmoval of New  WH Solar AdjustMI 2" xfId="2120"/>
    <cellStyle name="_Costs not in AURORA 2007 Rate Case_Rebuttal Power Costs_Electric Rev Req Model (2009 GRC) Rebuttal REmoval of New  WH Solar AdjustMI 2 2" xfId="2121"/>
    <cellStyle name="_Costs not in AURORA 2007 Rate Case_Rebuttal Power Costs_Electric Rev Req Model (2009 GRC) Rebuttal REmoval of New  WH Solar AdjustMI 2 2 2" xfId="18052"/>
    <cellStyle name="_Costs not in AURORA 2007 Rate Case_Rebuttal Power Costs_Electric Rev Req Model (2009 GRC) Rebuttal REmoval of New  WH Solar AdjustMI 2 3" xfId="13629"/>
    <cellStyle name="_Costs not in AURORA 2007 Rate Case_Rebuttal Power Costs_Electric Rev Req Model (2009 GRC) Rebuttal REmoval of New  WH Solar AdjustMI 3" xfId="2122"/>
    <cellStyle name="_Costs not in AURORA 2007 Rate Case_Rebuttal Power Costs_Electric Rev Req Model (2009 GRC) Rebuttal REmoval of New  WH Solar AdjustMI 3 2" xfId="18053"/>
    <cellStyle name="_Costs not in AURORA 2007 Rate Case_Rebuttal Power Costs_Electric Rev Req Model (2009 GRC) Rebuttal REmoval of New  WH Solar AdjustMI 4" xfId="13628"/>
    <cellStyle name="_Costs not in AURORA 2007 Rate Case_Rebuttal Power Costs_Electric Rev Req Model (2009 GRC) Rebuttal REmoval of New  WH Solar AdjustMI_DEM-WP(C) ENERG10C--ctn Mid-C_042010 2010GRC" xfId="9054"/>
    <cellStyle name="_Costs not in AURORA 2007 Rate Case_Rebuttal Power Costs_Electric Rev Req Model (2009 GRC) Revised 01-18-2010" xfId="2123"/>
    <cellStyle name="_Costs not in AURORA 2007 Rate Case_Rebuttal Power Costs_Electric Rev Req Model (2009 GRC) Revised 01-18-2010 2" xfId="2124"/>
    <cellStyle name="_Costs not in AURORA 2007 Rate Case_Rebuttal Power Costs_Electric Rev Req Model (2009 GRC) Revised 01-18-2010 2 2" xfId="2125"/>
    <cellStyle name="_Costs not in AURORA 2007 Rate Case_Rebuttal Power Costs_Electric Rev Req Model (2009 GRC) Revised 01-18-2010 2 2 2" xfId="18054"/>
    <cellStyle name="_Costs not in AURORA 2007 Rate Case_Rebuttal Power Costs_Electric Rev Req Model (2009 GRC) Revised 01-18-2010 2 3" xfId="13631"/>
    <cellStyle name="_Costs not in AURORA 2007 Rate Case_Rebuttal Power Costs_Electric Rev Req Model (2009 GRC) Revised 01-18-2010 3" xfId="2126"/>
    <cellStyle name="_Costs not in AURORA 2007 Rate Case_Rebuttal Power Costs_Electric Rev Req Model (2009 GRC) Revised 01-18-2010 3 2" xfId="18055"/>
    <cellStyle name="_Costs not in AURORA 2007 Rate Case_Rebuttal Power Costs_Electric Rev Req Model (2009 GRC) Revised 01-18-2010 4" xfId="13630"/>
    <cellStyle name="_Costs not in AURORA 2007 Rate Case_Rebuttal Power Costs_Electric Rev Req Model (2009 GRC) Revised 01-18-2010_DEM-WP(C) ENERG10C--ctn Mid-C_042010 2010GRC" xfId="9055"/>
    <cellStyle name="_Costs not in AURORA 2007 Rate Case_Rebuttal Power Costs_Final Order Electric EXHIBIT A-1" xfId="2127"/>
    <cellStyle name="_Costs not in AURORA 2007 Rate Case_Rebuttal Power Costs_Final Order Electric EXHIBIT A-1 2" xfId="2128"/>
    <cellStyle name="_Costs not in AURORA 2007 Rate Case_Rebuttal Power Costs_Final Order Electric EXHIBIT A-1 2 2" xfId="2129"/>
    <cellStyle name="_Costs not in AURORA 2007 Rate Case_Rebuttal Power Costs_Final Order Electric EXHIBIT A-1 2 2 2" xfId="18056"/>
    <cellStyle name="_Costs not in AURORA 2007 Rate Case_Rebuttal Power Costs_Final Order Electric EXHIBIT A-1 2 3" xfId="16045"/>
    <cellStyle name="_Costs not in AURORA 2007 Rate Case_Rebuttal Power Costs_Final Order Electric EXHIBIT A-1 3" xfId="2130"/>
    <cellStyle name="_Costs not in AURORA 2007 Rate Case_Rebuttal Power Costs_Final Order Electric EXHIBIT A-1 3 2" xfId="18057"/>
    <cellStyle name="_Costs not in AURORA 2007 Rate Case_Rebuttal Power Costs_Final Order Electric EXHIBIT A-1 4" xfId="13632"/>
    <cellStyle name="_Costs not in AURORA 2007 Rate Case_ROR 5.02" xfId="2131"/>
    <cellStyle name="_Costs not in AURORA 2007 Rate Case_ROR 5.02 2" xfId="2132"/>
    <cellStyle name="_Costs not in AURORA 2007 Rate Case_ROR 5.02 2 2" xfId="2133"/>
    <cellStyle name="_Costs not in AURORA 2007 Rate Case_ROR 5.02 2 2 2" xfId="18058"/>
    <cellStyle name="_Costs not in AURORA 2007 Rate Case_ROR 5.02 2 3" xfId="16047"/>
    <cellStyle name="_Costs not in AURORA 2007 Rate Case_ROR 5.02 3" xfId="2134"/>
    <cellStyle name="_Costs not in AURORA 2007 Rate Case_ROR 5.02 3 2" xfId="18059"/>
    <cellStyle name="_Costs not in AURORA 2007 Rate Case_ROR 5.02 4" xfId="16046"/>
    <cellStyle name="_Costs not in AURORA 2007 Rate Case_Transmission Workbook for May BOD" xfId="2135"/>
    <cellStyle name="_Costs not in AURORA 2007 Rate Case_Transmission Workbook for May BOD 2" xfId="2136"/>
    <cellStyle name="_Costs not in AURORA 2007 Rate Case_Transmission Workbook for May BOD 2 2" xfId="11880"/>
    <cellStyle name="_Costs not in AURORA 2007 Rate Case_Transmission Workbook for May BOD 3" xfId="11881"/>
    <cellStyle name="_Costs not in AURORA 2007 Rate Case_Transmission Workbook for May BOD_DEM-WP(C) ENERG10C--ctn Mid-C_042010 2010GRC" xfId="9056"/>
    <cellStyle name="_Costs not in AURORA 2007 Rate Case_Wind Integration 10GRC" xfId="2137"/>
    <cellStyle name="_Costs not in AURORA 2007 Rate Case_Wind Integration 10GRC 2" xfId="2138"/>
    <cellStyle name="_Costs not in AURORA 2007 Rate Case_Wind Integration 10GRC 2 2" xfId="11882"/>
    <cellStyle name="_Costs not in AURORA 2007 Rate Case_Wind Integration 10GRC 3" xfId="11883"/>
    <cellStyle name="_Costs not in AURORA 2007 Rate Case_Wind Integration 10GRC_DEM-WP(C) ENERG10C--ctn Mid-C_042010 2010GRC" xfId="9057"/>
    <cellStyle name="_Costs not in KWI3000 '06Budget" xfId="2139"/>
    <cellStyle name="_Costs not in KWI3000 '06Budget 10" xfId="21437"/>
    <cellStyle name="_Costs not in KWI3000 '06Budget 10 2" xfId="21438"/>
    <cellStyle name="_Costs not in KWI3000 '06Budget 2" xfId="2140"/>
    <cellStyle name="_Costs not in KWI3000 '06Budget 2 2" xfId="2141"/>
    <cellStyle name="_Costs not in KWI3000 '06Budget 2 2 2" xfId="2142"/>
    <cellStyle name="_Costs not in KWI3000 '06Budget 2 2 2 2" xfId="18060"/>
    <cellStyle name="_Costs not in KWI3000 '06Budget 2 2 3" xfId="13634"/>
    <cellStyle name="_Costs not in KWI3000 '06Budget 2 3" xfId="2143"/>
    <cellStyle name="_Costs not in KWI3000 '06Budget 2 3 2" xfId="18061"/>
    <cellStyle name="_Costs not in KWI3000 '06Budget 2 4" xfId="13633"/>
    <cellStyle name="_Costs not in KWI3000 '06Budget 3" xfId="2144"/>
    <cellStyle name="_Costs not in KWI3000 '06Budget 3 2" xfId="2145"/>
    <cellStyle name="_Costs not in KWI3000 '06Budget 3 2 2" xfId="2146"/>
    <cellStyle name="_Costs not in KWI3000 '06Budget 3 2 2 2" xfId="18062"/>
    <cellStyle name="_Costs not in KWI3000 '06Budget 3 2 3" xfId="16048"/>
    <cellStyle name="_Costs not in KWI3000 '06Budget 3 3" xfId="2147"/>
    <cellStyle name="_Costs not in KWI3000 '06Budget 3 3 2" xfId="2148"/>
    <cellStyle name="_Costs not in KWI3000 '06Budget 3 3 2 2" xfId="18063"/>
    <cellStyle name="_Costs not in KWI3000 '06Budget 3 3 3" xfId="16049"/>
    <cellStyle name="_Costs not in KWI3000 '06Budget 3 4" xfId="2149"/>
    <cellStyle name="_Costs not in KWI3000 '06Budget 3 4 2" xfId="2150"/>
    <cellStyle name="_Costs not in KWI3000 '06Budget 3 4 2 2" xfId="18064"/>
    <cellStyle name="_Costs not in KWI3000 '06Budget 3 4 3" xfId="16050"/>
    <cellStyle name="_Costs not in KWI3000 '06Budget 3 5" xfId="13635"/>
    <cellStyle name="_Costs not in KWI3000 '06Budget 4" xfId="2151"/>
    <cellStyle name="_Costs not in KWI3000 '06Budget 4 2" xfId="2152"/>
    <cellStyle name="_Costs not in KWI3000 '06Budget 4 2 2" xfId="15589"/>
    <cellStyle name="_Costs not in KWI3000 '06Budget 4 3" xfId="13636"/>
    <cellStyle name="_Costs not in KWI3000 '06Budget 5" xfId="2153"/>
    <cellStyle name="_Costs not in KWI3000 '06Budget 5 2" xfId="9058"/>
    <cellStyle name="_Costs not in KWI3000 '06Budget 5 2 2" xfId="21439"/>
    <cellStyle name="_Costs not in KWI3000 '06Budget 5 2 3" xfId="21440"/>
    <cellStyle name="_Costs not in KWI3000 '06Budget 5 3" xfId="18065"/>
    <cellStyle name="_Costs not in KWI3000 '06Budget 5 3 2" xfId="21441"/>
    <cellStyle name="_Costs not in KWI3000 '06Budget 6" xfId="2154"/>
    <cellStyle name="_Costs not in KWI3000 '06Budget 6 2" xfId="21442"/>
    <cellStyle name="_Costs not in KWI3000 '06Budget 6 2 2" xfId="21443"/>
    <cellStyle name="_Costs not in KWI3000 '06Budget 6 3" xfId="21444"/>
    <cellStyle name="_Costs not in KWI3000 '06Budget 7" xfId="9059"/>
    <cellStyle name="_Costs not in KWI3000 '06Budget 7 2" xfId="9060"/>
    <cellStyle name="_Costs not in KWI3000 '06Budget 8" xfId="9061"/>
    <cellStyle name="_Costs not in KWI3000 '06Budget 8 2" xfId="9062"/>
    <cellStyle name="_Costs not in KWI3000 '06Budget 9" xfId="21445"/>
    <cellStyle name="_Costs not in KWI3000 '06Budget 9 2" xfId="21446"/>
    <cellStyle name="_Costs not in KWI3000 '06Budget_(C) WHE Proforma with ITC cash grant 10 Yr Amort_for deferral_102809" xfId="2155"/>
    <cellStyle name="_Costs not in KWI3000 '06Budget_(C) WHE Proforma with ITC cash grant 10 Yr Amort_for deferral_102809 2" xfId="2156"/>
    <cellStyle name="_Costs not in KWI3000 '06Budget_(C) WHE Proforma with ITC cash grant 10 Yr Amort_for deferral_102809 2 2" xfId="2157"/>
    <cellStyle name="_Costs not in KWI3000 '06Budget_(C) WHE Proforma with ITC cash grant 10 Yr Amort_for deferral_102809 2 2 2" xfId="18066"/>
    <cellStyle name="_Costs not in KWI3000 '06Budget_(C) WHE Proforma with ITC cash grant 10 Yr Amort_for deferral_102809 2 3" xfId="13638"/>
    <cellStyle name="_Costs not in KWI3000 '06Budget_(C) WHE Proforma with ITC cash grant 10 Yr Amort_for deferral_102809 3" xfId="2158"/>
    <cellStyle name="_Costs not in KWI3000 '06Budget_(C) WHE Proforma with ITC cash grant 10 Yr Amort_for deferral_102809 3 2" xfId="18067"/>
    <cellStyle name="_Costs not in KWI3000 '06Budget_(C) WHE Proforma with ITC cash grant 10 Yr Amort_for deferral_102809 4" xfId="13637"/>
    <cellStyle name="_Costs not in KWI3000 '06Budget_(C) WHE Proforma with ITC cash grant 10 Yr Amort_for deferral_102809_16.07E Wild Horse Wind Expansionwrkingfile" xfId="2159"/>
    <cellStyle name="_Costs not in KWI3000 '06Budget_(C) WHE Proforma with ITC cash grant 10 Yr Amort_for deferral_102809_16.07E Wild Horse Wind Expansionwrkingfile 2" xfId="2160"/>
    <cellStyle name="_Costs not in KWI3000 '06Budget_(C) WHE Proforma with ITC cash grant 10 Yr Amort_for deferral_102809_16.07E Wild Horse Wind Expansionwrkingfile 2 2" xfId="2161"/>
    <cellStyle name="_Costs not in KWI3000 '06Budget_(C) WHE Proforma with ITC cash grant 10 Yr Amort_for deferral_102809_16.07E Wild Horse Wind Expansionwrkingfile 2 2 2" xfId="18068"/>
    <cellStyle name="_Costs not in KWI3000 '06Budget_(C) WHE Proforma with ITC cash grant 10 Yr Amort_for deferral_102809_16.07E Wild Horse Wind Expansionwrkingfile 2 3" xfId="13640"/>
    <cellStyle name="_Costs not in KWI3000 '06Budget_(C) WHE Proforma with ITC cash grant 10 Yr Amort_for deferral_102809_16.07E Wild Horse Wind Expansionwrkingfile 3" xfId="2162"/>
    <cellStyle name="_Costs not in KWI3000 '06Budget_(C) WHE Proforma with ITC cash grant 10 Yr Amort_for deferral_102809_16.07E Wild Horse Wind Expansionwrkingfile 3 2" xfId="18069"/>
    <cellStyle name="_Costs not in KWI3000 '06Budget_(C) WHE Proforma with ITC cash grant 10 Yr Amort_for deferral_102809_16.07E Wild Horse Wind Expansionwrkingfile 4" xfId="13639"/>
    <cellStyle name="_Costs not in KWI3000 '06Budget_(C) WHE Proforma with ITC cash grant 10 Yr Amort_for deferral_102809_16.07E Wild Horse Wind Expansionwrkingfile SF" xfId="2163"/>
    <cellStyle name="_Costs not in KWI3000 '06Budget_(C) WHE Proforma with ITC cash grant 10 Yr Amort_for deferral_102809_16.07E Wild Horse Wind Expansionwrkingfile SF 2" xfId="2164"/>
    <cellStyle name="_Costs not in KWI3000 '06Budget_(C) WHE Proforma with ITC cash grant 10 Yr Amort_for deferral_102809_16.07E Wild Horse Wind Expansionwrkingfile SF 2 2" xfId="2165"/>
    <cellStyle name="_Costs not in KWI3000 '06Budget_(C) WHE Proforma with ITC cash grant 10 Yr Amort_for deferral_102809_16.07E Wild Horse Wind Expansionwrkingfile SF 2 2 2" xfId="18070"/>
    <cellStyle name="_Costs not in KWI3000 '06Budget_(C) WHE Proforma with ITC cash grant 10 Yr Amort_for deferral_102809_16.07E Wild Horse Wind Expansionwrkingfile SF 2 3" xfId="13642"/>
    <cellStyle name="_Costs not in KWI3000 '06Budget_(C) WHE Proforma with ITC cash grant 10 Yr Amort_for deferral_102809_16.07E Wild Horse Wind Expansionwrkingfile SF 3" xfId="2166"/>
    <cellStyle name="_Costs not in KWI3000 '06Budget_(C) WHE Proforma with ITC cash grant 10 Yr Amort_for deferral_102809_16.07E Wild Horse Wind Expansionwrkingfile SF 3 2" xfId="18071"/>
    <cellStyle name="_Costs not in KWI3000 '06Budget_(C) WHE Proforma with ITC cash grant 10 Yr Amort_for deferral_102809_16.07E Wild Horse Wind Expansionwrkingfile SF 4" xfId="13641"/>
    <cellStyle name="_Costs not in KWI3000 '06Budget_(C) WHE Proforma with ITC cash grant 10 Yr Amort_for deferral_102809_16.07E Wild Horse Wind Expansionwrkingfile SF_DEM-WP(C) ENERG10C--ctn Mid-C_042010 2010GRC" xfId="9063"/>
    <cellStyle name="_Costs not in KWI3000 '06Budget_(C) WHE Proforma with ITC cash grant 10 Yr Amort_for deferral_102809_16.07E Wild Horse Wind Expansionwrkingfile_DEM-WP(C) ENERG10C--ctn Mid-C_042010 2010GRC" xfId="9064"/>
    <cellStyle name="_Costs not in KWI3000 '06Budget_(C) WHE Proforma with ITC cash grant 10 Yr Amort_for deferral_102809_16.37E Wild Horse Expansion DeferralRevwrkingfile SF" xfId="2167"/>
    <cellStyle name="_Costs not in KWI3000 '06Budget_(C) WHE Proforma with ITC cash grant 10 Yr Amort_for deferral_102809_16.37E Wild Horse Expansion DeferralRevwrkingfile SF 2" xfId="2168"/>
    <cellStyle name="_Costs not in KWI3000 '06Budget_(C) WHE Proforma with ITC cash grant 10 Yr Amort_for deferral_102809_16.37E Wild Horse Expansion DeferralRevwrkingfile SF 2 2" xfId="2169"/>
    <cellStyle name="_Costs not in KWI3000 '06Budget_(C) WHE Proforma with ITC cash grant 10 Yr Amort_for deferral_102809_16.37E Wild Horse Expansion DeferralRevwrkingfile SF 2 2 2" xfId="18072"/>
    <cellStyle name="_Costs not in KWI3000 '06Budget_(C) WHE Proforma with ITC cash grant 10 Yr Amort_for deferral_102809_16.37E Wild Horse Expansion DeferralRevwrkingfile SF 2 3" xfId="13644"/>
    <cellStyle name="_Costs not in KWI3000 '06Budget_(C) WHE Proforma with ITC cash grant 10 Yr Amort_for deferral_102809_16.37E Wild Horse Expansion DeferralRevwrkingfile SF 3" xfId="2170"/>
    <cellStyle name="_Costs not in KWI3000 '06Budget_(C) WHE Proforma with ITC cash grant 10 Yr Amort_for deferral_102809_16.37E Wild Horse Expansion DeferralRevwrkingfile SF 3 2" xfId="18073"/>
    <cellStyle name="_Costs not in KWI3000 '06Budget_(C) WHE Proforma with ITC cash grant 10 Yr Amort_for deferral_102809_16.37E Wild Horse Expansion DeferralRevwrkingfile SF 4" xfId="13643"/>
    <cellStyle name="_Costs not in KWI3000 '06Budget_(C) WHE Proforma with ITC cash grant 10 Yr Amort_for deferral_102809_16.37E Wild Horse Expansion DeferralRevwrkingfile SF_DEM-WP(C) ENERG10C--ctn Mid-C_042010 2010GRC" xfId="9065"/>
    <cellStyle name="_Costs not in KWI3000 '06Budget_(C) WHE Proforma with ITC cash grant 10 Yr Amort_for deferral_102809_DEM-WP(C) ENERG10C--ctn Mid-C_042010 2010GRC" xfId="9066"/>
    <cellStyle name="_Costs not in KWI3000 '06Budget_(C) WHE Proforma with ITC cash grant 10 Yr Amort_for rebuttal_120709" xfId="2171"/>
    <cellStyle name="_Costs not in KWI3000 '06Budget_(C) WHE Proforma with ITC cash grant 10 Yr Amort_for rebuttal_120709 2" xfId="2172"/>
    <cellStyle name="_Costs not in KWI3000 '06Budget_(C) WHE Proforma with ITC cash grant 10 Yr Amort_for rebuttal_120709 2 2" xfId="2173"/>
    <cellStyle name="_Costs not in KWI3000 '06Budget_(C) WHE Proforma with ITC cash grant 10 Yr Amort_for rebuttal_120709 2 2 2" xfId="18074"/>
    <cellStyle name="_Costs not in KWI3000 '06Budget_(C) WHE Proforma with ITC cash grant 10 Yr Amort_for rebuttal_120709 2 3" xfId="13646"/>
    <cellStyle name="_Costs not in KWI3000 '06Budget_(C) WHE Proforma with ITC cash grant 10 Yr Amort_for rebuttal_120709 3" xfId="2174"/>
    <cellStyle name="_Costs not in KWI3000 '06Budget_(C) WHE Proforma with ITC cash grant 10 Yr Amort_for rebuttal_120709 3 2" xfId="18075"/>
    <cellStyle name="_Costs not in KWI3000 '06Budget_(C) WHE Proforma with ITC cash grant 10 Yr Amort_for rebuttal_120709 4" xfId="13645"/>
    <cellStyle name="_Costs not in KWI3000 '06Budget_(C) WHE Proforma with ITC cash grant 10 Yr Amort_for rebuttal_120709_DEM-WP(C) ENERG10C--ctn Mid-C_042010 2010GRC" xfId="9067"/>
    <cellStyle name="_Costs not in KWI3000 '06Budget_04.07E Wild Horse Wind Expansion" xfId="2175"/>
    <cellStyle name="_Costs not in KWI3000 '06Budget_04.07E Wild Horse Wind Expansion 2" xfId="2176"/>
    <cellStyle name="_Costs not in KWI3000 '06Budget_04.07E Wild Horse Wind Expansion 2 2" xfId="2177"/>
    <cellStyle name="_Costs not in KWI3000 '06Budget_04.07E Wild Horse Wind Expansion 2 2 2" xfId="18076"/>
    <cellStyle name="_Costs not in KWI3000 '06Budget_04.07E Wild Horse Wind Expansion 2 3" xfId="13648"/>
    <cellStyle name="_Costs not in KWI3000 '06Budget_04.07E Wild Horse Wind Expansion 3" xfId="2178"/>
    <cellStyle name="_Costs not in KWI3000 '06Budget_04.07E Wild Horse Wind Expansion 3 2" xfId="18077"/>
    <cellStyle name="_Costs not in KWI3000 '06Budget_04.07E Wild Horse Wind Expansion 4" xfId="13647"/>
    <cellStyle name="_Costs not in KWI3000 '06Budget_04.07E Wild Horse Wind Expansion_16.07E Wild Horse Wind Expansionwrkingfile" xfId="2179"/>
    <cellStyle name="_Costs not in KWI3000 '06Budget_04.07E Wild Horse Wind Expansion_16.07E Wild Horse Wind Expansionwrkingfile 2" xfId="2180"/>
    <cellStyle name="_Costs not in KWI3000 '06Budget_04.07E Wild Horse Wind Expansion_16.07E Wild Horse Wind Expansionwrkingfile 2 2" xfId="2181"/>
    <cellStyle name="_Costs not in KWI3000 '06Budget_04.07E Wild Horse Wind Expansion_16.07E Wild Horse Wind Expansionwrkingfile 2 2 2" xfId="18078"/>
    <cellStyle name="_Costs not in KWI3000 '06Budget_04.07E Wild Horse Wind Expansion_16.07E Wild Horse Wind Expansionwrkingfile 2 3" xfId="13650"/>
    <cellStyle name="_Costs not in KWI3000 '06Budget_04.07E Wild Horse Wind Expansion_16.07E Wild Horse Wind Expansionwrkingfile 3" xfId="2182"/>
    <cellStyle name="_Costs not in KWI3000 '06Budget_04.07E Wild Horse Wind Expansion_16.07E Wild Horse Wind Expansionwrkingfile 3 2" xfId="18079"/>
    <cellStyle name="_Costs not in KWI3000 '06Budget_04.07E Wild Horse Wind Expansion_16.07E Wild Horse Wind Expansionwrkingfile 4" xfId="13649"/>
    <cellStyle name="_Costs not in KWI3000 '06Budget_04.07E Wild Horse Wind Expansion_16.07E Wild Horse Wind Expansionwrkingfile SF" xfId="2183"/>
    <cellStyle name="_Costs not in KWI3000 '06Budget_04.07E Wild Horse Wind Expansion_16.07E Wild Horse Wind Expansionwrkingfile SF 2" xfId="2184"/>
    <cellStyle name="_Costs not in KWI3000 '06Budget_04.07E Wild Horse Wind Expansion_16.07E Wild Horse Wind Expansionwrkingfile SF 2 2" xfId="2185"/>
    <cellStyle name="_Costs not in KWI3000 '06Budget_04.07E Wild Horse Wind Expansion_16.07E Wild Horse Wind Expansionwrkingfile SF 2 2 2" xfId="18080"/>
    <cellStyle name="_Costs not in KWI3000 '06Budget_04.07E Wild Horse Wind Expansion_16.07E Wild Horse Wind Expansionwrkingfile SF 2 3" xfId="13652"/>
    <cellStyle name="_Costs not in KWI3000 '06Budget_04.07E Wild Horse Wind Expansion_16.07E Wild Horse Wind Expansionwrkingfile SF 3" xfId="2186"/>
    <cellStyle name="_Costs not in KWI3000 '06Budget_04.07E Wild Horse Wind Expansion_16.07E Wild Horse Wind Expansionwrkingfile SF 3 2" xfId="18081"/>
    <cellStyle name="_Costs not in KWI3000 '06Budget_04.07E Wild Horse Wind Expansion_16.07E Wild Horse Wind Expansionwrkingfile SF 4" xfId="13651"/>
    <cellStyle name="_Costs not in KWI3000 '06Budget_04.07E Wild Horse Wind Expansion_16.07E Wild Horse Wind Expansionwrkingfile SF_DEM-WP(C) ENERG10C--ctn Mid-C_042010 2010GRC" xfId="9068"/>
    <cellStyle name="_Costs not in KWI3000 '06Budget_04.07E Wild Horse Wind Expansion_16.07E Wild Horse Wind Expansionwrkingfile_DEM-WP(C) ENERG10C--ctn Mid-C_042010 2010GRC" xfId="9069"/>
    <cellStyle name="_Costs not in KWI3000 '06Budget_04.07E Wild Horse Wind Expansion_16.37E Wild Horse Expansion DeferralRevwrkingfile SF" xfId="2187"/>
    <cellStyle name="_Costs not in KWI3000 '06Budget_04.07E Wild Horse Wind Expansion_16.37E Wild Horse Expansion DeferralRevwrkingfile SF 2" xfId="2188"/>
    <cellStyle name="_Costs not in KWI3000 '06Budget_04.07E Wild Horse Wind Expansion_16.37E Wild Horse Expansion DeferralRevwrkingfile SF 2 2" xfId="2189"/>
    <cellStyle name="_Costs not in KWI3000 '06Budget_04.07E Wild Horse Wind Expansion_16.37E Wild Horse Expansion DeferralRevwrkingfile SF 2 2 2" xfId="18082"/>
    <cellStyle name="_Costs not in KWI3000 '06Budget_04.07E Wild Horse Wind Expansion_16.37E Wild Horse Expansion DeferralRevwrkingfile SF 2 3" xfId="13654"/>
    <cellStyle name="_Costs not in KWI3000 '06Budget_04.07E Wild Horse Wind Expansion_16.37E Wild Horse Expansion DeferralRevwrkingfile SF 3" xfId="2190"/>
    <cellStyle name="_Costs not in KWI3000 '06Budget_04.07E Wild Horse Wind Expansion_16.37E Wild Horse Expansion DeferralRevwrkingfile SF 3 2" xfId="18083"/>
    <cellStyle name="_Costs not in KWI3000 '06Budget_04.07E Wild Horse Wind Expansion_16.37E Wild Horse Expansion DeferralRevwrkingfile SF 4" xfId="13653"/>
    <cellStyle name="_Costs not in KWI3000 '06Budget_04.07E Wild Horse Wind Expansion_16.37E Wild Horse Expansion DeferralRevwrkingfile SF_DEM-WP(C) ENERG10C--ctn Mid-C_042010 2010GRC" xfId="9070"/>
    <cellStyle name="_Costs not in KWI3000 '06Budget_04.07E Wild Horse Wind Expansion_DEM-WP(C) ENERG10C--ctn Mid-C_042010 2010GRC" xfId="9071"/>
    <cellStyle name="_Costs not in KWI3000 '06Budget_16.07E Wild Horse Wind Expansionwrkingfile" xfId="2191"/>
    <cellStyle name="_Costs not in KWI3000 '06Budget_16.07E Wild Horse Wind Expansionwrkingfile 2" xfId="2192"/>
    <cellStyle name="_Costs not in KWI3000 '06Budget_16.07E Wild Horse Wind Expansionwrkingfile 2 2" xfId="2193"/>
    <cellStyle name="_Costs not in KWI3000 '06Budget_16.07E Wild Horse Wind Expansionwrkingfile 2 2 2" xfId="18084"/>
    <cellStyle name="_Costs not in KWI3000 '06Budget_16.07E Wild Horse Wind Expansionwrkingfile 2 3" xfId="13656"/>
    <cellStyle name="_Costs not in KWI3000 '06Budget_16.07E Wild Horse Wind Expansionwrkingfile 3" xfId="2194"/>
    <cellStyle name="_Costs not in KWI3000 '06Budget_16.07E Wild Horse Wind Expansionwrkingfile 3 2" xfId="18085"/>
    <cellStyle name="_Costs not in KWI3000 '06Budget_16.07E Wild Horse Wind Expansionwrkingfile 4" xfId="13655"/>
    <cellStyle name="_Costs not in KWI3000 '06Budget_16.07E Wild Horse Wind Expansionwrkingfile SF" xfId="2195"/>
    <cellStyle name="_Costs not in KWI3000 '06Budget_16.07E Wild Horse Wind Expansionwrkingfile SF 2" xfId="2196"/>
    <cellStyle name="_Costs not in KWI3000 '06Budget_16.07E Wild Horse Wind Expansionwrkingfile SF 2 2" xfId="2197"/>
    <cellStyle name="_Costs not in KWI3000 '06Budget_16.07E Wild Horse Wind Expansionwrkingfile SF 2 2 2" xfId="18086"/>
    <cellStyle name="_Costs not in KWI3000 '06Budget_16.07E Wild Horse Wind Expansionwrkingfile SF 2 3" xfId="13658"/>
    <cellStyle name="_Costs not in KWI3000 '06Budget_16.07E Wild Horse Wind Expansionwrkingfile SF 3" xfId="2198"/>
    <cellStyle name="_Costs not in KWI3000 '06Budget_16.07E Wild Horse Wind Expansionwrkingfile SF 3 2" xfId="18087"/>
    <cellStyle name="_Costs not in KWI3000 '06Budget_16.07E Wild Horse Wind Expansionwrkingfile SF 4" xfId="13657"/>
    <cellStyle name="_Costs not in KWI3000 '06Budget_16.07E Wild Horse Wind Expansionwrkingfile SF_DEM-WP(C) ENERG10C--ctn Mid-C_042010 2010GRC" xfId="9072"/>
    <cellStyle name="_Costs not in KWI3000 '06Budget_16.07E Wild Horse Wind Expansionwrkingfile_DEM-WP(C) ENERG10C--ctn Mid-C_042010 2010GRC" xfId="9073"/>
    <cellStyle name="_Costs not in KWI3000 '06Budget_16.37E Wild Horse Expansion DeferralRevwrkingfile SF" xfId="2199"/>
    <cellStyle name="_Costs not in KWI3000 '06Budget_16.37E Wild Horse Expansion DeferralRevwrkingfile SF 2" xfId="2200"/>
    <cellStyle name="_Costs not in KWI3000 '06Budget_16.37E Wild Horse Expansion DeferralRevwrkingfile SF 2 2" xfId="2201"/>
    <cellStyle name="_Costs not in KWI3000 '06Budget_16.37E Wild Horse Expansion DeferralRevwrkingfile SF 2 2 2" xfId="18088"/>
    <cellStyle name="_Costs not in KWI3000 '06Budget_16.37E Wild Horse Expansion DeferralRevwrkingfile SF 2 3" xfId="13660"/>
    <cellStyle name="_Costs not in KWI3000 '06Budget_16.37E Wild Horse Expansion DeferralRevwrkingfile SF 3" xfId="2202"/>
    <cellStyle name="_Costs not in KWI3000 '06Budget_16.37E Wild Horse Expansion DeferralRevwrkingfile SF 3 2" xfId="18089"/>
    <cellStyle name="_Costs not in KWI3000 '06Budget_16.37E Wild Horse Expansion DeferralRevwrkingfile SF 4" xfId="13659"/>
    <cellStyle name="_Costs not in KWI3000 '06Budget_16.37E Wild Horse Expansion DeferralRevwrkingfile SF_DEM-WP(C) ENERG10C--ctn Mid-C_042010 2010GRC" xfId="9074"/>
    <cellStyle name="_Costs not in KWI3000 '06Budget_2009 Compliance Filing PCA Exhibits for GRC" xfId="10798"/>
    <cellStyle name="_Costs not in KWI3000 '06Budget_2009 Compliance Filing PCA Exhibits for GRC 2" xfId="11884"/>
    <cellStyle name="_Costs not in KWI3000 '06Budget_2009 GRC Compl Filing - Exhibit D" xfId="2203"/>
    <cellStyle name="_Costs not in KWI3000 '06Budget_2009 GRC Compl Filing - Exhibit D 2" xfId="2204"/>
    <cellStyle name="_Costs not in KWI3000 '06Budget_2009 GRC Compl Filing - Exhibit D 2 2" xfId="11885"/>
    <cellStyle name="_Costs not in KWI3000 '06Budget_2009 GRC Compl Filing - Exhibit D 3" xfId="11886"/>
    <cellStyle name="_Costs not in KWI3000 '06Budget_2009 GRC Compl Filing - Exhibit D_DEM-WP(C) ENERG10C--ctn Mid-C_042010 2010GRC" xfId="9075"/>
    <cellStyle name="_Costs not in KWI3000 '06Budget_3.01 Income Statement" xfId="10799"/>
    <cellStyle name="_Costs not in KWI3000 '06Budget_4 31 Regulatory Assets and Liabilities  7 06- Exhibit D" xfId="2205"/>
    <cellStyle name="_Costs not in KWI3000 '06Budget_4 31 Regulatory Assets and Liabilities  7 06- Exhibit D 2" xfId="2206"/>
    <cellStyle name="_Costs not in KWI3000 '06Budget_4 31 Regulatory Assets and Liabilities  7 06- Exhibit D 2 2" xfId="2207"/>
    <cellStyle name="_Costs not in KWI3000 '06Budget_4 31 Regulatory Assets and Liabilities  7 06- Exhibit D 2 2 2" xfId="11887"/>
    <cellStyle name="_Costs not in KWI3000 '06Budget_4 31 Regulatory Assets and Liabilities  7 06- Exhibit D 3" xfId="2208"/>
    <cellStyle name="_Costs not in KWI3000 '06Budget_4 31 Regulatory Assets and Liabilities  7 06- Exhibit D 3 2" xfId="18090"/>
    <cellStyle name="_Costs not in KWI3000 '06Budget_4 31 Regulatory Assets and Liabilities  7 06- Exhibit D_DEM-WP(C) ENERG10C--ctn Mid-C_042010 2010GRC" xfId="9076"/>
    <cellStyle name="_Costs not in KWI3000 '06Budget_4 31 Regulatory Assets and Liabilities  7 06- Exhibit D_NIM Summary" xfId="2209"/>
    <cellStyle name="_Costs not in KWI3000 '06Budget_4 31 Regulatory Assets and Liabilities  7 06- Exhibit D_NIM Summary 2" xfId="2210"/>
    <cellStyle name="_Costs not in KWI3000 '06Budget_4 31 Regulatory Assets and Liabilities  7 06- Exhibit D_NIM Summary 2 2" xfId="11888"/>
    <cellStyle name="_Costs not in KWI3000 '06Budget_4 31 Regulatory Assets and Liabilities  7 06- Exhibit D_NIM Summary 3" xfId="11889"/>
    <cellStyle name="_Costs not in KWI3000 '06Budget_4 31 Regulatory Assets and Liabilities  7 06- Exhibit D_NIM Summary_DEM-WP(C) ENERG10C--ctn Mid-C_042010 2010GRC" xfId="9077"/>
    <cellStyle name="_Costs not in KWI3000 '06Budget_4 31 Regulatory Assets and Liabilities  7 06- Exhibit D_NIM+O&amp;M" xfId="9078"/>
    <cellStyle name="_Costs not in KWI3000 '06Budget_4 31 Regulatory Assets and Liabilities  7 06- Exhibit D_NIM+O&amp;M 2" xfId="21447"/>
    <cellStyle name="_Costs not in KWI3000 '06Budget_4 31 Regulatory Assets and Liabilities  7 06- Exhibit D_NIM+O&amp;M Monthly" xfId="9079"/>
    <cellStyle name="_Costs not in KWI3000 '06Budget_4 31 Regulatory Assets and Liabilities  7 06- Exhibit D_NIM+O&amp;M Monthly 2" xfId="21448"/>
    <cellStyle name="_Costs not in KWI3000 '06Budget_4 31E Reg Asset  Liab and EXH D" xfId="9080"/>
    <cellStyle name="_Costs not in KWI3000 '06Budget_4 31E Reg Asset  Liab and EXH D _ Aug 10 Filing (2)" xfId="9081"/>
    <cellStyle name="_Costs not in KWI3000 '06Budget_4 31E Reg Asset  Liab and EXH D _ Aug 10 Filing (2) 2" xfId="21449"/>
    <cellStyle name="_Costs not in KWI3000 '06Budget_4 31E Reg Asset  Liab and EXH D 10" xfId="21450"/>
    <cellStyle name="_Costs not in KWI3000 '06Budget_4 31E Reg Asset  Liab and EXH D 11" xfId="21451"/>
    <cellStyle name="_Costs not in KWI3000 '06Budget_4 31E Reg Asset  Liab and EXH D 12" xfId="21452"/>
    <cellStyle name="_Costs not in KWI3000 '06Budget_4 31E Reg Asset  Liab and EXH D 13" xfId="21453"/>
    <cellStyle name="_Costs not in KWI3000 '06Budget_4 31E Reg Asset  Liab and EXH D 14" xfId="21454"/>
    <cellStyle name="_Costs not in KWI3000 '06Budget_4 31E Reg Asset  Liab and EXH D 15" xfId="21455"/>
    <cellStyle name="_Costs not in KWI3000 '06Budget_4 31E Reg Asset  Liab and EXH D 16" xfId="21456"/>
    <cellStyle name="_Costs not in KWI3000 '06Budget_4 31E Reg Asset  Liab and EXH D 17" xfId="21457"/>
    <cellStyle name="_Costs not in KWI3000 '06Budget_4 31E Reg Asset  Liab and EXH D 18" xfId="21458"/>
    <cellStyle name="_Costs not in KWI3000 '06Budget_4 31E Reg Asset  Liab and EXH D 19" xfId="21459"/>
    <cellStyle name="_Costs not in KWI3000 '06Budget_4 31E Reg Asset  Liab and EXH D 2" xfId="21460"/>
    <cellStyle name="_Costs not in KWI3000 '06Budget_4 31E Reg Asset  Liab and EXH D 20" xfId="21461"/>
    <cellStyle name="_Costs not in KWI3000 '06Budget_4 31E Reg Asset  Liab and EXH D 21" xfId="21462"/>
    <cellStyle name="_Costs not in KWI3000 '06Budget_4 31E Reg Asset  Liab and EXH D 22" xfId="21463"/>
    <cellStyle name="_Costs not in KWI3000 '06Budget_4 31E Reg Asset  Liab and EXH D 23" xfId="21464"/>
    <cellStyle name="_Costs not in KWI3000 '06Budget_4 31E Reg Asset  Liab and EXH D 24" xfId="21465"/>
    <cellStyle name="_Costs not in KWI3000 '06Budget_4 31E Reg Asset  Liab and EXH D 25" xfId="21466"/>
    <cellStyle name="_Costs not in KWI3000 '06Budget_4 31E Reg Asset  Liab and EXH D 26" xfId="21467"/>
    <cellStyle name="_Costs not in KWI3000 '06Budget_4 31E Reg Asset  Liab and EXH D 27" xfId="21468"/>
    <cellStyle name="_Costs not in KWI3000 '06Budget_4 31E Reg Asset  Liab and EXH D 28" xfId="21469"/>
    <cellStyle name="_Costs not in KWI3000 '06Budget_4 31E Reg Asset  Liab and EXH D 29" xfId="21470"/>
    <cellStyle name="_Costs not in KWI3000 '06Budget_4 31E Reg Asset  Liab and EXH D 3" xfId="21471"/>
    <cellStyle name="_Costs not in KWI3000 '06Budget_4 31E Reg Asset  Liab and EXH D 30" xfId="21472"/>
    <cellStyle name="_Costs not in KWI3000 '06Budget_4 31E Reg Asset  Liab and EXH D 31" xfId="21473"/>
    <cellStyle name="_Costs not in KWI3000 '06Budget_4 31E Reg Asset  Liab and EXH D 32" xfId="21474"/>
    <cellStyle name="_Costs not in KWI3000 '06Budget_4 31E Reg Asset  Liab and EXH D 33" xfId="21475"/>
    <cellStyle name="_Costs not in KWI3000 '06Budget_4 31E Reg Asset  Liab and EXH D 34" xfId="21476"/>
    <cellStyle name="_Costs not in KWI3000 '06Budget_4 31E Reg Asset  Liab and EXH D 35" xfId="21477"/>
    <cellStyle name="_Costs not in KWI3000 '06Budget_4 31E Reg Asset  Liab and EXH D 36" xfId="21478"/>
    <cellStyle name="_Costs not in KWI3000 '06Budget_4 31E Reg Asset  Liab and EXH D 4" xfId="21479"/>
    <cellStyle name="_Costs not in KWI3000 '06Budget_4 31E Reg Asset  Liab and EXH D 5" xfId="21480"/>
    <cellStyle name="_Costs not in KWI3000 '06Budget_4 31E Reg Asset  Liab and EXH D 6" xfId="21481"/>
    <cellStyle name="_Costs not in KWI3000 '06Budget_4 31E Reg Asset  Liab and EXH D 7" xfId="21482"/>
    <cellStyle name="_Costs not in KWI3000 '06Budget_4 31E Reg Asset  Liab and EXH D 8" xfId="21483"/>
    <cellStyle name="_Costs not in KWI3000 '06Budget_4 31E Reg Asset  Liab and EXH D 9" xfId="21484"/>
    <cellStyle name="_Costs not in KWI3000 '06Budget_4 32 Regulatory Assets and Liabilities  7 06- Exhibit D" xfId="2211"/>
    <cellStyle name="_Costs not in KWI3000 '06Budget_4 32 Regulatory Assets and Liabilities  7 06- Exhibit D 2" xfId="2212"/>
    <cellStyle name="_Costs not in KWI3000 '06Budget_4 32 Regulatory Assets and Liabilities  7 06- Exhibit D 2 2" xfId="2213"/>
    <cellStyle name="_Costs not in KWI3000 '06Budget_4 32 Regulatory Assets and Liabilities  7 06- Exhibit D 2 2 2" xfId="11890"/>
    <cellStyle name="_Costs not in KWI3000 '06Budget_4 32 Regulatory Assets and Liabilities  7 06- Exhibit D 3" xfId="2214"/>
    <cellStyle name="_Costs not in KWI3000 '06Budget_4 32 Regulatory Assets and Liabilities  7 06- Exhibit D 3 2" xfId="18091"/>
    <cellStyle name="_Costs not in KWI3000 '06Budget_4 32 Regulatory Assets and Liabilities  7 06- Exhibit D_DEM-WP(C) ENERG10C--ctn Mid-C_042010 2010GRC" xfId="9082"/>
    <cellStyle name="_Costs not in KWI3000 '06Budget_4 32 Regulatory Assets and Liabilities  7 06- Exhibit D_NIM Summary" xfId="2215"/>
    <cellStyle name="_Costs not in KWI3000 '06Budget_4 32 Regulatory Assets and Liabilities  7 06- Exhibit D_NIM Summary 2" xfId="2216"/>
    <cellStyle name="_Costs not in KWI3000 '06Budget_4 32 Regulatory Assets and Liabilities  7 06- Exhibit D_NIM Summary 2 2" xfId="11891"/>
    <cellStyle name="_Costs not in KWI3000 '06Budget_4 32 Regulatory Assets and Liabilities  7 06- Exhibit D_NIM Summary 3" xfId="11892"/>
    <cellStyle name="_Costs not in KWI3000 '06Budget_4 32 Regulatory Assets and Liabilities  7 06- Exhibit D_NIM Summary_DEM-WP(C) ENERG10C--ctn Mid-C_042010 2010GRC" xfId="9083"/>
    <cellStyle name="_Costs not in KWI3000 '06Budget_4 32 Regulatory Assets and Liabilities  7 06- Exhibit D_NIM+O&amp;M" xfId="9084"/>
    <cellStyle name="_Costs not in KWI3000 '06Budget_4 32 Regulatory Assets and Liabilities  7 06- Exhibit D_NIM+O&amp;M 2" xfId="21485"/>
    <cellStyle name="_Costs not in KWI3000 '06Budget_4 32 Regulatory Assets and Liabilities  7 06- Exhibit D_NIM+O&amp;M Monthly" xfId="9085"/>
    <cellStyle name="_Costs not in KWI3000 '06Budget_4 32 Regulatory Assets and Liabilities  7 06- Exhibit D_NIM+O&amp;M Monthly 2" xfId="21486"/>
    <cellStyle name="_Costs not in KWI3000 '06Budget_AURORA Total New" xfId="2217"/>
    <cellStyle name="_Costs not in KWI3000 '06Budget_AURORA Total New 2" xfId="2218"/>
    <cellStyle name="_Costs not in KWI3000 '06Budget_AURORA Total New 2 2" xfId="11893"/>
    <cellStyle name="_Costs not in KWI3000 '06Budget_AURORA Total New 3" xfId="11894"/>
    <cellStyle name="_Costs not in KWI3000 '06Budget_Book1" xfId="40050"/>
    <cellStyle name="_Costs not in KWI3000 '06Budget_Book2" xfId="2219"/>
    <cellStyle name="_Costs not in KWI3000 '06Budget_Book2 2" xfId="2220"/>
    <cellStyle name="_Costs not in KWI3000 '06Budget_Book2 2 2" xfId="2221"/>
    <cellStyle name="_Costs not in KWI3000 '06Budget_Book2 2 2 2" xfId="18092"/>
    <cellStyle name="_Costs not in KWI3000 '06Budget_Book2 2 3" xfId="13662"/>
    <cellStyle name="_Costs not in KWI3000 '06Budget_Book2 3" xfId="2222"/>
    <cellStyle name="_Costs not in KWI3000 '06Budget_Book2 3 2" xfId="18093"/>
    <cellStyle name="_Costs not in KWI3000 '06Budget_Book2 4" xfId="13661"/>
    <cellStyle name="_Costs not in KWI3000 '06Budget_Book2_Adj Bench DR 3 for Initial Briefs (Electric)" xfId="2223"/>
    <cellStyle name="_Costs not in KWI3000 '06Budget_Book2_Adj Bench DR 3 for Initial Briefs (Electric) 2" xfId="2224"/>
    <cellStyle name="_Costs not in KWI3000 '06Budget_Book2_Adj Bench DR 3 for Initial Briefs (Electric) 2 2" xfId="2225"/>
    <cellStyle name="_Costs not in KWI3000 '06Budget_Book2_Adj Bench DR 3 for Initial Briefs (Electric) 2 2 2" xfId="18094"/>
    <cellStyle name="_Costs not in KWI3000 '06Budget_Book2_Adj Bench DR 3 for Initial Briefs (Electric) 2 3" xfId="13664"/>
    <cellStyle name="_Costs not in KWI3000 '06Budget_Book2_Adj Bench DR 3 for Initial Briefs (Electric) 3" xfId="2226"/>
    <cellStyle name="_Costs not in KWI3000 '06Budget_Book2_Adj Bench DR 3 for Initial Briefs (Electric) 3 2" xfId="18095"/>
    <cellStyle name="_Costs not in KWI3000 '06Budget_Book2_Adj Bench DR 3 for Initial Briefs (Electric) 4" xfId="13663"/>
    <cellStyle name="_Costs not in KWI3000 '06Budget_Book2_Adj Bench DR 3 for Initial Briefs (Electric)_DEM-WP(C) ENERG10C--ctn Mid-C_042010 2010GRC" xfId="9086"/>
    <cellStyle name="_Costs not in KWI3000 '06Budget_Book2_DEM-WP(C) ENERG10C--ctn Mid-C_042010 2010GRC" xfId="9087"/>
    <cellStyle name="_Costs not in KWI3000 '06Budget_Book2_Electric Rev Req Model (2009 GRC) Rebuttal" xfId="2227"/>
    <cellStyle name="_Costs not in KWI3000 '06Budget_Book2_Electric Rev Req Model (2009 GRC) Rebuttal 2" xfId="2228"/>
    <cellStyle name="_Costs not in KWI3000 '06Budget_Book2_Electric Rev Req Model (2009 GRC) Rebuttal 2 2" xfId="2229"/>
    <cellStyle name="_Costs not in KWI3000 '06Budget_Book2_Electric Rev Req Model (2009 GRC) Rebuttal 2 2 2" xfId="18096"/>
    <cellStyle name="_Costs not in KWI3000 '06Budget_Book2_Electric Rev Req Model (2009 GRC) Rebuttal 2 3" xfId="16051"/>
    <cellStyle name="_Costs not in KWI3000 '06Budget_Book2_Electric Rev Req Model (2009 GRC) Rebuttal 3" xfId="2230"/>
    <cellStyle name="_Costs not in KWI3000 '06Budget_Book2_Electric Rev Req Model (2009 GRC) Rebuttal 3 2" xfId="18097"/>
    <cellStyle name="_Costs not in KWI3000 '06Budget_Book2_Electric Rev Req Model (2009 GRC) Rebuttal 4" xfId="13665"/>
    <cellStyle name="_Costs not in KWI3000 '06Budget_Book2_Electric Rev Req Model (2009 GRC) Rebuttal REmoval of New  WH Solar AdjustMI" xfId="2231"/>
    <cellStyle name="_Costs not in KWI3000 '06Budget_Book2_Electric Rev Req Model (2009 GRC) Rebuttal REmoval of New  WH Solar AdjustMI 2" xfId="2232"/>
    <cellStyle name="_Costs not in KWI3000 '06Budget_Book2_Electric Rev Req Model (2009 GRC) Rebuttal REmoval of New  WH Solar AdjustMI 2 2" xfId="2233"/>
    <cellStyle name="_Costs not in KWI3000 '06Budget_Book2_Electric Rev Req Model (2009 GRC) Rebuttal REmoval of New  WH Solar AdjustMI 2 2 2" xfId="18098"/>
    <cellStyle name="_Costs not in KWI3000 '06Budget_Book2_Electric Rev Req Model (2009 GRC) Rebuttal REmoval of New  WH Solar AdjustMI 2 3" xfId="13667"/>
    <cellStyle name="_Costs not in KWI3000 '06Budget_Book2_Electric Rev Req Model (2009 GRC) Rebuttal REmoval of New  WH Solar AdjustMI 3" xfId="2234"/>
    <cellStyle name="_Costs not in KWI3000 '06Budget_Book2_Electric Rev Req Model (2009 GRC) Rebuttal REmoval of New  WH Solar AdjustMI 3 2" xfId="18099"/>
    <cellStyle name="_Costs not in KWI3000 '06Budget_Book2_Electric Rev Req Model (2009 GRC) Rebuttal REmoval of New  WH Solar AdjustMI 4" xfId="13666"/>
    <cellStyle name="_Costs not in KWI3000 '06Budget_Book2_Electric Rev Req Model (2009 GRC) Rebuttal REmoval of New  WH Solar AdjustMI_DEM-WP(C) ENERG10C--ctn Mid-C_042010 2010GRC" xfId="9088"/>
    <cellStyle name="_Costs not in KWI3000 '06Budget_Book2_Electric Rev Req Model (2009 GRC) Revised 01-18-2010" xfId="2235"/>
    <cellStyle name="_Costs not in KWI3000 '06Budget_Book2_Electric Rev Req Model (2009 GRC) Revised 01-18-2010 2" xfId="2236"/>
    <cellStyle name="_Costs not in KWI3000 '06Budget_Book2_Electric Rev Req Model (2009 GRC) Revised 01-18-2010 2 2" xfId="2237"/>
    <cellStyle name="_Costs not in KWI3000 '06Budget_Book2_Electric Rev Req Model (2009 GRC) Revised 01-18-2010 2 2 2" xfId="18100"/>
    <cellStyle name="_Costs not in KWI3000 '06Budget_Book2_Electric Rev Req Model (2009 GRC) Revised 01-18-2010 2 3" xfId="13669"/>
    <cellStyle name="_Costs not in KWI3000 '06Budget_Book2_Electric Rev Req Model (2009 GRC) Revised 01-18-2010 3" xfId="2238"/>
    <cellStyle name="_Costs not in KWI3000 '06Budget_Book2_Electric Rev Req Model (2009 GRC) Revised 01-18-2010 3 2" xfId="18101"/>
    <cellStyle name="_Costs not in KWI3000 '06Budget_Book2_Electric Rev Req Model (2009 GRC) Revised 01-18-2010 4" xfId="13668"/>
    <cellStyle name="_Costs not in KWI3000 '06Budget_Book2_Electric Rev Req Model (2009 GRC) Revised 01-18-2010_DEM-WP(C) ENERG10C--ctn Mid-C_042010 2010GRC" xfId="9089"/>
    <cellStyle name="_Costs not in KWI3000 '06Budget_Book2_Final Order Electric EXHIBIT A-1" xfId="2239"/>
    <cellStyle name="_Costs not in KWI3000 '06Budget_Book2_Final Order Electric EXHIBIT A-1 2" xfId="2240"/>
    <cellStyle name="_Costs not in KWI3000 '06Budget_Book2_Final Order Electric EXHIBIT A-1 2 2" xfId="2241"/>
    <cellStyle name="_Costs not in KWI3000 '06Budget_Book2_Final Order Electric EXHIBIT A-1 2 2 2" xfId="18102"/>
    <cellStyle name="_Costs not in KWI3000 '06Budget_Book2_Final Order Electric EXHIBIT A-1 2 3" xfId="16052"/>
    <cellStyle name="_Costs not in KWI3000 '06Budget_Book2_Final Order Electric EXHIBIT A-1 3" xfId="2242"/>
    <cellStyle name="_Costs not in KWI3000 '06Budget_Book2_Final Order Electric EXHIBIT A-1 3 2" xfId="18103"/>
    <cellStyle name="_Costs not in KWI3000 '06Budget_Book2_Final Order Electric EXHIBIT A-1 4" xfId="13670"/>
    <cellStyle name="_Costs not in KWI3000 '06Budget_Book4" xfId="2243"/>
    <cellStyle name="_Costs not in KWI3000 '06Budget_Book4 2" xfId="2244"/>
    <cellStyle name="_Costs not in KWI3000 '06Budget_Book4 2 2" xfId="2245"/>
    <cellStyle name="_Costs not in KWI3000 '06Budget_Book4 2 2 2" xfId="18104"/>
    <cellStyle name="_Costs not in KWI3000 '06Budget_Book4 2 3" xfId="13672"/>
    <cellStyle name="_Costs not in KWI3000 '06Budget_Book4 3" xfId="2246"/>
    <cellStyle name="_Costs not in KWI3000 '06Budget_Book4 3 2" xfId="18105"/>
    <cellStyle name="_Costs not in KWI3000 '06Budget_Book4 4" xfId="13671"/>
    <cellStyle name="_Costs not in KWI3000 '06Budget_Book4_DEM-WP(C) ENERG10C--ctn Mid-C_042010 2010GRC" xfId="9090"/>
    <cellStyle name="_Costs not in KWI3000 '06Budget_Book9" xfId="2247"/>
    <cellStyle name="_Costs not in KWI3000 '06Budget_Book9 2" xfId="2248"/>
    <cellStyle name="_Costs not in KWI3000 '06Budget_Book9 2 2" xfId="2249"/>
    <cellStyle name="_Costs not in KWI3000 '06Budget_Book9 2 2 2" xfId="18106"/>
    <cellStyle name="_Costs not in KWI3000 '06Budget_Book9 2 3" xfId="13674"/>
    <cellStyle name="_Costs not in KWI3000 '06Budget_Book9 3" xfId="2250"/>
    <cellStyle name="_Costs not in KWI3000 '06Budget_Book9 3 2" xfId="18107"/>
    <cellStyle name="_Costs not in KWI3000 '06Budget_Book9 4" xfId="13673"/>
    <cellStyle name="_Costs not in KWI3000 '06Budget_Book9_DEM-WP(C) ENERG10C--ctn Mid-C_042010 2010GRC" xfId="9091"/>
    <cellStyle name="_Costs not in KWI3000 '06Budget_Check the Interest Calculation" xfId="11895"/>
    <cellStyle name="_Costs not in KWI3000 '06Budget_Check the Interest Calculation_Scenario 1 REC vs PTC Offset" xfId="11896"/>
    <cellStyle name="_Costs not in KWI3000 '06Budget_Check the Interest Calculation_Scenario 3" xfId="11897"/>
    <cellStyle name="_Costs not in KWI3000 '06Budget_Chelan PUD Power Costs (8-10)" xfId="9092"/>
    <cellStyle name="_Costs not in KWI3000 '06Budget_Chelan PUD Power Costs (8-10) 2" xfId="21487"/>
    <cellStyle name="_Costs not in KWI3000 '06Budget_DEM-WP(C) Chelan Power Costs" xfId="9093"/>
    <cellStyle name="_Costs not in KWI3000 '06Budget_DEM-WP(C) Chelan Power Costs 2" xfId="21488"/>
    <cellStyle name="_Costs not in KWI3000 '06Budget_DEM-WP(C) ENERG10C--ctn Mid-C_042010 2010GRC" xfId="9094"/>
    <cellStyle name="_Costs not in KWI3000 '06Budget_DEM-WP(C) Gas Transport 2010GRC" xfId="9095"/>
    <cellStyle name="_Costs not in KWI3000 '06Budget_DEM-WP(C) Gas Transport 2010GRC 2" xfId="21489"/>
    <cellStyle name="_Costs not in KWI3000 '06Budget_Exh A-1 resulting from UE-112050 effective Jan 1 2012" xfId="11898"/>
    <cellStyle name="_Costs not in KWI3000 '06Budget_Exh G - Klamath Peaker PPA fr C Locke 2-12" xfId="11899"/>
    <cellStyle name="_Costs not in KWI3000 '06Budget_Exhibit A-1 effective 4-1-11 fr S Free 12-11" xfId="11900"/>
    <cellStyle name="_Costs not in KWI3000 '06Budget_Exhibit D fr R Gho 12-31-08" xfId="2251"/>
    <cellStyle name="_Costs not in KWI3000 '06Budget_Exhibit D fr R Gho 12-31-08 2" xfId="2252"/>
    <cellStyle name="_Costs not in KWI3000 '06Budget_Exhibit D fr R Gho 12-31-08 2 2" xfId="11901"/>
    <cellStyle name="_Costs not in KWI3000 '06Budget_Exhibit D fr R Gho 12-31-08 3" xfId="11902"/>
    <cellStyle name="_Costs not in KWI3000 '06Budget_Exhibit D fr R Gho 12-31-08 v2" xfId="2253"/>
    <cellStyle name="_Costs not in KWI3000 '06Budget_Exhibit D fr R Gho 12-31-08 v2 2" xfId="2254"/>
    <cellStyle name="_Costs not in KWI3000 '06Budget_Exhibit D fr R Gho 12-31-08 v2 2 2" xfId="11903"/>
    <cellStyle name="_Costs not in KWI3000 '06Budget_Exhibit D fr R Gho 12-31-08 v2 3" xfId="11904"/>
    <cellStyle name="_Costs not in KWI3000 '06Budget_Exhibit D fr R Gho 12-31-08 v2_DEM-WP(C) ENERG10C--ctn Mid-C_042010 2010GRC" xfId="9096"/>
    <cellStyle name="_Costs not in KWI3000 '06Budget_Exhibit D fr R Gho 12-31-08 v2_NIM Summary" xfId="2255"/>
    <cellStyle name="_Costs not in KWI3000 '06Budget_Exhibit D fr R Gho 12-31-08 v2_NIM Summary 2" xfId="2256"/>
    <cellStyle name="_Costs not in KWI3000 '06Budget_Exhibit D fr R Gho 12-31-08 v2_NIM Summary 2 2" xfId="11905"/>
    <cellStyle name="_Costs not in KWI3000 '06Budget_Exhibit D fr R Gho 12-31-08 v2_NIM Summary 3" xfId="11906"/>
    <cellStyle name="_Costs not in KWI3000 '06Budget_Exhibit D fr R Gho 12-31-08 v2_NIM Summary_DEM-WP(C) ENERG10C--ctn Mid-C_042010 2010GRC" xfId="9097"/>
    <cellStyle name="_Costs not in KWI3000 '06Budget_Exhibit D fr R Gho 12-31-08_DEM-WP(C) ENERG10C--ctn Mid-C_042010 2010GRC" xfId="9098"/>
    <cellStyle name="_Costs not in KWI3000 '06Budget_Exhibit D fr R Gho 12-31-08_NIM Summary" xfId="2257"/>
    <cellStyle name="_Costs not in KWI3000 '06Budget_Exhibit D fr R Gho 12-31-08_NIM Summary 2" xfId="2258"/>
    <cellStyle name="_Costs not in KWI3000 '06Budget_Exhibit D fr R Gho 12-31-08_NIM Summary 2 2" xfId="11907"/>
    <cellStyle name="_Costs not in KWI3000 '06Budget_Exhibit D fr R Gho 12-31-08_NIM Summary 3" xfId="11908"/>
    <cellStyle name="_Costs not in KWI3000 '06Budget_Exhibit D fr R Gho 12-31-08_NIM Summary_DEM-WP(C) ENERG10C--ctn Mid-C_042010 2010GRC" xfId="9099"/>
    <cellStyle name="_Costs not in KWI3000 '06Budget_Hopkins Ridge Prepaid Tran - Interest Earned RY 12ME Feb  '11" xfId="2259"/>
    <cellStyle name="_Costs not in KWI3000 '06Budget_Hopkins Ridge Prepaid Tran - Interest Earned RY 12ME Feb  '11 2" xfId="2260"/>
    <cellStyle name="_Costs not in KWI3000 '06Budget_Hopkins Ridge Prepaid Tran - Interest Earned RY 12ME Feb  '11 2 2" xfId="11909"/>
    <cellStyle name="_Costs not in KWI3000 '06Budget_Hopkins Ridge Prepaid Tran - Interest Earned RY 12ME Feb  '11 3" xfId="11910"/>
    <cellStyle name="_Costs not in KWI3000 '06Budget_Hopkins Ridge Prepaid Tran - Interest Earned RY 12ME Feb  '11_DEM-WP(C) ENERG10C--ctn Mid-C_042010 2010GRC" xfId="9100"/>
    <cellStyle name="_Costs not in KWI3000 '06Budget_Hopkins Ridge Prepaid Tran - Interest Earned RY 12ME Feb  '11_NIM Summary" xfId="2261"/>
    <cellStyle name="_Costs not in KWI3000 '06Budget_Hopkins Ridge Prepaid Tran - Interest Earned RY 12ME Feb  '11_NIM Summary 2" xfId="2262"/>
    <cellStyle name="_Costs not in KWI3000 '06Budget_Hopkins Ridge Prepaid Tran - Interest Earned RY 12ME Feb  '11_NIM Summary 2 2" xfId="11911"/>
    <cellStyle name="_Costs not in KWI3000 '06Budget_Hopkins Ridge Prepaid Tran - Interest Earned RY 12ME Feb  '11_NIM Summary 3" xfId="11912"/>
    <cellStyle name="_Costs not in KWI3000 '06Budget_Hopkins Ridge Prepaid Tran - Interest Earned RY 12ME Feb  '11_NIM Summary_DEM-WP(C) ENERG10C--ctn Mid-C_042010 2010GRC" xfId="9101"/>
    <cellStyle name="_Costs not in KWI3000 '06Budget_Hopkins Ridge Prepaid Tran - Interest Earned RY 12ME Feb  '11_Transmission Workbook for May BOD" xfId="2263"/>
    <cellStyle name="_Costs not in KWI3000 '06Budget_Hopkins Ridge Prepaid Tran - Interest Earned RY 12ME Feb  '11_Transmission Workbook for May BOD 2" xfId="2264"/>
    <cellStyle name="_Costs not in KWI3000 '06Budget_Hopkins Ridge Prepaid Tran - Interest Earned RY 12ME Feb  '11_Transmission Workbook for May BOD 2 2" xfId="11913"/>
    <cellStyle name="_Costs not in KWI3000 '06Budget_Hopkins Ridge Prepaid Tran - Interest Earned RY 12ME Feb  '11_Transmission Workbook for May BOD 3" xfId="11914"/>
    <cellStyle name="_Costs not in KWI3000 '06Budget_Hopkins Ridge Prepaid Tran - Interest Earned RY 12ME Feb  '11_Transmission Workbook for May BOD_DEM-WP(C) ENERG10C--ctn Mid-C_042010 2010GRC" xfId="9102"/>
    <cellStyle name="_Costs not in KWI3000 '06Budget_INPUTS" xfId="2265"/>
    <cellStyle name="_Costs not in KWI3000 '06Budget_INPUTS 2" xfId="2266"/>
    <cellStyle name="_Costs not in KWI3000 '06Budget_INPUTS 2 2" xfId="2267"/>
    <cellStyle name="_Costs not in KWI3000 '06Budget_INPUTS 2 2 2" xfId="18108"/>
    <cellStyle name="_Costs not in KWI3000 '06Budget_INPUTS 2 3" xfId="16054"/>
    <cellStyle name="_Costs not in KWI3000 '06Budget_INPUTS 3" xfId="2268"/>
    <cellStyle name="_Costs not in KWI3000 '06Budget_INPUTS 3 2" xfId="18109"/>
    <cellStyle name="_Costs not in KWI3000 '06Budget_INPUTS 4" xfId="16053"/>
    <cellStyle name="_Costs not in KWI3000 '06Budget_LSRWEP LGIA like Acctg Petition Aug 2010" xfId="9103"/>
    <cellStyle name="_Costs not in KWI3000 '06Budget_LSRWEP LGIA like Acctg Petition Aug 2010 2" xfId="21490"/>
    <cellStyle name="_Costs not in KWI3000 '06Budget_Mint Farm Generation BPA" xfId="21491"/>
    <cellStyle name="_Costs not in KWI3000 '06Budget_NIM Summary" xfId="2269"/>
    <cellStyle name="_Costs not in KWI3000 '06Budget_NIM Summary 09GRC" xfId="2270"/>
    <cellStyle name="_Costs not in KWI3000 '06Budget_NIM Summary 09GRC 2" xfId="2271"/>
    <cellStyle name="_Costs not in KWI3000 '06Budget_NIM Summary 09GRC 2 2" xfId="11915"/>
    <cellStyle name="_Costs not in KWI3000 '06Budget_NIM Summary 09GRC 3" xfId="11916"/>
    <cellStyle name="_Costs not in KWI3000 '06Budget_NIM Summary 09GRC_DEM-WP(C) ENERG10C--ctn Mid-C_042010 2010GRC" xfId="9104"/>
    <cellStyle name="_Costs not in KWI3000 '06Budget_NIM Summary 10" xfId="11917"/>
    <cellStyle name="_Costs not in KWI3000 '06Budget_NIM Summary 11" xfId="11918"/>
    <cellStyle name="_Costs not in KWI3000 '06Budget_NIM Summary 12" xfId="11919"/>
    <cellStyle name="_Costs not in KWI3000 '06Budget_NIM Summary 13" xfId="11920"/>
    <cellStyle name="_Costs not in KWI3000 '06Budget_NIM Summary 14" xfId="11921"/>
    <cellStyle name="_Costs not in KWI3000 '06Budget_NIM Summary 15" xfId="11922"/>
    <cellStyle name="_Costs not in KWI3000 '06Budget_NIM Summary 16" xfId="11923"/>
    <cellStyle name="_Costs not in KWI3000 '06Budget_NIM Summary 17" xfId="11924"/>
    <cellStyle name="_Costs not in KWI3000 '06Budget_NIM Summary 18" xfId="11925"/>
    <cellStyle name="_Costs not in KWI3000 '06Budget_NIM Summary 19" xfId="11926"/>
    <cellStyle name="_Costs not in KWI3000 '06Budget_NIM Summary 2" xfId="2272"/>
    <cellStyle name="_Costs not in KWI3000 '06Budget_NIM Summary 2 2" xfId="11927"/>
    <cellStyle name="_Costs not in KWI3000 '06Budget_NIM Summary 20" xfId="11928"/>
    <cellStyle name="_Costs not in KWI3000 '06Budget_NIM Summary 21" xfId="11929"/>
    <cellStyle name="_Costs not in KWI3000 '06Budget_NIM Summary 22" xfId="11930"/>
    <cellStyle name="_Costs not in KWI3000 '06Budget_NIM Summary 23" xfId="11931"/>
    <cellStyle name="_Costs not in KWI3000 '06Budget_NIM Summary 24" xfId="11932"/>
    <cellStyle name="_Costs not in KWI3000 '06Budget_NIM Summary 25" xfId="11933"/>
    <cellStyle name="_Costs not in KWI3000 '06Budget_NIM Summary 26" xfId="11934"/>
    <cellStyle name="_Costs not in KWI3000 '06Budget_NIM Summary 27" xfId="11935"/>
    <cellStyle name="_Costs not in KWI3000 '06Budget_NIM Summary 28" xfId="11936"/>
    <cellStyle name="_Costs not in KWI3000 '06Budget_NIM Summary 29" xfId="11937"/>
    <cellStyle name="_Costs not in KWI3000 '06Budget_NIM Summary 3" xfId="2273"/>
    <cellStyle name="_Costs not in KWI3000 '06Budget_NIM Summary 3 2" xfId="13676"/>
    <cellStyle name="_Costs not in KWI3000 '06Budget_NIM Summary 30" xfId="11938"/>
    <cellStyle name="_Costs not in KWI3000 '06Budget_NIM Summary 31" xfId="11939"/>
    <cellStyle name="_Costs not in KWI3000 '06Budget_NIM Summary 32" xfId="11940"/>
    <cellStyle name="_Costs not in KWI3000 '06Budget_NIM Summary 33" xfId="11941"/>
    <cellStyle name="_Costs not in KWI3000 '06Budget_NIM Summary 34" xfId="11942"/>
    <cellStyle name="_Costs not in KWI3000 '06Budget_NIM Summary 35" xfId="11943"/>
    <cellStyle name="_Costs not in KWI3000 '06Budget_NIM Summary 36" xfId="11944"/>
    <cellStyle name="_Costs not in KWI3000 '06Budget_NIM Summary 37" xfId="11945"/>
    <cellStyle name="_Costs not in KWI3000 '06Budget_NIM Summary 38" xfId="11946"/>
    <cellStyle name="_Costs not in KWI3000 '06Budget_NIM Summary 39" xfId="11947"/>
    <cellStyle name="_Costs not in KWI3000 '06Budget_NIM Summary 4" xfId="2274"/>
    <cellStyle name="_Costs not in KWI3000 '06Budget_NIM Summary 4 2" xfId="15590"/>
    <cellStyle name="_Costs not in KWI3000 '06Budget_NIM Summary 40" xfId="11948"/>
    <cellStyle name="_Costs not in KWI3000 '06Budget_NIM Summary 41" xfId="11949"/>
    <cellStyle name="_Costs not in KWI3000 '06Budget_NIM Summary 42" xfId="13675"/>
    <cellStyle name="_Costs not in KWI3000 '06Budget_NIM Summary 43" xfId="20001"/>
    <cellStyle name="_Costs not in KWI3000 '06Budget_NIM Summary 44" xfId="21492"/>
    <cellStyle name="_Costs not in KWI3000 '06Budget_NIM Summary 45" xfId="21493"/>
    <cellStyle name="_Costs not in KWI3000 '06Budget_NIM Summary 46" xfId="21494"/>
    <cellStyle name="_Costs not in KWI3000 '06Budget_NIM Summary 47" xfId="21495"/>
    <cellStyle name="_Costs not in KWI3000 '06Budget_NIM Summary 48" xfId="21496"/>
    <cellStyle name="_Costs not in KWI3000 '06Budget_NIM Summary 49" xfId="21497"/>
    <cellStyle name="_Costs not in KWI3000 '06Budget_NIM Summary 5" xfId="2275"/>
    <cellStyle name="_Costs not in KWI3000 '06Budget_NIM Summary 5 2" xfId="15591"/>
    <cellStyle name="_Costs not in KWI3000 '06Budget_NIM Summary 50" xfId="21498"/>
    <cellStyle name="_Costs not in KWI3000 '06Budget_NIM Summary 51" xfId="38832"/>
    <cellStyle name="_Costs not in KWI3000 '06Budget_NIM Summary 6" xfId="2276"/>
    <cellStyle name="_Costs not in KWI3000 '06Budget_NIM Summary 6 2" xfId="15592"/>
    <cellStyle name="_Costs not in KWI3000 '06Budget_NIM Summary 7" xfId="2277"/>
    <cellStyle name="_Costs not in KWI3000 '06Budget_NIM Summary 7 2" xfId="15593"/>
    <cellStyle name="_Costs not in KWI3000 '06Budget_NIM Summary 8" xfId="2278"/>
    <cellStyle name="_Costs not in KWI3000 '06Budget_NIM Summary 8 2" xfId="15594"/>
    <cellStyle name="_Costs not in KWI3000 '06Budget_NIM Summary 9" xfId="2279"/>
    <cellStyle name="_Costs not in KWI3000 '06Budget_NIM Summary 9 2" xfId="15595"/>
    <cellStyle name="_Costs not in KWI3000 '06Budget_NIM Summary_DEM-WP(C) ENERG10C--ctn Mid-C_042010 2010GRC" xfId="9105"/>
    <cellStyle name="_Costs not in KWI3000 '06Budget_NIM+O&amp;M" xfId="9106"/>
    <cellStyle name="_Costs not in KWI3000 '06Budget_NIM+O&amp;M 2" xfId="9107"/>
    <cellStyle name="_Costs not in KWI3000 '06Budget_NIM+O&amp;M 2 2" xfId="21499"/>
    <cellStyle name="_Costs not in KWI3000 '06Budget_NIM+O&amp;M 3" xfId="21500"/>
    <cellStyle name="_Costs not in KWI3000 '06Budget_NIM+O&amp;M Monthly" xfId="9108"/>
    <cellStyle name="_Costs not in KWI3000 '06Budget_NIM+O&amp;M Monthly 2" xfId="9109"/>
    <cellStyle name="_Costs not in KWI3000 '06Budget_NIM+O&amp;M Monthly 2 2" xfId="21501"/>
    <cellStyle name="_Costs not in KWI3000 '06Budget_NIM+O&amp;M Monthly 3" xfId="21502"/>
    <cellStyle name="_Costs not in KWI3000 '06Budget_PCA 10 -  Exhibit D Dec 2011" xfId="11950"/>
    <cellStyle name="_Costs not in KWI3000 '06Budget_PCA 10 -  Exhibit D from A Kellogg Jan 2011" xfId="10800"/>
    <cellStyle name="_Costs not in KWI3000 '06Budget_PCA 10 -  Exhibit D from A Kellogg July 2011" xfId="10801"/>
    <cellStyle name="_Costs not in KWI3000 '06Budget_PCA 10 -  Exhibit D from S Free Rcv'd 12-11" xfId="10802"/>
    <cellStyle name="_Costs not in KWI3000 '06Budget_PCA 11 -  Exhibit D Jan 2012 fr A Kellogg" xfId="11951"/>
    <cellStyle name="_Costs not in KWI3000 '06Budget_PCA 11 -  Exhibit D Jan 2012 WF" xfId="11952"/>
    <cellStyle name="_Costs not in KWI3000 '06Budget_PCA 7 - Exhibit D update 11_30_08 (2)" xfId="2280"/>
    <cellStyle name="_Costs not in KWI3000 '06Budget_PCA 7 - Exhibit D update 11_30_08 (2) 2" xfId="2281"/>
    <cellStyle name="_Costs not in KWI3000 '06Budget_PCA 7 - Exhibit D update 11_30_08 (2) 2 2" xfId="2282"/>
    <cellStyle name="_Costs not in KWI3000 '06Budget_PCA 7 - Exhibit D update 11_30_08 (2) 2 2 2" xfId="11953"/>
    <cellStyle name="_Costs not in KWI3000 '06Budget_PCA 7 - Exhibit D update 11_30_08 (2) 2 3" xfId="11954"/>
    <cellStyle name="_Costs not in KWI3000 '06Budget_PCA 7 - Exhibit D update 11_30_08 (2) 3" xfId="2283"/>
    <cellStyle name="_Costs not in KWI3000 '06Budget_PCA 7 - Exhibit D update 11_30_08 (2) 3 2" xfId="11955"/>
    <cellStyle name="_Costs not in KWI3000 '06Budget_PCA 7 - Exhibit D update 11_30_08 (2) 4" xfId="11956"/>
    <cellStyle name="_Costs not in KWI3000 '06Budget_PCA 7 - Exhibit D update 11_30_08 (2)_DEM-WP(C) ENERG10C--ctn Mid-C_042010 2010GRC" xfId="9110"/>
    <cellStyle name="_Costs not in KWI3000 '06Budget_PCA 7 - Exhibit D update 11_30_08 (2)_NIM Summary" xfId="2284"/>
    <cellStyle name="_Costs not in KWI3000 '06Budget_PCA 7 - Exhibit D update 11_30_08 (2)_NIM Summary 2" xfId="2285"/>
    <cellStyle name="_Costs not in KWI3000 '06Budget_PCA 7 - Exhibit D update 11_30_08 (2)_NIM Summary 2 2" xfId="11957"/>
    <cellStyle name="_Costs not in KWI3000 '06Budget_PCA 7 - Exhibit D update 11_30_08 (2)_NIM Summary 3" xfId="11958"/>
    <cellStyle name="_Costs not in KWI3000 '06Budget_PCA 7 - Exhibit D update 11_30_08 (2)_NIM Summary_DEM-WP(C) ENERG10C--ctn Mid-C_042010 2010GRC" xfId="9111"/>
    <cellStyle name="_Costs not in KWI3000 '06Budget_PCA 8 - Exhibit D update 12_31_09" xfId="10803"/>
    <cellStyle name="_Costs not in KWI3000 '06Budget_PCA 8 - Exhibit D update 12_31_09 2" xfId="11959"/>
    <cellStyle name="_Costs not in KWI3000 '06Budget_PCA 9 -  Exhibit D April 2010" xfId="10804"/>
    <cellStyle name="_Costs not in KWI3000 '06Budget_PCA 9 -  Exhibit D April 2010 (3)" xfId="2286"/>
    <cellStyle name="_Costs not in KWI3000 '06Budget_PCA 9 -  Exhibit D April 2010 (3) 2" xfId="2287"/>
    <cellStyle name="_Costs not in KWI3000 '06Budget_PCA 9 -  Exhibit D April 2010 (3) 2 2" xfId="11960"/>
    <cellStyle name="_Costs not in KWI3000 '06Budget_PCA 9 -  Exhibit D April 2010 (3) 3" xfId="11961"/>
    <cellStyle name="_Costs not in KWI3000 '06Budget_PCA 9 -  Exhibit D April 2010 (3)_DEM-WP(C) ENERG10C--ctn Mid-C_042010 2010GRC" xfId="9112"/>
    <cellStyle name="_Costs not in KWI3000 '06Budget_PCA 9 -  Exhibit D April 2010 2" xfId="11962"/>
    <cellStyle name="_Costs not in KWI3000 '06Budget_PCA 9 -  Exhibit D April 2010 3" xfId="11963"/>
    <cellStyle name="_Costs not in KWI3000 '06Budget_PCA 9 -  Exhibit D April 2010 4" xfId="11964"/>
    <cellStyle name="_Costs not in KWI3000 '06Budget_PCA 9 -  Exhibit D April 2010 5" xfId="11965"/>
    <cellStyle name="_Costs not in KWI3000 '06Budget_PCA 9 -  Exhibit D April 2010 6" xfId="11966"/>
    <cellStyle name="_Costs not in KWI3000 '06Budget_PCA 9 -  Exhibit D Feb 2010" xfId="10805"/>
    <cellStyle name="_Costs not in KWI3000 '06Budget_PCA 9 -  Exhibit D Feb 2010 2" xfId="11967"/>
    <cellStyle name="_Costs not in KWI3000 '06Budget_PCA 9 -  Exhibit D Feb 2010 v2" xfId="10806"/>
    <cellStyle name="_Costs not in KWI3000 '06Budget_PCA 9 -  Exhibit D Feb 2010 v2 2" xfId="11968"/>
    <cellStyle name="_Costs not in KWI3000 '06Budget_PCA 9 -  Exhibit D Feb 2010 WF" xfId="10807"/>
    <cellStyle name="_Costs not in KWI3000 '06Budget_PCA 9 -  Exhibit D Feb 2010 WF 2" xfId="11969"/>
    <cellStyle name="_Costs not in KWI3000 '06Budget_PCA 9 -  Exhibit D Jan 2010" xfId="10808"/>
    <cellStyle name="_Costs not in KWI3000 '06Budget_PCA 9 -  Exhibit D Jan 2010 2" xfId="11970"/>
    <cellStyle name="_Costs not in KWI3000 '06Budget_PCA 9 -  Exhibit D March 2010 (2)" xfId="10809"/>
    <cellStyle name="_Costs not in KWI3000 '06Budget_PCA 9 -  Exhibit D March 2010 (2) 2" xfId="11971"/>
    <cellStyle name="_Costs not in KWI3000 '06Budget_PCA 9 -  Exhibit D Nov 2010" xfId="10810"/>
    <cellStyle name="_Costs not in KWI3000 '06Budget_PCA 9 -  Exhibit D Nov 2010 2" xfId="11972"/>
    <cellStyle name="_Costs not in KWI3000 '06Budget_PCA 9 - Exhibit D at August 2010" xfId="10811"/>
    <cellStyle name="_Costs not in KWI3000 '06Budget_PCA 9 - Exhibit D at August 2010 2" xfId="11973"/>
    <cellStyle name="_Costs not in KWI3000 '06Budget_PCA 9 - Exhibit D June 2010 GRC" xfId="10812"/>
    <cellStyle name="_Costs not in KWI3000 '06Budget_PCA 9 - Exhibit D June 2010 GRC 2" xfId="11974"/>
    <cellStyle name="_Costs not in KWI3000 '06Budget_Power Costs - Comparison bx Rbtl-Staff-Jt-PC" xfId="2288"/>
    <cellStyle name="_Costs not in KWI3000 '06Budget_Power Costs - Comparison bx Rbtl-Staff-Jt-PC 2" xfId="2289"/>
    <cellStyle name="_Costs not in KWI3000 '06Budget_Power Costs - Comparison bx Rbtl-Staff-Jt-PC 2 2" xfId="2290"/>
    <cellStyle name="_Costs not in KWI3000 '06Budget_Power Costs - Comparison bx Rbtl-Staff-Jt-PC 2 2 2" xfId="18110"/>
    <cellStyle name="_Costs not in KWI3000 '06Budget_Power Costs - Comparison bx Rbtl-Staff-Jt-PC 2 3" xfId="13678"/>
    <cellStyle name="_Costs not in KWI3000 '06Budget_Power Costs - Comparison bx Rbtl-Staff-Jt-PC 3" xfId="2291"/>
    <cellStyle name="_Costs not in KWI3000 '06Budget_Power Costs - Comparison bx Rbtl-Staff-Jt-PC 3 2" xfId="18111"/>
    <cellStyle name="_Costs not in KWI3000 '06Budget_Power Costs - Comparison bx Rbtl-Staff-Jt-PC 4" xfId="13677"/>
    <cellStyle name="_Costs not in KWI3000 '06Budget_Power Costs - Comparison bx Rbtl-Staff-Jt-PC_Adj Bench DR 3 for Initial Briefs (Electric)" xfId="2292"/>
    <cellStyle name="_Costs not in KWI3000 '06Budget_Power Costs - Comparison bx Rbtl-Staff-Jt-PC_Adj Bench DR 3 for Initial Briefs (Electric) 2" xfId="2293"/>
    <cellStyle name="_Costs not in KWI3000 '06Budget_Power Costs - Comparison bx Rbtl-Staff-Jt-PC_Adj Bench DR 3 for Initial Briefs (Electric) 2 2" xfId="2294"/>
    <cellStyle name="_Costs not in KWI3000 '06Budget_Power Costs - Comparison bx Rbtl-Staff-Jt-PC_Adj Bench DR 3 for Initial Briefs (Electric) 2 2 2" xfId="18112"/>
    <cellStyle name="_Costs not in KWI3000 '06Budget_Power Costs - Comparison bx Rbtl-Staff-Jt-PC_Adj Bench DR 3 for Initial Briefs (Electric) 2 3" xfId="13680"/>
    <cellStyle name="_Costs not in KWI3000 '06Budget_Power Costs - Comparison bx Rbtl-Staff-Jt-PC_Adj Bench DR 3 for Initial Briefs (Electric) 3" xfId="2295"/>
    <cellStyle name="_Costs not in KWI3000 '06Budget_Power Costs - Comparison bx Rbtl-Staff-Jt-PC_Adj Bench DR 3 for Initial Briefs (Electric) 3 2" xfId="18113"/>
    <cellStyle name="_Costs not in KWI3000 '06Budget_Power Costs - Comparison bx Rbtl-Staff-Jt-PC_Adj Bench DR 3 for Initial Briefs (Electric) 4" xfId="13679"/>
    <cellStyle name="_Costs not in KWI3000 '06Budget_Power Costs - Comparison bx Rbtl-Staff-Jt-PC_Adj Bench DR 3 for Initial Briefs (Electric)_DEM-WP(C) ENERG10C--ctn Mid-C_042010 2010GRC" xfId="9113"/>
    <cellStyle name="_Costs not in KWI3000 '06Budget_Power Costs - Comparison bx Rbtl-Staff-Jt-PC_DEM-WP(C) ENERG10C--ctn Mid-C_042010 2010GRC" xfId="9114"/>
    <cellStyle name="_Costs not in KWI3000 '06Budget_Power Costs - Comparison bx Rbtl-Staff-Jt-PC_Electric Rev Req Model (2009 GRC) Rebuttal" xfId="2296"/>
    <cellStyle name="_Costs not in KWI3000 '06Budget_Power Costs - Comparison bx Rbtl-Staff-Jt-PC_Electric Rev Req Model (2009 GRC) Rebuttal 2" xfId="2297"/>
    <cellStyle name="_Costs not in KWI3000 '06Budget_Power Costs - Comparison bx Rbtl-Staff-Jt-PC_Electric Rev Req Model (2009 GRC) Rebuttal 2 2" xfId="2298"/>
    <cellStyle name="_Costs not in KWI3000 '06Budget_Power Costs - Comparison bx Rbtl-Staff-Jt-PC_Electric Rev Req Model (2009 GRC) Rebuttal 2 2 2" xfId="18114"/>
    <cellStyle name="_Costs not in KWI3000 '06Budget_Power Costs - Comparison bx Rbtl-Staff-Jt-PC_Electric Rev Req Model (2009 GRC) Rebuttal 2 3" xfId="16055"/>
    <cellStyle name="_Costs not in KWI3000 '06Budget_Power Costs - Comparison bx Rbtl-Staff-Jt-PC_Electric Rev Req Model (2009 GRC) Rebuttal 3" xfId="2299"/>
    <cellStyle name="_Costs not in KWI3000 '06Budget_Power Costs - Comparison bx Rbtl-Staff-Jt-PC_Electric Rev Req Model (2009 GRC) Rebuttal 3 2" xfId="18115"/>
    <cellStyle name="_Costs not in KWI3000 '06Budget_Power Costs - Comparison bx Rbtl-Staff-Jt-PC_Electric Rev Req Model (2009 GRC) Rebuttal 4" xfId="13681"/>
    <cellStyle name="_Costs not in KWI3000 '06Budget_Power Costs - Comparison bx Rbtl-Staff-Jt-PC_Electric Rev Req Model (2009 GRC) Rebuttal REmoval of New  WH Solar AdjustMI" xfId="2300"/>
    <cellStyle name="_Costs not in KWI3000 '06Budget_Power Costs - Comparison bx Rbtl-Staff-Jt-PC_Electric Rev Req Model (2009 GRC) Rebuttal REmoval of New  WH Solar AdjustMI 2" xfId="2301"/>
    <cellStyle name="_Costs not in KWI3000 '06Budget_Power Costs - Comparison bx Rbtl-Staff-Jt-PC_Electric Rev Req Model (2009 GRC) Rebuttal REmoval of New  WH Solar AdjustMI 2 2" xfId="2302"/>
    <cellStyle name="_Costs not in KWI3000 '06Budget_Power Costs - Comparison bx Rbtl-Staff-Jt-PC_Electric Rev Req Model (2009 GRC) Rebuttal REmoval of New  WH Solar AdjustMI 2 2 2" xfId="18116"/>
    <cellStyle name="_Costs not in KWI3000 '06Budget_Power Costs - Comparison bx Rbtl-Staff-Jt-PC_Electric Rev Req Model (2009 GRC) Rebuttal REmoval of New  WH Solar AdjustMI 2 3" xfId="13683"/>
    <cellStyle name="_Costs not in KWI3000 '06Budget_Power Costs - Comparison bx Rbtl-Staff-Jt-PC_Electric Rev Req Model (2009 GRC) Rebuttal REmoval of New  WH Solar AdjustMI 3" xfId="2303"/>
    <cellStyle name="_Costs not in KWI3000 '06Budget_Power Costs - Comparison bx Rbtl-Staff-Jt-PC_Electric Rev Req Model (2009 GRC) Rebuttal REmoval of New  WH Solar AdjustMI 3 2" xfId="18117"/>
    <cellStyle name="_Costs not in KWI3000 '06Budget_Power Costs - Comparison bx Rbtl-Staff-Jt-PC_Electric Rev Req Model (2009 GRC) Rebuttal REmoval of New  WH Solar AdjustMI 4" xfId="13682"/>
    <cellStyle name="_Costs not in KWI3000 '06Budget_Power Costs - Comparison bx Rbtl-Staff-Jt-PC_Electric Rev Req Model (2009 GRC) Rebuttal REmoval of New  WH Solar AdjustMI_DEM-WP(C) ENERG10C--ctn Mid-C_042010 2010GRC" xfId="9115"/>
    <cellStyle name="_Costs not in KWI3000 '06Budget_Power Costs - Comparison bx Rbtl-Staff-Jt-PC_Electric Rev Req Model (2009 GRC) Revised 01-18-2010" xfId="2304"/>
    <cellStyle name="_Costs not in KWI3000 '06Budget_Power Costs - Comparison bx Rbtl-Staff-Jt-PC_Electric Rev Req Model (2009 GRC) Revised 01-18-2010 2" xfId="2305"/>
    <cellStyle name="_Costs not in KWI3000 '06Budget_Power Costs - Comparison bx Rbtl-Staff-Jt-PC_Electric Rev Req Model (2009 GRC) Revised 01-18-2010 2 2" xfId="2306"/>
    <cellStyle name="_Costs not in KWI3000 '06Budget_Power Costs - Comparison bx Rbtl-Staff-Jt-PC_Electric Rev Req Model (2009 GRC) Revised 01-18-2010 2 2 2" xfId="18118"/>
    <cellStyle name="_Costs not in KWI3000 '06Budget_Power Costs - Comparison bx Rbtl-Staff-Jt-PC_Electric Rev Req Model (2009 GRC) Revised 01-18-2010 2 3" xfId="13685"/>
    <cellStyle name="_Costs not in KWI3000 '06Budget_Power Costs - Comparison bx Rbtl-Staff-Jt-PC_Electric Rev Req Model (2009 GRC) Revised 01-18-2010 3" xfId="2307"/>
    <cellStyle name="_Costs not in KWI3000 '06Budget_Power Costs - Comparison bx Rbtl-Staff-Jt-PC_Electric Rev Req Model (2009 GRC) Revised 01-18-2010 3 2" xfId="18119"/>
    <cellStyle name="_Costs not in KWI3000 '06Budget_Power Costs - Comparison bx Rbtl-Staff-Jt-PC_Electric Rev Req Model (2009 GRC) Revised 01-18-2010 4" xfId="13684"/>
    <cellStyle name="_Costs not in KWI3000 '06Budget_Power Costs - Comparison bx Rbtl-Staff-Jt-PC_Electric Rev Req Model (2009 GRC) Revised 01-18-2010_DEM-WP(C) ENERG10C--ctn Mid-C_042010 2010GRC" xfId="9116"/>
    <cellStyle name="_Costs not in KWI3000 '06Budget_Power Costs - Comparison bx Rbtl-Staff-Jt-PC_Final Order Electric EXHIBIT A-1" xfId="2308"/>
    <cellStyle name="_Costs not in KWI3000 '06Budget_Power Costs - Comparison bx Rbtl-Staff-Jt-PC_Final Order Electric EXHIBIT A-1 2" xfId="2309"/>
    <cellStyle name="_Costs not in KWI3000 '06Budget_Power Costs - Comparison bx Rbtl-Staff-Jt-PC_Final Order Electric EXHIBIT A-1 2 2" xfId="2310"/>
    <cellStyle name="_Costs not in KWI3000 '06Budget_Power Costs - Comparison bx Rbtl-Staff-Jt-PC_Final Order Electric EXHIBIT A-1 2 2 2" xfId="18120"/>
    <cellStyle name="_Costs not in KWI3000 '06Budget_Power Costs - Comparison bx Rbtl-Staff-Jt-PC_Final Order Electric EXHIBIT A-1 2 3" xfId="16056"/>
    <cellStyle name="_Costs not in KWI3000 '06Budget_Power Costs - Comparison bx Rbtl-Staff-Jt-PC_Final Order Electric EXHIBIT A-1 3" xfId="2311"/>
    <cellStyle name="_Costs not in KWI3000 '06Budget_Power Costs - Comparison bx Rbtl-Staff-Jt-PC_Final Order Electric EXHIBIT A-1 3 2" xfId="18121"/>
    <cellStyle name="_Costs not in KWI3000 '06Budget_Power Costs - Comparison bx Rbtl-Staff-Jt-PC_Final Order Electric EXHIBIT A-1 4" xfId="13686"/>
    <cellStyle name="_Costs not in KWI3000 '06Budget_Production Adj 4.37" xfId="2312"/>
    <cellStyle name="_Costs not in KWI3000 '06Budget_Production Adj 4.37 2" xfId="2313"/>
    <cellStyle name="_Costs not in KWI3000 '06Budget_Production Adj 4.37 2 2" xfId="2314"/>
    <cellStyle name="_Costs not in KWI3000 '06Budget_Production Adj 4.37 2 2 2" xfId="18122"/>
    <cellStyle name="_Costs not in KWI3000 '06Budget_Production Adj 4.37 2 3" xfId="16058"/>
    <cellStyle name="_Costs not in KWI3000 '06Budget_Production Adj 4.37 3" xfId="2315"/>
    <cellStyle name="_Costs not in KWI3000 '06Budget_Production Adj 4.37 3 2" xfId="18123"/>
    <cellStyle name="_Costs not in KWI3000 '06Budget_Production Adj 4.37 4" xfId="16057"/>
    <cellStyle name="_Costs not in KWI3000 '06Budget_Purchased Power Adj 4.03" xfId="2316"/>
    <cellStyle name="_Costs not in KWI3000 '06Budget_Purchased Power Adj 4.03 2" xfId="2317"/>
    <cellStyle name="_Costs not in KWI3000 '06Budget_Purchased Power Adj 4.03 2 2" xfId="2318"/>
    <cellStyle name="_Costs not in KWI3000 '06Budget_Purchased Power Adj 4.03 2 2 2" xfId="18124"/>
    <cellStyle name="_Costs not in KWI3000 '06Budget_Purchased Power Adj 4.03 2 3" xfId="16060"/>
    <cellStyle name="_Costs not in KWI3000 '06Budget_Purchased Power Adj 4.03 3" xfId="2319"/>
    <cellStyle name="_Costs not in KWI3000 '06Budget_Purchased Power Adj 4.03 3 2" xfId="18125"/>
    <cellStyle name="_Costs not in KWI3000 '06Budget_Purchased Power Adj 4.03 4" xfId="16059"/>
    <cellStyle name="_Costs not in KWI3000 '06Budget_Rebuttal Power Costs" xfId="2320"/>
    <cellStyle name="_Costs not in KWI3000 '06Budget_Rebuttal Power Costs 2" xfId="2321"/>
    <cellStyle name="_Costs not in KWI3000 '06Budget_Rebuttal Power Costs 2 2" xfId="2322"/>
    <cellStyle name="_Costs not in KWI3000 '06Budget_Rebuttal Power Costs 2 2 2" xfId="18126"/>
    <cellStyle name="_Costs not in KWI3000 '06Budget_Rebuttal Power Costs 2 3" xfId="13688"/>
    <cellStyle name="_Costs not in KWI3000 '06Budget_Rebuttal Power Costs 3" xfId="2323"/>
    <cellStyle name="_Costs not in KWI3000 '06Budget_Rebuttal Power Costs 3 2" xfId="18127"/>
    <cellStyle name="_Costs not in KWI3000 '06Budget_Rebuttal Power Costs 4" xfId="13687"/>
    <cellStyle name="_Costs not in KWI3000 '06Budget_Rebuttal Power Costs_Adj Bench DR 3 for Initial Briefs (Electric)" xfId="2324"/>
    <cellStyle name="_Costs not in KWI3000 '06Budget_Rebuttal Power Costs_Adj Bench DR 3 for Initial Briefs (Electric) 2" xfId="2325"/>
    <cellStyle name="_Costs not in KWI3000 '06Budget_Rebuttal Power Costs_Adj Bench DR 3 for Initial Briefs (Electric) 2 2" xfId="2326"/>
    <cellStyle name="_Costs not in KWI3000 '06Budget_Rebuttal Power Costs_Adj Bench DR 3 for Initial Briefs (Electric) 2 2 2" xfId="18128"/>
    <cellStyle name="_Costs not in KWI3000 '06Budget_Rebuttal Power Costs_Adj Bench DR 3 for Initial Briefs (Electric) 2 3" xfId="13690"/>
    <cellStyle name="_Costs not in KWI3000 '06Budget_Rebuttal Power Costs_Adj Bench DR 3 for Initial Briefs (Electric) 3" xfId="2327"/>
    <cellStyle name="_Costs not in KWI3000 '06Budget_Rebuttal Power Costs_Adj Bench DR 3 for Initial Briefs (Electric) 3 2" xfId="18129"/>
    <cellStyle name="_Costs not in KWI3000 '06Budget_Rebuttal Power Costs_Adj Bench DR 3 for Initial Briefs (Electric) 4" xfId="13689"/>
    <cellStyle name="_Costs not in KWI3000 '06Budget_Rebuttal Power Costs_Adj Bench DR 3 for Initial Briefs (Electric)_DEM-WP(C) ENERG10C--ctn Mid-C_042010 2010GRC" xfId="9117"/>
    <cellStyle name="_Costs not in KWI3000 '06Budget_Rebuttal Power Costs_DEM-WP(C) ENERG10C--ctn Mid-C_042010 2010GRC" xfId="9118"/>
    <cellStyle name="_Costs not in KWI3000 '06Budget_Rebuttal Power Costs_Electric Rev Req Model (2009 GRC) Rebuttal" xfId="2328"/>
    <cellStyle name="_Costs not in KWI3000 '06Budget_Rebuttal Power Costs_Electric Rev Req Model (2009 GRC) Rebuttal 2" xfId="2329"/>
    <cellStyle name="_Costs not in KWI3000 '06Budget_Rebuttal Power Costs_Electric Rev Req Model (2009 GRC) Rebuttal 2 2" xfId="2330"/>
    <cellStyle name="_Costs not in KWI3000 '06Budget_Rebuttal Power Costs_Electric Rev Req Model (2009 GRC) Rebuttal 2 2 2" xfId="18130"/>
    <cellStyle name="_Costs not in KWI3000 '06Budget_Rebuttal Power Costs_Electric Rev Req Model (2009 GRC) Rebuttal 2 3" xfId="16061"/>
    <cellStyle name="_Costs not in KWI3000 '06Budget_Rebuttal Power Costs_Electric Rev Req Model (2009 GRC) Rebuttal 3" xfId="2331"/>
    <cellStyle name="_Costs not in KWI3000 '06Budget_Rebuttal Power Costs_Electric Rev Req Model (2009 GRC) Rebuttal 3 2" xfId="18131"/>
    <cellStyle name="_Costs not in KWI3000 '06Budget_Rebuttal Power Costs_Electric Rev Req Model (2009 GRC) Rebuttal 4" xfId="13691"/>
    <cellStyle name="_Costs not in KWI3000 '06Budget_Rebuttal Power Costs_Electric Rev Req Model (2009 GRC) Rebuttal REmoval of New  WH Solar AdjustMI" xfId="2332"/>
    <cellStyle name="_Costs not in KWI3000 '06Budget_Rebuttal Power Costs_Electric Rev Req Model (2009 GRC) Rebuttal REmoval of New  WH Solar AdjustMI 2" xfId="2333"/>
    <cellStyle name="_Costs not in KWI3000 '06Budget_Rebuttal Power Costs_Electric Rev Req Model (2009 GRC) Rebuttal REmoval of New  WH Solar AdjustMI 2 2" xfId="2334"/>
    <cellStyle name="_Costs not in KWI3000 '06Budget_Rebuttal Power Costs_Electric Rev Req Model (2009 GRC) Rebuttal REmoval of New  WH Solar AdjustMI 2 2 2" xfId="18132"/>
    <cellStyle name="_Costs not in KWI3000 '06Budget_Rebuttal Power Costs_Electric Rev Req Model (2009 GRC) Rebuttal REmoval of New  WH Solar AdjustMI 2 3" xfId="13693"/>
    <cellStyle name="_Costs not in KWI3000 '06Budget_Rebuttal Power Costs_Electric Rev Req Model (2009 GRC) Rebuttal REmoval of New  WH Solar AdjustMI 3" xfId="2335"/>
    <cellStyle name="_Costs not in KWI3000 '06Budget_Rebuttal Power Costs_Electric Rev Req Model (2009 GRC) Rebuttal REmoval of New  WH Solar AdjustMI 3 2" xfId="18133"/>
    <cellStyle name="_Costs not in KWI3000 '06Budget_Rebuttal Power Costs_Electric Rev Req Model (2009 GRC) Rebuttal REmoval of New  WH Solar AdjustMI 4" xfId="13692"/>
    <cellStyle name="_Costs not in KWI3000 '06Budget_Rebuttal Power Costs_Electric Rev Req Model (2009 GRC) Rebuttal REmoval of New  WH Solar AdjustMI_DEM-WP(C) ENERG10C--ctn Mid-C_042010 2010GRC" xfId="9119"/>
    <cellStyle name="_Costs not in KWI3000 '06Budget_Rebuttal Power Costs_Electric Rev Req Model (2009 GRC) Revised 01-18-2010" xfId="2336"/>
    <cellStyle name="_Costs not in KWI3000 '06Budget_Rebuttal Power Costs_Electric Rev Req Model (2009 GRC) Revised 01-18-2010 2" xfId="2337"/>
    <cellStyle name="_Costs not in KWI3000 '06Budget_Rebuttal Power Costs_Electric Rev Req Model (2009 GRC) Revised 01-18-2010 2 2" xfId="2338"/>
    <cellStyle name="_Costs not in KWI3000 '06Budget_Rebuttal Power Costs_Electric Rev Req Model (2009 GRC) Revised 01-18-2010 2 2 2" xfId="18134"/>
    <cellStyle name="_Costs not in KWI3000 '06Budget_Rebuttal Power Costs_Electric Rev Req Model (2009 GRC) Revised 01-18-2010 2 3" xfId="13695"/>
    <cellStyle name="_Costs not in KWI3000 '06Budget_Rebuttal Power Costs_Electric Rev Req Model (2009 GRC) Revised 01-18-2010 3" xfId="2339"/>
    <cellStyle name="_Costs not in KWI3000 '06Budget_Rebuttal Power Costs_Electric Rev Req Model (2009 GRC) Revised 01-18-2010 3 2" xfId="18135"/>
    <cellStyle name="_Costs not in KWI3000 '06Budget_Rebuttal Power Costs_Electric Rev Req Model (2009 GRC) Revised 01-18-2010 4" xfId="13694"/>
    <cellStyle name="_Costs not in KWI3000 '06Budget_Rebuttal Power Costs_Electric Rev Req Model (2009 GRC) Revised 01-18-2010_DEM-WP(C) ENERG10C--ctn Mid-C_042010 2010GRC" xfId="9120"/>
    <cellStyle name="_Costs not in KWI3000 '06Budget_Rebuttal Power Costs_Final Order Electric EXHIBIT A-1" xfId="2340"/>
    <cellStyle name="_Costs not in KWI3000 '06Budget_Rebuttal Power Costs_Final Order Electric EXHIBIT A-1 2" xfId="2341"/>
    <cellStyle name="_Costs not in KWI3000 '06Budget_Rebuttal Power Costs_Final Order Electric EXHIBIT A-1 2 2" xfId="2342"/>
    <cellStyle name="_Costs not in KWI3000 '06Budget_Rebuttal Power Costs_Final Order Electric EXHIBIT A-1 2 2 2" xfId="18136"/>
    <cellStyle name="_Costs not in KWI3000 '06Budget_Rebuttal Power Costs_Final Order Electric EXHIBIT A-1 2 3" xfId="16062"/>
    <cellStyle name="_Costs not in KWI3000 '06Budget_Rebuttal Power Costs_Final Order Electric EXHIBIT A-1 3" xfId="2343"/>
    <cellStyle name="_Costs not in KWI3000 '06Budget_Rebuttal Power Costs_Final Order Electric EXHIBIT A-1 3 2" xfId="18137"/>
    <cellStyle name="_Costs not in KWI3000 '06Budget_Rebuttal Power Costs_Final Order Electric EXHIBIT A-1 4" xfId="13696"/>
    <cellStyle name="_Costs not in KWI3000 '06Budget_ROR &amp; CONV FACTOR" xfId="2344"/>
    <cellStyle name="_Costs not in KWI3000 '06Budget_ROR &amp; CONV FACTOR 2" xfId="2345"/>
    <cellStyle name="_Costs not in KWI3000 '06Budget_ROR &amp; CONV FACTOR 2 2" xfId="2346"/>
    <cellStyle name="_Costs not in KWI3000 '06Budget_ROR &amp; CONV FACTOR 2 2 2" xfId="18138"/>
    <cellStyle name="_Costs not in KWI3000 '06Budget_ROR &amp; CONV FACTOR 2 3" xfId="16064"/>
    <cellStyle name="_Costs not in KWI3000 '06Budget_ROR &amp; CONV FACTOR 3" xfId="2347"/>
    <cellStyle name="_Costs not in KWI3000 '06Budget_ROR &amp; CONV FACTOR 3 2" xfId="18139"/>
    <cellStyle name="_Costs not in KWI3000 '06Budget_ROR &amp; CONV FACTOR 4" xfId="16063"/>
    <cellStyle name="_Costs not in KWI3000 '06Budget_ROR 5.02" xfId="2348"/>
    <cellStyle name="_Costs not in KWI3000 '06Budget_ROR 5.02 2" xfId="2349"/>
    <cellStyle name="_Costs not in KWI3000 '06Budget_ROR 5.02 2 2" xfId="2350"/>
    <cellStyle name="_Costs not in KWI3000 '06Budget_ROR 5.02 2 2 2" xfId="18140"/>
    <cellStyle name="_Costs not in KWI3000 '06Budget_ROR 5.02 2 3" xfId="16066"/>
    <cellStyle name="_Costs not in KWI3000 '06Budget_ROR 5.02 3" xfId="2351"/>
    <cellStyle name="_Costs not in KWI3000 '06Budget_ROR 5.02 3 2" xfId="18141"/>
    <cellStyle name="_Costs not in KWI3000 '06Budget_ROR 5.02 4" xfId="16065"/>
    <cellStyle name="_Costs not in KWI3000 '06Budget_Transmission Workbook for May BOD" xfId="2352"/>
    <cellStyle name="_Costs not in KWI3000 '06Budget_Transmission Workbook for May BOD 2" xfId="2353"/>
    <cellStyle name="_Costs not in KWI3000 '06Budget_Transmission Workbook for May BOD 2 2" xfId="11975"/>
    <cellStyle name="_Costs not in KWI3000 '06Budget_Transmission Workbook for May BOD 3" xfId="11976"/>
    <cellStyle name="_Costs not in KWI3000 '06Budget_Transmission Workbook for May BOD_DEM-WP(C) ENERG10C--ctn Mid-C_042010 2010GRC" xfId="9121"/>
    <cellStyle name="_Costs not in KWI3000 '06Budget_Wind Integration 10GRC" xfId="2354"/>
    <cellStyle name="_Costs not in KWI3000 '06Budget_Wind Integration 10GRC 2" xfId="2355"/>
    <cellStyle name="_Costs not in KWI3000 '06Budget_Wind Integration 10GRC 2 2" xfId="11977"/>
    <cellStyle name="_Costs not in KWI3000 '06Budget_Wind Integration 10GRC 3" xfId="11978"/>
    <cellStyle name="_Costs not in KWI3000 '06Budget_Wind Integration 10GRC_DEM-WP(C) ENERG10C--ctn Mid-C_042010 2010GRC" xfId="9122"/>
    <cellStyle name="_DEM-08C Power Cost Comparison" xfId="10963"/>
    <cellStyle name="_DEM-08C Power Cost Comparison 2" xfId="40051"/>
    <cellStyle name="_DEM-WP (C) Costs not in AURORA 2006GRC Order 11.30.06 Gas" xfId="2356"/>
    <cellStyle name="_DEM-WP (C) Costs not in AURORA 2006GRC Order 11.30.06 Gas 2" xfId="2357"/>
    <cellStyle name="_DEM-WP (C) Costs not in AURORA 2006GRC Order 11.30.06 Gas 2 2" xfId="11979"/>
    <cellStyle name="_DEM-WP (C) Costs not in AURORA 2006GRC Order 11.30.06 Gas 3" xfId="11980"/>
    <cellStyle name="_DEM-WP (C) Costs not in AURORA 2006GRC Order 11.30.06 Gas_Chelan PUD Power Costs (8-10)" xfId="9123"/>
    <cellStyle name="_DEM-WP (C) Costs not in AURORA 2006GRC Order 11.30.06 Gas_Chelan PUD Power Costs (8-10) 2" xfId="21503"/>
    <cellStyle name="_DEM-WP (C) Costs not in AURORA 2006GRC Order 11.30.06 Gas_DEM-WP(C) ENERG10C--ctn Mid-C_042010 2010GRC" xfId="9124"/>
    <cellStyle name="_DEM-WP (C) Costs not in AURORA 2006GRC Order 11.30.06 Gas_NIM Summary" xfId="2358"/>
    <cellStyle name="_DEM-WP (C) Costs not in AURORA 2006GRC Order 11.30.06 Gas_NIM Summary 2" xfId="2359"/>
    <cellStyle name="_DEM-WP (C) Costs not in AURORA 2006GRC Order 11.30.06 Gas_NIM Summary 2 2" xfId="11981"/>
    <cellStyle name="_DEM-WP (C) Costs not in AURORA 2006GRC Order 11.30.06 Gas_NIM Summary 3" xfId="11982"/>
    <cellStyle name="_DEM-WP (C) Costs not in AURORA 2006GRC Order 11.30.06 Gas_NIM Summary_DEM-WP(C) ENERG10C--ctn Mid-C_042010 2010GRC" xfId="9125"/>
    <cellStyle name="_DEM-WP (C) Power Cost 2006GRC Order" xfId="2360"/>
    <cellStyle name="_DEM-WP (C) Power Cost 2006GRC Order 10" xfId="21504"/>
    <cellStyle name="_DEM-WP (C) Power Cost 2006GRC Order 10 2" xfId="21505"/>
    <cellStyle name="_DEM-WP (C) Power Cost 2006GRC Order 2" xfId="2361"/>
    <cellStyle name="_DEM-WP (C) Power Cost 2006GRC Order 2 2" xfId="2362"/>
    <cellStyle name="_DEM-WP (C) Power Cost 2006GRC Order 2 2 2" xfId="2363"/>
    <cellStyle name="_DEM-WP (C) Power Cost 2006GRC Order 2 2 2 2" xfId="18142"/>
    <cellStyle name="_DEM-WP (C) Power Cost 2006GRC Order 2 2 3" xfId="13699"/>
    <cellStyle name="_DEM-WP (C) Power Cost 2006GRC Order 2 3" xfId="2364"/>
    <cellStyle name="_DEM-WP (C) Power Cost 2006GRC Order 2 3 2" xfId="18143"/>
    <cellStyle name="_DEM-WP (C) Power Cost 2006GRC Order 2 4" xfId="13698"/>
    <cellStyle name="_DEM-WP (C) Power Cost 2006GRC Order 3" xfId="2365"/>
    <cellStyle name="_DEM-WP (C) Power Cost 2006GRC Order 3 2" xfId="2366"/>
    <cellStyle name="_DEM-WP (C) Power Cost 2006GRC Order 3 2 2" xfId="18144"/>
    <cellStyle name="_DEM-WP (C) Power Cost 2006GRC Order 3 3" xfId="13700"/>
    <cellStyle name="_DEM-WP (C) Power Cost 2006GRC Order 4" xfId="2367"/>
    <cellStyle name="_DEM-WP (C) Power Cost 2006GRC Order 4 2" xfId="2368"/>
    <cellStyle name="_DEM-WP (C) Power Cost 2006GRC Order 4 2 2" xfId="15596"/>
    <cellStyle name="_DEM-WP (C) Power Cost 2006GRC Order 4 3" xfId="13701"/>
    <cellStyle name="_DEM-WP (C) Power Cost 2006GRC Order 5" xfId="9126"/>
    <cellStyle name="_DEM-WP (C) Power Cost 2006GRC Order 5 2" xfId="9127"/>
    <cellStyle name="_DEM-WP (C) Power Cost 2006GRC Order 5 2 2" xfId="21506"/>
    <cellStyle name="_DEM-WP (C) Power Cost 2006GRC Order 5 2 3" xfId="21507"/>
    <cellStyle name="_DEM-WP (C) Power Cost 2006GRC Order 5 3" xfId="21508"/>
    <cellStyle name="_DEM-WP (C) Power Cost 2006GRC Order 5 3 2" xfId="21509"/>
    <cellStyle name="_DEM-WP (C) Power Cost 2006GRC Order 6" xfId="9128"/>
    <cellStyle name="_DEM-WP (C) Power Cost 2006GRC Order 6 2" xfId="21510"/>
    <cellStyle name="_DEM-WP (C) Power Cost 2006GRC Order 6 2 2" xfId="21511"/>
    <cellStyle name="_DEM-WP (C) Power Cost 2006GRC Order 6 3" xfId="21512"/>
    <cellStyle name="_DEM-WP (C) Power Cost 2006GRC Order 7" xfId="9129"/>
    <cellStyle name="_DEM-WP (C) Power Cost 2006GRC Order 7 2" xfId="9130"/>
    <cellStyle name="_DEM-WP (C) Power Cost 2006GRC Order 8" xfId="9131"/>
    <cellStyle name="_DEM-WP (C) Power Cost 2006GRC Order 8 2" xfId="9132"/>
    <cellStyle name="_DEM-WP (C) Power Cost 2006GRC Order 9" xfId="21513"/>
    <cellStyle name="_DEM-WP (C) Power Cost 2006GRC Order 9 2" xfId="21514"/>
    <cellStyle name="_DEM-WP (C) Power Cost 2006GRC Order_04 07E Wild Horse Wind Expansion (C) (2)" xfId="2369"/>
    <cellStyle name="_DEM-WP (C) Power Cost 2006GRC Order_04 07E Wild Horse Wind Expansion (C) (2) 2" xfId="2370"/>
    <cellStyle name="_DEM-WP (C) Power Cost 2006GRC Order_04 07E Wild Horse Wind Expansion (C) (2) 2 2" xfId="2371"/>
    <cellStyle name="_DEM-WP (C) Power Cost 2006GRC Order_04 07E Wild Horse Wind Expansion (C) (2) 2 2 2" xfId="18145"/>
    <cellStyle name="_DEM-WP (C) Power Cost 2006GRC Order_04 07E Wild Horse Wind Expansion (C) (2) 2 3" xfId="13703"/>
    <cellStyle name="_DEM-WP (C) Power Cost 2006GRC Order_04 07E Wild Horse Wind Expansion (C) (2) 3" xfId="2372"/>
    <cellStyle name="_DEM-WP (C) Power Cost 2006GRC Order_04 07E Wild Horse Wind Expansion (C) (2) 3 2" xfId="18146"/>
    <cellStyle name="_DEM-WP (C) Power Cost 2006GRC Order_04 07E Wild Horse Wind Expansion (C) (2) 4" xfId="13702"/>
    <cellStyle name="_DEM-WP (C) Power Cost 2006GRC Order_04 07E Wild Horse Wind Expansion (C) (2)_Adj Bench DR 3 for Initial Briefs (Electric)" xfId="2373"/>
    <cellStyle name="_DEM-WP (C) Power Cost 2006GRC Order_04 07E Wild Horse Wind Expansion (C) (2)_Adj Bench DR 3 for Initial Briefs (Electric) 2" xfId="2374"/>
    <cellStyle name="_DEM-WP (C) Power Cost 2006GRC Order_04 07E Wild Horse Wind Expansion (C) (2)_Adj Bench DR 3 for Initial Briefs (Electric) 2 2" xfId="2375"/>
    <cellStyle name="_DEM-WP (C) Power Cost 2006GRC Order_04 07E Wild Horse Wind Expansion (C) (2)_Adj Bench DR 3 for Initial Briefs (Electric) 2 2 2" xfId="18147"/>
    <cellStyle name="_DEM-WP (C) Power Cost 2006GRC Order_04 07E Wild Horse Wind Expansion (C) (2)_Adj Bench DR 3 for Initial Briefs (Electric) 2 3" xfId="13705"/>
    <cellStyle name="_DEM-WP (C) Power Cost 2006GRC Order_04 07E Wild Horse Wind Expansion (C) (2)_Adj Bench DR 3 for Initial Briefs (Electric) 3" xfId="2376"/>
    <cellStyle name="_DEM-WP (C) Power Cost 2006GRC Order_04 07E Wild Horse Wind Expansion (C) (2)_Adj Bench DR 3 for Initial Briefs (Electric) 3 2" xfId="18148"/>
    <cellStyle name="_DEM-WP (C) Power Cost 2006GRC Order_04 07E Wild Horse Wind Expansion (C) (2)_Adj Bench DR 3 for Initial Briefs (Electric) 4" xfId="13704"/>
    <cellStyle name="_DEM-WP (C) Power Cost 2006GRC Order_04 07E Wild Horse Wind Expansion (C) (2)_Adj Bench DR 3 for Initial Briefs (Electric)_DEM-WP(C) ENERG10C--ctn Mid-C_042010 2010GRC" xfId="9133"/>
    <cellStyle name="_DEM-WP (C) Power Cost 2006GRC Order_04 07E Wild Horse Wind Expansion (C) (2)_Book1" xfId="10964"/>
    <cellStyle name="_DEM-WP (C) Power Cost 2006GRC Order_04 07E Wild Horse Wind Expansion (C) (2)_DEM-WP(C) ENERG10C--ctn Mid-C_042010 2010GRC" xfId="9134"/>
    <cellStyle name="_DEM-WP (C) Power Cost 2006GRC Order_04 07E Wild Horse Wind Expansion (C) (2)_Electric Rev Req Model (2009 GRC) " xfId="2377"/>
    <cellStyle name="_DEM-WP (C) Power Cost 2006GRC Order_04 07E Wild Horse Wind Expansion (C) (2)_Electric Rev Req Model (2009 GRC)  2" xfId="2378"/>
    <cellStyle name="_DEM-WP (C) Power Cost 2006GRC Order_04 07E Wild Horse Wind Expansion (C) (2)_Electric Rev Req Model (2009 GRC)  2 2" xfId="2379"/>
    <cellStyle name="_DEM-WP (C) Power Cost 2006GRC Order_04 07E Wild Horse Wind Expansion (C) (2)_Electric Rev Req Model (2009 GRC)  2 2 2" xfId="18149"/>
    <cellStyle name="_DEM-WP (C) Power Cost 2006GRC Order_04 07E Wild Horse Wind Expansion (C) (2)_Electric Rev Req Model (2009 GRC)  2 3" xfId="13707"/>
    <cellStyle name="_DEM-WP (C) Power Cost 2006GRC Order_04 07E Wild Horse Wind Expansion (C) (2)_Electric Rev Req Model (2009 GRC)  3" xfId="2380"/>
    <cellStyle name="_DEM-WP (C) Power Cost 2006GRC Order_04 07E Wild Horse Wind Expansion (C) (2)_Electric Rev Req Model (2009 GRC)  3 2" xfId="18150"/>
    <cellStyle name="_DEM-WP (C) Power Cost 2006GRC Order_04 07E Wild Horse Wind Expansion (C) (2)_Electric Rev Req Model (2009 GRC)  4" xfId="13706"/>
    <cellStyle name="_DEM-WP (C) Power Cost 2006GRC Order_04 07E Wild Horse Wind Expansion (C) (2)_Electric Rev Req Model (2009 GRC) _DEM-WP(C) ENERG10C--ctn Mid-C_042010 2010GRC" xfId="9135"/>
    <cellStyle name="_DEM-WP (C) Power Cost 2006GRC Order_04 07E Wild Horse Wind Expansion (C) (2)_Electric Rev Req Model (2009 GRC) Rebuttal" xfId="2381"/>
    <cellStyle name="_DEM-WP (C) Power Cost 2006GRC Order_04 07E Wild Horse Wind Expansion (C) (2)_Electric Rev Req Model (2009 GRC) Rebuttal 2" xfId="2382"/>
    <cellStyle name="_DEM-WP (C) Power Cost 2006GRC Order_04 07E Wild Horse Wind Expansion (C) (2)_Electric Rev Req Model (2009 GRC) Rebuttal 2 2" xfId="2383"/>
    <cellStyle name="_DEM-WP (C) Power Cost 2006GRC Order_04 07E Wild Horse Wind Expansion (C) (2)_Electric Rev Req Model (2009 GRC) Rebuttal 2 2 2" xfId="18151"/>
    <cellStyle name="_DEM-WP (C) Power Cost 2006GRC Order_04 07E Wild Horse Wind Expansion (C) (2)_Electric Rev Req Model (2009 GRC) Rebuttal 2 3" xfId="16067"/>
    <cellStyle name="_DEM-WP (C) Power Cost 2006GRC Order_04 07E Wild Horse Wind Expansion (C) (2)_Electric Rev Req Model (2009 GRC) Rebuttal 3" xfId="2384"/>
    <cellStyle name="_DEM-WP (C) Power Cost 2006GRC Order_04 07E Wild Horse Wind Expansion (C) (2)_Electric Rev Req Model (2009 GRC) Rebuttal 3 2" xfId="18152"/>
    <cellStyle name="_DEM-WP (C) Power Cost 2006GRC Order_04 07E Wild Horse Wind Expansion (C) (2)_Electric Rev Req Model (2009 GRC) Rebuttal 4" xfId="13708"/>
    <cellStyle name="_DEM-WP (C) Power Cost 2006GRC Order_04 07E Wild Horse Wind Expansion (C) (2)_Electric Rev Req Model (2009 GRC) Rebuttal REmoval of New  WH Solar AdjustMI" xfId="2385"/>
    <cellStyle name="_DEM-WP (C) Power Cost 2006GRC Order_04 07E Wild Horse Wind Expansion (C) (2)_Electric Rev Req Model (2009 GRC) Rebuttal REmoval of New  WH Solar AdjustMI 2" xfId="2386"/>
    <cellStyle name="_DEM-WP (C) Power Cost 2006GRC Order_04 07E Wild Horse Wind Expansion (C) (2)_Electric Rev Req Model (2009 GRC) Rebuttal REmoval of New  WH Solar AdjustMI 2 2" xfId="2387"/>
    <cellStyle name="_DEM-WP (C) Power Cost 2006GRC Order_04 07E Wild Horse Wind Expansion (C) (2)_Electric Rev Req Model (2009 GRC) Rebuttal REmoval of New  WH Solar AdjustMI 2 2 2" xfId="18153"/>
    <cellStyle name="_DEM-WP (C) Power Cost 2006GRC Order_04 07E Wild Horse Wind Expansion (C) (2)_Electric Rev Req Model (2009 GRC) Rebuttal REmoval of New  WH Solar AdjustMI 2 3" xfId="13710"/>
    <cellStyle name="_DEM-WP (C) Power Cost 2006GRC Order_04 07E Wild Horse Wind Expansion (C) (2)_Electric Rev Req Model (2009 GRC) Rebuttal REmoval of New  WH Solar AdjustMI 3" xfId="2388"/>
    <cellStyle name="_DEM-WP (C) Power Cost 2006GRC Order_04 07E Wild Horse Wind Expansion (C) (2)_Electric Rev Req Model (2009 GRC) Rebuttal REmoval of New  WH Solar AdjustMI 3 2" xfId="18154"/>
    <cellStyle name="_DEM-WP (C) Power Cost 2006GRC Order_04 07E Wild Horse Wind Expansion (C) (2)_Electric Rev Req Model (2009 GRC) Rebuttal REmoval of New  WH Solar AdjustMI 4" xfId="13709"/>
    <cellStyle name="_DEM-WP (C) Power Cost 2006GRC Order_04 07E Wild Horse Wind Expansion (C) (2)_Electric Rev Req Model (2009 GRC) Rebuttal REmoval of New  WH Solar AdjustMI_DEM-WP(C) ENERG10C--ctn Mid-C_042010 2010GRC" xfId="9136"/>
    <cellStyle name="_DEM-WP (C) Power Cost 2006GRC Order_04 07E Wild Horse Wind Expansion (C) (2)_Electric Rev Req Model (2009 GRC) Revised 01-18-2010" xfId="2389"/>
    <cellStyle name="_DEM-WP (C) Power Cost 2006GRC Order_04 07E Wild Horse Wind Expansion (C) (2)_Electric Rev Req Model (2009 GRC) Revised 01-18-2010 2" xfId="2390"/>
    <cellStyle name="_DEM-WP (C) Power Cost 2006GRC Order_04 07E Wild Horse Wind Expansion (C) (2)_Electric Rev Req Model (2009 GRC) Revised 01-18-2010 2 2" xfId="2391"/>
    <cellStyle name="_DEM-WP (C) Power Cost 2006GRC Order_04 07E Wild Horse Wind Expansion (C) (2)_Electric Rev Req Model (2009 GRC) Revised 01-18-2010 2 2 2" xfId="18155"/>
    <cellStyle name="_DEM-WP (C) Power Cost 2006GRC Order_04 07E Wild Horse Wind Expansion (C) (2)_Electric Rev Req Model (2009 GRC) Revised 01-18-2010 2 3" xfId="13712"/>
    <cellStyle name="_DEM-WP (C) Power Cost 2006GRC Order_04 07E Wild Horse Wind Expansion (C) (2)_Electric Rev Req Model (2009 GRC) Revised 01-18-2010 3" xfId="2392"/>
    <cellStyle name="_DEM-WP (C) Power Cost 2006GRC Order_04 07E Wild Horse Wind Expansion (C) (2)_Electric Rev Req Model (2009 GRC) Revised 01-18-2010 3 2" xfId="18156"/>
    <cellStyle name="_DEM-WP (C) Power Cost 2006GRC Order_04 07E Wild Horse Wind Expansion (C) (2)_Electric Rev Req Model (2009 GRC) Revised 01-18-2010 4" xfId="13711"/>
    <cellStyle name="_DEM-WP (C) Power Cost 2006GRC Order_04 07E Wild Horse Wind Expansion (C) (2)_Electric Rev Req Model (2009 GRC) Revised 01-18-2010_DEM-WP(C) ENERG10C--ctn Mid-C_042010 2010GRC" xfId="9137"/>
    <cellStyle name="_DEM-WP (C) Power Cost 2006GRC Order_04 07E Wild Horse Wind Expansion (C) (2)_Electric Rev Req Model (2010 GRC)" xfId="10965"/>
    <cellStyle name="_DEM-WP (C) Power Cost 2006GRC Order_04 07E Wild Horse Wind Expansion (C) (2)_Electric Rev Req Model (2010 GRC) SF" xfId="10966"/>
    <cellStyle name="_DEM-WP (C) Power Cost 2006GRC Order_04 07E Wild Horse Wind Expansion (C) (2)_Final Order Electric EXHIBIT A-1" xfId="2393"/>
    <cellStyle name="_DEM-WP (C) Power Cost 2006GRC Order_04 07E Wild Horse Wind Expansion (C) (2)_Final Order Electric EXHIBIT A-1 2" xfId="2394"/>
    <cellStyle name="_DEM-WP (C) Power Cost 2006GRC Order_04 07E Wild Horse Wind Expansion (C) (2)_Final Order Electric EXHIBIT A-1 2 2" xfId="2395"/>
    <cellStyle name="_DEM-WP (C) Power Cost 2006GRC Order_04 07E Wild Horse Wind Expansion (C) (2)_Final Order Electric EXHIBIT A-1 2 2 2" xfId="18157"/>
    <cellStyle name="_DEM-WP (C) Power Cost 2006GRC Order_04 07E Wild Horse Wind Expansion (C) (2)_Final Order Electric EXHIBIT A-1 2 3" xfId="16068"/>
    <cellStyle name="_DEM-WP (C) Power Cost 2006GRC Order_04 07E Wild Horse Wind Expansion (C) (2)_Final Order Electric EXHIBIT A-1 3" xfId="2396"/>
    <cellStyle name="_DEM-WP (C) Power Cost 2006GRC Order_04 07E Wild Horse Wind Expansion (C) (2)_Final Order Electric EXHIBIT A-1 3 2" xfId="18158"/>
    <cellStyle name="_DEM-WP (C) Power Cost 2006GRC Order_04 07E Wild Horse Wind Expansion (C) (2)_Final Order Electric EXHIBIT A-1 4" xfId="13713"/>
    <cellStyle name="_DEM-WP (C) Power Cost 2006GRC Order_04 07E Wild Horse Wind Expansion (C) (2)_TENASKA REGULATORY ASSET" xfId="2397"/>
    <cellStyle name="_DEM-WP (C) Power Cost 2006GRC Order_04 07E Wild Horse Wind Expansion (C) (2)_TENASKA REGULATORY ASSET 2" xfId="2398"/>
    <cellStyle name="_DEM-WP (C) Power Cost 2006GRC Order_04 07E Wild Horse Wind Expansion (C) (2)_TENASKA REGULATORY ASSET 2 2" xfId="2399"/>
    <cellStyle name="_DEM-WP (C) Power Cost 2006GRC Order_04 07E Wild Horse Wind Expansion (C) (2)_TENASKA REGULATORY ASSET 2 2 2" xfId="18159"/>
    <cellStyle name="_DEM-WP (C) Power Cost 2006GRC Order_04 07E Wild Horse Wind Expansion (C) (2)_TENASKA REGULATORY ASSET 2 3" xfId="16069"/>
    <cellStyle name="_DEM-WP (C) Power Cost 2006GRC Order_04 07E Wild Horse Wind Expansion (C) (2)_TENASKA REGULATORY ASSET 3" xfId="2400"/>
    <cellStyle name="_DEM-WP (C) Power Cost 2006GRC Order_04 07E Wild Horse Wind Expansion (C) (2)_TENASKA REGULATORY ASSET 3 2" xfId="18160"/>
    <cellStyle name="_DEM-WP (C) Power Cost 2006GRC Order_04 07E Wild Horse Wind Expansion (C) (2)_TENASKA REGULATORY ASSET 4" xfId="13714"/>
    <cellStyle name="_DEM-WP (C) Power Cost 2006GRC Order_16.37E Wild Horse Expansion DeferralRevwrkingfile SF" xfId="2401"/>
    <cellStyle name="_DEM-WP (C) Power Cost 2006GRC Order_16.37E Wild Horse Expansion DeferralRevwrkingfile SF 2" xfId="2402"/>
    <cellStyle name="_DEM-WP (C) Power Cost 2006GRC Order_16.37E Wild Horse Expansion DeferralRevwrkingfile SF 2 2" xfId="2403"/>
    <cellStyle name="_DEM-WP (C) Power Cost 2006GRC Order_16.37E Wild Horse Expansion DeferralRevwrkingfile SF 2 2 2" xfId="18161"/>
    <cellStyle name="_DEM-WP (C) Power Cost 2006GRC Order_16.37E Wild Horse Expansion DeferralRevwrkingfile SF 2 3" xfId="13716"/>
    <cellStyle name="_DEM-WP (C) Power Cost 2006GRC Order_16.37E Wild Horse Expansion DeferralRevwrkingfile SF 3" xfId="2404"/>
    <cellStyle name="_DEM-WP (C) Power Cost 2006GRC Order_16.37E Wild Horse Expansion DeferralRevwrkingfile SF 3 2" xfId="18162"/>
    <cellStyle name="_DEM-WP (C) Power Cost 2006GRC Order_16.37E Wild Horse Expansion DeferralRevwrkingfile SF 4" xfId="13715"/>
    <cellStyle name="_DEM-WP (C) Power Cost 2006GRC Order_16.37E Wild Horse Expansion DeferralRevwrkingfile SF_DEM-WP(C) ENERG10C--ctn Mid-C_042010 2010GRC" xfId="9138"/>
    <cellStyle name="_DEM-WP (C) Power Cost 2006GRC Order_2009 Compliance Filing PCA Exhibits for GRC" xfId="10813"/>
    <cellStyle name="_DEM-WP (C) Power Cost 2006GRC Order_2009 Compliance Filing PCA Exhibits for GRC 2" xfId="11983"/>
    <cellStyle name="_DEM-WP (C) Power Cost 2006GRC Order_2009 GRC Compl Filing - Exhibit D" xfId="2405"/>
    <cellStyle name="_DEM-WP (C) Power Cost 2006GRC Order_2009 GRC Compl Filing - Exhibit D 2" xfId="2406"/>
    <cellStyle name="_DEM-WP (C) Power Cost 2006GRC Order_2009 GRC Compl Filing - Exhibit D 2 2" xfId="11984"/>
    <cellStyle name="_DEM-WP (C) Power Cost 2006GRC Order_2009 GRC Compl Filing - Exhibit D 3" xfId="11985"/>
    <cellStyle name="_DEM-WP (C) Power Cost 2006GRC Order_2009 GRC Compl Filing - Exhibit D_DEM-WP(C) ENERG10C--ctn Mid-C_042010 2010GRC" xfId="9139"/>
    <cellStyle name="_DEM-WP (C) Power Cost 2006GRC Order_3.01 Income Statement" xfId="10814"/>
    <cellStyle name="_DEM-WP (C) Power Cost 2006GRC Order_4 31 Regulatory Assets and Liabilities  7 06- Exhibit D" xfId="2407"/>
    <cellStyle name="_DEM-WP (C) Power Cost 2006GRC Order_4 31 Regulatory Assets and Liabilities  7 06- Exhibit D 2" xfId="2408"/>
    <cellStyle name="_DEM-WP (C) Power Cost 2006GRC Order_4 31 Regulatory Assets and Liabilities  7 06- Exhibit D 2 2" xfId="2409"/>
    <cellStyle name="_DEM-WP (C) Power Cost 2006GRC Order_4 31 Regulatory Assets and Liabilities  7 06- Exhibit D 2 2 2" xfId="11986"/>
    <cellStyle name="_DEM-WP (C) Power Cost 2006GRC Order_4 31 Regulatory Assets and Liabilities  7 06- Exhibit D 3" xfId="2410"/>
    <cellStyle name="_DEM-WP (C) Power Cost 2006GRC Order_4 31 Regulatory Assets and Liabilities  7 06- Exhibit D 3 2" xfId="18163"/>
    <cellStyle name="_DEM-WP (C) Power Cost 2006GRC Order_4 31 Regulatory Assets and Liabilities  7 06- Exhibit D_DEM-WP(C) ENERG10C--ctn Mid-C_042010 2010GRC" xfId="9140"/>
    <cellStyle name="_DEM-WP (C) Power Cost 2006GRC Order_4 31 Regulatory Assets and Liabilities  7 06- Exhibit D_NIM Summary" xfId="2411"/>
    <cellStyle name="_DEM-WP (C) Power Cost 2006GRC Order_4 31 Regulatory Assets and Liabilities  7 06- Exhibit D_NIM Summary 2" xfId="2412"/>
    <cellStyle name="_DEM-WP (C) Power Cost 2006GRC Order_4 31 Regulatory Assets and Liabilities  7 06- Exhibit D_NIM Summary 2 2" xfId="11987"/>
    <cellStyle name="_DEM-WP (C) Power Cost 2006GRC Order_4 31 Regulatory Assets and Liabilities  7 06- Exhibit D_NIM Summary 3" xfId="11988"/>
    <cellStyle name="_DEM-WP (C) Power Cost 2006GRC Order_4 31 Regulatory Assets and Liabilities  7 06- Exhibit D_NIM Summary_DEM-WP(C) ENERG10C--ctn Mid-C_042010 2010GRC" xfId="9141"/>
    <cellStyle name="_DEM-WP (C) Power Cost 2006GRC Order_4 31 Regulatory Assets and Liabilities  7 06- Exhibit D_NIM+O&amp;M" xfId="9142"/>
    <cellStyle name="_DEM-WP (C) Power Cost 2006GRC Order_4 31 Regulatory Assets and Liabilities  7 06- Exhibit D_NIM+O&amp;M 2" xfId="21515"/>
    <cellStyle name="_DEM-WP (C) Power Cost 2006GRC Order_4 31 Regulatory Assets and Liabilities  7 06- Exhibit D_NIM+O&amp;M Monthly" xfId="9143"/>
    <cellStyle name="_DEM-WP (C) Power Cost 2006GRC Order_4 31 Regulatory Assets and Liabilities  7 06- Exhibit D_NIM+O&amp;M Monthly 2" xfId="21516"/>
    <cellStyle name="_DEM-WP (C) Power Cost 2006GRC Order_4 31E Reg Asset  Liab and EXH D" xfId="9144"/>
    <cellStyle name="_DEM-WP (C) Power Cost 2006GRC Order_4 31E Reg Asset  Liab and EXH D _ Aug 10 Filing (2)" xfId="9145"/>
    <cellStyle name="_DEM-WP (C) Power Cost 2006GRC Order_4 31E Reg Asset  Liab and EXH D _ Aug 10 Filing (2) 2" xfId="21517"/>
    <cellStyle name="_DEM-WP (C) Power Cost 2006GRC Order_4 31E Reg Asset  Liab and EXH D 10" xfId="21518"/>
    <cellStyle name="_DEM-WP (C) Power Cost 2006GRC Order_4 31E Reg Asset  Liab and EXH D 11" xfId="21519"/>
    <cellStyle name="_DEM-WP (C) Power Cost 2006GRC Order_4 31E Reg Asset  Liab and EXH D 12" xfId="21520"/>
    <cellStyle name="_DEM-WP (C) Power Cost 2006GRC Order_4 31E Reg Asset  Liab and EXH D 13" xfId="21521"/>
    <cellStyle name="_DEM-WP (C) Power Cost 2006GRC Order_4 31E Reg Asset  Liab and EXH D 14" xfId="21522"/>
    <cellStyle name="_DEM-WP (C) Power Cost 2006GRC Order_4 31E Reg Asset  Liab and EXH D 15" xfId="21523"/>
    <cellStyle name="_DEM-WP (C) Power Cost 2006GRC Order_4 31E Reg Asset  Liab and EXH D 16" xfId="21524"/>
    <cellStyle name="_DEM-WP (C) Power Cost 2006GRC Order_4 31E Reg Asset  Liab and EXH D 17" xfId="21525"/>
    <cellStyle name="_DEM-WP (C) Power Cost 2006GRC Order_4 31E Reg Asset  Liab and EXH D 18" xfId="21526"/>
    <cellStyle name="_DEM-WP (C) Power Cost 2006GRC Order_4 31E Reg Asset  Liab and EXH D 19" xfId="21527"/>
    <cellStyle name="_DEM-WP (C) Power Cost 2006GRC Order_4 31E Reg Asset  Liab and EXH D 2" xfId="21528"/>
    <cellStyle name="_DEM-WP (C) Power Cost 2006GRC Order_4 31E Reg Asset  Liab and EXH D 20" xfId="21529"/>
    <cellStyle name="_DEM-WP (C) Power Cost 2006GRC Order_4 31E Reg Asset  Liab and EXH D 21" xfId="21530"/>
    <cellStyle name="_DEM-WP (C) Power Cost 2006GRC Order_4 31E Reg Asset  Liab and EXH D 22" xfId="21531"/>
    <cellStyle name="_DEM-WP (C) Power Cost 2006GRC Order_4 31E Reg Asset  Liab and EXH D 23" xfId="21532"/>
    <cellStyle name="_DEM-WP (C) Power Cost 2006GRC Order_4 31E Reg Asset  Liab and EXH D 24" xfId="21533"/>
    <cellStyle name="_DEM-WP (C) Power Cost 2006GRC Order_4 31E Reg Asset  Liab and EXH D 25" xfId="21534"/>
    <cellStyle name="_DEM-WP (C) Power Cost 2006GRC Order_4 31E Reg Asset  Liab and EXH D 26" xfId="21535"/>
    <cellStyle name="_DEM-WP (C) Power Cost 2006GRC Order_4 31E Reg Asset  Liab and EXH D 27" xfId="21536"/>
    <cellStyle name="_DEM-WP (C) Power Cost 2006GRC Order_4 31E Reg Asset  Liab and EXH D 28" xfId="21537"/>
    <cellStyle name="_DEM-WP (C) Power Cost 2006GRC Order_4 31E Reg Asset  Liab and EXH D 29" xfId="21538"/>
    <cellStyle name="_DEM-WP (C) Power Cost 2006GRC Order_4 31E Reg Asset  Liab and EXH D 3" xfId="21539"/>
    <cellStyle name="_DEM-WP (C) Power Cost 2006GRC Order_4 31E Reg Asset  Liab and EXH D 30" xfId="21540"/>
    <cellStyle name="_DEM-WP (C) Power Cost 2006GRC Order_4 31E Reg Asset  Liab and EXH D 31" xfId="21541"/>
    <cellStyle name="_DEM-WP (C) Power Cost 2006GRC Order_4 31E Reg Asset  Liab and EXH D 32" xfId="21542"/>
    <cellStyle name="_DEM-WP (C) Power Cost 2006GRC Order_4 31E Reg Asset  Liab and EXH D 33" xfId="21543"/>
    <cellStyle name="_DEM-WP (C) Power Cost 2006GRC Order_4 31E Reg Asset  Liab and EXH D 34" xfId="21544"/>
    <cellStyle name="_DEM-WP (C) Power Cost 2006GRC Order_4 31E Reg Asset  Liab and EXH D 35" xfId="21545"/>
    <cellStyle name="_DEM-WP (C) Power Cost 2006GRC Order_4 31E Reg Asset  Liab and EXH D 36" xfId="21546"/>
    <cellStyle name="_DEM-WP (C) Power Cost 2006GRC Order_4 31E Reg Asset  Liab and EXH D 4" xfId="21547"/>
    <cellStyle name="_DEM-WP (C) Power Cost 2006GRC Order_4 31E Reg Asset  Liab and EXH D 5" xfId="21548"/>
    <cellStyle name="_DEM-WP (C) Power Cost 2006GRC Order_4 31E Reg Asset  Liab and EXH D 6" xfId="21549"/>
    <cellStyle name="_DEM-WP (C) Power Cost 2006GRC Order_4 31E Reg Asset  Liab and EXH D 7" xfId="21550"/>
    <cellStyle name="_DEM-WP (C) Power Cost 2006GRC Order_4 31E Reg Asset  Liab and EXH D 8" xfId="21551"/>
    <cellStyle name="_DEM-WP (C) Power Cost 2006GRC Order_4 31E Reg Asset  Liab and EXH D 9" xfId="21552"/>
    <cellStyle name="_DEM-WP (C) Power Cost 2006GRC Order_4 32 Regulatory Assets and Liabilities  7 06- Exhibit D" xfId="2413"/>
    <cellStyle name="_DEM-WP (C) Power Cost 2006GRC Order_4 32 Regulatory Assets and Liabilities  7 06- Exhibit D 2" xfId="2414"/>
    <cellStyle name="_DEM-WP (C) Power Cost 2006GRC Order_4 32 Regulatory Assets and Liabilities  7 06- Exhibit D 2 2" xfId="2415"/>
    <cellStyle name="_DEM-WP (C) Power Cost 2006GRC Order_4 32 Regulatory Assets and Liabilities  7 06- Exhibit D 2 2 2" xfId="11989"/>
    <cellStyle name="_DEM-WP (C) Power Cost 2006GRC Order_4 32 Regulatory Assets and Liabilities  7 06- Exhibit D 3" xfId="2416"/>
    <cellStyle name="_DEM-WP (C) Power Cost 2006GRC Order_4 32 Regulatory Assets and Liabilities  7 06- Exhibit D 3 2" xfId="18164"/>
    <cellStyle name="_DEM-WP (C) Power Cost 2006GRC Order_4 32 Regulatory Assets and Liabilities  7 06- Exhibit D_DEM-WP(C) ENERG10C--ctn Mid-C_042010 2010GRC" xfId="9146"/>
    <cellStyle name="_DEM-WP (C) Power Cost 2006GRC Order_4 32 Regulatory Assets and Liabilities  7 06- Exhibit D_NIM Summary" xfId="2417"/>
    <cellStyle name="_DEM-WP (C) Power Cost 2006GRC Order_4 32 Regulatory Assets and Liabilities  7 06- Exhibit D_NIM Summary 2" xfId="2418"/>
    <cellStyle name="_DEM-WP (C) Power Cost 2006GRC Order_4 32 Regulatory Assets and Liabilities  7 06- Exhibit D_NIM Summary 2 2" xfId="11990"/>
    <cellStyle name="_DEM-WP (C) Power Cost 2006GRC Order_4 32 Regulatory Assets and Liabilities  7 06- Exhibit D_NIM Summary 3" xfId="11991"/>
    <cellStyle name="_DEM-WP (C) Power Cost 2006GRC Order_4 32 Regulatory Assets and Liabilities  7 06- Exhibit D_NIM Summary_DEM-WP(C) ENERG10C--ctn Mid-C_042010 2010GRC" xfId="9147"/>
    <cellStyle name="_DEM-WP (C) Power Cost 2006GRC Order_4 32 Regulatory Assets and Liabilities  7 06- Exhibit D_NIM+O&amp;M" xfId="9148"/>
    <cellStyle name="_DEM-WP (C) Power Cost 2006GRC Order_4 32 Regulatory Assets and Liabilities  7 06- Exhibit D_NIM+O&amp;M 2" xfId="21553"/>
    <cellStyle name="_DEM-WP (C) Power Cost 2006GRC Order_4 32 Regulatory Assets and Liabilities  7 06- Exhibit D_NIM+O&amp;M Monthly" xfId="9149"/>
    <cellStyle name="_DEM-WP (C) Power Cost 2006GRC Order_4 32 Regulatory Assets and Liabilities  7 06- Exhibit D_NIM+O&amp;M Monthly 2" xfId="21554"/>
    <cellStyle name="_DEM-WP (C) Power Cost 2006GRC Order_AURORA Total New" xfId="2419"/>
    <cellStyle name="_DEM-WP (C) Power Cost 2006GRC Order_AURORA Total New 2" xfId="2420"/>
    <cellStyle name="_DEM-WP (C) Power Cost 2006GRC Order_AURORA Total New 2 2" xfId="11992"/>
    <cellStyle name="_DEM-WP (C) Power Cost 2006GRC Order_AURORA Total New 3" xfId="11993"/>
    <cellStyle name="_DEM-WP (C) Power Cost 2006GRC Order_Book2" xfId="2421"/>
    <cellStyle name="_DEM-WP (C) Power Cost 2006GRC Order_Book2 2" xfId="2422"/>
    <cellStyle name="_DEM-WP (C) Power Cost 2006GRC Order_Book2 2 2" xfId="2423"/>
    <cellStyle name="_DEM-WP (C) Power Cost 2006GRC Order_Book2 2 2 2" xfId="18165"/>
    <cellStyle name="_DEM-WP (C) Power Cost 2006GRC Order_Book2 2 3" xfId="13718"/>
    <cellStyle name="_DEM-WP (C) Power Cost 2006GRC Order_Book2 3" xfId="2424"/>
    <cellStyle name="_DEM-WP (C) Power Cost 2006GRC Order_Book2 3 2" xfId="18166"/>
    <cellStyle name="_DEM-WP (C) Power Cost 2006GRC Order_Book2 4" xfId="13717"/>
    <cellStyle name="_DEM-WP (C) Power Cost 2006GRC Order_Book2_Adj Bench DR 3 for Initial Briefs (Electric)" xfId="2425"/>
    <cellStyle name="_DEM-WP (C) Power Cost 2006GRC Order_Book2_Adj Bench DR 3 for Initial Briefs (Electric) 2" xfId="2426"/>
    <cellStyle name="_DEM-WP (C) Power Cost 2006GRC Order_Book2_Adj Bench DR 3 for Initial Briefs (Electric) 2 2" xfId="2427"/>
    <cellStyle name="_DEM-WP (C) Power Cost 2006GRC Order_Book2_Adj Bench DR 3 for Initial Briefs (Electric) 2 2 2" xfId="18167"/>
    <cellStyle name="_DEM-WP (C) Power Cost 2006GRC Order_Book2_Adj Bench DR 3 for Initial Briefs (Electric) 2 3" xfId="13720"/>
    <cellStyle name="_DEM-WP (C) Power Cost 2006GRC Order_Book2_Adj Bench DR 3 for Initial Briefs (Electric) 3" xfId="2428"/>
    <cellStyle name="_DEM-WP (C) Power Cost 2006GRC Order_Book2_Adj Bench DR 3 for Initial Briefs (Electric) 3 2" xfId="18168"/>
    <cellStyle name="_DEM-WP (C) Power Cost 2006GRC Order_Book2_Adj Bench DR 3 for Initial Briefs (Electric) 4" xfId="13719"/>
    <cellStyle name="_DEM-WP (C) Power Cost 2006GRC Order_Book2_Adj Bench DR 3 for Initial Briefs (Electric)_DEM-WP(C) ENERG10C--ctn Mid-C_042010 2010GRC" xfId="9150"/>
    <cellStyle name="_DEM-WP (C) Power Cost 2006GRC Order_Book2_DEM-WP(C) ENERG10C--ctn Mid-C_042010 2010GRC" xfId="9151"/>
    <cellStyle name="_DEM-WP (C) Power Cost 2006GRC Order_Book2_Electric Rev Req Model (2009 GRC) Rebuttal" xfId="2429"/>
    <cellStyle name="_DEM-WP (C) Power Cost 2006GRC Order_Book2_Electric Rev Req Model (2009 GRC) Rebuttal 2" xfId="2430"/>
    <cellStyle name="_DEM-WP (C) Power Cost 2006GRC Order_Book2_Electric Rev Req Model (2009 GRC) Rebuttal 2 2" xfId="2431"/>
    <cellStyle name="_DEM-WP (C) Power Cost 2006GRC Order_Book2_Electric Rev Req Model (2009 GRC) Rebuttal 2 2 2" xfId="18169"/>
    <cellStyle name="_DEM-WP (C) Power Cost 2006GRC Order_Book2_Electric Rev Req Model (2009 GRC) Rebuttal 2 3" xfId="16070"/>
    <cellStyle name="_DEM-WP (C) Power Cost 2006GRC Order_Book2_Electric Rev Req Model (2009 GRC) Rebuttal 3" xfId="2432"/>
    <cellStyle name="_DEM-WP (C) Power Cost 2006GRC Order_Book2_Electric Rev Req Model (2009 GRC) Rebuttal 3 2" xfId="18170"/>
    <cellStyle name="_DEM-WP (C) Power Cost 2006GRC Order_Book2_Electric Rev Req Model (2009 GRC) Rebuttal 4" xfId="13721"/>
    <cellStyle name="_DEM-WP (C) Power Cost 2006GRC Order_Book2_Electric Rev Req Model (2009 GRC) Rebuttal REmoval of New  WH Solar AdjustMI" xfId="2433"/>
    <cellStyle name="_DEM-WP (C) Power Cost 2006GRC Order_Book2_Electric Rev Req Model (2009 GRC) Rebuttal REmoval of New  WH Solar AdjustMI 2" xfId="2434"/>
    <cellStyle name="_DEM-WP (C) Power Cost 2006GRC Order_Book2_Electric Rev Req Model (2009 GRC) Rebuttal REmoval of New  WH Solar AdjustMI 2 2" xfId="2435"/>
    <cellStyle name="_DEM-WP (C) Power Cost 2006GRC Order_Book2_Electric Rev Req Model (2009 GRC) Rebuttal REmoval of New  WH Solar AdjustMI 2 2 2" xfId="18171"/>
    <cellStyle name="_DEM-WP (C) Power Cost 2006GRC Order_Book2_Electric Rev Req Model (2009 GRC) Rebuttal REmoval of New  WH Solar AdjustMI 2 3" xfId="13723"/>
    <cellStyle name="_DEM-WP (C) Power Cost 2006GRC Order_Book2_Electric Rev Req Model (2009 GRC) Rebuttal REmoval of New  WH Solar AdjustMI 3" xfId="2436"/>
    <cellStyle name="_DEM-WP (C) Power Cost 2006GRC Order_Book2_Electric Rev Req Model (2009 GRC) Rebuttal REmoval of New  WH Solar AdjustMI 3 2" xfId="18172"/>
    <cellStyle name="_DEM-WP (C) Power Cost 2006GRC Order_Book2_Electric Rev Req Model (2009 GRC) Rebuttal REmoval of New  WH Solar AdjustMI 4" xfId="13722"/>
    <cellStyle name="_DEM-WP (C) Power Cost 2006GRC Order_Book2_Electric Rev Req Model (2009 GRC) Rebuttal REmoval of New  WH Solar AdjustMI_DEM-WP(C) ENERG10C--ctn Mid-C_042010 2010GRC" xfId="9152"/>
    <cellStyle name="_DEM-WP (C) Power Cost 2006GRC Order_Book2_Electric Rev Req Model (2009 GRC) Revised 01-18-2010" xfId="2437"/>
    <cellStyle name="_DEM-WP (C) Power Cost 2006GRC Order_Book2_Electric Rev Req Model (2009 GRC) Revised 01-18-2010 2" xfId="2438"/>
    <cellStyle name="_DEM-WP (C) Power Cost 2006GRC Order_Book2_Electric Rev Req Model (2009 GRC) Revised 01-18-2010 2 2" xfId="2439"/>
    <cellStyle name="_DEM-WP (C) Power Cost 2006GRC Order_Book2_Electric Rev Req Model (2009 GRC) Revised 01-18-2010 2 2 2" xfId="18173"/>
    <cellStyle name="_DEM-WP (C) Power Cost 2006GRC Order_Book2_Electric Rev Req Model (2009 GRC) Revised 01-18-2010 2 3" xfId="13725"/>
    <cellStyle name="_DEM-WP (C) Power Cost 2006GRC Order_Book2_Electric Rev Req Model (2009 GRC) Revised 01-18-2010 3" xfId="2440"/>
    <cellStyle name="_DEM-WP (C) Power Cost 2006GRC Order_Book2_Electric Rev Req Model (2009 GRC) Revised 01-18-2010 3 2" xfId="18174"/>
    <cellStyle name="_DEM-WP (C) Power Cost 2006GRC Order_Book2_Electric Rev Req Model (2009 GRC) Revised 01-18-2010 4" xfId="13724"/>
    <cellStyle name="_DEM-WP (C) Power Cost 2006GRC Order_Book2_Electric Rev Req Model (2009 GRC) Revised 01-18-2010_DEM-WP(C) ENERG10C--ctn Mid-C_042010 2010GRC" xfId="9153"/>
    <cellStyle name="_DEM-WP (C) Power Cost 2006GRC Order_Book2_Final Order Electric EXHIBIT A-1" xfId="2441"/>
    <cellStyle name="_DEM-WP (C) Power Cost 2006GRC Order_Book2_Final Order Electric EXHIBIT A-1 2" xfId="2442"/>
    <cellStyle name="_DEM-WP (C) Power Cost 2006GRC Order_Book2_Final Order Electric EXHIBIT A-1 2 2" xfId="2443"/>
    <cellStyle name="_DEM-WP (C) Power Cost 2006GRC Order_Book2_Final Order Electric EXHIBIT A-1 2 2 2" xfId="18175"/>
    <cellStyle name="_DEM-WP (C) Power Cost 2006GRC Order_Book2_Final Order Electric EXHIBIT A-1 2 3" xfId="16071"/>
    <cellStyle name="_DEM-WP (C) Power Cost 2006GRC Order_Book2_Final Order Electric EXHIBIT A-1 3" xfId="2444"/>
    <cellStyle name="_DEM-WP (C) Power Cost 2006GRC Order_Book2_Final Order Electric EXHIBIT A-1 3 2" xfId="18176"/>
    <cellStyle name="_DEM-WP (C) Power Cost 2006GRC Order_Book2_Final Order Electric EXHIBIT A-1 4" xfId="13726"/>
    <cellStyle name="_DEM-WP (C) Power Cost 2006GRC Order_Book4" xfId="2445"/>
    <cellStyle name="_DEM-WP (C) Power Cost 2006GRC Order_Book4 2" xfId="2446"/>
    <cellStyle name="_DEM-WP (C) Power Cost 2006GRC Order_Book4 2 2" xfId="2447"/>
    <cellStyle name="_DEM-WP (C) Power Cost 2006GRC Order_Book4 2 2 2" xfId="18177"/>
    <cellStyle name="_DEM-WP (C) Power Cost 2006GRC Order_Book4 2 3" xfId="13728"/>
    <cellStyle name="_DEM-WP (C) Power Cost 2006GRC Order_Book4 3" xfId="2448"/>
    <cellStyle name="_DEM-WP (C) Power Cost 2006GRC Order_Book4 3 2" xfId="18178"/>
    <cellStyle name="_DEM-WP (C) Power Cost 2006GRC Order_Book4 4" xfId="13727"/>
    <cellStyle name="_DEM-WP (C) Power Cost 2006GRC Order_Book4_DEM-WP(C) ENERG10C--ctn Mid-C_042010 2010GRC" xfId="9154"/>
    <cellStyle name="_DEM-WP (C) Power Cost 2006GRC Order_Book9" xfId="2449"/>
    <cellStyle name="_DEM-WP (C) Power Cost 2006GRC Order_Book9 2" xfId="2450"/>
    <cellStyle name="_DEM-WP (C) Power Cost 2006GRC Order_Book9 2 2" xfId="2451"/>
    <cellStyle name="_DEM-WP (C) Power Cost 2006GRC Order_Book9 2 2 2" xfId="18179"/>
    <cellStyle name="_DEM-WP (C) Power Cost 2006GRC Order_Book9 2 3" xfId="13730"/>
    <cellStyle name="_DEM-WP (C) Power Cost 2006GRC Order_Book9 3" xfId="2452"/>
    <cellStyle name="_DEM-WP (C) Power Cost 2006GRC Order_Book9 3 2" xfId="18180"/>
    <cellStyle name="_DEM-WP (C) Power Cost 2006GRC Order_Book9 4" xfId="13729"/>
    <cellStyle name="_DEM-WP (C) Power Cost 2006GRC Order_Book9_DEM-WP(C) ENERG10C--ctn Mid-C_042010 2010GRC" xfId="9155"/>
    <cellStyle name="_DEM-WP (C) Power Cost 2006GRC Order_Chelan PUD Power Costs (8-10)" xfId="9156"/>
    <cellStyle name="_DEM-WP (C) Power Cost 2006GRC Order_Chelan PUD Power Costs (8-10) 2" xfId="21555"/>
    <cellStyle name="_DEM-WP (C) Power Cost 2006GRC Order_DEM-WP(C) Chelan Power Costs" xfId="9157"/>
    <cellStyle name="_DEM-WP (C) Power Cost 2006GRC Order_DEM-WP(C) Chelan Power Costs 2" xfId="21556"/>
    <cellStyle name="_DEM-WP (C) Power Cost 2006GRC Order_DEM-WP(C) ENERG10C--ctn Mid-C_042010 2010GRC" xfId="9158"/>
    <cellStyle name="_DEM-WP (C) Power Cost 2006GRC Order_DEM-WP(C) Gas Transport 2010GRC" xfId="9159"/>
    <cellStyle name="_DEM-WP (C) Power Cost 2006GRC Order_DEM-WP(C) Gas Transport 2010GRC 2" xfId="21557"/>
    <cellStyle name="_DEM-WP (C) Power Cost 2006GRC Order_Electric COS Inputs" xfId="2453"/>
    <cellStyle name="_DEM-WP (C) Power Cost 2006GRC Order_Electric COS Inputs 2" xfId="2454"/>
    <cellStyle name="_DEM-WP (C) Power Cost 2006GRC Order_Electric COS Inputs 2 2" xfId="2455"/>
    <cellStyle name="_DEM-WP (C) Power Cost 2006GRC Order_Electric COS Inputs 2 2 2" xfId="2456"/>
    <cellStyle name="_DEM-WP (C) Power Cost 2006GRC Order_Electric COS Inputs 2 2 2 2" xfId="18181"/>
    <cellStyle name="_DEM-WP (C) Power Cost 2006GRC Order_Electric COS Inputs 2 2 3" xfId="16074"/>
    <cellStyle name="_DEM-WP (C) Power Cost 2006GRC Order_Electric COS Inputs 2 3" xfId="2457"/>
    <cellStyle name="_DEM-WP (C) Power Cost 2006GRC Order_Electric COS Inputs 2 3 2" xfId="2458"/>
    <cellStyle name="_DEM-WP (C) Power Cost 2006GRC Order_Electric COS Inputs 2 3 2 2" xfId="18182"/>
    <cellStyle name="_DEM-WP (C) Power Cost 2006GRC Order_Electric COS Inputs 2 3 3" xfId="16075"/>
    <cellStyle name="_DEM-WP (C) Power Cost 2006GRC Order_Electric COS Inputs 2 4" xfId="2459"/>
    <cellStyle name="_DEM-WP (C) Power Cost 2006GRC Order_Electric COS Inputs 2 4 2" xfId="2460"/>
    <cellStyle name="_DEM-WP (C) Power Cost 2006GRC Order_Electric COS Inputs 2 4 2 2" xfId="18183"/>
    <cellStyle name="_DEM-WP (C) Power Cost 2006GRC Order_Electric COS Inputs 2 4 3" xfId="16076"/>
    <cellStyle name="_DEM-WP (C) Power Cost 2006GRC Order_Electric COS Inputs 2 5" xfId="16073"/>
    <cellStyle name="_DEM-WP (C) Power Cost 2006GRC Order_Electric COS Inputs 3" xfId="2461"/>
    <cellStyle name="_DEM-WP (C) Power Cost 2006GRC Order_Electric COS Inputs 3 2" xfId="2462"/>
    <cellStyle name="_DEM-WP (C) Power Cost 2006GRC Order_Electric COS Inputs 3 2 2" xfId="18184"/>
    <cellStyle name="_DEM-WP (C) Power Cost 2006GRC Order_Electric COS Inputs 3 3" xfId="16077"/>
    <cellStyle name="_DEM-WP (C) Power Cost 2006GRC Order_Electric COS Inputs 4" xfId="2463"/>
    <cellStyle name="_DEM-WP (C) Power Cost 2006GRC Order_Electric COS Inputs 4 2" xfId="2464"/>
    <cellStyle name="_DEM-WP (C) Power Cost 2006GRC Order_Electric COS Inputs 4 2 2" xfId="18185"/>
    <cellStyle name="_DEM-WP (C) Power Cost 2006GRC Order_Electric COS Inputs 4 3" xfId="16078"/>
    <cellStyle name="_DEM-WP (C) Power Cost 2006GRC Order_Electric COS Inputs 5" xfId="2465"/>
    <cellStyle name="_DEM-WP (C) Power Cost 2006GRC Order_Electric COS Inputs 5 2" xfId="18186"/>
    <cellStyle name="_DEM-WP (C) Power Cost 2006GRC Order_Electric COS Inputs 6" xfId="16072"/>
    <cellStyle name="_DEM-WP (C) Power Cost 2006GRC Order_Exh A-1 resulting from UE-112050 effective Jan 1 2012" xfId="11994"/>
    <cellStyle name="_DEM-WP (C) Power Cost 2006GRC Order_Exh G - Klamath Peaker PPA fr C Locke 2-12" xfId="11995"/>
    <cellStyle name="_DEM-WP (C) Power Cost 2006GRC Order_Exhibit A-1 effective 4-1-11 fr S Free 12-11" xfId="11996"/>
    <cellStyle name="_DEM-WP (C) Power Cost 2006GRC Order_Mint Farm Generation BPA" xfId="21558"/>
    <cellStyle name="_DEM-WP (C) Power Cost 2006GRC Order_NIM Summary" xfId="2466"/>
    <cellStyle name="_DEM-WP (C) Power Cost 2006GRC Order_NIM Summary 09GRC" xfId="2467"/>
    <cellStyle name="_DEM-WP (C) Power Cost 2006GRC Order_NIM Summary 09GRC 2" xfId="2468"/>
    <cellStyle name="_DEM-WP (C) Power Cost 2006GRC Order_NIM Summary 09GRC 2 2" xfId="11997"/>
    <cellStyle name="_DEM-WP (C) Power Cost 2006GRC Order_NIM Summary 09GRC 3" xfId="11998"/>
    <cellStyle name="_DEM-WP (C) Power Cost 2006GRC Order_NIM Summary 09GRC_DEM-WP(C) ENERG10C--ctn Mid-C_042010 2010GRC" xfId="9160"/>
    <cellStyle name="_DEM-WP (C) Power Cost 2006GRC Order_NIM Summary 10" xfId="11999"/>
    <cellStyle name="_DEM-WP (C) Power Cost 2006GRC Order_NIM Summary 11" xfId="12000"/>
    <cellStyle name="_DEM-WP (C) Power Cost 2006GRC Order_NIM Summary 12" xfId="12001"/>
    <cellStyle name="_DEM-WP (C) Power Cost 2006GRC Order_NIM Summary 13" xfId="12002"/>
    <cellStyle name="_DEM-WP (C) Power Cost 2006GRC Order_NIM Summary 14" xfId="12003"/>
    <cellStyle name="_DEM-WP (C) Power Cost 2006GRC Order_NIM Summary 15" xfId="12004"/>
    <cellStyle name="_DEM-WP (C) Power Cost 2006GRC Order_NIM Summary 16" xfId="12005"/>
    <cellStyle name="_DEM-WP (C) Power Cost 2006GRC Order_NIM Summary 17" xfId="12006"/>
    <cellStyle name="_DEM-WP (C) Power Cost 2006GRC Order_NIM Summary 18" xfId="12007"/>
    <cellStyle name="_DEM-WP (C) Power Cost 2006GRC Order_NIM Summary 19" xfId="12008"/>
    <cellStyle name="_DEM-WP (C) Power Cost 2006GRC Order_NIM Summary 2" xfId="2469"/>
    <cellStyle name="_DEM-WP (C) Power Cost 2006GRC Order_NIM Summary 2 2" xfId="12009"/>
    <cellStyle name="_DEM-WP (C) Power Cost 2006GRC Order_NIM Summary 20" xfId="12010"/>
    <cellStyle name="_DEM-WP (C) Power Cost 2006GRC Order_NIM Summary 21" xfId="12011"/>
    <cellStyle name="_DEM-WP (C) Power Cost 2006GRC Order_NIM Summary 22" xfId="12012"/>
    <cellStyle name="_DEM-WP (C) Power Cost 2006GRC Order_NIM Summary 23" xfId="12013"/>
    <cellStyle name="_DEM-WP (C) Power Cost 2006GRC Order_NIM Summary 24" xfId="12014"/>
    <cellStyle name="_DEM-WP (C) Power Cost 2006GRC Order_NIM Summary 25" xfId="12015"/>
    <cellStyle name="_DEM-WP (C) Power Cost 2006GRC Order_NIM Summary 26" xfId="12016"/>
    <cellStyle name="_DEM-WP (C) Power Cost 2006GRC Order_NIM Summary 27" xfId="12017"/>
    <cellStyle name="_DEM-WP (C) Power Cost 2006GRC Order_NIM Summary 28" xfId="12018"/>
    <cellStyle name="_DEM-WP (C) Power Cost 2006GRC Order_NIM Summary 29" xfId="12019"/>
    <cellStyle name="_DEM-WP (C) Power Cost 2006GRC Order_NIM Summary 3" xfId="2470"/>
    <cellStyle name="_DEM-WP (C) Power Cost 2006GRC Order_NIM Summary 3 2" xfId="13732"/>
    <cellStyle name="_DEM-WP (C) Power Cost 2006GRC Order_NIM Summary 30" xfId="12020"/>
    <cellStyle name="_DEM-WP (C) Power Cost 2006GRC Order_NIM Summary 31" xfId="12021"/>
    <cellStyle name="_DEM-WP (C) Power Cost 2006GRC Order_NIM Summary 32" xfId="12022"/>
    <cellStyle name="_DEM-WP (C) Power Cost 2006GRC Order_NIM Summary 33" xfId="12023"/>
    <cellStyle name="_DEM-WP (C) Power Cost 2006GRC Order_NIM Summary 34" xfId="12024"/>
    <cellStyle name="_DEM-WP (C) Power Cost 2006GRC Order_NIM Summary 35" xfId="12025"/>
    <cellStyle name="_DEM-WP (C) Power Cost 2006GRC Order_NIM Summary 36" xfId="12026"/>
    <cellStyle name="_DEM-WP (C) Power Cost 2006GRC Order_NIM Summary 37" xfId="12027"/>
    <cellStyle name="_DEM-WP (C) Power Cost 2006GRC Order_NIM Summary 38" xfId="12028"/>
    <cellStyle name="_DEM-WP (C) Power Cost 2006GRC Order_NIM Summary 39" xfId="12029"/>
    <cellStyle name="_DEM-WP (C) Power Cost 2006GRC Order_NIM Summary 4" xfId="2471"/>
    <cellStyle name="_DEM-WP (C) Power Cost 2006GRC Order_NIM Summary 4 2" xfId="15597"/>
    <cellStyle name="_DEM-WP (C) Power Cost 2006GRC Order_NIM Summary 40" xfId="12030"/>
    <cellStyle name="_DEM-WP (C) Power Cost 2006GRC Order_NIM Summary 41" xfId="12031"/>
    <cellStyle name="_DEM-WP (C) Power Cost 2006GRC Order_NIM Summary 42" xfId="13731"/>
    <cellStyle name="_DEM-WP (C) Power Cost 2006GRC Order_NIM Summary 43" xfId="20002"/>
    <cellStyle name="_DEM-WP (C) Power Cost 2006GRC Order_NIM Summary 44" xfId="21559"/>
    <cellStyle name="_DEM-WP (C) Power Cost 2006GRC Order_NIM Summary 45" xfId="21560"/>
    <cellStyle name="_DEM-WP (C) Power Cost 2006GRC Order_NIM Summary 46" xfId="21561"/>
    <cellStyle name="_DEM-WP (C) Power Cost 2006GRC Order_NIM Summary 47" xfId="21562"/>
    <cellStyle name="_DEM-WP (C) Power Cost 2006GRC Order_NIM Summary 48" xfId="21563"/>
    <cellStyle name="_DEM-WP (C) Power Cost 2006GRC Order_NIM Summary 49" xfId="21564"/>
    <cellStyle name="_DEM-WP (C) Power Cost 2006GRC Order_NIM Summary 5" xfId="2472"/>
    <cellStyle name="_DEM-WP (C) Power Cost 2006GRC Order_NIM Summary 5 2" xfId="15598"/>
    <cellStyle name="_DEM-WP (C) Power Cost 2006GRC Order_NIM Summary 50" xfId="21565"/>
    <cellStyle name="_DEM-WP (C) Power Cost 2006GRC Order_NIM Summary 51" xfId="38833"/>
    <cellStyle name="_DEM-WP (C) Power Cost 2006GRC Order_NIM Summary 6" xfId="2473"/>
    <cellStyle name="_DEM-WP (C) Power Cost 2006GRC Order_NIM Summary 6 2" xfId="15599"/>
    <cellStyle name="_DEM-WP (C) Power Cost 2006GRC Order_NIM Summary 7" xfId="2474"/>
    <cellStyle name="_DEM-WP (C) Power Cost 2006GRC Order_NIM Summary 7 2" xfId="15600"/>
    <cellStyle name="_DEM-WP (C) Power Cost 2006GRC Order_NIM Summary 8" xfId="2475"/>
    <cellStyle name="_DEM-WP (C) Power Cost 2006GRC Order_NIM Summary 8 2" xfId="15601"/>
    <cellStyle name="_DEM-WP (C) Power Cost 2006GRC Order_NIM Summary 9" xfId="2476"/>
    <cellStyle name="_DEM-WP (C) Power Cost 2006GRC Order_NIM Summary 9 2" xfId="15602"/>
    <cellStyle name="_DEM-WP (C) Power Cost 2006GRC Order_NIM Summary_DEM-WP(C) ENERG10C--ctn Mid-C_042010 2010GRC" xfId="9161"/>
    <cellStyle name="_DEM-WP (C) Power Cost 2006GRC Order_NIM+O&amp;M" xfId="9162"/>
    <cellStyle name="_DEM-WP (C) Power Cost 2006GRC Order_NIM+O&amp;M 2" xfId="9163"/>
    <cellStyle name="_DEM-WP (C) Power Cost 2006GRC Order_NIM+O&amp;M 2 2" xfId="21566"/>
    <cellStyle name="_DEM-WP (C) Power Cost 2006GRC Order_NIM+O&amp;M 3" xfId="21567"/>
    <cellStyle name="_DEM-WP (C) Power Cost 2006GRC Order_NIM+O&amp;M Monthly" xfId="9164"/>
    <cellStyle name="_DEM-WP (C) Power Cost 2006GRC Order_NIM+O&amp;M Monthly 2" xfId="9165"/>
    <cellStyle name="_DEM-WP (C) Power Cost 2006GRC Order_NIM+O&amp;M Monthly 2 2" xfId="21568"/>
    <cellStyle name="_DEM-WP (C) Power Cost 2006GRC Order_NIM+O&amp;M Monthly 3" xfId="21569"/>
    <cellStyle name="_DEM-WP (C) Power Cost 2006GRC Order_PCA 10 -  Exhibit D Dec 2011" xfId="12032"/>
    <cellStyle name="_DEM-WP (C) Power Cost 2006GRC Order_PCA 10 -  Exhibit D from A Kellogg Jan 2011" xfId="10815"/>
    <cellStyle name="_DEM-WP (C) Power Cost 2006GRC Order_PCA 10 -  Exhibit D from A Kellogg July 2011" xfId="10816"/>
    <cellStyle name="_DEM-WP (C) Power Cost 2006GRC Order_PCA 10 -  Exhibit D from S Free Rcv'd 12-11" xfId="10817"/>
    <cellStyle name="_DEM-WP (C) Power Cost 2006GRC Order_PCA 11 -  Exhibit D Jan 2012 fr A Kellogg" xfId="12033"/>
    <cellStyle name="_DEM-WP (C) Power Cost 2006GRC Order_PCA 11 -  Exhibit D Jan 2012 WF" xfId="12034"/>
    <cellStyle name="_DEM-WP (C) Power Cost 2006GRC Order_PCA 9 -  Exhibit D April 2010" xfId="10818"/>
    <cellStyle name="_DEM-WP (C) Power Cost 2006GRC Order_PCA 9 -  Exhibit D April 2010 (3)" xfId="2477"/>
    <cellStyle name="_DEM-WP (C) Power Cost 2006GRC Order_PCA 9 -  Exhibit D April 2010 (3) 2" xfId="2478"/>
    <cellStyle name="_DEM-WP (C) Power Cost 2006GRC Order_PCA 9 -  Exhibit D April 2010 (3) 2 2" xfId="12035"/>
    <cellStyle name="_DEM-WP (C) Power Cost 2006GRC Order_PCA 9 -  Exhibit D April 2010 (3) 3" xfId="12036"/>
    <cellStyle name="_DEM-WP (C) Power Cost 2006GRC Order_PCA 9 -  Exhibit D April 2010 (3)_DEM-WP(C) ENERG10C--ctn Mid-C_042010 2010GRC" xfId="9166"/>
    <cellStyle name="_DEM-WP (C) Power Cost 2006GRC Order_PCA 9 -  Exhibit D April 2010 2" xfId="12037"/>
    <cellStyle name="_DEM-WP (C) Power Cost 2006GRC Order_PCA 9 -  Exhibit D April 2010 3" xfId="12038"/>
    <cellStyle name="_DEM-WP (C) Power Cost 2006GRC Order_PCA 9 -  Exhibit D April 2010 4" xfId="12039"/>
    <cellStyle name="_DEM-WP (C) Power Cost 2006GRC Order_PCA 9 -  Exhibit D April 2010 5" xfId="12040"/>
    <cellStyle name="_DEM-WP (C) Power Cost 2006GRC Order_PCA 9 -  Exhibit D April 2010 6" xfId="12041"/>
    <cellStyle name="_DEM-WP (C) Power Cost 2006GRC Order_PCA 9 -  Exhibit D Nov 2010" xfId="10819"/>
    <cellStyle name="_DEM-WP (C) Power Cost 2006GRC Order_PCA 9 -  Exhibit D Nov 2010 2" xfId="12042"/>
    <cellStyle name="_DEM-WP (C) Power Cost 2006GRC Order_PCA 9 - Exhibit D at August 2010" xfId="10820"/>
    <cellStyle name="_DEM-WP (C) Power Cost 2006GRC Order_PCA 9 - Exhibit D at August 2010 2" xfId="12043"/>
    <cellStyle name="_DEM-WP (C) Power Cost 2006GRC Order_PCA 9 - Exhibit D June 2010 GRC" xfId="10821"/>
    <cellStyle name="_DEM-WP (C) Power Cost 2006GRC Order_PCA 9 - Exhibit D June 2010 GRC 2" xfId="12044"/>
    <cellStyle name="_DEM-WP (C) Power Cost 2006GRC Order_Power Costs - Comparison bx Rbtl-Staff-Jt-PC" xfId="2479"/>
    <cellStyle name="_DEM-WP (C) Power Cost 2006GRC Order_Power Costs - Comparison bx Rbtl-Staff-Jt-PC 2" xfId="2480"/>
    <cellStyle name="_DEM-WP (C) Power Cost 2006GRC Order_Power Costs - Comparison bx Rbtl-Staff-Jt-PC 2 2" xfId="2481"/>
    <cellStyle name="_DEM-WP (C) Power Cost 2006GRC Order_Power Costs - Comparison bx Rbtl-Staff-Jt-PC 2 2 2" xfId="18187"/>
    <cellStyle name="_DEM-WP (C) Power Cost 2006GRC Order_Power Costs - Comparison bx Rbtl-Staff-Jt-PC 2 3" xfId="13734"/>
    <cellStyle name="_DEM-WP (C) Power Cost 2006GRC Order_Power Costs - Comparison bx Rbtl-Staff-Jt-PC 3" xfId="2482"/>
    <cellStyle name="_DEM-WP (C) Power Cost 2006GRC Order_Power Costs - Comparison bx Rbtl-Staff-Jt-PC 3 2" xfId="18188"/>
    <cellStyle name="_DEM-WP (C) Power Cost 2006GRC Order_Power Costs - Comparison bx Rbtl-Staff-Jt-PC 4" xfId="13733"/>
    <cellStyle name="_DEM-WP (C) Power Cost 2006GRC Order_Power Costs - Comparison bx Rbtl-Staff-Jt-PC_Adj Bench DR 3 for Initial Briefs (Electric)" xfId="2483"/>
    <cellStyle name="_DEM-WP (C) Power Cost 2006GRC Order_Power Costs - Comparison bx Rbtl-Staff-Jt-PC_Adj Bench DR 3 for Initial Briefs (Electric) 2" xfId="2484"/>
    <cellStyle name="_DEM-WP (C) Power Cost 2006GRC Order_Power Costs - Comparison bx Rbtl-Staff-Jt-PC_Adj Bench DR 3 for Initial Briefs (Electric) 2 2" xfId="2485"/>
    <cellStyle name="_DEM-WP (C) Power Cost 2006GRC Order_Power Costs - Comparison bx Rbtl-Staff-Jt-PC_Adj Bench DR 3 for Initial Briefs (Electric) 2 2 2" xfId="18189"/>
    <cellStyle name="_DEM-WP (C) Power Cost 2006GRC Order_Power Costs - Comparison bx Rbtl-Staff-Jt-PC_Adj Bench DR 3 for Initial Briefs (Electric) 2 3" xfId="13736"/>
    <cellStyle name="_DEM-WP (C) Power Cost 2006GRC Order_Power Costs - Comparison bx Rbtl-Staff-Jt-PC_Adj Bench DR 3 for Initial Briefs (Electric) 3" xfId="2486"/>
    <cellStyle name="_DEM-WP (C) Power Cost 2006GRC Order_Power Costs - Comparison bx Rbtl-Staff-Jt-PC_Adj Bench DR 3 for Initial Briefs (Electric) 3 2" xfId="18190"/>
    <cellStyle name="_DEM-WP (C) Power Cost 2006GRC Order_Power Costs - Comparison bx Rbtl-Staff-Jt-PC_Adj Bench DR 3 for Initial Briefs (Electric) 4" xfId="13735"/>
    <cellStyle name="_DEM-WP (C) Power Cost 2006GRC Order_Power Costs - Comparison bx Rbtl-Staff-Jt-PC_Adj Bench DR 3 for Initial Briefs (Electric)_DEM-WP(C) ENERG10C--ctn Mid-C_042010 2010GRC" xfId="9167"/>
    <cellStyle name="_DEM-WP (C) Power Cost 2006GRC Order_Power Costs - Comparison bx Rbtl-Staff-Jt-PC_DEM-WP(C) ENERG10C--ctn Mid-C_042010 2010GRC" xfId="9168"/>
    <cellStyle name="_DEM-WP (C) Power Cost 2006GRC Order_Power Costs - Comparison bx Rbtl-Staff-Jt-PC_Electric Rev Req Model (2009 GRC) Rebuttal" xfId="2487"/>
    <cellStyle name="_DEM-WP (C) Power Cost 2006GRC Order_Power Costs - Comparison bx Rbtl-Staff-Jt-PC_Electric Rev Req Model (2009 GRC) Rebuttal 2" xfId="2488"/>
    <cellStyle name="_DEM-WP (C) Power Cost 2006GRC Order_Power Costs - Comparison bx Rbtl-Staff-Jt-PC_Electric Rev Req Model (2009 GRC) Rebuttal 2 2" xfId="2489"/>
    <cellStyle name="_DEM-WP (C) Power Cost 2006GRC Order_Power Costs - Comparison bx Rbtl-Staff-Jt-PC_Electric Rev Req Model (2009 GRC) Rebuttal 2 2 2" xfId="18191"/>
    <cellStyle name="_DEM-WP (C) Power Cost 2006GRC Order_Power Costs - Comparison bx Rbtl-Staff-Jt-PC_Electric Rev Req Model (2009 GRC) Rebuttal 2 3" xfId="16079"/>
    <cellStyle name="_DEM-WP (C) Power Cost 2006GRC Order_Power Costs - Comparison bx Rbtl-Staff-Jt-PC_Electric Rev Req Model (2009 GRC) Rebuttal 3" xfId="2490"/>
    <cellStyle name="_DEM-WP (C) Power Cost 2006GRC Order_Power Costs - Comparison bx Rbtl-Staff-Jt-PC_Electric Rev Req Model (2009 GRC) Rebuttal 3 2" xfId="18192"/>
    <cellStyle name="_DEM-WP (C) Power Cost 2006GRC Order_Power Costs - Comparison bx Rbtl-Staff-Jt-PC_Electric Rev Req Model (2009 GRC) Rebuttal 4" xfId="13737"/>
    <cellStyle name="_DEM-WP (C) Power Cost 2006GRC Order_Power Costs - Comparison bx Rbtl-Staff-Jt-PC_Electric Rev Req Model (2009 GRC) Rebuttal REmoval of New  WH Solar AdjustMI" xfId="2491"/>
    <cellStyle name="_DEM-WP (C) Power Cost 2006GRC Order_Power Costs - Comparison bx Rbtl-Staff-Jt-PC_Electric Rev Req Model (2009 GRC) Rebuttal REmoval of New  WH Solar AdjustMI 2" xfId="2492"/>
    <cellStyle name="_DEM-WP (C) Power Cost 2006GRC Order_Power Costs - Comparison bx Rbtl-Staff-Jt-PC_Electric Rev Req Model (2009 GRC) Rebuttal REmoval of New  WH Solar AdjustMI 2 2" xfId="2493"/>
    <cellStyle name="_DEM-WP (C) Power Cost 2006GRC Order_Power Costs - Comparison bx Rbtl-Staff-Jt-PC_Electric Rev Req Model (2009 GRC) Rebuttal REmoval of New  WH Solar AdjustMI 2 2 2" xfId="18193"/>
    <cellStyle name="_DEM-WP (C) Power Cost 2006GRC Order_Power Costs - Comparison bx Rbtl-Staff-Jt-PC_Electric Rev Req Model (2009 GRC) Rebuttal REmoval of New  WH Solar AdjustMI 2 3" xfId="13739"/>
    <cellStyle name="_DEM-WP (C) Power Cost 2006GRC Order_Power Costs - Comparison bx Rbtl-Staff-Jt-PC_Electric Rev Req Model (2009 GRC) Rebuttal REmoval of New  WH Solar AdjustMI 3" xfId="2494"/>
    <cellStyle name="_DEM-WP (C) Power Cost 2006GRC Order_Power Costs - Comparison bx Rbtl-Staff-Jt-PC_Electric Rev Req Model (2009 GRC) Rebuttal REmoval of New  WH Solar AdjustMI 3 2" xfId="18194"/>
    <cellStyle name="_DEM-WP (C) Power Cost 2006GRC Order_Power Costs - Comparison bx Rbtl-Staff-Jt-PC_Electric Rev Req Model (2009 GRC) Rebuttal REmoval of New  WH Solar AdjustMI 4" xfId="13738"/>
    <cellStyle name="_DEM-WP (C) Power Cost 2006GRC Order_Power Costs - Comparison bx Rbtl-Staff-Jt-PC_Electric Rev Req Model (2009 GRC) Rebuttal REmoval of New  WH Solar AdjustMI_DEM-WP(C) ENERG10C--ctn Mid-C_042010 2010GRC" xfId="9169"/>
    <cellStyle name="_DEM-WP (C) Power Cost 2006GRC Order_Power Costs - Comparison bx Rbtl-Staff-Jt-PC_Electric Rev Req Model (2009 GRC) Revised 01-18-2010" xfId="2495"/>
    <cellStyle name="_DEM-WP (C) Power Cost 2006GRC Order_Power Costs - Comparison bx Rbtl-Staff-Jt-PC_Electric Rev Req Model (2009 GRC) Revised 01-18-2010 2" xfId="2496"/>
    <cellStyle name="_DEM-WP (C) Power Cost 2006GRC Order_Power Costs - Comparison bx Rbtl-Staff-Jt-PC_Electric Rev Req Model (2009 GRC) Revised 01-18-2010 2 2" xfId="2497"/>
    <cellStyle name="_DEM-WP (C) Power Cost 2006GRC Order_Power Costs - Comparison bx Rbtl-Staff-Jt-PC_Electric Rev Req Model (2009 GRC) Revised 01-18-2010 2 2 2" xfId="18195"/>
    <cellStyle name="_DEM-WP (C) Power Cost 2006GRC Order_Power Costs - Comparison bx Rbtl-Staff-Jt-PC_Electric Rev Req Model (2009 GRC) Revised 01-18-2010 2 3" xfId="13741"/>
    <cellStyle name="_DEM-WP (C) Power Cost 2006GRC Order_Power Costs - Comparison bx Rbtl-Staff-Jt-PC_Electric Rev Req Model (2009 GRC) Revised 01-18-2010 3" xfId="2498"/>
    <cellStyle name="_DEM-WP (C) Power Cost 2006GRC Order_Power Costs - Comparison bx Rbtl-Staff-Jt-PC_Electric Rev Req Model (2009 GRC) Revised 01-18-2010 3 2" xfId="18196"/>
    <cellStyle name="_DEM-WP (C) Power Cost 2006GRC Order_Power Costs - Comparison bx Rbtl-Staff-Jt-PC_Electric Rev Req Model (2009 GRC) Revised 01-18-2010 4" xfId="13740"/>
    <cellStyle name="_DEM-WP (C) Power Cost 2006GRC Order_Power Costs - Comparison bx Rbtl-Staff-Jt-PC_Electric Rev Req Model (2009 GRC) Revised 01-18-2010_DEM-WP(C) ENERG10C--ctn Mid-C_042010 2010GRC" xfId="9170"/>
    <cellStyle name="_DEM-WP (C) Power Cost 2006GRC Order_Power Costs - Comparison bx Rbtl-Staff-Jt-PC_Final Order Electric EXHIBIT A-1" xfId="2499"/>
    <cellStyle name="_DEM-WP (C) Power Cost 2006GRC Order_Power Costs - Comparison bx Rbtl-Staff-Jt-PC_Final Order Electric EXHIBIT A-1 2" xfId="2500"/>
    <cellStyle name="_DEM-WP (C) Power Cost 2006GRC Order_Power Costs - Comparison bx Rbtl-Staff-Jt-PC_Final Order Electric EXHIBIT A-1 2 2" xfId="2501"/>
    <cellStyle name="_DEM-WP (C) Power Cost 2006GRC Order_Power Costs - Comparison bx Rbtl-Staff-Jt-PC_Final Order Electric EXHIBIT A-1 2 2 2" xfId="18197"/>
    <cellStyle name="_DEM-WP (C) Power Cost 2006GRC Order_Power Costs - Comparison bx Rbtl-Staff-Jt-PC_Final Order Electric EXHIBIT A-1 2 3" xfId="16080"/>
    <cellStyle name="_DEM-WP (C) Power Cost 2006GRC Order_Power Costs - Comparison bx Rbtl-Staff-Jt-PC_Final Order Electric EXHIBIT A-1 3" xfId="2502"/>
    <cellStyle name="_DEM-WP (C) Power Cost 2006GRC Order_Power Costs - Comparison bx Rbtl-Staff-Jt-PC_Final Order Electric EXHIBIT A-1 3 2" xfId="18198"/>
    <cellStyle name="_DEM-WP (C) Power Cost 2006GRC Order_Power Costs - Comparison bx Rbtl-Staff-Jt-PC_Final Order Electric EXHIBIT A-1 4" xfId="13742"/>
    <cellStyle name="_DEM-WP (C) Power Cost 2006GRC Order_Production Adj 4.37" xfId="2503"/>
    <cellStyle name="_DEM-WP (C) Power Cost 2006GRC Order_Production Adj 4.37 2" xfId="2504"/>
    <cellStyle name="_DEM-WP (C) Power Cost 2006GRC Order_Production Adj 4.37 2 2" xfId="2505"/>
    <cellStyle name="_DEM-WP (C) Power Cost 2006GRC Order_Production Adj 4.37 2 2 2" xfId="18199"/>
    <cellStyle name="_DEM-WP (C) Power Cost 2006GRC Order_Production Adj 4.37 2 3" xfId="16082"/>
    <cellStyle name="_DEM-WP (C) Power Cost 2006GRC Order_Production Adj 4.37 3" xfId="2506"/>
    <cellStyle name="_DEM-WP (C) Power Cost 2006GRC Order_Production Adj 4.37 3 2" xfId="18200"/>
    <cellStyle name="_DEM-WP (C) Power Cost 2006GRC Order_Production Adj 4.37 4" xfId="16081"/>
    <cellStyle name="_DEM-WP (C) Power Cost 2006GRC Order_Purchased Power Adj 4.03" xfId="2507"/>
    <cellStyle name="_DEM-WP (C) Power Cost 2006GRC Order_Purchased Power Adj 4.03 2" xfId="2508"/>
    <cellStyle name="_DEM-WP (C) Power Cost 2006GRC Order_Purchased Power Adj 4.03 2 2" xfId="2509"/>
    <cellStyle name="_DEM-WP (C) Power Cost 2006GRC Order_Purchased Power Adj 4.03 2 2 2" xfId="18201"/>
    <cellStyle name="_DEM-WP (C) Power Cost 2006GRC Order_Purchased Power Adj 4.03 2 3" xfId="16084"/>
    <cellStyle name="_DEM-WP (C) Power Cost 2006GRC Order_Purchased Power Adj 4.03 3" xfId="2510"/>
    <cellStyle name="_DEM-WP (C) Power Cost 2006GRC Order_Purchased Power Adj 4.03 3 2" xfId="18202"/>
    <cellStyle name="_DEM-WP (C) Power Cost 2006GRC Order_Purchased Power Adj 4.03 4" xfId="16083"/>
    <cellStyle name="_DEM-WP (C) Power Cost 2006GRC Order_Rebuttal Power Costs" xfId="2511"/>
    <cellStyle name="_DEM-WP (C) Power Cost 2006GRC Order_Rebuttal Power Costs 2" xfId="2512"/>
    <cellStyle name="_DEM-WP (C) Power Cost 2006GRC Order_Rebuttal Power Costs 2 2" xfId="2513"/>
    <cellStyle name="_DEM-WP (C) Power Cost 2006GRC Order_Rebuttal Power Costs 2 2 2" xfId="18203"/>
    <cellStyle name="_DEM-WP (C) Power Cost 2006GRC Order_Rebuttal Power Costs 2 3" xfId="13744"/>
    <cellStyle name="_DEM-WP (C) Power Cost 2006GRC Order_Rebuttal Power Costs 3" xfId="2514"/>
    <cellStyle name="_DEM-WP (C) Power Cost 2006GRC Order_Rebuttal Power Costs 3 2" xfId="18204"/>
    <cellStyle name="_DEM-WP (C) Power Cost 2006GRC Order_Rebuttal Power Costs 4" xfId="13743"/>
    <cellStyle name="_DEM-WP (C) Power Cost 2006GRC Order_Rebuttal Power Costs_Adj Bench DR 3 for Initial Briefs (Electric)" xfId="2515"/>
    <cellStyle name="_DEM-WP (C) Power Cost 2006GRC Order_Rebuttal Power Costs_Adj Bench DR 3 for Initial Briefs (Electric) 2" xfId="2516"/>
    <cellStyle name="_DEM-WP (C) Power Cost 2006GRC Order_Rebuttal Power Costs_Adj Bench DR 3 for Initial Briefs (Electric) 2 2" xfId="2517"/>
    <cellStyle name="_DEM-WP (C) Power Cost 2006GRC Order_Rebuttal Power Costs_Adj Bench DR 3 for Initial Briefs (Electric) 2 2 2" xfId="18205"/>
    <cellStyle name="_DEM-WP (C) Power Cost 2006GRC Order_Rebuttal Power Costs_Adj Bench DR 3 for Initial Briefs (Electric) 2 3" xfId="13746"/>
    <cellStyle name="_DEM-WP (C) Power Cost 2006GRC Order_Rebuttal Power Costs_Adj Bench DR 3 for Initial Briefs (Electric) 3" xfId="2518"/>
    <cellStyle name="_DEM-WP (C) Power Cost 2006GRC Order_Rebuttal Power Costs_Adj Bench DR 3 for Initial Briefs (Electric) 3 2" xfId="18206"/>
    <cellStyle name="_DEM-WP (C) Power Cost 2006GRC Order_Rebuttal Power Costs_Adj Bench DR 3 for Initial Briefs (Electric) 4" xfId="13745"/>
    <cellStyle name="_DEM-WP (C) Power Cost 2006GRC Order_Rebuttal Power Costs_Adj Bench DR 3 for Initial Briefs (Electric)_DEM-WP(C) ENERG10C--ctn Mid-C_042010 2010GRC" xfId="9171"/>
    <cellStyle name="_DEM-WP (C) Power Cost 2006GRC Order_Rebuttal Power Costs_DEM-WP(C) ENERG10C--ctn Mid-C_042010 2010GRC" xfId="9172"/>
    <cellStyle name="_DEM-WP (C) Power Cost 2006GRC Order_Rebuttal Power Costs_Electric Rev Req Model (2009 GRC) Rebuttal" xfId="2519"/>
    <cellStyle name="_DEM-WP (C) Power Cost 2006GRC Order_Rebuttal Power Costs_Electric Rev Req Model (2009 GRC) Rebuttal 2" xfId="2520"/>
    <cellStyle name="_DEM-WP (C) Power Cost 2006GRC Order_Rebuttal Power Costs_Electric Rev Req Model (2009 GRC) Rebuttal 2 2" xfId="2521"/>
    <cellStyle name="_DEM-WP (C) Power Cost 2006GRC Order_Rebuttal Power Costs_Electric Rev Req Model (2009 GRC) Rebuttal 2 2 2" xfId="18207"/>
    <cellStyle name="_DEM-WP (C) Power Cost 2006GRC Order_Rebuttal Power Costs_Electric Rev Req Model (2009 GRC) Rebuttal 2 3" xfId="16085"/>
    <cellStyle name="_DEM-WP (C) Power Cost 2006GRC Order_Rebuttal Power Costs_Electric Rev Req Model (2009 GRC) Rebuttal 3" xfId="2522"/>
    <cellStyle name="_DEM-WP (C) Power Cost 2006GRC Order_Rebuttal Power Costs_Electric Rev Req Model (2009 GRC) Rebuttal 3 2" xfId="18208"/>
    <cellStyle name="_DEM-WP (C) Power Cost 2006GRC Order_Rebuttal Power Costs_Electric Rev Req Model (2009 GRC) Rebuttal 4" xfId="13747"/>
    <cellStyle name="_DEM-WP (C) Power Cost 2006GRC Order_Rebuttal Power Costs_Electric Rev Req Model (2009 GRC) Rebuttal REmoval of New  WH Solar AdjustMI" xfId="2523"/>
    <cellStyle name="_DEM-WP (C) Power Cost 2006GRC Order_Rebuttal Power Costs_Electric Rev Req Model (2009 GRC) Rebuttal REmoval of New  WH Solar AdjustMI 2" xfId="2524"/>
    <cellStyle name="_DEM-WP (C) Power Cost 2006GRC Order_Rebuttal Power Costs_Electric Rev Req Model (2009 GRC) Rebuttal REmoval of New  WH Solar AdjustMI 2 2" xfId="2525"/>
    <cellStyle name="_DEM-WP (C) Power Cost 2006GRC Order_Rebuttal Power Costs_Electric Rev Req Model (2009 GRC) Rebuttal REmoval of New  WH Solar AdjustMI 2 2 2" xfId="18209"/>
    <cellStyle name="_DEM-WP (C) Power Cost 2006GRC Order_Rebuttal Power Costs_Electric Rev Req Model (2009 GRC) Rebuttal REmoval of New  WH Solar AdjustMI 2 3" xfId="13749"/>
    <cellStyle name="_DEM-WP (C) Power Cost 2006GRC Order_Rebuttal Power Costs_Electric Rev Req Model (2009 GRC) Rebuttal REmoval of New  WH Solar AdjustMI 3" xfId="2526"/>
    <cellStyle name="_DEM-WP (C) Power Cost 2006GRC Order_Rebuttal Power Costs_Electric Rev Req Model (2009 GRC) Rebuttal REmoval of New  WH Solar AdjustMI 3 2" xfId="18210"/>
    <cellStyle name="_DEM-WP (C) Power Cost 2006GRC Order_Rebuttal Power Costs_Electric Rev Req Model (2009 GRC) Rebuttal REmoval of New  WH Solar AdjustMI 4" xfId="13748"/>
    <cellStyle name="_DEM-WP (C) Power Cost 2006GRC Order_Rebuttal Power Costs_Electric Rev Req Model (2009 GRC) Rebuttal REmoval of New  WH Solar AdjustMI_DEM-WP(C) ENERG10C--ctn Mid-C_042010 2010GRC" xfId="9173"/>
    <cellStyle name="_DEM-WP (C) Power Cost 2006GRC Order_Rebuttal Power Costs_Electric Rev Req Model (2009 GRC) Revised 01-18-2010" xfId="2527"/>
    <cellStyle name="_DEM-WP (C) Power Cost 2006GRC Order_Rebuttal Power Costs_Electric Rev Req Model (2009 GRC) Revised 01-18-2010 2" xfId="2528"/>
    <cellStyle name="_DEM-WP (C) Power Cost 2006GRC Order_Rebuttal Power Costs_Electric Rev Req Model (2009 GRC) Revised 01-18-2010 2 2" xfId="2529"/>
    <cellStyle name="_DEM-WP (C) Power Cost 2006GRC Order_Rebuttal Power Costs_Electric Rev Req Model (2009 GRC) Revised 01-18-2010 2 2 2" xfId="18211"/>
    <cellStyle name="_DEM-WP (C) Power Cost 2006GRC Order_Rebuttal Power Costs_Electric Rev Req Model (2009 GRC) Revised 01-18-2010 2 3" xfId="13751"/>
    <cellStyle name="_DEM-WP (C) Power Cost 2006GRC Order_Rebuttal Power Costs_Electric Rev Req Model (2009 GRC) Revised 01-18-2010 3" xfId="2530"/>
    <cellStyle name="_DEM-WP (C) Power Cost 2006GRC Order_Rebuttal Power Costs_Electric Rev Req Model (2009 GRC) Revised 01-18-2010 3 2" xfId="18212"/>
    <cellStyle name="_DEM-WP (C) Power Cost 2006GRC Order_Rebuttal Power Costs_Electric Rev Req Model (2009 GRC) Revised 01-18-2010 4" xfId="13750"/>
    <cellStyle name="_DEM-WP (C) Power Cost 2006GRC Order_Rebuttal Power Costs_Electric Rev Req Model (2009 GRC) Revised 01-18-2010_DEM-WP(C) ENERG10C--ctn Mid-C_042010 2010GRC" xfId="9174"/>
    <cellStyle name="_DEM-WP (C) Power Cost 2006GRC Order_Rebuttal Power Costs_Final Order Electric EXHIBIT A-1" xfId="2531"/>
    <cellStyle name="_DEM-WP (C) Power Cost 2006GRC Order_Rebuttal Power Costs_Final Order Electric EXHIBIT A-1 2" xfId="2532"/>
    <cellStyle name="_DEM-WP (C) Power Cost 2006GRC Order_Rebuttal Power Costs_Final Order Electric EXHIBIT A-1 2 2" xfId="2533"/>
    <cellStyle name="_DEM-WP (C) Power Cost 2006GRC Order_Rebuttal Power Costs_Final Order Electric EXHIBIT A-1 2 2 2" xfId="18213"/>
    <cellStyle name="_DEM-WP (C) Power Cost 2006GRC Order_Rebuttal Power Costs_Final Order Electric EXHIBIT A-1 2 3" xfId="16086"/>
    <cellStyle name="_DEM-WP (C) Power Cost 2006GRC Order_Rebuttal Power Costs_Final Order Electric EXHIBIT A-1 3" xfId="2534"/>
    <cellStyle name="_DEM-WP (C) Power Cost 2006GRC Order_Rebuttal Power Costs_Final Order Electric EXHIBIT A-1 3 2" xfId="18214"/>
    <cellStyle name="_DEM-WP (C) Power Cost 2006GRC Order_Rebuttal Power Costs_Final Order Electric EXHIBIT A-1 4" xfId="13752"/>
    <cellStyle name="_DEM-WP (C) Power Cost 2006GRC Order_ROR 5.02" xfId="2535"/>
    <cellStyle name="_DEM-WP (C) Power Cost 2006GRC Order_ROR 5.02 2" xfId="2536"/>
    <cellStyle name="_DEM-WP (C) Power Cost 2006GRC Order_ROR 5.02 2 2" xfId="2537"/>
    <cellStyle name="_DEM-WP (C) Power Cost 2006GRC Order_ROR 5.02 2 2 2" xfId="18215"/>
    <cellStyle name="_DEM-WP (C) Power Cost 2006GRC Order_ROR 5.02 2 3" xfId="16088"/>
    <cellStyle name="_DEM-WP (C) Power Cost 2006GRC Order_ROR 5.02 3" xfId="2538"/>
    <cellStyle name="_DEM-WP (C) Power Cost 2006GRC Order_ROR 5.02 3 2" xfId="18216"/>
    <cellStyle name="_DEM-WP (C) Power Cost 2006GRC Order_ROR 5.02 4" xfId="16087"/>
    <cellStyle name="_DEM-WP (C) Power Cost 2006GRC Order_Scenario 1 REC vs PTC Offset" xfId="12045"/>
    <cellStyle name="_DEM-WP (C) Power Cost 2006GRC Order_Scenario 3" xfId="12046"/>
    <cellStyle name="_DEM-WP (C) Power Cost 2006GRC Order_Wind Integration 10GRC" xfId="2539"/>
    <cellStyle name="_DEM-WP (C) Power Cost 2006GRC Order_Wind Integration 10GRC 2" xfId="2540"/>
    <cellStyle name="_DEM-WP (C) Power Cost 2006GRC Order_Wind Integration 10GRC 2 2" xfId="12047"/>
    <cellStyle name="_DEM-WP (C) Power Cost 2006GRC Order_Wind Integration 10GRC 3" xfId="12048"/>
    <cellStyle name="_DEM-WP (C) Power Cost 2006GRC Order_Wind Integration 10GRC_DEM-WP(C) ENERG10C--ctn Mid-C_042010 2010GRC" xfId="9175"/>
    <cellStyle name="_DEM-WP Revised (HC) Wild Horse 2006GRC" xfId="2541"/>
    <cellStyle name="_DEM-WP Revised (HC) Wild Horse 2006GRC 2" xfId="2542"/>
    <cellStyle name="_DEM-WP Revised (HC) Wild Horse 2006GRC 2 2" xfId="2543"/>
    <cellStyle name="_DEM-WP Revised (HC) Wild Horse 2006GRC 2 2 2" xfId="18217"/>
    <cellStyle name="_DEM-WP Revised (HC) Wild Horse 2006GRC 2 3" xfId="13754"/>
    <cellStyle name="_DEM-WP Revised (HC) Wild Horse 2006GRC 3" xfId="2544"/>
    <cellStyle name="_DEM-WP Revised (HC) Wild Horse 2006GRC 3 2" xfId="18218"/>
    <cellStyle name="_DEM-WP Revised (HC) Wild Horse 2006GRC 4" xfId="13753"/>
    <cellStyle name="_DEM-WP Revised (HC) Wild Horse 2006GRC_16.37E Wild Horse Expansion DeferralRevwrkingfile SF" xfId="2545"/>
    <cellStyle name="_DEM-WP Revised (HC) Wild Horse 2006GRC_16.37E Wild Horse Expansion DeferralRevwrkingfile SF 2" xfId="2546"/>
    <cellStyle name="_DEM-WP Revised (HC) Wild Horse 2006GRC_16.37E Wild Horse Expansion DeferralRevwrkingfile SF 2 2" xfId="2547"/>
    <cellStyle name="_DEM-WP Revised (HC) Wild Horse 2006GRC_16.37E Wild Horse Expansion DeferralRevwrkingfile SF 2 2 2" xfId="18219"/>
    <cellStyle name="_DEM-WP Revised (HC) Wild Horse 2006GRC_16.37E Wild Horse Expansion DeferralRevwrkingfile SF 2 3" xfId="13756"/>
    <cellStyle name="_DEM-WP Revised (HC) Wild Horse 2006GRC_16.37E Wild Horse Expansion DeferralRevwrkingfile SF 3" xfId="2548"/>
    <cellStyle name="_DEM-WP Revised (HC) Wild Horse 2006GRC_16.37E Wild Horse Expansion DeferralRevwrkingfile SF 3 2" xfId="18220"/>
    <cellStyle name="_DEM-WP Revised (HC) Wild Horse 2006GRC_16.37E Wild Horse Expansion DeferralRevwrkingfile SF 4" xfId="13755"/>
    <cellStyle name="_DEM-WP Revised (HC) Wild Horse 2006GRC_16.37E Wild Horse Expansion DeferralRevwrkingfile SF_DEM-WP(C) ENERG10C--ctn Mid-C_042010 2010GRC" xfId="9176"/>
    <cellStyle name="_DEM-WP Revised (HC) Wild Horse 2006GRC_2009 GRC Compl Filing - Exhibit D" xfId="2549"/>
    <cellStyle name="_DEM-WP Revised (HC) Wild Horse 2006GRC_2009 GRC Compl Filing - Exhibit D 2" xfId="2550"/>
    <cellStyle name="_DEM-WP Revised (HC) Wild Horse 2006GRC_2009 GRC Compl Filing - Exhibit D 2 2" xfId="12049"/>
    <cellStyle name="_DEM-WP Revised (HC) Wild Horse 2006GRC_2009 GRC Compl Filing - Exhibit D 3" xfId="12050"/>
    <cellStyle name="_DEM-WP Revised (HC) Wild Horse 2006GRC_2009 GRC Compl Filing - Exhibit D_DEM-WP(C) ENERG10C--ctn Mid-C_042010 2010GRC" xfId="9177"/>
    <cellStyle name="_DEM-WP Revised (HC) Wild Horse 2006GRC_Adj Bench DR 3 for Initial Briefs (Electric)" xfId="2551"/>
    <cellStyle name="_DEM-WP Revised (HC) Wild Horse 2006GRC_Adj Bench DR 3 for Initial Briefs (Electric) 2" xfId="2552"/>
    <cellStyle name="_DEM-WP Revised (HC) Wild Horse 2006GRC_Adj Bench DR 3 for Initial Briefs (Electric) 2 2" xfId="2553"/>
    <cellStyle name="_DEM-WP Revised (HC) Wild Horse 2006GRC_Adj Bench DR 3 for Initial Briefs (Electric) 2 2 2" xfId="18221"/>
    <cellStyle name="_DEM-WP Revised (HC) Wild Horse 2006GRC_Adj Bench DR 3 for Initial Briefs (Electric) 2 3" xfId="13758"/>
    <cellStyle name="_DEM-WP Revised (HC) Wild Horse 2006GRC_Adj Bench DR 3 for Initial Briefs (Electric) 3" xfId="2554"/>
    <cellStyle name="_DEM-WP Revised (HC) Wild Horse 2006GRC_Adj Bench DR 3 for Initial Briefs (Electric) 3 2" xfId="18222"/>
    <cellStyle name="_DEM-WP Revised (HC) Wild Horse 2006GRC_Adj Bench DR 3 for Initial Briefs (Electric) 4" xfId="13757"/>
    <cellStyle name="_DEM-WP Revised (HC) Wild Horse 2006GRC_Adj Bench DR 3 for Initial Briefs (Electric)_DEM-WP(C) ENERG10C--ctn Mid-C_042010 2010GRC" xfId="9178"/>
    <cellStyle name="_DEM-WP Revised (HC) Wild Horse 2006GRC_Book1" xfId="10967"/>
    <cellStyle name="_DEM-WP Revised (HC) Wild Horse 2006GRC_Book2" xfId="2555"/>
    <cellStyle name="_DEM-WP Revised (HC) Wild Horse 2006GRC_Book2 2" xfId="2556"/>
    <cellStyle name="_DEM-WP Revised (HC) Wild Horse 2006GRC_Book2 2 2" xfId="2557"/>
    <cellStyle name="_DEM-WP Revised (HC) Wild Horse 2006GRC_Book2 2 2 2" xfId="18223"/>
    <cellStyle name="_DEM-WP Revised (HC) Wild Horse 2006GRC_Book2 2 3" xfId="13760"/>
    <cellStyle name="_DEM-WP Revised (HC) Wild Horse 2006GRC_Book2 3" xfId="2558"/>
    <cellStyle name="_DEM-WP Revised (HC) Wild Horse 2006GRC_Book2 3 2" xfId="18224"/>
    <cellStyle name="_DEM-WP Revised (HC) Wild Horse 2006GRC_Book2 4" xfId="13759"/>
    <cellStyle name="_DEM-WP Revised (HC) Wild Horse 2006GRC_Book2_DEM-WP(C) ENERG10C--ctn Mid-C_042010 2010GRC" xfId="9179"/>
    <cellStyle name="_DEM-WP Revised (HC) Wild Horse 2006GRC_Book4" xfId="2559"/>
    <cellStyle name="_DEM-WP Revised (HC) Wild Horse 2006GRC_Book4 2" xfId="2560"/>
    <cellStyle name="_DEM-WP Revised (HC) Wild Horse 2006GRC_Book4 2 2" xfId="2561"/>
    <cellStyle name="_DEM-WP Revised (HC) Wild Horse 2006GRC_Book4 2 2 2" xfId="18225"/>
    <cellStyle name="_DEM-WP Revised (HC) Wild Horse 2006GRC_Book4 2 3" xfId="13762"/>
    <cellStyle name="_DEM-WP Revised (HC) Wild Horse 2006GRC_Book4 3" xfId="2562"/>
    <cellStyle name="_DEM-WP Revised (HC) Wild Horse 2006GRC_Book4 3 2" xfId="18226"/>
    <cellStyle name="_DEM-WP Revised (HC) Wild Horse 2006GRC_Book4 4" xfId="13761"/>
    <cellStyle name="_DEM-WP Revised (HC) Wild Horse 2006GRC_Book4_DEM-WP(C) ENERG10C--ctn Mid-C_042010 2010GRC" xfId="9180"/>
    <cellStyle name="_DEM-WP Revised (HC) Wild Horse 2006GRC_DEM-WP(C) ENERG10C--ctn Mid-C_042010 2010GRC" xfId="9181"/>
    <cellStyle name="_DEM-WP Revised (HC) Wild Horse 2006GRC_Electric Rev Req Model (2009 GRC) " xfId="2563"/>
    <cellStyle name="_DEM-WP Revised (HC) Wild Horse 2006GRC_Electric Rev Req Model (2009 GRC)  2" xfId="2564"/>
    <cellStyle name="_DEM-WP Revised (HC) Wild Horse 2006GRC_Electric Rev Req Model (2009 GRC)  2 2" xfId="2565"/>
    <cellStyle name="_DEM-WP Revised (HC) Wild Horse 2006GRC_Electric Rev Req Model (2009 GRC)  2 2 2" xfId="18227"/>
    <cellStyle name="_DEM-WP Revised (HC) Wild Horse 2006GRC_Electric Rev Req Model (2009 GRC)  2 3" xfId="13764"/>
    <cellStyle name="_DEM-WP Revised (HC) Wild Horse 2006GRC_Electric Rev Req Model (2009 GRC)  3" xfId="2566"/>
    <cellStyle name="_DEM-WP Revised (HC) Wild Horse 2006GRC_Electric Rev Req Model (2009 GRC)  3 2" xfId="18228"/>
    <cellStyle name="_DEM-WP Revised (HC) Wild Horse 2006GRC_Electric Rev Req Model (2009 GRC)  4" xfId="13763"/>
    <cellStyle name="_DEM-WP Revised (HC) Wild Horse 2006GRC_Electric Rev Req Model (2009 GRC) _DEM-WP(C) ENERG10C--ctn Mid-C_042010 2010GRC" xfId="9182"/>
    <cellStyle name="_DEM-WP Revised (HC) Wild Horse 2006GRC_Electric Rev Req Model (2009 GRC) Rebuttal" xfId="2567"/>
    <cellStyle name="_DEM-WP Revised (HC) Wild Horse 2006GRC_Electric Rev Req Model (2009 GRC) Rebuttal 2" xfId="2568"/>
    <cellStyle name="_DEM-WP Revised (HC) Wild Horse 2006GRC_Electric Rev Req Model (2009 GRC) Rebuttal 2 2" xfId="2569"/>
    <cellStyle name="_DEM-WP Revised (HC) Wild Horse 2006GRC_Electric Rev Req Model (2009 GRC) Rebuttal 2 2 2" xfId="18229"/>
    <cellStyle name="_DEM-WP Revised (HC) Wild Horse 2006GRC_Electric Rev Req Model (2009 GRC) Rebuttal 2 3" xfId="16089"/>
    <cellStyle name="_DEM-WP Revised (HC) Wild Horse 2006GRC_Electric Rev Req Model (2009 GRC) Rebuttal 3" xfId="2570"/>
    <cellStyle name="_DEM-WP Revised (HC) Wild Horse 2006GRC_Electric Rev Req Model (2009 GRC) Rebuttal 3 2" xfId="18230"/>
    <cellStyle name="_DEM-WP Revised (HC) Wild Horse 2006GRC_Electric Rev Req Model (2009 GRC) Rebuttal 4" xfId="13765"/>
    <cellStyle name="_DEM-WP Revised (HC) Wild Horse 2006GRC_Electric Rev Req Model (2009 GRC) Rebuttal REmoval of New  WH Solar AdjustMI" xfId="2571"/>
    <cellStyle name="_DEM-WP Revised (HC) Wild Horse 2006GRC_Electric Rev Req Model (2009 GRC) Rebuttal REmoval of New  WH Solar AdjustMI 2" xfId="2572"/>
    <cellStyle name="_DEM-WP Revised (HC) Wild Horse 2006GRC_Electric Rev Req Model (2009 GRC) Rebuttal REmoval of New  WH Solar AdjustMI 2 2" xfId="2573"/>
    <cellStyle name="_DEM-WP Revised (HC) Wild Horse 2006GRC_Electric Rev Req Model (2009 GRC) Rebuttal REmoval of New  WH Solar AdjustMI 2 2 2" xfId="18231"/>
    <cellStyle name="_DEM-WP Revised (HC) Wild Horse 2006GRC_Electric Rev Req Model (2009 GRC) Rebuttal REmoval of New  WH Solar AdjustMI 2 3" xfId="13767"/>
    <cellStyle name="_DEM-WP Revised (HC) Wild Horse 2006GRC_Electric Rev Req Model (2009 GRC) Rebuttal REmoval of New  WH Solar AdjustMI 3" xfId="2574"/>
    <cellStyle name="_DEM-WP Revised (HC) Wild Horse 2006GRC_Electric Rev Req Model (2009 GRC) Rebuttal REmoval of New  WH Solar AdjustMI 3 2" xfId="18232"/>
    <cellStyle name="_DEM-WP Revised (HC) Wild Horse 2006GRC_Electric Rev Req Model (2009 GRC) Rebuttal REmoval of New  WH Solar AdjustMI 4" xfId="13766"/>
    <cellStyle name="_DEM-WP Revised (HC) Wild Horse 2006GRC_Electric Rev Req Model (2009 GRC) Rebuttal REmoval of New  WH Solar AdjustMI_DEM-WP(C) ENERG10C--ctn Mid-C_042010 2010GRC" xfId="9183"/>
    <cellStyle name="_DEM-WP Revised (HC) Wild Horse 2006GRC_Electric Rev Req Model (2009 GRC) Revised 01-18-2010" xfId="2575"/>
    <cellStyle name="_DEM-WP Revised (HC) Wild Horse 2006GRC_Electric Rev Req Model (2009 GRC) Revised 01-18-2010 2" xfId="2576"/>
    <cellStyle name="_DEM-WP Revised (HC) Wild Horse 2006GRC_Electric Rev Req Model (2009 GRC) Revised 01-18-2010 2 2" xfId="2577"/>
    <cellStyle name="_DEM-WP Revised (HC) Wild Horse 2006GRC_Electric Rev Req Model (2009 GRC) Revised 01-18-2010 2 2 2" xfId="18233"/>
    <cellStyle name="_DEM-WP Revised (HC) Wild Horse 2006GRC_Electric Rev Req Model (2009 GRC) Revised 01-18-2010 2 3" xfId="13769"/>
    <cellStyle name="_DEM-WP Revised (HC) Wild Horse 2006GRC_Electric Rev Req Model (2009 GRC) Revised 01-18-2010 3" xfId="2578"/>
    <cellStyle name="_DEM-WP Revised (HC) Wild Horse 2006GRC_Electric Rev Req Model (2009 GRC) Revised 01-18-2010 3 2" xfId="18234"/>
    <cellStyle name="_DEM-WP Revised (HC) Wild Horse 2006GRC_Electric Rev Req Model (2009 GRC) Revised 01-18-2010 4" xfId="13768"/>
    <cellStyle name="_DEM-WP Revised (HC) Wild Horse 2006GRC_Electric Rev Req Model (2009 GRC) Revised 01-18-2010_DEM-WP(C) ENERG10C--ctn Mid-C_042010 2010GRC" xfId="9184"/>
    <cellStyle name="_DEM-WP Revised (HC) Wild Horse 2006GRC_Electric Rev Req Model (2010 GRC)" xfId="10968"/>
    <cellStyle name="_DEM-WP Revised (HC) Wild Horse 2006GRC_Electric Rev Req Model (2010 GRC) SF" xfId="10969"/>
    <cellStyle name="_DEM-WP Revised (HC) Wild Horse 2006GRC_Final Order Electric EXHIBIT A-1" xfId="2579"/>
    <cellStyle name="_DEM-WP Revised (HC) Wild Horse 2006GRC_Final Order Electric EXHIBIT A-1 2" xfId="2580"/>
    <cellStyle name="_DEM-WP Revised (HC) Wild Horse 2006GRC_Final Order Electric EXHIBIT A-1 2 2" xfId="2581"/>
    <cellStyle name="_DEM-WP Revised (HC) Wild Horse 2006GRC_Final Order Electric EXHIBIT A-1 2 2 2" xfId="18235"/>
    <cellStyle name="_DEM-WP Revised (HC) Wild Horse 2006GRC_Final Order Electric EXHIBIT A-1 2 3" xfId="16090"/>
    <cellStyle name="_DEM-WP Revised (HC) Wild Horse 2006GRC_Final Order Electric EXHIBIT A-1 3" xfId="2582"/>
    <cellStyle name="_DEM-WP Revised (HC) Wild Horse 2006GRC_Final Order Electric EXHIBIT A-1 3 2" xfId="18236"/>
    <cellStyle name="_DEM-WP Revised (HC) Wild Horse 2006GRC_Final Order Electric EXHIBIT A-1 4" xfId="13770"/>
    <cellStyle name="_DEM-WP Revised (HC) Wild Horse 2006GRC_NIM Summary" xfId="2583"/>
    <cellStyle name="_DEM-WP Revised (HC) Wild Horse 2006GRC_NIM Summary 2" xfId="2584"/>
    <cellStyle name="_DEM-WP Revised (HC) Wild Horse 2006GRC_NIM Summary 2 2" xfId="12051"/>
    <cellStyle name="_DEM-WP Revised (HC) Wild Horse 2006GRC_NIM Summary 3" xfId="12052"/>
    <cellStyle name="_DEM-WP Revised (HC) Wild Horse 2006GRC_NIM Summary_DEM-WP(C) ENERG10C--ctn Mid-C_042010 2010GRC" xfId="9185"/>
    <cellStyle name="_DEM-WP Revised (HC) Wild Horse 2006GRC_Power Costs - Comparison bx Rbtl-Staff-Jt-PC" xfId="2585"/>
    <cellStyle name="_DEM-WP Revised (HC) Wild Horse 2006GRC_Power Costs - Comparison bx Rbtl-Staff-Jt-PC 2" xfId="2586"/>
    <cellStyle name="_DEM-WP Revised (HC) Wild Horse 2006GRC_Power Costs - Comparison bx Rbtl-Staff-Jt-PC 2 2" xfId="2587"/>
    <cellStyle name="_DEM-WP Revised (HC) Wild Horse 2006GRC_Power Costs - Comparison bx Rbtl-Staff-Jt-PC 2 2 2" xfId="18237"/>
    <cellStyle name="_DEM-WP Revised (HC) Wild Horse 2006GRC_Power Costs - Comparison bx Rbtl-Staff-Jt-PC 2 3" xfId="13772"/>
    <cellStyle name="_DEM-WP Revised (HC) Wild Horse 2006GRC_Power Costs - Comparison bx Rbtl-Staff-Jt-PC 3" xfId="2588"/>
    <cellStyle name="_DEM-WP Revised (HC) Wild Horse 2006GRC_Power Costs - Comparison bx Rbtl-Staff-Jt-PC 3 2" xfId="18238"/>
    <cellStyle name="_DEM-WP Revised (HC) Wild Horse 2006GRC_Power Costs - Comparison bx Rbtl-Staff-Jt-PC 4" xfId="13771"/>
    <cellStyle name="_DEM-WP Revised (HC) Wild Horse 2006GRC_Power Costs - Comparison bx Rbtl-Staff-Jt-PC_DEM-WP(C) ENERG10C--ctn Mid-C_042010 2010GRC" xfId="9186"/>
    <cellStyle name="_DEM-WP Revised (HC) Wild Horse 2006GRC_Rebuttal Power Costs" xfId="2589"/>
    <cellStyle name="_DEM-WP Revised (HC) Wild Horse 2006GRC_Rebuttal Power Costs 2" xfId="2590"/>
    <cellStyle name="_DEM-WP Revised (HC) Wild Horse 2006GRC_Rebuttal Power Costs 2 2" xfId="2591"/>
    <cellStyle name="_DEM-WP Revised (HC) Wild Horse 2006GRC_Rebuttal Power Costs 2 2 2" xfId="18239"/>
    <cellStyle name="_DEM-WP Revised (HC) Wild Horse 2006GRC_Rebuttal Power Costs 2 3" xfId="13774"/>
    <cellStyle name="_DEM-WP Revised (HC) Wild Horse 2006GRC_Rebuttal Power Costs 3" xfId="2592"/>
    <cellStyle name="_DEM-WP Revised (HC) Wild Horse 2006GRC_Rebuttal Power Costs 3 2" xfId="18240"/>
    <cellStyle name="_DEM-WP Revised (HC) Wild Horse 2006GRC_Rebuttal Power Costs 4" xfId="13773"/>
    <cellStyle name="_DEM-WP Revised (HC) Wild Horse 2006GRC_Rebuttal Power Costs_DEM-WP(C) ENERG10C--ctn Mid-C_042010 2010GRC" xfId="9187"/>
    <cellStyle name="_DEM-WP Revised (HC) Wild Horse 2006GRC_TENASKA REGULATORY ASSET" xfId="2593"/>
    <cellStyle name="_DEM-WP Revised (HC) Wild Horse 2006GRC_TENASKA REGULATORY ASSET 2" xfId="2594"/>
    <cellStyle name="_DEM-WP Revised (HC) Wild Horse 2006GRC_TENASKA REGULATORY ASSET 2 2" xfId="2595"/>
    <cellStyle name="_DEM-WP Revised (HC) Wild Horse 2006GRC_TENASKA REGULATORY ASSET 2 2 2" xfId="18241"/>
    <cellStyle name="_DEM-WP Revised (HC) Wild Horse 2006GRC_TENASKA REGULATORY ASSET 2 3" xfId="16091"/>
    <cellStyle name="_DEM-WP Revised (HC) Wild Horse 2006GRC_TENASKA REGULATORY ASSET 3" xfId="2596"/>
    <cellStyle name="_DEM-WP Revised (HC) Wild Horse 2006GRC_TENASKA REGULATORY ASSET 3 2" xfId="18242"/>
    <cellStyle name="_DEM-WP Revised (HC) Wild Horse 2006GRC_TENASKA REGULATORY ASSET 4" xfId="13775"/>
    <cellStyle name="_x0013__DEM-WP(C) Colstrip 12 Coal Cost Forecast 2010GRC" xfId="9188"/>
    <cellStyle name="_x0013__DEM-WP(C) Colstrip 12 Coal Cost Forecast 2010GRC 2" xfId="21570"/>
    <cellStyle name="_DEM-WP(C) Colstrip FOR" xfId="2597"/>
    <cellStyle name="_DEM-WP(C) Colstrip FOR 2" xfId="2598"/>
    <cellStyle name="_DEM-WP(C) Colstrip FOR 2 2" xfId="2599"/>
    <cellStyle name="_DEM-WP(C) Colstrip FOR 2 2 2" xfId="18243"/>
    <cellStyle name="_DEM-WP(C) Colstrip FOR 2 3" xfId="13777"/>
    <cellStyle name="_DEM-WP(C) Colstrip FOR 3" xfId="2600"/>
    <cellStyle name="_DEM-WP(C) Colstrip FOR 3 2" xfId="18244"/>
    <cellStyle name="_DEM-WP(C) Colstrip FOR 4" xfId="13776"/>
    <cellStyle name="_DEM-WP(C) Colstrip FOR 4 2" xfId="21571"/>
    <cellStyle name="_DEM-WP(C) Colstrip FOR 5" xfId="21572"/>
    <cellStyle name="_DEM-WP(C) Colstrip FOR 5 2" xfId="21573"/>
    <cellStyle name="_DEM-WP(C) Colstrip FOR 6" xfId="21574"/>
    <cellStyle name="_DEM-WP(C) Colstrip FOR 6 2" xfId="21575"/>
    <cellStyle name="_DEM-WP(C) Colstrip FOR Apr08 update" xfId="10822"/>
    <cellStyle name="_DEM-WP(C) Colstrip FOR_(C) WHE Proforma with ITC cash grant 10 Yr Amort_for rebuttal_120709" xfId="2601"/>
    <cellStyle name="_DEM-WP(C) Colstrip FOR_(C) WHE Proforma with ITC cash grant 10 Yr Amort_for rebuttal_120709 2" xfId="2602"/>
    <cellStyle name="_DEM-WP(C) Colstrip FOR_(C) WHE Proforma with ITC cash grant 10 Yr Amort_for rebuttal_120709 2 2" xfId="2603"/>
    <cellStyle name="_DEM-WP(C) Colstrip FOR_(C) WHE Proforma with ITC cash grant 10 Yr Amort_for rebuttal_120709 2 2 2" xfId="18245"/>
    <cellStyle name="_DEM-WP(C) Colstrip FOR_(C) WHE Proforma with ITC cash grant 10 Yr Amort_for rebuttal_120709 2 3" xfId="13779"/>
    <cellStyle name="_DEM-WP(C) Colstrip FOR_(C) WHE Proforma with ITC cash grant 10 Yr Amort_for rebuttal_120709 3" xfId="2604"/>
    <cellStyle name="_DEM-WP(C) Colstrip FOR_(C) WHE Proforma with ITC cash grant 10 Yr Amort_for rebuttal_120709 3 2" xfId="18246"/>
    <cellStyle name="_DEM-WP(C) Colstrip FOR_(C) WHE Proforma with ITC cash grant 10 Yr Amort_for rebuttal_120709 4" xfId="13778"/>
    <cellStyle name="_DEM-WP(C) Colstrip FOR_(C) WHE Proforma with ITC cash grant 10 Yr Amort_for rebuttal_120709_DEM-WP(C) ENERG10C--ctn Mid-C_042010 2010GRC" xfId="9189"/>
    <cellStyle name="_DEM-WP(C) Colstrip FOR_16.07E Wild Horse Wind Expansionwrkingfile" xfId="2605"/>
    <cellStyle name="_DEM-WP(C) Colstrip FOR_16.07E Wild Horse Wind Expansionwrkingfile 2" xfId="2606"/>
    <cellStyle name="_DEM-WP(C) Colstrip FOR_16.07E Wild Horse Wind Expansionwrkingfile 2 2" xfId="2607"/>
    <cellStyle name="_DEM-WP(C) Colstrip FOR_16.07E Wild Horse Wind Expansionwrkingfile 2 2 2" xfId="18247"/>
    <cellStyle name="_DEM-WP(C) Colstrip FOR_16.07E Wild Horse Wind Expansionwrkingfile 2 3" xfId="13781"/>
    <cellStyle name="_DEM-WP(C) Colstrip FOR_16.07E Wild Horse Wind Expansionwrkingfile 3" xfId="2608"/>
    <cellStyle name="_DEM-WP(C) Colstrip FOR_16.07E Wild Horse Wind Expansionwrkingfile 3 2" xfId="18248"/>
    <cellStyle name="_DEM-WP(C) Colstrip FOR_16.07E Wild Horse Wind Expansionwrkingfile 4" xfId="13780"/>
    <cellStyle name="_DEM-WP(C) Colstrip FOR_16.07E Wild Horse Wind Expansionwrkingfile SF" xfId="2609"/>
    <cellStyle name="_DEM-WP(C) Colstrip FOR_16.07E Wild Horse Wind Expansionwrkingfile SF 2" xfId="2610"/>
    <cellStyle name="_DEM-WP(C) Colstrip FOR_16.07E Wild Horse Wind Expansionwrkingfile SF 2 2" xfId="2611"/>
    <cellStyle name="_DEM-WP(C) Colstrip FOR_16.07E Wild Horse Wind Expansionwrkingfile SF 2 2 2" xfId="18249"/>
    <cellStyle name="_DEM-WP(C) Colstrip FOR_16.07E Wild Horse Wind Expansionwrkingfile SF 2 3" xfId="13783"/>
    <cellStyle name="_DEM-WP(C) Colstrip FOR_16.07E Wild Horse Wind Expansionwrkingfile SF 3" xfId="2612"/>
    <cellStyle name="_DEM-WP(C) Colstrip FOR_16.07E Wild Horse Wind Expansionwrkingfile SF 3 2" xfId="18250"/>
    <cellStyle name="_DEM-WP(C) Colstrip FOR_16.07E Wild Horse Wind Expansionwrkingfile SF 4" xfId="13782"/>
    <cellStyle name="_DEM-WP(C) Colstrip FOR_16.07E Wild Horse Wind Expansionwrkingfile SF_DEM-WP(C) ENERG10C--ctn Mid-C_042010 2010GRC" xfId="9190"/>
    <cellStyle name="_DEM-WP(C) Colstrip FOR_16.07E Wild Horse Wind Expansionwrkingfile_DEM-WP(C) ENERG10C--ctn Mid-C_042010 2010GRC" xfId="9191"/>
    <cellStyle name="_DEM-WP(C) Colstrip FOR_16.37E Wild Horse Expansion DeferralRevwrkingfile SF" xfId="2613"/>
    <cellStyle name="_DEM-WP(C) Colstrip FOR_16.37E Wild Horse Expansion DeferralRevwrkingfile SF 2" xfId="2614"/>
    <cellStyle name="_DEM-WP(C) Colstrip FOR_16.37E Wild Horse Expansion DeferralRevwrkingfile SF 2 2" xfId="2615"/>
    <cellStyle name="_DEM-WP(C) Colstrip FOR_16.37E Wild Horse Expansion DeferralRevwrkingfile SF 2 2 2" xfId="18251"/>
    <cellStyle name="_DEM-WP(C) Colstrip FOR_16.37E Wild Horse Expansion DeferralRevwrkingfile SF 2 3" xfId="13785"/>
    <cellStyle name="_DEM-WP(C) Colstrip FOR_16.37E Wild Horse Expansion DeferralRevwrkingfile SF 3" xfId="2616"/>
    <cellStyle name="_DEM-WP(C) Colstrip FOR_16.37E Wild Horse Expansion DeferralRevwrkingfile SF 3 2" xfId="18252"/>
    <cellStyle name="_DEM-WP(C) Colstrip FOR_16.37E Wild Horse Expansion DeferralRevwrkingfile SF 4" xfId="13784"/>
    <cellStyle name="_DEM-WP(C) Colstrip FOR_16.37E Wild Horse Expansion DeferralRevwrkingfile SF_DEM-WP(C) ENERG10C--ctn Mid-C_042010 2010GRC" xfId="9192"/>
    <cellStyle name="_DEM-WP(C) Colstrip FOR_Adj Bench DR 3 for Initial Briefs (Electric)" xfId="2617"/>
    <cellStyle name="_DEM-WP(C) Colstrip FOR_Adj Bench DR 3 for Initial Briefs (Electric) 2" xfId="2618"/>
    <cellStyle name="_DEM-WP(C) Colstrip FOR_Adj Bench DR 3 for Initial Briefs (Electric) 2 2" xfId="2619"/>
    <cellStyle name="_DEM-WP(C) Colstrip FOR_Adj Bench DR 3 for Initial Briefs (Electric) 2 2 2" xfId="18253"/>
    <cellStyle name="_DEM-WP(C) Colstrip FOR_Adj Bench DR 3 for Initial Briefs (Electric) 2 3" xfId="13787"/>
    <cellStyle name="_DEM-WP(C) Colstrip FOR_Adj Bench DR 3 for Initial Briefs (Electric) 3" xfId="2620"/>
    <cellStyle name="_DEM-WP(C) Colstrip FOR_Adj Bench DR 3 for Initial Briefs (Electric) 3 2" xfId="18254"/>
    <cellStyle name="_DEM-WP(C) Colstrip FOR_Adj Bench DR 3 for Initial Briefs (Electric) 4" xfId="13786"/>
    <cellStyle name="_DEM-WP(C) Colstrip FOR_Adj Bench DR 3 for Initial Briefs (Electric)_DEM-WP(C) ENERG10C--ctn Mid-C_042010 2010GRC" xfId="9193"/>
    <cellStyle name="_DEM-WP(C) Colstrip FOR_Book2" xfId="2621"/>
    <cellStyle name="_DEM-WP(C) Colstrip FOR_Book2 2" xfId="2622"/>
    <cellStyle name="_DEM-WP(C) Colstrip FOR_Book2 2 2" xfId="2623"/>
    <cellStyle name="_DEM-WP(C) Colstrip FOR_Book2 2 2 2" xfId="18255"/>
    <cellStyle name="_DEM-WP(C) Colstrip FOR_Book2 2 3" xfId="13789"/>
    <cellStyle name="_DEM-WP(C) Colstrip FOR_Book2 3" xfId="2624"/>
    <cellStyle name="_DEM-WP(C) Colstrip FOR_Book2 3 2" xfId="18256"/>
    <cellStyle name="_DEM-WP(C) Colstrip FOR_Book2 4" xfId="13788"/>
    <cellStyle name="_DEM-WP(C) Colstrip FOR_Book2_Adj Bench DR 3 for Initial Briefs (Electric)" xfId="2625"/>
    <cellStyle name="_DEM-WP(C) Colstrip FOR_Book2_Adj Bench DR 3 for Initial Briefs (Electric) 2" xfId="2626"/>
    <cellStyle name="_DEM-WP(C) Colstrip FOR_Book2_Adj Bench DR 3 for Initial Briefs (Electric) 2 2" xfId="2627"/>
    <cellStyle name="_DEM-WP(C) Colstrip FOR_Book2_Adj Bench DR 3 for Initial Briefs (Electric) 2 2 2" xfId="18257"/>
    <cellStyle name="_DEM-WP(C) Colstrip FOR_Book2_Adj Bench DR 3 for Initial Briefs (Electric) 2 3" xfId="13791"/>
    <cellStyle name="_DEM-WP(C) Colstrip FOR_Book2_Adj Bench DR 3 for Initial Briefs (Electric) 3" xfId="2628"/>
    <cellStyle name="_DEM-WP(C) Colstrip FOR_Book2_Adj Bench DR 3 for Initial Briefs (Electric) 3 2" xfId="18258"/>
    <cellStyle name="_DEM-WP(C) Colstrip FOR_Book2_Adj Bench DR 3 for Initial Briefs (Electric) 4" xfId="13790"/>
    <cellStyle name="_DEM-WP(C) Colstrip FOR_Book2_Adj Bench DR 3 for Initial Briefs (Electric)_DEM-WP(C) ENERG10C--ctn Mid-C_042010 2010GRC" xfId="9194"/>
    <cellStyle name="_DEM-WP(C) Colstrip FOR_Book2_DEM-WP(C) ENERG10C--ctn Mid-C_042010 2010GRC" xfId="9195"/>
    <cellStyle name="_DEM-WP(C) Colstrip FOR_Book2_Electric Rev Req Model (2009 GRC) Rebuttal" xfId="2629"/>
    <cellStyle name="_DEM-WP(C) Colstrip FOR_Book2_Electric Rev Req Model (2009 GRC) Rebuttal 2" xfId="2630"/>
    <cellStyle name="_DEM-WP(C) Colstrip FOR_Book2_Electric Rev Req Model (2009 GRC) Rebuttal 2 2" xfId="2631"/>
    <cellStyle name="_DEM-WP(C) Colstrip FOR_Book2_Electric Rev Req Model (2009 GRC) Rebuttal 2 2 2" xfId="18259"/>
    <cellStyle name="_DEM-WP(C) Colstrip FOR_Book2_Electric Rev Req Model (2009 GRC) Rebuttal 2 3" xfId="16092"/>
    <cellStyle name="_DEM-WP(C) Colstrip FOR_Book2_Electric Rev Req Model (2009 GRC) Rebuttal 3" xfId="2632"/>
    <cellStyle name="_DEM-WP(C) Colstrip FOR_Book2_Electric Rev Req Model (2009 GRC) Rebuttal 3 2" xfId="18260"/>
    <cellStyle name="_DEM-WP(C) Colstrip FOR_Book2_Electric Rev Req Model (2009 GRC) Rebuttal 4" xfId="13792"/>
    <cellStyle name="_DEM-WP(C) Colstrip FOR_Book2_Electric Rev Req Model (2009 GRC) Rebuttal REmoval of New  WH Solar AdjustMI" xfId="2633"/>
    <cellStyle name="_DEM-WP(C) Colstrip FOR_Book2_Electric Rev Req Model (2009 GRC) Rebuttal REmoval of New  WH Solar AdjustMI 2" xfId="2634"/>
    <cellStyle name="_DEM-WP(C) Colstrip FOR_Book2_Electric Rev Req Model (2009 GRC) Rebuttal REmoval of New  WH Solar AdjustMI 2 2" xfId="2635"/>
    <cellStyle name="_DEM-WP(C) Colstrip FOR_Book2_Electric Rev Req Model (2009 GRC) Rebuttal REmoval of New  WH Solar AdjustMI 2 2 2" xfId="18261"/>
    <cellStyle name="_DEM-WP(C) Colstrip FOR_Book2_Electric Rev Req Model (2009 GRC) Rebuttal REmoval of New  WH Solar AdjustMI 2 3" xfId="13794"/>
    <cellStyle name="_DEM-WP(C) Colstrip FOR_Book2_Electric Rev Req Model (2009 GRC) Rebuttal REmoval of New  WH Solar AdjustMI 3" xfId="2636"/>
    <cellStyle name="_DEM-WP(C) Colstrip FOR_Book2_Electric Rev Req Model (2009 GRC) Rebuttal REmoval of New  WH Solar AdjustMI 3 2" xfId="18262"/>
    <cellStyle name="_DEM-WP(C) Colstrip FOR_Book2_Electric Rev Req Model (2009 GRC) Rebuttal REmoval of New  WH Solar AdjustMI 4" xfId="13793"/>
    <cellStyle name="_DEM-WP(C) Colstrip FOR_Book2_Electric Rev Req Model (2009 GRC) Rebuttal REmoval of New  WH Solar AdjustMI_DEM-WP(C) ENERG10C--ctn Mid-C_042010 2010GRC" xfId="9196"/>
    <cellStyle name="_DEM-WP(C) Colstrip FOR_Book2_Electric Rev Req Model (2009 GRC) Revised 01-18-2010" xfId="2637"/>
    <cellStyle name="_DEM-WP(C) Colstrip FOR_Book2_Electric Rev Req Model (2009 GRC) Revised 01-18-2010 2" xfId="2638"/>
    <cellStyle name="_DEM-WP(C) Colstrip FOR_Book2_Electric Rev Req Model (2009 GRC) Revised 01-18-2010 2 2" xfId="2639"/>
    <cellStyle name="_DEM-WP(C) Colstrip FOR_Book2_Electric Rev Req Model (2009 GRC) Revised 01-18-2010 2 2 2" xfId="18263"/>
    <cellStyle name="_DEM-WP(C) Colstrip FOR_Book2_Electric Rev Req Model (2009 GRC) Revised 01-18-2010 2 3" xfId="13796"/>
    <cellStyle name="_DEM-WP(C) Colstrip FOR_Book2_Electric Rev Req Model (2009 GRC) Revised 01-18-2010 3" xfId="2640"/>
    <cellStyle name="_DEM-WP(C) Colstrip FOR_Book2_Electric Rev Req Model (2009 GRC) Revised 01-18-2010 3 2" xfId="18264"/>
    <cellStyle name="_DEM-WP(C) Colstrip FOR_Book2_Electric Rev Req Model (2009 GRC) Revised 01-18-2010 4" xfId="13795"/>
    <cellStyle name="_DEM-WP(C) Colstrip FOR_Book2_Electric Rev Req Model (2009 GRC) Revised 01-18-2010_DEM-WP(C) ENERG10C--ctn Mid-C_042010 2010GRC" xfId="9197"/>
    <cellStyle name="_DEM-WP(C) Colstrip FOR_Book2_Final Order Electric EXHIBIT A-1" xfId="2641"/>
    <cellStyle name="_DEM-WP(C) Colstrip FOR_Book2_Final Order Electric EXHIBIT A-1 2" xfId="2642"/>
    <cellStyle name="_DEM-WP(C) Colstrip FOR_Book2_Final Order Electric EXHIBIT A-1 2 2" xfId="2643"/>
    <cellStyle name="_DEM-WP(C) Colstrip FOR_Book2_Final Order Electric EXHIBIT A-1 2 2 2" xfId="18265"/>
    <cellStyle name="_DEM-WP(C) Colstrip FOR_Book2_Final Order Electric EXHIBIT A-1 2 3" xfId="16093"/>
    <cellStyle name="_DEM-WP(C) Colstrip FOR_Book2_Final Order Electric EXHIBIT A-1 3" xfId="2644"/>
    <cellStyle name="_DEM-WP(C) Colstrip FOR_Book2_Final Order Electric EXHIBIT A-1 3 2" xfId="18266"/>
    <cellStyle name="_DEM-WP(C) Colstrip FOR_Book2_Final Order Electric EXHIBIT A-1 4" xfId="13797"/>
    <cellStyle name="_DEM-WP(C) Colstrip FOR_Colstrip 1&amp;2 Annual O&amp;M Budgets" xfId="21576"/>
    <cellStyle name="_DEM-WP(C) Colstrip FOR_Confidential Material" xfId="9198"/>
    <cellStyle name="_DEM-WP(C) Colstrip FOR_Confidential Material 2" xfId="21577"/>
    <cellStyle name="_DEM-WP(C) Colstrip FOR_DEM-WP(C) Colstrip 12 Coal Cost Forecast 2010GRC" xfId="9199"/>
    <cellStyle name="_DEM-WP(C) Colstrip FOR_DEM-WP(C) Colstrip 12 Coal Cost Forecast 2010GRC 2" xfId="21578"/>
    <cellStyle name="_DEM-WP(C) Colstrip FOR_DEM-WP(C) ENERG10C--ctn Mid-C_042010 2010GRC" xfId="9200"/>
    <cellStyle name="_DEM-WP(C) Colstrip FOR_DEM-WP(C) Production O&amp;M 2010GRC As-Filed" xfId="9201"/>
    <cellStyle name="_DEM-WP(C) Colstrip FOR_DEM-WP(C) Production O&amp;M 2010GRC As-Filed 2" xfId="9202"/>
    <cellStyle name="_DEM-WP(C) Colstrip FOR_DEM-WP(C) Production O&amp;M 2010GRC As-Filed 2 2" xfId="21579"/>
    <cellStyle name="_DEM-WP(C) Colstrip FOR_DEM-WP(C) Production O&amp;M 2010GRC As-Filed 3" xfId="9203"/>
    <cellStyle name="_DEM-WP(C) Colstrip FOR_DEM-WP(C) Production O&amp;M 2010GRC As-Filed 3 2" xfId="21580"/>
    <cellStyle name="_DEM-WP(C) Colstrip FOR_DEM-WP(C) Production O&amp;M 2010GRC As-Filed 4" xfId="21581"/>
    <cellStyle name="_DEM-WP(C) Colstrip FOR_DEM-WP(C) Production O&amp;M 2010GRC As-Filed 4 2" xfId="21582"/>
    <cellStyle name="_DEM-WP(C) Colstrip FOR_DEM-WP(C) Production O&amp;M 2010GRC As-Filed 5" xfId="21583"/>
    <cellStyle name="_DEM-WP(C) Colstrip FOR_DEM-WP(C) Production O&amp;M 2010GRC As-Filed 5 2" xfId="21584"/>
    <cellStyle name="_DEM-WP(C) Colstrip FOR_DEM-WP(C) Production O&amp;M 2010GRC As-Filed 6" xfId="21585"/>
    <cellStyle name="_DEM-WP(C) Colstrip FOR_DEM-WP(C) Production O&amp;M 2010GRC As-Filed 6 2" xfId="21586"/>
    <cellStyle name="_DEM-WP(C) Colstrip FOR_Electric Rev Req Model (2009 GRC) Rebuttal" xfId="2645"/>
    <cellStyle name="_DEM-WP(C) Colstrip FOR_Electric Rev Req Model (2009 GRC) Rebuttal 2" xfId="2646"/>
    <cellStyle name="_DEM-WP(C) Colstrip FOR_Electric Rev Req Model (2009 GRC) Rebuttal 2 2" xfId="2647"/>
    <cellStyle name="_DEM-WP(C) Colstrip FOR_Electric Rev Req Model (2009 GRC) Rebuttal 2 2 2" xfId="18267"/>
    <cellStyle name="_DEM-WP(C) Colstrip FOR_Electric Rev Req Model (2009 GRC) Rebuttal 2 3" xfId="16094"/>
    <cellStyle name="_DEM-WP(C) Colstrip FOR_Electric Rev Req Model (2009 GRC) Rebuttal 3" xfId="2648"/>
    <cellStyle name="_DEM-WP(C) Colstrip FOR_Electric Rev Req Model (2009 GRC) Rebuttal 3 2" xfId="18268"/>
    <cellStyle name="_DEM-WP(C) Colstrip FOR_Electric Rev Req Model (2009 GRC) Rebuttal 4" xfId="13798"/>
    <cellStyle name="_DEM-WP(C) Colstrip FOR_Electric Rev Req Model (2009 GRC) Rebuttal REmoval of New  WH Solar AdjustMI" xfId="2649"/>
    <cellStyle name="_DEM-WP(C) Colstrip FOR_Electric Rev Req Model (2009 GRC) Rebuttal REmoval of New  WH Solar AdjustMI 2" xfId="2650"/>
    <cellStyle name="_DEM-WP(C) Colstrip FOR_Electric Rev Req Model (2009 GRC) Rebuttal REmoval of New  WH Solar AdjustMI 2 2" xfId="2651"/>
    <cellStyle name="_DEM-WP(C) Colstrip FOR_Electric Rev Req Model (2009 GRC) Rebuttal REmoval of New  WH Solar AdjustMI 2 2 2" xfId="18269"/>
    <cellStyle name="_DEM-WP(C) Colstrip FOR_Electric Rev Req Model (2009 GRC) Rebuttal REmoval of New  WH Solar AdjustMI 2 3" xfId="13800"/>
    <cellStyle name="_DEM-WP(C) Colstrip FOR_Electric Rev Req Model (2009 GRC) Rebuttal REmoval of New  WH Solar AdjustMI 3" xfId="2652"/>
    <cellStyle name="_DEM-WP(C) Colstrip FOR_Electric Rev Req Model (2009 GRC) Rebuttal REmoval of New  WH Solar AdjustMI 3 2" xfId="18270"/>
    <cellStyle name="_DEM-WP(C) Colstrip FOR_Electric Rev Req Model (2009 GRC) Rebuttal REmoval of New  WH Solar AdjustMI 4" xfId="13799"/>
    <cellStyle name="_DEM-WP(C) Colstrip FOR_Electric Rev Req Model (2009 GRC) Rebuttal REmoval of New  WH Solar AdjustMI_DEM-WP(C) ENERG10C--ctn Mid-C_042010 2010GRC" xfId="9204"/>
    <cellStyle name="_DEM-WP(C) Colstrip FOR_Electric Rev Req Model (2009 GRC) Revised 01-18-2010" xfId="2653"/>
    <cellStyle name="_DEM-WP(C) Colstrip FOR_Electric Rev Req Model (2009 GRC) Revised 01-18-2010 2" xfId="2654"/>
    <cellStyle name="_DEM-WP(C) Colstrip FOR_Electric Rev Req Model (2009 GRC) Revised 01-18-2010 2 2" xfId="2655"/>
    <cellStyle name="_DEM-WP(C) Colstrip FOR_Electric Rev Req Model (2009 GRC) Revised 01-18-2010 2 2 2" xfId="18271"/>
    <cellStyle name="_DEM-WP(C) Colstrip FOR_Electric Rev Req Model (2009 GRC) Revised 01-18-2010 2 3" xfId="13802"/>
    <cellStyle name="_DEM-WP(C) Colstrip FOR_Electric Rev Req Model (2009 GRC) Revised 01-18-2010 3" xfId="2656"/>
    <cellStyle name="_DEM-WP(C) Colstrip FOR_Electric Rev Req Model (2009 GRC) Revised 01-18-2010 3 2" xfId="18272"/>
    <cellStyle name="_DEM-WP(C) Colstrip FOR_Electric Rev Req Model (2009 GRC) Revised 01-18-2010 4" xfId="13801"/>
    <cellStyle name="_DEM-WP(C) Colstrip FOR_Electric Rev Req Model (2009 GRC) Revised 01-18-2010_DEM-WP(C) ENERG10C--ctn Mid-C_042010 2010GRC" xfId="9205"/>
    <cellStyle name="_DEM-WP(C) Colstrip FOR_Final Order Electric EXHIBIT A-1" xfId="2657"/>
    <cellStyle name="_DEM-WP(C) Colstrip FOR_Final Order Electric EXHIBIT A-1 2" xfId="2658"/>
    <cellStyle name="_DEM-WP(C) Colstrip FOR_Final Order Electric EXHIBIT A-1 2 2" xfId="2659"/>
    <cellStyle name="_DEM-WP(C) Colstrip FOR_Final Order Electric EXHIBIT A-1 2 2 2" xfId="18273"/>
    <cellStyle name="_DEM-WP(C) Colstrip FOR_Final Order Electric EXHIBIT A-1 2 3" xfId="16095"/>
    <cellStyle name="_DEM-WP(C) Colstrip FOR_Final Order Electric EXHIBIT A-1 3" xfId="2660"/>
    <cellStyle name="_DEM-WP(C) Colstrip FOR_Final Order Electric EXHIBIT A-1 3 2" xfId="18274"/>
    <cellStyle name="_DEM-WP(C) Colstrip FOR_Final Order Electric EXHIBIT A-1 4" xfId="13803"/>
    <cellStyle name="_DEM-WP(C) Colstrip FOR_Rebuttal Power Costs" xfId="2661"/>
    <cellStyle name="_DEM-WP(C) Colstrip FOR_Rebuttal Power Costs 2" xfId="2662"/>
    <cellStyle name="_DEM-WP(C) Colstrip FOR_Rebuttal Power Costs 2 2" xfId="2663"/>
    <cellStyle name="_DEM-WP(C) Colstrip FOR_Rebuttal Power Costs 2 2 2" xfId="18275"/>
    <cellStyle name="_DEM-WP(C) Colstrip FOR_Rebuttal Power Costs 2 3" xfId="13805"/>
    <cellStyle name="_DEM-WP(C) Colstrip FOR_Rebuttal Power Costs 3" xfId="2664"/>
    <cellStyle name="_DEM-WP(C) Colstrip FOR_Rebuttal Power Costs 3 2" xfId="18276"/>
    <cellStyle name="_DEM-WP(C) Colstrip FOR_Rebuttal Power Costs 4" xfId="13804"/>
    <cellStyle name="_DEM-WP(C) Colstrip FOR_Rebuttal Power Costs_Adj Bench DR 3 for Initial Briefs (Electric)" xfId="2665"/>
    <cellStyle name="_DEM-WP(C) Colstrip FOR_Rebuttal Power Costs_Adj Bench DR 3 for Initial Briefs (Electric) 2" xfId="2666"/>
    <cellStyle name="_DEM-WP(C) Colstrip FOR_Rebuttal Power Costs_Adj Bench DR 3 for Initial Briefs (Electric) 2 2" xfId="2667"/>
    <cellStyle name="_DEM-WP(C) Colstrip FOR_Rebuttal Power Costs_Adj Bench DR 3 for Initial Briefs (Electric) 2 2 2" xfId="18277"/>
    <cellStyle name="_DEM-WP(C) Colstrip FOR_Rebuttal Power Costs_Adj Bench DR 3 for Initial Briefs (Electric) 2 3" xfId="13807"/>
    <cellStyle name="_DEM-WP(C) Colstrip FOR_Rebuttal Power Costs_Adj Bench DR 3 for Initial Briefs (Electric) 3" xfId="2668"/>
    <cellStyle name="_DEM-WP(C) Colstrip FOR_Rebuttal Power Costs_Adj Bench DR 3 for Initial Briefs (Electric) 3 2" xfId="18278"/>
    <cellStyle name="_DEM-WP(C) Colstrip FOR_Rebuttal Power Costs_Adj Bench DR 3 for Initial Briefs (Electric) 4" xfId="13806"/>
    <cellStyle name="_DEM-WP(C) Colstrip FOR_Rebuttal Power Costs_Adj Bench DR 3 for Initial Briefs (Electric)_DEM-WP(C) ENERG10C--ctn Mid-C_042010 2010GRC" xfId="9206"/>
    <cellStyle name="_DEM-WP(C) Colstrip FOR_Rebuttal Power Costs_DEM-WP(C) ENERG10C--ctn Mid-C_042010 2010GRC" xfId="9207"/>
    <cellStyle name="_DEM-WP(C) Colstrip FOR_Rebuttal Power Costs_Electric Rev Req Model (2009 GRC) Rebuttal" xfId="2669"/>
    <cellStyle name="_DEM-WP(C) Colstrip FOR_Rebuttal Power Costs_Electric Rev Req Model (2009 GRC) Rebuttal 2" xfId="2670"/>
    <cellStyle name="_DEM-WP(C) Colstrip FOR_Rebuttal Power Costs_Electric Rev Req Model (2009 GRC) Rebuttal 2 2" xfId="2671"/>
    <cellStyle name="_DEM-WP(C) Colstrip FOR_Rebuttal Power Costs_Electric Rev Req Model (2009 GRC) Rebuttal 2 2 2" xfId="18279"/>
    <cellStyle name="_DEM-WP(C) Colstrip FOR_Rebuttal Power Costs_Electric Rev Req Model (2009 GRC) Rebuttal 2 3" xfId="16096"/>
    <cellStyle name="_DEM-WP(C) Colstrip FOR_Rebuttal Power Costs_Electric Rev Req Model (2009 GRC) Rebuttal 3" xfId="2672"/>
    <cellStyle name="_DEM-WP(C) Colstrip FOR_Rebuttal Power Costs_Electric Rev Req Model (2009 GRC) Rebuttal 3 2" xfId="18280"/>
    <cellStyle name="_DEM-WP(C) Colstrip FOR_Rebuttal Power Costs_Electric Rev Req Model (2009 GRC) Rebuttal 4" xfId="13808"/>
    <cellStyle name="_DEM-WP(C) Colstrip FOR_Rebuttal Power Costs_Electric Rev Req Model (2009 GRC) Rebuttal REmoval of New  WH Solar AdjustMI" xfId="2673"/>
    <cellStyle name="_DEM-WP(C) Colstrip FOR_Rebuttal Power Costs_Electric Rev Req Model (2009 GRC) Rebuttal REmoval of New  WH Solar AdjustMI 2" xfId="2674"/>
    <cellStyle name="_DEM-WP(C) Colstrip FOR_Rebuttal Power Costs_Electric Rev Req Model (2009 GRC) Rebuttal REmoval of New  WH Solar AdjustMI 2 2" xfId="2675"/>
    <cellStyle name="_DEM-WP(C) Colstrip FOR_Rebuttal Power Costs_Electric Rev Req Model (2009 GRC) Rebuttal REmoval of New  WH Solar AdjustMI 2 2 2" xfId="18281"/>
    <cellStyle name="_DEM-WP(C) Colstrip FOR_Rebuttal Power Costs_Electric Rev Req Model (2009 GRC) Rebuttal REmoval of New  WH Solar AdjustMI 2 3" xfId="13810"/>
    <cellStyle name="_DEM-WP(C) Colstrip FOR_Rebuttal Power Costs_Electric Rev Req Model (2009 GRC) Rebuttal REmoval of New  WH Solar AdjustMI 3" xfId="2676"/>
    <cellStyle name="_DEM-WP(C) Colstrip FOR_Rebuttal Power Costs_Electric Rev Req Model (2009 GRC) Rebuttal REmoval of New  WH Solar AdjustMI 3 2" xfId="18282"/>
    <cellStyle name="_DEM-WP(C) Colstrip FOR_Rebuttal Power Costs_Electric Rev Req Model (2009 GRC) Rebuttal REmoval of New  WH Solar AdjustMI 4" xfId="13809"/>
    <cellStyle name="_DEM-WP(C) Colstrip FOR_Rebuttal Power Costs_Electric Rev Req Model (2009 GRC) Rebuttal REmoval of New  WH Solar AdjustMI_DEM-WP(C) ENERG10C--ctn Mid-C_042010 2010GRC" xfId="9208"/>
    <cellStyle name="_DEM-WP(C) Colstrip FOR_Rebuttal Power Costs_Electric Rev Req Model (2009 GRC) Revised 01-18-2010" xfId="2677"/>
    <cellStyle name="_DEM-WP(C) Colstrip FOR_Rebuttal Power Costs_Electric Rev Req Model (2009 GRC) Revised 01-18-2010 2" xfId="2678"/>
    <cellStyle name="_DEM-WP(C) Colstrip FOR_Rebuttal Power Costs_Electric Rev Req Model (2009 GRC) Revised 01-18-2010 2 2" xfId="2679"/>
    <cellStyle name="_DEM-WP(C) Colstrip FOR_Rebuttal Power Costs_Electric Rev Req Model (2009 GRC) Revised 01-18-2010 2 2 2" xfId="18283"/>
    <cellStyle name="_DEM-WP(C) Colstrip FOR_Rebuttal Power Costs_Electric Rev Req Model (2009 GRC) Revised 01-18-2010 2 3" xfId="13812"/>
    <cellStyle name="_DEM-WP(C) Colstrip FOR_Rebuttal Power Costs_Electric Rev Req Model (2009 GRC) Revised 01-18-2010 3" xfId="2680"/>
    <cellStyle name="_DEM-WP(C) Colstrip FOR_Rebuttal Power Costs_Electric Rev Req Model (2009 GRC) Revised 01-18-2010 3 2" xfId="18284"/>
    <cellStyle name="_DEM-WP(C) Colstrip FOR_Rebuttal Power Costs_Electric Rev Req Model (2009 GRC) Revised 01-18-2010 4" xfId="13811"/>
    <cellStyle name="_DEM-WP(C) Colstrip FOR_Rebuttal Power Costs_Electric Rev Req Model (2009 GRC) Revised 01-18-2010_DEM-WP(C) ENERG10C--ctn Mid-C_042010 2010GRC" xfId="9209"/>
    <cellStyle name="_DEM-WP(C) Colstrip FOR_Rebuttal Power Costs_Final Order Electric EXHIBIT A-1" xfId="2681"/>
    <cellStyle name="_DEM-WP(C) Colstrip FOR_Rebuttal Power Costs_Final Order Electric EXHIBIT A-1 2" xfId="2682"/>
    <cellStyle name="_DEM-WP(C) Colstrip FOR_Rebuttal Power Costs_Final Order Electric EXHIBIT A-1 2 2" xfId="2683"/>
    <cellStyle name="_DEM-WP(C) Colstrip FOR_Rebuttal Power Costs_Final Order Electric EXHIBIT A-1 2 2 2" xfId="18285"/>
    <cellStyle name="_DEM-WP(C) Colstrip FOR_Rebuttal Power Costs_Final Order Electric EXHIBIT A-1 2 3" xfId="16097"/>
    <cellStyle name="_DEM-WP(C) Colstrip FOR_Rebuttal Power Costs_Final Order Electric EXHIBIT A-1 3" xfId="2684"/>
    <cellStyle name="_DEM-WP(C) Colstrip FOR_Rebuttal Power Costs_Final Order Electric EXHIBIT A-1 3 2" xfId="18286"/>
    <cellStyle name="_DEM-WP(C) Colstrip FOR_Rebuttal Power Costs_Final Order Electric EXHIBIT A-1 4" xfId="13813"/>
    <cellStyle name="_DEM-WP(C) Colstrip FOR_TENASKA REGULATORY ASSET" xfId="2685"/>
    <cellStyle name="_DEM-WP(C) Colstrip FOR_TENASKA REGULATORY ASSET 2" xfId="2686"/>
    <cellStyle name="_DEM-WP(C) Colstrip FOR_TENASKA REGULATORY ASSET 2 2" xfId="2687"/>
    <cellStyle name="_DEM-WP(C) Colstrip FOR_TENASKA REGULATORY ASSET 2 2 2" xfId="18287"/>
    <cellStyle name="_DEM-WP(C) Colstrip FOR_TENASKA REGULATORY ASSET 2 3" xfId="16098"/>
    <cellStyle name="_DEM-WP(C) Colstrip FOR_TENASKA REGULATORY ASSET 3" xfId="2688"/>
    <cellStyle name="_DEM-WP(C) Colstrip FOR_TENASKA REGULATORY ASSET 3 2" xfId="18288"/>
    <cellStyle name="_DEM-WP(C) Colstrip FOR_TENASKA REGULATORY ASSET 4" xfId="13814"/>
    <cellStyle name="_DEM-WP(C) Costs not in AURORA 2006GRC" xfId="2689"/>
    <cellStyle name="_DEM-WP(C) Costs not in AURORA 2006GRC 2" xfId="2690"/>
    <cellStyle name="_DEM-WP(C) Costs not in AURORA 2006GRC 2 2" xfId="2691"/>
    <cellStyle name="_DEM-WP(C) Costs not in AURORA 2006GRC 2 2 2" xfId="2692"/>
    <cellStyle name="_DEM-WP(C) Costs not in AURORA 2006GRC 2 2 2 2" xfId="18289"/>
    <cellStyle name="_DEM-WP(C) Costs not in AURORA 2006GRC 2 2 3" xfId="13816"/>
    <cellStyle name="_DEM-WP(C) Costs not in AURORA 2006GRC 2 3" xfId="2693"/>
    <cellStyle name="_DEM-WP(C) Costs not in AURORA 2006GRC 2 3 2" xfId="18290"/>
    <cellStyle name="_DEM-WP(C) Costs not in AURORA 2006GRC 2 4" xfId="13815"/>
    <cellStyle name="_DEM-WP(C) Costs not in AURORA 2006GRC 3" xfId="2694"/>
    <cellStyle name="_DEM-WP(C) Costs not in AURORA 2006GRC 3 2" xfId="2695"/>
    <cellStyle name="_DEM-WP(C) Costs not in AURORA 2006GRC 3 2 2" xfId="18291"/>
    <cellStyle name="_DEM-WP(C) Costs not in AURORA 2006GRC 3 3" xfId="13817"/>
    <cellStyle name="_DEM-WP(C) Costs not in AURORA 2006GRC 4" xfId="2696"/>
    <cellStyle name="_DEM-WP(C) Costs not in AURORA 2006GRC 4 2" xfId="2697"/>
    <cellStyle name="_DEM-WP(C) Costs not in AURORA 2006GRC 4 2 2" xfId="15603"/>
    <cellStyle name="_DEM-WP(C) Costs not in AURORA 2006GRC 4 3" xfId="13818"/>
    <cellStyle name="_DEM-WP(C) Costs not in AURORA 2006GRC 5" xfId="9210"/>
    <cellStyle name="_DEM-WP(C) Costs not in AURORA 2006GRC 5 2" xfId="21587"/>
    <cellStyle name="_DEM-WP(C) Costs not in AURORA 2006GRC 5 2 2" xfId="21588"/>
    <cellStyle name="_DEM-WP(C) Costs not in AURORA 2006GRC 5 3" xfId="21589"/>
    <cellStyle name="_DEM-WP(C) Costs not in AURORA 2006GRC 6" xfId="9211"/>
    <cellStyle name="_DEM-WP(C) Costs not in AURORA 2006GRC 6 2" xfId="9212"/>
    <cellStyle name="_DEM-WP(C) Costs not in AURORA 2006GRC 7" xfId="9213"/>
    <cellStyle name="_DEM-WP(C) Costs not in AURORA 2006GRC 7 2" xfId="9214"/>
    <cellStyle name="_DEM-WP(C) Costs not in AURORA 2006GRC 8" xfId="21590"/>
    <cellStyle name="_DEM-WP(C) Costs not in AURORA 2006GRC 8 2" xfId="21591"/>
    <cellStyle name="_DEM-WP(C) Costs not in AURORA 2006GRC 9" xfId="21592"/>
    <cellStyle name="_DEM-WP(C) Costs not in AURORA 2006GRC 9 2" xfId="21593"/>
    <cellStyle name="_DEM-WP(C) Costs not in AURORA 2006GRC_(C) WHE Proforma with ITC cash grant 10 Yr Amort_for deferral_102809" xfId="2698"/>
    <cellStyle name="_DEM-WP(C) Costs not in AURORA 2006GRC_(C) WHE Proforma with ITC cash grant 10 Yr Amort_for deferral_102809 2" xfId="2699"/>
    <cellStyle name="_DEM-WP(C) Costs not in AURORA 2006GRC_(C) WHE Proforma with ITC cash grant 10 Yr Amort_for deferral_102809 2 2" xfId="2700"/>
    <cellStyle name="_DEM-WP(C) Costs not in AURORA 2006GRC_(C) WHE Proforma with ITC cash grant 10 Yr Amort_for deferral_102809 2 2 2" xfId="18292"/>
    <cellStyle name="_DEM-WP(C) Costs not in AURORA 2006GRC_(C) WHE Proforma with ITC cash grant 10 Yr Amort_for deferral_102809 2 3" xfId="13820"/>
    <cellStyle name="_DEM-WP(C) Costs not in AURORA 2006GRC_(C) WHE Proforma with ITC cash grant 10 Yr Amort_for deferral_102809 3" xfId="2701"/>
    <cellStyle name="_DEM-WP(C) Costs not in AURORA 2006GRC_(C) WHE Proforma with ITC cash grant 10 Yr Amort_for deferral_102809 3 2" xfId="18293"/>
    <cellStyle name="_DEM-WP(C) Costs not in AURORA 2006GRC_(C) WHE Proforma with ITC cash grant 10 Yr Amort_for deferral_102809 4" xfId="13819"/>
    <cellStyle name="_DEM-WP(C) Costs not in AURORA 2006GRC_(C) WHE Proforma with ITC cash grant 10 Yr Amort_for deferral_102809_16.07E Wild Horse Wind Expansionwrkingfile" xfId="2702"/>
    <cellStyle name="_DEM-WP(C) Costs not in AURORA 2006GRC_(C) WHE Proforma with ITC cash grant 10 Yr Amort_for deferral_102809_16.07E Wild Horse Wind Expansionwrkingfile 2" xfId="2703"/>
    <cellStyle name="_DEM-WP(C) Costs not in AURORA 2006GRC_(C) WHE Proforma with ITC cash grant 10 Yr Amort_for deferral_102809_16.07E Wild Horse Wind Expansionwrkingfile 2 2" xfId="2704"/>
    <cellStyle name="_DEM-WP(C) Costs not in AURORA 2006GRC_(C) WHE Proforma with ITC cash grant 10 Yr Amort_for deferral_102809_16.07E Wild Horse Wind Expansionwrkingfile 2 2 2" xfId="18294"/>
    <cellStyle name="_DEM-WP(C) Costs not in AURORA 2006GRC_(C) WHE Proforma with ITC cash grant 10 Yr Amort_for deferral_102809_16.07E Wild Horse Wind Expansionwrkingfile 2 3" xfId="13822"/>
    <cellStyle name="_DEM-WP(C) Costs not in AURORA 2006GRC_(C) WHE Proforma with ITC cash grant 10 Yr Amort_for deferral_102809_16.07E Wild Horse Wind Expansionwrkingfile 3" xfId="2705"/>
    <cellStyle name="_DEM-WP(C) Costs not in AURORA 2006GRC_(C) WHE Proforma with ITC cash grant 10 Yr Amort_for deferral_102809_16.07E Wild Horse Wind Expansionwrkingfile 3 2" xfId="18295"/>
    <cellStyle name="_DEM-WP(C) Costs not in AURORA 2006GRC_(C) WHE Proforma with ITC cash grant 10 Yr Amort_for deferral_102809_16.07E Wild Horse Wind Expansionwrkingfile 4" xfId="13821"/>
    <cellStyle name="_DEM-WP(C) Costs not in AURORA 2006GRC_(C) WHE Proforma with ITC cash grant 10 Yr Amort_for deferral_102809_16.07E Wild Horse Wind Expansionwrkingfile SF" xfId="2706"/>
    <cellStyle name="_DEM-WP(C) Costs not in AURORA 2006GRC_(C) WHE Proforma with ITC cash grant 10 Yr Amort_for deferral_102809_16.07E Wild Horse Wind Expansionwrkingfile SF 2" xfId="2707"/>
    <cellStyle name="_DEM-WP(C) Costs not in AURORA 2006GRC_(C) WHE Proforma with ITC cash grant 10 Yr Amort_for deferral_102809_16.07E Wild Horse Wind Expansionwrkingfile SF 2 2" xfId="2708"/>
    <cellStyle name="_DEM-WP(C) Costs not in AURORA 2006GRC_(C) WHE Proforma with ITC cash grant 10 Yr Amort_for deferral_102809_16.07E Wild Horse Wind Expansionwrkingfile SF 2 2 2" xfId="18296"/>
    <cellStyle name="_DEM-WP(C) Costs not in AURORA 2006GRC_(C) WHE Proforma with ITC cash grant 10 Yr Amort_for deferral_102809_16.07E Wild Horse Wind Expansionwrkingfile SF 2 3" xfId="13824"/>
    <cellStyle name="_DEM-WP(C) Costs not in AURORA 2006GRC_(C) WHE Proforma with ITC cash grant 10 Yr Amort_for deferral_102809_16.07E Wild Horse Wind Expansionwrkingfile SF 3" xfId="2709"/>
    <cellStyle name="_DEM-WP(C) Costs not in AURORA 2006GRC_(C) WHE Proforma with ITC cash grant 10 Yr Amort_for deferral_102809_16.07E Wild Horse Wind Expansionwrkingfile SF 3 2" xfId="18297"/>
    <cellStyle name="_DEM-WP(C) Costs not in AURORA 2006GRC_(C) WHE Proforma with ITC cash grant 10 Yr Amort_for deferral_102809_16.07E Wild Horse Wind Expansionwrkingfile SF 4" xfId="13823"/>
    <cellStyle name="_DEM-WP(C) Costs not in AURORA 2006GRC_(C) WHE Proforma with ITC cash grant 10 Yr Amort_for deferral_102809_16.07E Wild Horse Wind Expansionwrkingfile SF_DEM-WP(C) ENERG10C--ctn Mid-C_042010 2010GRC" xfId="9215"/>
    <cellStyle name="_DEM-WP(C) Costs not in AURORA 2006GRC_(C) WHE Proforma with ITC cash grant 10 Yr Amort_for deferral_102809_16.07E Wild Horse Wind Expansionwrkingfile_DEM-WP(C) ENERG10C--ctn Mid-C_042010 2010GRC" xfId="9216"/>
    <cellStyle name="_DEM-WP(C) Costs not in AURORA 2006GRC_(C) WHE Proforma with ITC cash grant 10 Yr Amort_for deferral_102809_16.37E Wild Horse Expansion DeferralRevwrkingfile SF" xfId="2710"/>
    <cellStyle name="_DEM-WP(C) Costs not in AURORA 2006GRC_(C) WHE Proforma with ITC cash grant 10 Yr Amort_for deferral_102809_16.37E Wild Horse Expansion DeferralRevwrkingfile SF 2" xfId="2711"/>
    <cellStyle name="_DEM-WP(C) Costs not in AURORA 2006GRC_(C) WHE Proforma with ITC cash grant 10 Yr Amort_for deferral_102809_16.37E Wild Horse Expansion DeferralRevwrkingfile SF 2 2" xfId="2712"/>
    <cellStyle name="_DEM-WP(C) Costs not in AURORA 2006GRC_(C) WHE Proforma with ITC cash grant 10 Yr Amort_for deferral_102809_16.37E Wild Horse Expansion DeferralRevwrkingfile SF 2 2 2" xfId="18298"/>
    <cellStyle name="_DEM-WP(C) Costs not in AURORA 2006GRC_(C) WHE Proforma with ITC cash grant 10 Yr Amort_for deferral_102809_16.37E Wild Horse Expansion DeferralRevwrkingfile SF 2 3" xfId="13826"/>
    <cellStyle name="_DEM-WP(C) Costs not in AURORA 2006GRC_(C) WHE Proforma with ITC cash grant 10 Yr Amort_for deferral_102809_16.37E Wild Horse Expansion DeferralRevwrkingfile SF 3" xfId="2713"/>
    <cellStyle name="_DEM-WP(C) Costs not in AURORA 2006GRC_(C) WHE Proforma with ITC cash grant 10 Yr Amort_for deferral_102809_16.37E Wild Horse Expansion DeferralRevwrkingfile SF 3 2" xfId="18299"/>
    <cellStyle name="_DEM-WP(C) Costs not in AURORA 2006GRC_(C) WHE Proforma with ITC cash grant 10 Yr Amort_for deferral_102809_16.37E Wild Horse Expansion DeferralRevwrkingfile SF 4" xfId="13825"/>
    <cellStyle name="_DEM-WP(C) Costs not in AURORA 2006GRC_(C) WHE Proforma with ITC cash grant 10 Yr Amort_for deferral_102809_16.37E Wild Horse Expansion DeferralRevwrkingfile SF_DEM-WP(C) ENERG10C--ctn Mid-C_042010 2010GRC" xfId="9217"/>
    <cellStyle name="_DEM-WP(C) Costs not in AURORA 2006GRC_(C) WHE Proforma with ITC cash grant 10 Yr Amort_for deferral_102809_DEM-WP(C) ENERG10C--ctn Mid-C_042010 2010GRC" xfId="9218"/>
    <cellStyle name="_DEM-WP(C) Costs not in AURORA 2006GRC_(C) WHE Proforma with ITC cash grant 10 Yr Amort_for rebuttal_120709" xfId="2714"/>
    <cellStyle name="_DEM-WP(C) Costs not in AURORA 2006GRC_(C) WHE Proforma with ITC cash grant 10 Yr Amort_for rebuttal_120709 2" xfId="2715"/>
    <cellStyle name="_DEM-WP(C) Costs not in AURORA 2006GRC_(C) WHE Proforma with ITC cash grant 10 Yr Amort_for rebuttal_120709 2 2" xfId="2716"/>
    <cellStyle name="_DEM-WP(C) Costs not in AURORA 2006GRC_(C) WHE Proforma with ITC cash grant 10 Yr Amort_for rebuttal_120709 2 2 2" xfId="18300"/>
    <cellStyle name="_DEM-WP(C) Costs not in AURORA 2006GRC_(C) WHE Proforma with ITC cash grant 10 Yr Amort_for rebuttal_120709 2 3" xfId="13828"/>
    <cellStyle name="_DEM-WP(C) Costs not in AURORA 2006GRC_(C) WHE Proforma with ITC cash grant 10 Yr Amort_for rebuttal_120709 3" xfId="2717"/>
    <cellStyle name="_DEM-WP(C) Costs not in AURORA 2006GRC_(C) WHE Proforma with ITC cash grant 10 Yr Amort_for rebuttal_120709 3 2" xfId="18301"/>
    <cellStyle name="_DEM-WP(C) Costs not in AURORA 2006GRC_(C) WHE Proforma with ITC cash grant 10 Yr Amort_for rebuttal_120709 4" xfId="13827"/>
    <cellStyle name="_DEM-WP(C) Costs not in AURORA 2006GRC_(C) WHE Proforma with ITC cash grant 10 Yr Amort_for rebuttal_120709_DEM-WP(C) ENERG10C--ctn Mid-C_042010 2010GRC" xfId="9219"/>
    <cellStyle name="_DEM-WP(C) Costs not in AURORA 2006GRC_04.07E Wild Horse Wind Expansion" xfId="2718"/>
    <cellStyle name="_DEM-WP(C) Costs not in AURORA 2006GRC_04.07E Wild Horse Wind Expansion 2" xfId="2719"/>
    <cellStyle name="_DEM-WP(C) Costs not in AURORA 2006GRC_04.07E Wild Horse Wind Expansion 2 2" xfId="2720"/>
    <cellStyle name="_DEM-WP(C) Costs not in AURORA 2006GRC_04.07E Wild Horse Wind Expansion 2 2 2" xfId="18302"/>
    <cellStyle name="_DEM-WP(C) Costs not in AURORA 2006GRC_04.07E Wild Horse Wind Expansion 2 3" xfId="13830"/>
    <cellStyle name="_DEM-WP(C) Costs not in AURORA 2006GRC_04.07E Wild Horse Wind Expansion 3" xfId="2721"/>
    <cellStyle name="_DEM-WP(C) Costs not in AURORA 2006GRC_04.07E Wild Horse Wind Expansion 3 2" xfId="18303"/>
    <cellStyle name="_DEM-WP(C) Costs not in AURORA 2006GRC_04.07E Wild Horse Wind Expansion 4" xfId="13829"/>
    <cellStyle name="_DEM-WP(C) Costs not in AURORA 2006GRC_04.07E Wild Horse Wind Expansion_16.07E Wild Horse Wind Expansionwrkingfile" xfId="2722"/>
    <cellStyle name="_DEM-WP(C) Costs not in AURORA 2006GRC_04.07E Wild Horse Wind Expansion_16.07E Wild Horse Wind Expansionwrkingfile 2" xfId="2723"/>
    <cellStyle name="_DEM-WP(C) Costs not in AURORA 2006GRC_04.07E Wild Horse Wind Expansion_16.07E Wild Horse Wind Expansionwrkingfile 2 2" xfId="2724"/>
    <cellStyle name="_DEM-WP(C) Costs not in AURORA 2006GRC_04.07E Wild Horse Wind Expansion_16.07E Wild Horse Wind Expansionwrkingfile 2 2 2" xfId="18304"/>
    <cellStyle name="_DEM-WP(C) Costs not in AURORA 2006GRC_04.07E Wild Horse Wind Expansion_16.07E Wild Horse Wind Expansionwrkingfile 2 3" xfId="13832"/>
    <cellStyle name="_DEM-WP(C) Costs not in AURORA 2006GRC_04.07E Wild Horse Wind Expansion_16.07E Wild Horse Wind Expansionwrkingfile 3" xfId="2725"/>
    <cellStyle name="_DEM-WP(C) Costs not in AURORA 2006GRC_04.07E Wild Horse Wind Expansion_16.07E Wild Horse Wind Expansionwrkingfile 3 2" xfId="18305"/>
    <cellStyle name="_DEM-WP(C) Costs not in AURORA 2006GRC_04.07E Wild Horse Wind Expansion_16.07E Wild Horse Wind Expansionwrkingfile 4" xfId="13831"/>
    <cellStyle name="_DEM-WP(C) Costs not in AURORA 2006GRC_04.07E Wild Horse Wind Expansion_16.07E Wild Horse Wind Expansionwrkingfile SF" xfId="2726"/>
    <cellStyle name="_DEM-WP(C) Costs not in AURORA 2006GRC_04.07E Wild Horse Wind Expansion_16.07E Wild Horse Wind Expansionwrkingfile SF 2" xfId="2727"/>
    <cellStyle name="_DEM-WP(C) Costs not in AURORA 2006GRC_04.07E Wild Horse Wind Expansion_16.07E Wild Horse Wind Expansionwrkingfile SF 2 2" xfId="2728"/>
    <cellStyle name="_DEM-WP(C) Costs not in AURORA 2006GRC_04.07E Wild Horse Wind Expansion_16.07E Wild Horse Wind Expansionwrkingfile SF 2 2 2" xfId="18306"/>
    <cellStyle name="_DEM-WP(C) Costs not in AURORA 2006GRC_04.07E Wild Horse Wind Expansion_16.07E Wild Horse Wind Expansionwrkingfile SF 2 3" xfId="13834"/>
    <cellStyle name="_DEM-WP(C) Costs not in AURORA 2006GRC_04.07E Wild Horse Wind Expansion_16.07E Wild Horse Wind Expansionwrkingfile SF 3" xfId="2729"/>
    <cellStyle name="_DEM-WP(C) Costs not in AURORA 2006GRC_04.07E Wild Horse Wind Expansion_16.07E Wild Horse Wind Expansionwrkingfile SF 3 2" xfId="18307"/>
    <cellStyle name="_DEM-WP(C) Costs not in AURORA 2006GRC_04.07E Wild Horse Wind Expansion_16.07E Wild Horse Wind Expansionwrkingfile SF 4" xfId="13833"/>
    <cellStyle name="_DEM-WP(C) Costs not in AURORA 2006GRC_04.07E Wild Horse Wind Expansion_16.07E Wild Horse Wind Expansionwrkingfile SF_DEM-WP(C) ENERG10C--ctn Mid-C_042010 2010GRC" xfId="9220"/>
    <cellStyle name="_DEM-WP(C) Costs not in AURORA 2006GRC_04.07E Wild Horse Wind Expansion_16.07E Wild Horse Wind Expansionwrkingfile_DEM-WP(C) ENERG10C--ctn Mid-C_042010 2010GRC" xfId="9221"/>
    <cellStyle name="_DEM-WP(C) Costs not in AURORA 2006GRC_04.07E Wild Horse Wind Expansion_16.37E Wild Horse Expansion DeferralRevwrkingfile SF" xfId="2730"/>
    <cellStyle name="_DEM-WP(C) Costs not in AURORA 2006GRC_04.07E Wild Horse Wind Expansion_16.37E Wild Horse Expansion DeferralRevwrkingfile SF 2" xfId="2731"/>
    <cellStyle name="_DEM-WP(C) Costs not in AURORA 2006GRC_04.07E Wild Horse Wind Expansion_16.37E Wild Horse Expansion DeferralRevwrkingfile SF 2 2" xfId="2732"/>
    <cellStyle name="_DEM-WP(C) Costs not in AURORA 2006GRC_04.07E Wild Horse Wind Expansion_16.37E Wild Horse Expansion DeferralRevwrkingfile SF 2 2 2" xfId="18308"/>
    <cellStyle name="_DEM-WP(C) Costs not in AURORA 2006GRC_04.07E Wild Horse Wind Expansion_16.37E Wild Horse Expansion DeferralRevwrkingfile SF 2 3" xfId="13836"/>
    <cellStyle name="_DEM-WP(C) Costs not in AURORA 2006GRC_04.07E Wild Horse Wind Expansion_16.37E Wild Horse Expansion DeferralRevwrkingfile SF 3" xfId="2733"/>
    <cellStyle name="_DEM-WP(C) Costs not in AURORA 2006GRC_04.07E Wild Horse Wind Expansion_16.37E Wild Horse Expansion DeferralRevwrkingfile SF 3 2" xfId="18309"/>
    <cellStyle name="_DEM-WP(C) Costs not in AURORA 2006GRC_04.07E Wild Horse Wind Expansion_16.37E Wild Horse Expansion DeferralRevwrkingfile SF 4" xfId="13835"/>
    <cellStyle name="_DEM-WP(C) Costs not in AURORA 2006GRC_04.07E Wild Horse Wind Expansion_16.37E Wild Horse Expansion DeferralRevwrkingfile SF_DEM-WP(C) ENERG10C--ctn Mid-C_042010 2010GRC" xfId="9222"/>
    <cellStyle name="_DEM-WP(C) Costs not in AURORA 2006GRC_04.07E Wild Horse Wind Expansion_DEM-WP(C) ENERG10C--ctn Mid-C_042010 2010GRC" xfId="9223"/>
    <cellStyle name="_DEM-WP(C) Costs not in AURORA 2006GRC_16.07E Wild Horse Wind Expansionwrkingfile" xfId="2734"/>
    <cellStyle name="_DEM-WP(C) Costs not in AURORA 2006GRC_16.07E Wild Horse Wind Expansionwrkingfile 2" xfId="2735"/>
    <cellStyle name="_DEM-WP(C) Costs not in AURORA 2006GRC_16.07E Wild Horse Wind Expansionwrkingfile 2 2" xfId="2736"/>
    <cellStyle name="_DEM-WP(C) Costs not in AURORA 2006GRC_16.07E Wild Horse Wind Expansionwrkingfile 2 2 2" xfId="18310"/>
    <cellStyle name="_DEM-WP(C) Costs not in AURORA 2006GRC_16.07E Wild Horse Wind Expansionwrkingfile 2 3" xfId="13838"/>
    <cellStyle name="_DEM-WP(C) Costs not in AURORA 2006GRC_16.07E Wild Horse Wind Expansionwrkingfile 3" xfId="2737"/>
    <cellStyle name="_DEM-WP(C) Costs not in AURORA 2006GRC_16.07E Wild Horse Wind Expansionwrkingfile 3 2" xfId="18311"/>
    <cellStyle name="_DEM-WP(C) Costs not in AURORA 2006GRC_16.07E Wild Horse Wind Expansionwrkingfile 4" xfId="13837"/>
    <cellStyle name="_DEM-WP(C) Costs not in AURORA 2006GRC_16.07E Wild Horse Wind Expansionwrkingfile SF" xfId="2738"/>
    <cellStyle name="_DEM-WP(C) Costs not in AURORA 2006GRC_16.07E Wild Horse Wind Expansionwrkingfile SF 2" xfId="2739"/>
    <cellStyle name="_DEM-WP(C) Costs not in AURORA 2006GRC_16.07E Wild Horse Wind Expansionwrkingfile SF 2 2" xfId="2740"/>
    <cellStyle name="_DEM-WP(C) Costs not in AURORA 2006GRC_16.07E Wild Horse Wind Expansionwrkingfile SF 2 2 2" xfId="18312"/>
    <cellStyle name="_DEM-WP(C) Costs not in AURORA 2006GRC_16.07E Wild Horse Wind Expansionwrkingfile SF 2 3" xfId="13840"/>
    <cellStyle name="_DEM-WP(C) Costs not in AURORA 2006GRC_16.07E Wild Horse Wind Expansionwrkingfile SF 3" xfId="2741"/>
    <cellStyle name="_DEM-WP(C) Costs not in AURORA 2006GRC_16.07E Wild Horse Wind Expansionwrkingfile SF 3 2" xfId="18313"/>
    <cellStyle name="_DEM-WP(C) Costs not in AURORA 2006GRC_16.07E Wild Horse Wind Expansionwrkingfile SF 4" xfId="13839"/>
    <cellStyle name="_DEM-WP(C) Costs not in AURORA 2006GRC_16.07E Wild Horse Wind Expansionwrkingfile SF_DEM-WP(C) ENERG10C--ctn Mid-C_042010 2010GRC" xfId="9224"/>
    <cellStyle name="_DEM-WP(C) Costs not in AURORA 2006GRC_16.07E Wild Horse Wind Expansionwrkingfile_DEM-WP(C) ENERG10C--ctn Mid-C_042010 2010GRC" xfId="9225"/>
    <cellStyle name="_DEM-WP(C) Costs not in AURORA 2006GRC_16.37E Wild Horse Expansion DeferralRevwrkingfile SF" xfId="2742"/>
    <cellStyle name="_DEM-WP(C) Costs not in AURORA 2006GRC_16.37E Wild Horse Expansion DeferralRevwrkingfile SF 2" xfId="2743"/>
    <cellStyle name="_DEM-WP(C) Costs not in AURORA 2006GRC_16.37E Wild Horse Expansion DeferralRevwrkingfile SF 2 2" xfId="2744"/>
    <cellStyle name="_DEM-WP(C) Costs not in AURORA 2006GRC_16.37E Wild Horse Expansion DeferralRevwrkingfile SF 2 2 2" xfId="18314"/>
    <cellStyle name="_DEM-WP(C) Costs not in AURORA 2006GRC_16.37E Wild Horse Expansion DeferralRevwrkingfile SF 2 3" xfId="13842"/>
    <cellStyle name="_DEM-WP(C) Costs not in AURORA 2006GRC_16.37E Wild Horse Expansion DeferralRevwrkingfile SF 3" xfId="2745"/>
    <cellStyle name="_DEM-WP(C) Costs not in AURORA 2006GRC_16.37E Wild Horse Expansion DeferralRevwrkingfile SF 3 2" xfId="18315"/>
    <cellStyle name="_DEM-WP(C) Costs not in AURORA 2006GRC_16.37E Wild Horse Expansion DeferralRevwrkingfile SF 4" xfId="13841"/>
    <cellStyle name="_DEM-WP(C) Costs not in AURORA 2006GRC_16.37E Wild Horse Expansion DeferralRevwrkingfile SF_DEM-WP(C) ENERG10C--ctn Mid-C_042010 2010GRC" xfId="9226"/>
    <cellStyle name="_DEM-WP(C) Costs not in AURORA 2006GRC_2009 Compliance Filing PCA Exhibits for GRC" xfId="10823"/>
    <cellStyle name="_DEM-WP(C) Costs not in AURORA 2006GRC_2009 Compliance Filing PCA Exhibits for GRC 2" xfId="12053"/>
    <cellStyle name="_DEM-WP(C) Costs not in AURORA 2006GRC_2009 GRC Compl Filing - Exhibit D" xfId="2746"/>
    <cellStyle name="_DEM-WP(C) Costs not in AURORA 2006GRC_2009 GRC Compl Filing - Exhibit D 2" xfId="2747"/>
    <cellStyle name="_DEM-WP(C) Costs not in AURORA 2006GRC_2009 GRC Compl Filing - Exhibit D 2 2" xfId="12054"/>
    <cellStyle name="_DEM-WP(C) Costs not in AURORA 2006GRC_2009 GRC Compl Filing - Exhibit D 3" xfId="12055"/>
    <cellStyle name="_DEM-WP(C) Costs not in AURORA 2006GRC_2009 GRC Compl Filing - Exhibit D_DEM-WP(C) ENERG10C--ctn Mid-C_042010 2010GRC" xfId="9227"/>
    <cellStyle name="_DEM-WP(C) Costs not in AURORA 2006GRC_3.01 Income Statement" xfId="10824"/>
    <cellStyle name="_DEM-WP(C) Costs not in AURORA 2006GRC_4 31 Regulatory Assets and Liabilities  7 06- Exhibit D" xfId="2748"/>
    <cellStyle name="_DEM-WP(C) Costs not in AURORA 2006GRC_4 31 Regulatory Assets and Liabilities  7 06- Exhibit D 2" xfId="2749"/>
    <cellStyle name="_DEM-WP(C) Costs not in AURORA 2006GRC_4 31 Regulatory Assets and Liabilities  7 06- Exhibit D 2 2" xfId="2750"/>
    <cellStyle name="_DEM-WP(C) Costs not in AURORA 2006GRC_4 31 Regulatory Assets and Liabilities  7 06- Exhibit D 2 2 2" xfId="18316"/>
    <cellStyle name="_DEM-WP(C) Costs not in AURORA 2006GRC_4 31 Regulatory Assets and Liabilities  7 06- Exhibit D 2 3" xfId="13844"/>
    <cellStyle name="_DEM-WP(C) Costs not in AURORA 2006GRC_4 31 Regulatory Assets and Liabilities  7 06- Exhibit D 3" xfId="2751"/>
    <cellStyle name="_DEM-WP(C) Costs not in AURORA 2006GRC_4 31 Regulatory Assets and Liabilities  7 06- Exhibit D 3 2" xfId="18317"/>
    <cellStyle name="_DEM-WP(C) Costs not in AURORA 2006GRC_4 31 Regulatory Assets and Liabilities  7 06- Exhibit D 4" xfId="13843"/>
    <cellStyle name="_DEM-WP(C) Costs not in AURORA 2006GRC_4 31 Regulatory Assets and Liabilities  7 06- Exhibit D_DEM-WP(C) ENERG10C--ctn Mid-C_042010 2010GRC" xfId="9228"/>
    <cellStyle name="_DEM-WP(C) Costs not in AURORA 2006GRC_4 31 Regulatory Assets and Liabilities  7 06- Exhibit D_NIM Summary" xfId="2752"/>
    <cellStyle name="_DEM-WP(C) Costs not in AURORA 2006GRC_4 31 Regulatory Assets and Liabilities  7 06- Exhibit D_NIM Summary 2" xfId="2753"/>
    <cellStyle name="_DEM-WP(C) Costs not in AURORA 2006GRC_4 31 Regulatory Assets and Liabilities  7 06- Exhibit D_NIM Summary 2 2" xfId="12056"/>
    <cellStyle name="_DEM-WP(C) Costs not in AURORA 2006GRC_4 31 Regulatory Assets and Liabilities  7 06- Exhibit D_NIM Summary 3" xfId="12057"/>
    <cellStyle name="_DEM-WP(C) Costs not in AURORA 2006GRC_4 31 Regulatory Assets and Liabilities  7 06- Exhibit D_NIM Summary_DEM-WP(C) ENERG10C--ctn Mid-C_042010 2010GRC" xfId="9229"/>
    <cellStyle name="_DEM-WP(C) Costs not in AURORA 2006GRC_4 31E Reg Asset  Liab and EXH D" xfId="9230"/>
    <cellStyle name="_DEM-WP(C) Costs not in AURORA 2006GRC_4 31E Reg Asset  Liab and EXH D _ Aug 10 Filing (2)" xfId="9231"/>
    <cellStyle name="_DEM-WP(C) Costs not in AURORA 2006GRC_4 31E Reg Asset  Liab and EXH D _ Aug 10 Filing (2) 2" xfId="21594"/>
    <cellStyle name="_DEM-WP(C) Costs not in AURORA 2006GRC_4 31E Reg Asset  Liab and EXH D 10" xfId="21595"/>
    <cellStyle name="_DEM-WP(C) Costs not in AURORA 2006GRC_4 31E Reg Asset  Liab and EXH D 11" xfId="21596"/>
    <cellStyle name="_DEM-WP(C) Costs not in AURORA 2006GRC_4 31E Reg Asset  Liab and EXH D 12" xfId="21597"/>
    <cellStyle name="_DEM-WP(C) Costs not in AURORA 2006GRC_4 31E Reg Asset  Liab and EXH D 13" xfId="21598"/>
    <cellStyle name="_DEM-WP(C) Costs not in AURORA 2006GRC_4 31E Reg Asset  Liab and EXH D 14" xfId="21599"/>
    <cellStyle name="_DEM-WP(C) Costs not in AURORA 2006GRC_4 31E Reg Asset  Liab and EXH D 15" xfId="21600"/>
    <cellStyle name="_DEM-WP(C) Costs not in AURORA 2006GRC_4 31E Reg Asset  Liab and EXH D 16" xfId="21601"/>
    <cellStyle name="_DEM-WP(C) Costs not in AURORA 2006GRC_4 31E Reg Asset  Liab and EXH D 17" xfId="21602"/>
    <cellStyle name="_DEM-WP(C) Costs not in AURORA 2006GRC_4 31E Reg Asset  Liab and EXH D 18" xfId="21603"/>
    <cellStyle name="_DEM-WP(C) Costs not in AURORA 2006GRC_4 31E Reg Asset  Liab and EXH D 19" xfId="21604"/>
    <cellStyle name="_DEM-WP(C) Costs not in AURORA 2006GRC_4 31E Reg Asset  Liab and EXH D 2" xfId="21605"/>
    <cellStyle name="_DEM-WP(C) Costs not in AURORA 2006GRC_4 31E Reg Asset  Liab and EXH D 20" xfId="21606"/>
    <cellStyle name="_DEM-WP(C) Costs not in AURORA 2006GRC_4 31E Reg Asset  Liab and EXH D 21" xfId="21607"/>
    <cellStyle name="_DEM-WP(C) Costs not in AURORA 2006GRC_4 31E Reg Asset  Liab and EXH D 22" xfId="21608"/>
    <cellStyle name="_DEM-WP(C) Costs not in AURORA 2006GRC_4 31E Reg Asset  Liab and EXH D 23" xfId="21609"/>
    <cellStyle name="_DEM-WP(C) Costs not in AURORA 2006GRC_4 31E Reg Asset  Liab and EXH D 24" xfId="21610"/>
    <cellStyle name="_DEM-WP(C) Costs not in AURORA 2006GRC_4 31E Reg Asset  Liab and EXH D 25" xfId="21611"/>
    <cellStyle name="_DEM-WP(C) Costs not in AURORA 2006GRC_4 31E Reg Asset  Liab and EXH D 26" xfId="21612"/>
    <cellStyle name="_DEM-WP(C) Costs not in AURORA 2006GRC_4 31E Reg Asset  Liab and EXH D 27" xfId="21613"/>
    <cellStyle name="_DEM-WP(C) Costs not in AURORA 2006GRC_4 31E Reg Asset  Liab and EXH D 28" xfId="21614"/>
    <cellStyle name="_DEM-WP(C) Costs not in AURORA 2006GRC_4 31E Reg Asset  Liab and EXH D 29" xfId="21615"/>
    <cellStyle name="_DEM-WP(C) Costs not in AURORA 2006GRC_4 31E Reg Asset  Liab and EXH D 3" xfId="21616"/>
    <cellStyle name="_DEM-WP(C) Costs not in AURORA 2006GRC_4 31E Reg Asset  Liab and EXH D 30" xfId="21617"/>
    <cellStyle name="_DEM-WP(C) Costs not in AURORA 2006GRC_4 31E Reg Asset  Liab and EXH D 31" xfId="21618"/>
    <cellStyle name="_DEM-WP(C) Costs not in AURORA 2006GRC_4 31E Reg Asset  Liab and EXH D 32" xfId="21619"/>
    <cellStyle name="_DEM-WP(C) Costs not in AURORA 2006GRC_4 31E Reg Asset  Liab and EXH D 33" xfId="21620"/>
    <cellStyle name="_DEM-WP(C) Costs not in AURORA 2006GRC_4 31E Reg Asset  Liab and EXH D 34" xfId="21621"/>
    <cellStyle name="_DEM-WP(C) Costs not in AURORA 2006GRC_4 31E Reg Asset  Liab and EXH D 35" xfId="21622"/>
    <cellStyle name="_DEM-WP(C) Costs not in AURORA 2006GRC_4 31E Reg Asset  Liab and EXH D 36" xfId="21623"/>
    <cellStyle name="_DEM-WP(C) Costs not in AURORA 2006GRC_4 31E Reg Asset  Liab and EXH D 4" xfId="21624"/>
    <cellStyle name="_DEM-WP(C) Costs not in AURORA 2006GRC_4 31E Reg Asset  Liab and EXH D 5" xfId="21625"/>
    <cellStyle name="_DEM-WP(C) Costs not in AURORA 2006GRC_4 31E Reg Asset  Liab and EXH D 6" xfId="21626"/>
    <cellStyle name="_DEM-WP(C) Costs not in AURORA 2006GRC_4 31E Reg Asset  Liab and EXH D 7" xfId="21627"/>
    <cellStyle name="_DEM-WP(C) Costs not in AURORA 2006GRC_4 31E Reg Asset  Liab and EXH D 8" xfId="21628"/>
    <cellStyle name="_DEM-WP(C) Costs not in AURORA 2006GRC_4 31E Reg Asset  Liab and EXH D 9" xfId="21629"/>
    <cellStyle name="_DEM-WP(C) Costs not in AURORA 2006GRC_4 32 Regulatory Assets and Liabilities  7 06- Exhibit D" xfId="2754"/>
    <cellStyle name="_DEM-WP(C) Costs not in AURORA 2006GRC_4 32 Regulatory Assets and Liabilities  7 06- Exhibit D 2" xfId="2755"/>
    <cellStyle name="_DEM-WP(C) Costs not in AURORA 2006GRC_4 32 Regulatory Assets and Liabilities  7 06- Exhibit D 2 2" xfId="2756"/>
    <cellStyle name="_DEM-WP(C) Costs not in AURORA 2006GRC_4 32 Regulatory Assets and Liabilities  7 06- Exhibit D 2 2 2" xfId="18318"/>
    <cellStyle name="_DEM-WP(C) Costs not in AURORA 2006GRC_4 32 Regulatory Assets and Liabilities  7 06- Exhibit D 2 3" xfId="13847"/>
    <cellStyle name="_DEM-WP(C) Costs not in AURORA 2006GRC_4 32 Regulatory Assets and Liabilities  7 06- Exhibit D 3" xfId="2757"/>
    <cellStyle name="_DEM-WP(C) Costs not in AURORA 2006GRC_4 32 Regulatory Assets and Liabilities  7 06- Exhibit D 3 2" xfId="18319"/>
    <cellStyle name="_DEM-WP(C) Costs not in AURORA 2006GRC_4 32 Regulatory Assets and Liabilities  7 06- Exhibit D 4" xfId="13846"/>
    <cellStyle name="_DEM-WP(C) Costs not in AURORA 2006GRC_4 32 Regulatory Assets and Liabilities  7 06- Exhibit D_DEM-WP(C) ENERG10C--ctn Mid-C_042010 2010GRC" xfId="9232"/>
    <cellStyle name="_DEM-WP(C) Costs not in AURORA 2006GRC_4 32 Regulatory Assets and Liabilities  7 06- Exhibit D_DEM-WP(C) ENERG10C--ctn Mid-C_042010 2010GRC 2" xfId="38834"/>
    <cellStyle name="_DEM-WP(C) Costs not in AURORA 2006GRC_4 32 Regulatory Assets and Liabilities  7 06- Exhibit D_NIM Summary" xfId="2758"/>
    <cellStyle name="_DEM-WP(C) Costs not in AURORA 2006GRC_4 32 Regulatory Assets and Liabilities  7 06- Exhibit D_NIM Summary 2" xfId="2759"/>
    <cellStyle name="_DEM-WP(C) Costs not in AURORA 2006GRC_4 32 Regulatory Assets and Liabilities  7 06- Exhibit D_NIM Summary 2 2" xfId="12058"/>
    <cellStyle name="_DEM-WP(C) Costs not in AURORA 2006GRC_4 32 Regulatory Assets and Liabilities  7 06- Exhibit D_NIM Summary 2 2 2" xfId="38835"/>
    <cellStyle name="_DEM-WP(C) Costs not in AURORA 2006GRC_4 32 Regulatory Assets and Liabilities  7 06- Exhibit D_NIM Summary 2 3" xfId="38836"/>
    <cellStyle name="_DEM-WP(C) Costs not in AURORA 2006GRC_4 32 Regulatory Assets and Liabilities  7 06- Exhibit D_NIM Summary 3" xfId="12059"/>
    <cellStyle name="_DEM-WP(C) Costs not in AURORA 2006GRC_4 32 Regulatory Assets and Liabilities  7 06- Exhibit D_NIM Summary 3 2" xfId="38837"/>
    <cellStyle name="_DEM-WP(C) Costs not in AURORA 2006GRC_4 32 Regulatory Assets and Liabilities  7 06- Exhibit D_NIM Summary 4" xfId="38838"/>
    <cellStyle name="_DEM-WP(C) Costs not in AURORA 2006GRC_4 32 Regulatory Assets and Liabilities  7 06- Exhibit D_NIM Summary_DEM-WP(C) ENERG10C--ctn Mid-C_042010 2010GRC" xfId="9233"/>
    <cellStyle name="_DEM-WP(C) Costs not in AURORA 2006GRC_4 32 Regulatory Assets and Liabilities  7 06- Exhibit D_NIM Summary_DEM-WP(C) ENERG10C--ctn Mid-C_042010 2010GRC 2" xfId="38839"/>
    <cellStyle name="_DEM-WP(C) Costs not in AURORA 2006GRC_AURORA Total New" xfId="2760"/>
    <cellStyle name="_DEM-WP(C) Costs not in AURORA 2006GRC_AURORA Total New 2" xfId="2761"/>
    <cellStyle name="_DEM-WP(C) Costs not in AURORA 2006GRC_AURORA Total New 2 2" xfId="12060"/>
    <cellStyle name="_DEM-WP(C) Costs not in AURORA 2006GRC_AURORA Total New 2 2 2" xfId="38840"/>
    <cellStyle name="_DEM-WP(C) Costs not in AURORA 2006GRC_AURORA Total New 2 3" xfId="38841"/>
    <cellStyle name="_DEM-WP(C) Costs not in AURORA 2006GRC_AURORA Total New 3" xfId="12061"/>
    <cellStyle name="_DEM-WP(C) Costs not in AURORA 2006GRC_AURORA Total New 3 2" xfId="38842"/>
    <cellStyle name="_DEM-WP(C) Costs not in AURORA 2006GRC_AURORA Total New 4" xfId="38843"/>
    <cellStyle name="_DEM-WP(C) Costs not in AURORA 2006GRC_Book1" xfId="40052"/>
    <cellStyle name="_DEM-WP(C) Costs not in AURORA 2006GRC_Book2" xfId="2762"/>
    <cellStyle name="_DEM-WP(C) Costs not in AURORA 2006GRC_Book2 2" xfId="2763"/>
    <cellStyle name="_DEM-WP(C) Costs not in AURORA 2006GRC_Book2 2 2" xfId="2764"/>
    <cellStyle name="_DEM-WP(C) Costs not in AURORA 2006GRC_Book2 2 2 2" xfId="18320"/>
    <cellStyle name="_DEM-WP(C) Costs not in AURORA 2006GRC_Book2 2 3" xfId="13849"/>
    <cellStyle name="_DEM-WP(C) Costs not in AURORA 2006GRC_Book2 3" xfId="2765"/>
    <cellStyle name="_DEM-WP(C) Costs not in AURORA 2006GRC_Book2 3 2" xfId="18321"/>
    <cellStyle name="_DEM-WP(C) Costs not in AURORA 2006GRC_Book2 4" xfId="13848"/>
    <cellStyle name="_DEM-WP(C) Costs not in AURORA 2006GRC_Book2_Adj Bench DR 3 for Initial Briefs (Electric)" xfId="2766"/>
    <cellStyle name="_DEM-WP(C) Costs not in AURORA 2006GRC_Book2_Adj Bench DR 3 for Initial Briefs (Electric) 2" xfId="2767"/>
    <cellStyle name="_DEM-WP(C) Costs not in AURORA 2006GRC_Book2_Adj Bench DR 3 for Initial Briefs (Electric) 2 2" xfId="2768"/>
    <cellStyle name="_DEM-WP(C) Costs not in AURORA 2006GRC_Book2_Adj Bench DR 3 for Initial Briefs (Electric) 2 2 2" xfId="18322"/>
    <cellStyle name="_DEM-WP(C) Costs not in AURORA 2006GRC_Book2_Adj Bench DR 3 for Initial Briefs (Electric) 2 3" xfId="13851"/>
    <cellStyle name="_DEM-WP(C) Costs not in AURORA 2006GRC_Book2_Adj Bench DR 3 for Initial Briefs (Electric) 3" xfId="2769"/>
    <cellStyle name="_DEM-WP(C) Costs not in AURORA 2006GRC_Book2_Adj Bench DR 3 for Initial Briefs (Electric) 3 2" xfId="18323"/>
    <cellStyle name="_DEM-WP(C) Costs not in AURORA 2006GRC_Book2_Adj Bench DR 3 for Initial Briefs (Electric) 4" xfId="13850"/>
    <cellStyle name="_DEM-WP(C) Costs not in AURORA 2006GRC_Book2_Adj Bench DR 3 for Initial Briefs (Electric)_DEM-WP(C) ENERG10C--ctn Mid-C_042010 2010GRC" xfId="9234"/>
    <cellStyle name="_DEM-WP(C) Costs not in AURORA 2006GRC_Book2_Adj Bench DR 3 for Initial Briefs (Electric)_DEM-WP(C) ENERG10C--ctn Mid-C_042010 2010GRC 2" xfId="38844"/>
    <cellStyle name="_DEM-WP(C) Costs not in AURORA 2006GRC_Book2_DEM-WP(C) ENERG10C--ctn Mid-C_042010 2010GRC" xfId="9235"/>
    <cellStyle name="_DEM-WP(C) Costs not in AURORA 2006GRC_Book2_DEM-WP(C) ENERG10C--ctn Mid-C_042010 2010GRC 2" xfId="38845"/>
    <cellStyle name="_DEM-WP(C) Costs not in AURORA 2006GRC_Book2_Electric Rev Req Model (2009 GRC) Rebuttal" xfId="2770"/>
    <cellStyle name="_DEM-WP(C) Costs not in AURORA 2006GRC_Book2_Electric Rev Req Model (2009 GRC) Rebuttal 2" xfId="2771"/>
    <cellStyle name="_DEM-WP(C) Costs not in AURORA 2006GRC_Book2_Electric Rev Req Model (2009 GRC) Rebuttal 2 2" xfId="2772"/>
    <cellStyle name="_DEM-WP(C) Costs not in AURORA 2006GRC_Book2_Electric Rev Req Model (2009 GRC) Rebuttal 2 2 2" xfId="18324"/>
    <cellStyle name="_DEM-WP(C) Costs not in AURORA 2006GRC_Book2_Electric Rev Req Model (2009 GRC) Rebuttal 2 3" xfId="16099"/>
    <cellStyle name="_DEM-WP(C) Costs not in AURORA 2006GRC_Book2_Electric Rev Req Model (2009 GRC) Rebuttal 3" xfId="2773"/>
    <cellStyle name="_DEM-WP(C) Costs not in AURORA 2006GRC_Book2_Electric Rev Req Model (2009 GRC) Rebuttal 3 2" xfId="18325"/>
    <cellStyle name="_DEM-WP(C) Costs not in AURORA 2006GRC_Book2_Electric Rev Req Model (2009 GRC) Rebuttal 4" xfId="13852"/>
    <cellStyle name="_DEM-WP(C) Costs not in AURORA 2006GRC_Book2_Electric Rev Req Model (2009 GRC) Rebuttal REmoval of New  WH Solar AdjustMI" xfId="2774"/>
    <cellStyle name="_DEM-WP(C) Costs not in AURORA 2006GRC_Book2_Electric Rev Req Model (2009 GRC) Rebuttal REmoval of New  WH Solar AdjustMI 2" xfId="2775"/>
    <cellStyle name="_DEM-WP(C) Costs not in AURORA 2006GRC_Book2_Electric Rev Req Model (2009 GRC) Rebuttal REmoval of New  WH Solar AdjustMI 2 2" xfId="2776"/>
    <cellStyle name="_DEM-WP(C) Costs not in AURORA 2006GRC_Book2_Electric Rev Req Model (2009 GRC) Rebuttal REmoval of New  WH Solar AdjustMI 2 2 2" xfId="18326"/>
    <cellStyle name="_DEM-WP(C) Costs not in AURORA 2006GRC_Book2_Electric Rev Req Model (2009 GRC) Rebuttal REmoval of New  WH Solar AdjustMI 2 3" xfId="13854"/>
    <cellStyle name="_DEM-WP(C) Costs not in AURORA 2006GRC_Book2_Electric Rev Req Model (2009 GRC) Rebuttal REmoval of New  WH Solar AdjustMI 3" xfId="2777"/>
    <cellStyle name="_DEM-WP(C) Costs not in AURORA 2006GRC_Book2_Electric Rev Req Model (2009 GRC) Rebuttal REmoval of New  WH Solar AdjustMI 3 2" xfId="18327"/>
    <cellStyle name="_DEM-WP(C) Costs not in AURORA 2006GRC_Book2_Electric Rev Req Model (2009 GRC) Rebuttal REmoval of New  WH Solar AdjustMI 4" xfId="13853"/>
    <cellStyle name="_DEM-WP(C) Costs not in AURORA 2006GRC_Book2_Electric Rev Req Model (2009 GRC) Rebuttal REmoval of New  WH Solar AdjustMI_DEM-WP(C) ENERG10C--ctn Mid-C_042010 2010GRC" xfId="9236"/>
    <cellStyle name="_DEM-WP(C) Costs not in AURORA 2006GRC_Book2_Electric Rev Req Model (2009 GRC) Rebuttal REmoval of New  WH Solar AdjustMI_DEM-WP(C) ENERG10C--ctn Mid-C_042010 2010GRC 2" xfId="38846"/>
    <cellStyle name="_DEM-WP(C) Costs not in AURORA 2006GRC_Book2_Electric Rev Req Model (2009 GRC) Revised 01-18-2010" xfId="2778"/>
    <cellStyle name="_DEM-WP(C) Costs not in AURORA 2006GRC_Book2_Electric Rev Req Model (2009 GRC) Revised 01-18-2010 2" xfId="2779"/>
    <cellStyle name="_DEM-WP(C) Costs not in AURORA 2006GRC_Book2_Electric Rev Req Model (2009 GRC) Revised 01-18-2010 2 2" xfId="2780"/>
    <cellStyle name="_DEM-WP(C) Costs not in AURORA 2006GRC_Book2_Electric Rev Req Model (2009 GRC) Revised 01-18-2010 2 2 2" xfId="18328"/>
    <cellStyle name="_DEM-WP(C) Costs not in AURORA 2006GRC_Book2_Electric Rev Req Model (2009 GRC) Revised 01-18-2010 2 3" xfId="13856"/>
    <cellStyle name="_DEM-WP(C) Costs not in AURORA 2006GRC_Book2_Electric Rev Req Model (2009 GRC) Revised 01-18-2010 3" xfId="2781"/>
    <cellStyle name="_DEM-WP(C) Costs not in AURORA 2006GRC_Book2_Electric Rev Req Model (2009 GRC) Revised 01-18-2010 3 2" xfId="18329"/>
    <cellStyle name="_DEM-WP(C) Costs not in AURORA 2006GRC_Book2_Electric Rev Req Model (2009 GRC) Revised 01-18-2010 4" xfId="13855"/>
    <cellStyle name="_DEM-WP(C) Costs not in AURORA 2006GRC_Book2_Electric Rev Req Model (2009 GRC) Revised 01-18-2010_DEM-WP(C) ENERG10C--ctn Mid-C_042010 2010GRC" xfId="9237"/>
    <cellStyle name="_DEM-WP(C) Costs not in AURORA 2006GRC_Book2_Electric Rev Req Model (2009 GRC) Revised 01-18-2010_DEM-WP(C) ENERG10C--ctn Mid-C_042010 2010GRC 2" xfId="38847"/>
    <cellStyle name="_DEM-WP(C) Costs not in AURORA 2006GRC_Book2_Final Order Electric EXHIBIT A-1" xfId="2782"/>
    <cellStyle name="_DEM-WP(C) Costs not in AURORA 2006GRC_Book2_Final Order Electric EXHIBIT A-1 2" xfId="2783"/>
    <cellStyle name="_DEM-WP(C) Costs not in AURORA 2006GRC_Book2_Final Order Electric EXHIBIT A-1 2 2" xfId="2784"/>
    <cellStyle name="_DEM-WP(C) Costs not in AURORA 2006GRC_Book2_Final Order Electric EXHIBIT A-1 2 2 2" xfId="18330"/>
    <cellStyle name="_DEM-WP(C) Costs not in AURORA 2006GRC_Book2_Final Order Electric EXHIBIT A-1 2 3" xfId="16100"/>
    <cellStyle name="_DEM-WP(C) Costs not in AURORA 2006GRC_Book2_Final Order Electric EXHIBIT A-1 3" xfId="2785"/>
    <cellStyle name="_DEM-WP(C) Costs not in AURORA 2006GRC_Book2_Final Order Electric EXHIBIT A-1 3 2" xfId="18331"/>
    <cellStyle name="_DEM-WP(C) Costs not in AURORA 2006GRC_Book2_Final Order Electric EXHIBIT A-1 4" xfId="13857"/>
    <cellStyle name="_DEM-WP(C) Costs not in AURORA 2006GRC_Book4" xfId="2786"/>
    <cellStyle name="_DEM-WP(C) Costs not in AURORA 2006GRC_Book4 2" xfId="2787"/>
    <cellStyle name="_DEM-WP(C) Costs not in AURORA 2006GRC_Book4 2 2" xfId="2788"/>
    <cellStyle name="_DEM-WP(C) Costs not in AURORA 2006GRC_Book4 2 2 2" xfId="18332"/>
    <cellStyle name="_DEM-WP(C) Costs not in AURORA 2006GRC_Book4 2 3" xfId="13859"/>
    <cellStyle name="_DEM-WP(C) Costs not in AURORA 2006GRC_Book4 3" xfId="2789"/>
    <cellStyle name="_DEM-WP(C) Costs not in AURORA 2006GRC_Book4 3 2" xfId="18333"/>
    <cellStyle name="_DEM-WP(C) Costs not in AURORA 2006GRC_Book4 4" xfId="13858"/>
    <cellStyle name="_DEM-WP(C) Costs not in AURORA 2006GRC_Book4_DEM-WP(C) ENERG10C--ctn Mid-C_042010 2010GRC" xfId="9238"/>
    <cellStyle name="_DEM-WP(C) Costs not in AURORA 2006GRC_Book4_DEM-WP(C) ENERG10C--ctn Mid-C_042010 2010GRC 2" xfId="38848"/>
    <cellStyle name="_DEM-WP(C) Costs not in AURORA 2006GRC_Book9" xfId="2790"/>
    <cellStyle name="_DEM-WP(C) Costs not in AURORA 2006GRC_Book9 2" xfId="2791"/>
    <cellStyle name="_DEM-WP(C) Costs not in AURORA 2006GRC_Book9 2 2" xfId="2792"/>
    <cellStyle name="_DEM-WP(C) Costs not in AURORA 2006GRC_Book9 2 2 2" xfId="18334"/>
    <cellStyle name="_DEM-WP(C) Costs not in AURORA 2006GRC_Book9 2 3" xfId="13861"/>
    <cellStyle name="_DEM-WP(C) Costs not in AURORA 2006GRC_Book9 3" xfId="2793"/>
    <cellStyle name="_DEM-WP(C) Costs not in AURORA 2006GRC_Book9 3 2" xfId="18335"/>
    <cellStyle name="_DEM-WP(C) Costs not in AURORA 2006GRC_Book9 4" xfId="13860"/>
    <cellStyle name="_DEM-WP(C) Costs not in AURORA 2006GRC_Book9_DEM-WP(C) ENERG10C--ctn Mid-C_042010 2010GRC" xfId="9239"/>
    <cellStyle name="_DEM-WP(C) Costs not in AURORA 2006GRC_Book9_DEM-WP(C) ENERG10C--ctn Mid-C_042010 2010GRC 2" xfId="38849"/>
    <cellStyle name="_DEM-WP(C) Costs not in AURORA 2006GRC_Chelan PUD Power Costs (8-10)" xfId="9240"/>
    <cellStyle name="_DEM-WP(C) Costs not in AURORA 2006GRC_Chelan PUD Power Costs (8-10) 2" xfId="21630"/>
    <cellStyle name="_DEM-WP(C) Costs not in AURORA 2006GRC_DEM-WP(C) Chelan Power Costs" xfId="9241"/>
    <cellStyle name="_DEM-WP(C) Costs not in AURORA 2006GRC_DEM-WP(C) Chelan Power Costs 2" xfId="21631"/>
    <cellStyle name="_DEM-WP(C) Costs not in AURORA 2006GRC_DEM-WP(C) ENERG10C--ctn Mid-C_042010 2010GRC" xfId="9242"/>
    <cellStyle name="_DEM-WP(C) Costs not in AURORA 2006GRC_DEM-WP(C) ENERG10C--ctn Mid-C_042010 2010GRC 2" xfId="38850"/>
    <cellStyle name="_DEM-WP(C) Costs not in AURORA 2006GRC_DEM-WP(C) Gas Transport 2010GRC" xfId="9243"/>
    <cellStyle name="_DEM-WP(C) Costs not in AURORA 2006GRC_DEM-WP(C) Gas Transport 2010GRC 2" xfId="21632"/>
    <cellStyle name="_DEM-WP(C) Costs not in AURORA 2006GRC_Electric COS Inputs" xfId="2794"/>
    <cellStyle name="_DEM-WP(C) Costs not in AURORA 2006GRC_Electric COS Inputs 2" xfId="2795"/>
    <cellStyle name="_DEM-WP(C) Costs not in AURORA 2006GRC_Electric COS Inputs 2 2" xfId="2796"/>
    <cellStyle name="_DEM-WP(C) Costs not in AURORA 2006GRC_Electric COS Inputs 2 2 2" xfId="2797"/>
    <cellStyle name="_DEM-WP(C) Costs not in AURORA 2006GRC_Electric COS Inputs 2 2 2 2" xfId="18336"/>
    <cellStyle name="_DEM-WP(C) Costs not in AURORA 2006GRC_Electric COS Inputs 2 2 3" xfId="16103"/>
    <cellStyle name="_DEM-WP(C) Costs not in AURORA 2006GRC_Electric COS Inputs 2 3" xfId="2798"/>
    <cellStyle name="_DEM-WP(C) Costs not in AURORA 2006GRC_Electric COS Inputs 2 3 2" xfId="2799"/>
    <cellStyle name="_DEM-WP(C) Costs not in AURORA 2006GRC_Electric COS Inputs 2 3 2 2" xfId="18337"/>
    <cellStyle name="_DEM-WP(C) Costs not in AURORA 2006GRC_Electric COS Inputs 2 3 3" xfId="16104"/>
    <cellStyle name="_DEM-WP(C) Costs not in AURORA 2006GRC_Electric COS Inputs 2 4" xfId="2800"/>
    <cellStyle name="_DEM-WP(C) Costs not in AURORA 2006GRC_Electric COS Inputs 2 4 2" xfId="2801"/>
    <cellStyle name="_DEM-WP(C) Costs not in AURORA 2006GRC_Electric COS Inputs 2 4 2 2" xfId="18338"/>
    <cellStyle name="_DEM-WP(C) Costs not in AURORA 2006GRC_Electric COS Inputs 2 4 3" xfId="16105"/>
    <cellStyle name="_DEM-WP(C) Costs not in AURORA 2006GRC_Electric COS Inputs 2 5" xfId="16102"/>
    <cellStyle name="_DEM-WP(C) Costs not in AURORA 2006GRC_Electric COS Inputs 3" xfId="2802"/>
    <cellStyle name="_DEM-WP(C) Costs not in AURORA 2006GRC_Electric COS Inputs 3 2" xfId="2803"/>
    <cellStyle name="_DEM-WP(C) Costs not in AURORA 2006GRC_Electric COS Inputs 3 2 2" xfId="18339"/>
    <cellStyle name="_DEM-WP(C) Costs not in AURORA 2006GRC_Electric COS Inputs 3 3" xfId="16106"/>
    <cellStyle name="_DEM-WP(C) Costs not in AURORA 2006GRC_Electric COS Inputs 4" xfId="2804"/>
    <cellStyle name="_DEM-WP(C) Costs not in AURORA 2006GRC_Electric COS Inputs 4 2" xfId="2805"/>
    <cellStyle name="_DEM-WP(C) Costs not in AURORA 2006GRC_Electric COS Inputs 4 2 2" xfId="18340"/>
    <cellStyle name="_DEM-WP(C) Costs not in AURORA 2006GRC_Electric COS Inputs 4 3" xfId="16107"/>
    <cellStyle name="_DEM-WP(C) Costs not in AURORA 2006GRC_Electric COS Inputs 5" xfId="2806"/>
    <cellStyle name="_DEM-WP(C) Costs not in AURORA 2006GRC_Electric COS Inputs 5 2" xfId="18341"/>
    <cellStyle name="_DEM-WP(C) Costs not in AURORA 2006GRC_Electric COS Inputs 6" xfId="16101"/>
    <cellStyle name="_DEM-WP(C) Costs not in AURORA 2006GRC_Exh A-1 resulting from UE-112050 effective Jan 1 2012" xfId="12062"/>
    <cellStyle name="_DEM-WP(C) Costs not in AURORA 2006GRC_Exh A-1 resulting from UE-112050 effective Jan 1 2012 2" xfId="38851"/>
    <cellStyle name="_DEM-WP(C) Costs not in AURORA 2006GRC_Exh G - Klamath Peaker PPA fr C Locke 2-12" xfId="12063"/>
    <cellStyle name="_DEM-WP(C) Costs not in AURORA 2006GRC_Exh G - Klamath Peaker PPA fr C Locke 2-12 2" xfId="38852"/>
    <cellStyle name="_DEM-WP(C) Costs not in AURORA 2006GRC_Exhibit A-1 effective 4-1-11 fr S Free 12-11" xfId="12064"/>
    <cellStyle name="_DEM-WP(C) Costs not in AURORA 2006GRC_Exhibit A-1 effective 4-1-11 fr S Free 12-11 2" xfId="38853"/>
    <cellStyle name="_DEM-WP(C) Costs not in AURORA 2006GRC_LSRWEP LGIA like Acctg Petition Aug 2010" xfId="9244"/>
    <cellStyle name="_DEM-WP(C) Costs not in AURORA 2006GRC_LSRWEP LGIA like Acctg Petition Aug 2010 2" xfId="21633"/>
    <cellStyle name="_DEM-WP(C) Costs not in AURORA 2006GRC_Mint Farm Generation BPA" xfId="21634"/>
    <cellStyle name="_DEM-WP(C) Costs not in AURORA 2006GRC_NIM Summary" xfId="2807"/>
    <cellStyle name="_DEM-WP(C) Costs not in AURORA 2006GRC_NIM Summary 09GRC" xfId="2808"/>
    <cellStyle name="_DEM-WP(C) Costs not in AURORA 2006GRC_NIM Summary 09GRC 2" xfId="2809"/>
    <cellStyle name="_DEM-WP(C) Costs not in AURORA 2006GRC_NIM Summary 09GRC 2 2" xfId="12065"/>
    <cellStyle name="_DEM-WP(C) Costs not in AURORA 2006GRC_NIM Summary 09GRC 2 2 2" xfId="38854"/>
    <cellStyle name="_DEM-WP(C) Costs not in AURORA 2006GRC_NIM Summary 09GRC 2 3" xfId="38855"/>
    <cellStyle name="_DEM-WP(C) Costs not in AURORA 2006GRC_NIM Summary 09GRC 3" xfId="12066"/>
    <cellStyle name="_DEM-WP(C) Costs not in AURORA 2006GRC_NIM Summary 09GRC 3 2" xfId="38856"/>
    <cellStyle name="_DEM-WP(C) Costs not in AURORA 2006GRC_NIM Summary 09GRC 4" xfId="38857"/>
    <cellStyle name="_DEM-WP(C) Costs not in AURORA 2006GRC_NIM Summary 09GRC_DEM-WP(C) ENERG10C--ctn Mid-C_042010 2010GRC" xfId="9245"/>
    <cellStyle name="_DEM-WP(C) Costs not in AURORA 2006GRC_NIM Summary 09GRC_DEM-WP(C) ENERG10C--ctn Mid-C_042010 2010GRC 2" xfId="38858"/>
    <cellStyle name="_DEM-WP(C) Costs not in AURORA 2006GRC_NIM Summary 10" xfId="12067"/>
    <cellStyle name="_DEM-WP(C) Costs not in AURORA 2006GRC_NIM Summary 10 2" xfId="38859"/>
    <cellStyle name="_DEM-WP(C) Costs not in AURORA 2006GRC_NIM Summary 11" xfId="12068"/>
    <cellStyle name="_DEM-WP(C) Costs not in AURORA 2006GRC_NIM Summary 11 2" xfId="38860"/>
    <cellStyle name="_DEM-WP(C) Costs not in AURORA 2006GRC_NIM Summary 12" xfId="12069"/>
    <cellStyle name="_DEM-WP(C) Costs not in AURORA 2006GRC_NIM Summary 12 2" xfId="38861"/>
    <cellStyle name="_DEM-WP(C) Costs not in AURORA 2006GRC_NIM Summary 13" xfId="12070"/>
    <cellStyle name="_DEM-WP(C) Costs not in AURORA 2006GRC_NIM Summary 13 2" xfId="38862"/>
    <cellStyle name="_DEM-WP(C) Costs not in AURORA 2006GRC_NIM Summary 14" xfId="12071"/>
    <cellStyle name="_DEM-WP(C) Costs not in AURORA 2006GRC_NIM Summary 14 2" xfId="38863"/>
    <cellStyle name="_DEM-WP(C) Costs not in AURORA 2006GRC_NIM Summary 15" xfId="12072"/>
    <cellStyle name="_DEM-WP(C) Costs not in AURORA 2006GRC_NIM Summary 15 2" xfId="38864"/>
    <cellStyle name="_DEM-WP(C) Costs not in AURORA 2006GRC_NIM Summary 16" xfId="12073"/>
    <cellStyle name="_DEM-WP(C) Costs not in AURORA 2006GRC_NIM Summary 16 2" xfId="38865"/>
    <cellStyle name="_DEM-WP(C) Costs not in AURORA 2006GRC_NIM Summary 17" xfId="12074"/>
    <cellStyle name="_DEM-WP(C) Costs not in AURORA 2006GRC_NIM Summary 17 2" xfId="21635"/>
    <cellStyle name="_DEM-WP(C) Costs not in AURORA 2006GRC_NIM Summary 18" xfId="12075"/>
    <cellStyle name="_DEM-WP(C) Costs not in AURORA 2006GRC_NIM Summary 18 2" xfId="21636"/>
    <cellStyle name="_DEM-WP(C) Costs not in AURORA 2006GRC_NIM Summary 19" xfId="12076"/>
    <cellStyle name="_DEM-WP(C) Costs not in AURORA 2006GRC_NIM Summary 19 2" xfId="21637"/>
    <cellStyle name="_DEM-WP(C) Costs not in AURORA 2006GRC_NIM Summary 2" xfId="2810"/>
    <cellStyle name="_DEM-WP(C) Costs not in AURORA 2006GRC_NIM Summary 2 2" xfId="12077"/>
    <cellStyle name="_DEM-WP(C) Costs not in AURORA 2006GRC_NIM Summary 2 2 2" xfId="21638"/>
    <cellStyle name="_DEM-WP(C) Costs not in AURORA 2006GRC_NIM Summary 2 3" xfId="21639"/>
    <cellStyle name="_DEM-WP(C) Costs not in AURORA 2006GRC_NIM Summary 20" xfId="12078"/>
    <cellStyle name="_DEM-WP(C) Costs not in AURORA 2006GRC_NIM Summary 20 2" xfId="21640"/>
    <cellStyle name="_DEM-WP(C) Costs not in AURORA 2006GRC_NIM Summary 21" xfId="12079"/>
    <cellStyle name="_DEM-WP(C) Costs not in AURORA 2006GRC_NIM Summary 21 2" xfId="21641"/>
    <cellStyle name="_DEM-WP(C) Costs not in AURORA 2006GRC_NIM Summary 22" xfId="12080"/>
    <cellStyle name="_DEM-WP(C) Costs not in AURORA 2006GRC_NIM Summary 22 2" xfId="21642"/>
    <cellStyle name="_DEM-WP(C) Costs not in AURORA 2006GRC_NIM Summary 23" xfId="12081"/>
    <cellStyle name="_DEM-WP(C) Costs not in AURORA 2006GRC_NIM Summary 23 2" xfId="21643"/>
    <cellStyle name="_DEM-WP(C) Costs not in AURORA 2006GRC_NIM Summary 24" xfId="12082"/>
    <cellStyle name="_DEM-WP(C) Costs not in AURORA 2006GRC_NIM Summary 24 2" xfId="21644"/>
    <cellStyle name="_DEM-WP(C) Costs not in AURORA 2006GRC_NIM Summary 25" xfId="12083"/>
    <cellStyle name="_DEM-WP(C) Costs not in AURORA 2006GRC_NIM Summary 25 2" xfId="21645"/>
    <cellStyle name="_DEM-WP(C) Costs not in AURORA 2006GRC_NIM Summary 26" xfId="12084"/>
    <cellStyle name="_DEM-WP(C) Costs not in AURORA 2006GRC_NIM Summary 26 2" xfId="21646"/>
    <cellStyle name="_DEM-WP(C) Costs not in AURORA 2006GRC_NIM Summary 27" xfId="12085"/>
    <cellStyle name="_DEM-WP(C) Costs not in AURORA 2006GRC_NIM Summary 27 2" xfId="21647"/>
    <cellStyle name="_DEM-WP(C) Costs not in AURORA 2006GRC_NIM Summary 28" xfId="12086"/>
    <cellStyle name="_DEM-WP(C) Costs not in AURORA 2006GRC_NIM Summary 28 2" xfId="21648"/>
    <cellStyle name="_DEM-WP(C) Costs not in AURORA 2006GRC_NIM Summary 29" xfId="12087"/>
    <cellStyle name="_DEM-WP(C) Costs not in AURORA 2006GRC_NIM Summary 29 2" xfId="21649"/>
    <cellStyle name="_DEM-WP(C) Costs not in AURORA 2006GRC_NIM Summary 3" xfId="2811"/>
    <cellStyle name="_DEM-WP(C) Costs not in AURORA 2006GRC_NIM Summary 3 2" xfId="13863"/>
    <cellStyle name="_DEM-WP(C) Costs not in AURORA 2006GRC_NIM Summary 30" xfId="12088"/>
    <cellStyle name="_DEM-WP(C) Costs not in AURORA 2006GRC_NIM Summary 30 2" xfId="21650"/>
    <cellStyle name="_DEM-WP(C) Costs not in AURORA 2006GRC_NIM Summary 31" xfId="12089"/>
    <cellStyle name="_DEM-WP(C) Costs not in AURORA 2006GRC_NIM Summary 31 2" xfId="21651"/>
    <cellStyle name="_DEM-WP(C) Costs not in AURORA 2006GRC_NIM Summary 32" xfId="12090"/>
    <cellStyle name="_DEM-WP(C) Costs not in AURORA 2006GRC_NIM Summary 32 2" xfId="21652"/>
    <cellStyle name="_DEM-WP(C) Costs not in AURORA 2006GRC_NIM Summary 33" xfId="12091"/>
    <cellStyle name="_DEM-WP(C) Costs not in AURORA 2006GRC_NIM Summary 33 2" xfId="38866"/>
    <cellStyle name="_DEM-WP(C) Costs not in AURORA 2006GRC_NIM Summary 34" xfId="12092"/>
    <cellStyle name="_DEM-WP(C) Costs not in AURORA 2006GRC_NIM Summary 34 2" xfId="38867"/>
    <cellStyle name="_DEM-WP(C) Costs not in AURORA 2006GRC_NIM Summary 35" xfId="12093"/>
    <cellStyle name="_DEM-WP(C) Costs not in AURORA 2006GRC_NIM Summary 35 2" xfId="38868"/>
    <cellStyle name="_DEM-WP(C) Costs not in AURORA 2006GRC_NIM Summary 36" xfId="12094"/>
    <cellStyle name="_DEM-WP(C) Costs not in AURORA 2006GRC_NIM Summary 36 2" xfId="38869"/>
    <cellStyle name="_DEM-WP(C) Costs not in AURORA 2006GRC_NIM Summary 37" xfId="12095"/>
    <cellStyle name="_DEM-WP(C) Costs not in AURORA 2006GRC_NIM Summary 37 2" xfId="38870"/>
    <cellStyle name="_DEM-WP(C) Costs not in AURORA 2006GRC_NIM Summary 38" xfId="12096"/>
    <cellStyle name="_DEM-WP(C) Costs not in AURORA 2006GRC_NIM Summary 38 2" xfId="38871"/>
    <cellStyle name="_DEM-WP(C) Costs not in AURORA 2006GRC_NIM Summary 39" xfId="12097"/>
    <cellStyle name="_DEM-WP(C) Costs not in AURORA 2006GRC_NIM Summary 39 2" xfId="38872"/>
    <cellStyle name="_DEM-WP(C) Costs not in AURORA 2006GRC_NIM Summary 4" xfId="2812"/>
    <cellStyle name="_DEM-WP(C) Costs not in AURORA 2006GRC_NIM Summary 4 2" xfId="15604"/>
    <cellStyle name="_DEM-WP(C) Costs not in AURORA 2006GRC_NIM Summary 40" xfId="12098"/>
    <cellStyle name="_DEM-WP(C) Costs not in AURORA 2006GRC_NIM Summary 40 2" xfId="38873"/>
    <cellStyle name="_DEM-WP(C) Costs not in AURORA 2006GRC_NIM Summary 41" xfId="12099"/>
    <cellStyle name="_DEM-WP(C) Costs not in AURORA 2006GRC_NIM Summary 41 2" xfId="38874"/>
    <cellStyle name="_DEM-WP(C) Costs not in AURORA 2006GRC_NIM Summary 42" xfId="13862"/>
    <cellStyle name="_DEM-WP(C) Costs not in AURORA 2006GRC_NIM Summary 42 2" xfId="38875"/>
    <cellStyle name="_DEM-WP(C) Costs not in AURORA 2006GRC_NIM Summary 43" xfId="20003"/>
    <cellStyle name="_DEM-WP(C) Costs not in AURORA 2006GRC_NIM Summary 43 2" xfId="38876"/>
    <cellStyle name="_DEM-WP(C) Costs not in AURORA 2006GRC_NIM Summary 44" xfId="21653"/>
    <cellStyle name="_DEM-WP(C) Costs not in AURORA 2006GRC_NIM Summary 44 2" xfId="38877"/>
    <cellStyle name="_DEM-WP(C) Costs not in AURORA 2006GRC_NIM Summary 45" xfId="21654"/>
    <cellStyle name="_DEM-WP(C) Costs not in AURORA 2006GRC_NIM Summary 45 2" xfId="38878"/>
    <cellStyle name="_DEM-WP(C) Costs not in AURORA 2006GRC_NIM Summary 46" xfId="21655"/>
    <cellStyle name="_DEM-WP(C) Costs not in AURORA 2006GRC_NIM Summary 46 2" xfId="38879"/>
    <cellStyle name="_DEM-WP(C) Costs not in AURORA 2006GRC_NIM Summary 47" xfId="21656"/>
    <cellStyle name="_DEM-WP(C) Costs not in AURORA 2006GRC_NIM Summary 47 2" xfId="38880"/>
    <cellStyle name="_DEM-WP(C) Costs not in AURORA 2006GRC_NIM Summary 48" xfId="21657"/>
    <cellStyle name="_DEM-WP(C) Costs not in AURORA 2006GRC_NIM Summary 49" xfId="21658"/>
    <cellStyle name="_DEM-WP(C) Costs not in AURORA 2006GRC_NIM Summary 5" xfId="2813"/>
    <cellStyle name="_DEM-WP(C) Costs not in AURORA 2006GRC_NIM Summary 5 2" xfId="15605"/>
    <cellStyle name="_DEM-WP(C) Costs not in AURORA 2006GRC_NIM Summary 50" xfId="21659"/>
    <cellStyle name="_DEM-WP(C) Costs not in AURORA 2006GRC_NIM Summary 51" xfId="38881"/>
    <cellStyle name="_DEM-WP(C) Costs not in AURORA 2006GRC_NIM Summary 6" xfId="2814"/>
    <cellStyle name="_DEM-WP(C) Costs not in AURORA 2006GRC_NIM Summary 6 2" xfId="15606"/>
    <cellStyle name="_DEM-WP(C) Costs not in AURORA 2006GRC_NIM Summary 7" xfId="2815"/>
    <cellStyle name="_DEM-WP(C) Costs not in AURORA 2006GRC_NIM Summary 7 2" xfId="15607"/>
    <cellStyle name="_DEM-WP(C) Costs not in AURORA 2006GRC_NIM Summary 8" xfId="2816"/>
    <cellStyle name="_DEM-WP(C) Costs not in AURORA 2006GRC_NIM Summary 8 2" xfId="15608"/>
    <cellStyle name="_DEM-WP(C) Costs not in AURORA 2006GRC_NIM Summary 9" xfId="2817"/>
    <cellStyle name="_DEM-WP(C) Costs not in AURORA 2006GRC_NIM Summary 9 2" xfId="15609"/>
    <cellStyle name="_DEM-WP(C) Costs not in AURORA 2006GRC_NIM Summary_DEM-WP(C) ENERG10C--ctn Mid-C_042010 2010GRC" xfId="9246"/>
    <cellStyle name="_DEM-WP(C) Costs not in AURORA 2006GRC_NIM Summary_DEM-WP(C) ENERG10C--ctn Mid-C_042010 2010GRC 2" xfId="38882"/>
    <cellStyle name="_DEM-WP(C) Costs not in AURORA 2006GRC_PCA 10 -  Exhibit D Dec 2011" xfId="12100"/>
    <cellStyle name="_DEM-WP(C) Costs not in AURORA 2006GRC_PCA 10 -  Exhibit D Dec 2011 2" xfId="38883"/>
    <cellStyle name="_DEM-WP(C) Costs not in AURORA 2006GRC_PCA 10 -  Exhibit D from A Kellogg Jan 2011" xfId="10825"/>
    <cellStyle name="_DEM-WP(C) Costs not in AURORA 2006GRC_PCA 10 -  Exhibit D from A Kellogg Jan 2011 2" xfId="38884"/>
    <cellStyle name="_DEM-WP(C) Costs not in AURORA 2006GRC_PCA 10 -  Exhibit D from A Kellogg July 2011" xfId="10826"/>
    <cellStyle name="_DEM-WP(C) Costs not in AURORA 2006GRC_PCA 10 -  Exhibit D from A Kellogg July 2011 2" xfId="38885"/>
    <cellStyle name="_DEM-WP(C) Costs not in AURORA 2006GRC_PCA 10 -  Exhibit D from S Free Rcv'd 12-11" xfId="10827"/>
    <cellStyle name="_DEM-WP(C) Costs not in AURORA 2006GRC_PCA 10 -  Exhibit D from S Free Rcv'd 12-11 2" xfId="38886"/>
    <cellStyle name="_DEM-WP(C) Costs not in AURORA 2006GRC_PCA 11 -  Exhibit D Jan 2012 fr A Kellogg" xfId="12101"/>
    <cellStyle name="_DEM-WP(C) Costs not in AURORA 2006GRC_PCA 11 -  Exhibit D Jan 2012 fr A Kellogg 2" xfId="38887"/>
    <cellStyle name="_DEM-WP(C) Costs not in AURORA 2006GRC_PCA 11 -  Exhibit D Jan 2012 WF" xfId="12102"/>
    <cellStyle name="_DEM-WP(C) Costs not in AURORA 2006GRC_PCA 11 -  Exhibit D Jan 2012 WF 2" xfId="38888"/>
    <cellStyle name="_DEM-WP(C) Costs not in AURORA 2006GRC_PCA 9 -  Exhibit D April 2010" xfId="10828"/>
    <cellStyle name="_DEM-WP(C) Costs not in AURORA 2006GRC_PCA 9 -  Exhibit D April 2010 (3)" xfId="2818"/>
    <cellStyle name="_DEM-WP(C) Costs not in AURORA 2006GRC_PCA 9 -  Exhibit D April 2010 (3) 2" xfId="2819"/>
    <cellStyle name="_DEM-WP(C) Costs not in AURORA 2006GRC_PCA 9 -  Exhibit D April 2010 (3) 2 2" xfId="12103"/>
    <cellStyle name="_DEM-WP(C) Costs not in AURORA 2006GRC_PCA 9 -  Exhibit D April 2010 (3) 2 2 2" xfId="21660"/>
    <cellStyle name="_DEM-WP(C) Costs not in AURORA 2006GRC_PCA 9 -  Exhibit D April 2010 (3) 2 3" xfId="21661"/>
    <cellStyle name="_DEM-WP(C) Costs not in AURORA 2006GRC_PCA 9 -  Exhibit D April 2010 (3) 3" xfId="12104"/>
    <cellStyle name="_DEM-WP(C) Costs not in AURORA 2006GRC_PCA 9 -  Exhibit D April 2010 (3) 3 2" xfId="21662"/>
    <cellStyle name="_DEM-WP(C) Costs not in AURORA 2006GRC_PCA 9 -  Exhibit D April 2010 (3) 4" xfId="21663"/>
    <cellStyle name="_DEM-WP(C) Costs not in AURORA 2006GRC_PCA 9 -  Exhibit D April 2010 (3)_DEM-WP(C) ENERG10C--ctn Mid-C_042010 2010GRC" xfId="9247"/>
    <cellStyle name="_DEM-WP(C) Costs not in AURORA 2006GRC_PCA 9 -  Exhibit D April 2010 (3)_DEM-WP(C) ENERG10C--ctn Mid-C_042010 2010GRC 2" xfId="38889"/>
    <cellStyle name="_DEM-WP(C) Costs not in AURORA 2006GRC_PCA 9 -  Exhibit D April 2010 2" xfId="12105"/>
    <cellStyle name="_DEM-WP(C) Costs not in AURORA 2006GRC_PCA 9 -  Exhibit D April 2010 2 2" xfId="38890"/>
    <cellStyle name="_DEM-WP(C) Costs not in AURORA 2006GRC_PCA 9 -  Exhibit D April 2010 3" xfId="12106"/>
    <cellStyle name="_DEM-WP(C) Costs not in AURORA 2006GRC_PCA 9 -  Exhibit D April 2010 3 2" xfId="38891"/>
    <cellStyle name="_DEM-WP(C) Costs not in AURORA 2006GRC_PCA 9 -  Exhibit D April 2010 4" xfId="12107"/>
    <cellStyle name="_DEM-WP(C) Costs not in AURORA 2006GRC_PCA 9 -  Exhibit D April 2010 4 2" xfId="38892"/>
    <cellStyle name="_DEM-WP(C) Costs not in AURORA 2006GRC_PCA 9 -  Exhibit D April 2010 5" xfId="12108"/>
    <cellStyle name="_DEM-WP(C) Costs not in AURORA 2006GRC_PCA 9 -  Exhibit D April 2010 5 2" xfId="38893"/>
    <cellStyle name="_DEM-WP(C) Costs not in AURORA 2006GRC_PCA 9 -  Exhibit D April 2010 6" xfId="12109"/>
    <cellStyle name="_DEM-WP(C) Costs not in AURORA 2006GRC_PCA 9 -  Exhibit D April 2010 6 2" xfId="38894"/>
    <cellStyle name="_DEM-WP(C) Costs not in AURORA 2006GRC_PCA 9 -  Exhibit D April 2010 7" xfId="38895"/>
    <cellStyle name="_DEM-WP(C) Costs not in AURORA 2006GRC_PCA 9 -  Exhibit D Nov 2010" xfId="10829"/>
    <cellStyle name="_DEM-WP(C) Costs not in AURORA 2006GRC_PCA 9 -  Exhibit D Nov 2010 2" xfId="12110"/>
    <cellStyle name="_DEM-WP(C) Costs not in AURORA 2006GRC_PCA 9 -  Exhibit D Nov 2010 2 2" xfId="38896"/>
    <cellStyle name="_DEM-WP(C) Costs not in AURORA 2006GRC_PCA 9 -  Exhibit D Nov 2010 3" xfId="38897"/>
    <cellStyle name="_DEM-WP(C) Costs not in AURORA 2006GRC_PCA 9 - Exhibit D at August 2010" xfId="10830"/>
    <cellStyle name="_DEM-WP(C) Costs not in AURORA 2006GRC_PCA 9 - Exhibit D at August 2010 2" xfId="12111"/>
    <cellStyle name="_DEM-WP(C) Costs not in AURORA 2006GRC_PCA 9 - Exhibit D at August 2010 2 2" xfId="38898"/>
    <cellStyle name="_DEM-WP(C) Costs not in AURORA 2006GRC_PCA 9 - Exhibit D at August 2010 3" xfId="38899"/>
    <cellStyle name="_DEM-WP(C) Costs not in AURORA 2006GRC_PCA 9 - Exhibit D June 2010 GRC" xfId="10831"/>
    <cellStyle name="_DEM-WP(C) Costs not in AURORA 2006GRC_PCA 9 - Exhibit D June 2010 GRC 2" xfId="12112"/>
    <cellStyle name="_DEM-WP(C) Costs not in AURORA 2006GRC_PCA 9 - Exhibit D June 2010 GRC 2 2" xfId="38900"/>
    <cellStyle name="_DEM-WP(C) Costs not in AURORA 2006GRC_PCA 9 - Exhibit D June 2010 GRC 3" xfId="38901"/>
    <cellStyle name="_DEM-WP(C) Costs not in AURORA 2006GRC_Power Costs - Comparison bx Rbtl-Staff-Jt-PC" xfId="2820"/>
    <cellStyle name="_DEM-WP(C) Costs not in AURORA 2006GRC_Power Costs - Comparison bx Rbtl-Staff-Jt-PC 2" xfId="2821"/>
    <cellStyle name="_DEM-WP(C) Costs not in AURORA 2006GRC_Power Costs - Comparison bx Rbtl-Staff-Jt-PC 2 2" xfId="2822"/>
    <cellStyle name="_DEM-WP(C) Costs not in AURORA 2006GRC_Power Costs - Comparison bx Rbtl-Staff-Jt-PC 2 2 2" xfId="18342"/>
    <cellStyle name="_DEM-WP(C) Costs not in AURORA 2006GRC_Power Costs - Comparison bx Rbtl-Staff-Jt-PC 2 3" xfId="13865"/>
    <cellStyle name="_DEM-WP(C) Costs not in AURORA 2006GRC_Power Costs - Comparison bx Rbtl-Staff-Jt-PC 3" xfId="2823"/>
    <cellStyle name="_DEM-WP(C) Costs not in AURORA 2006GRC_Power Costs - Comparison bx Rbtl-Staff-Jt-PC 3 2" xfId="18343"/>
    <cellStyle name="_DEM-WP(C) Costs not in AURORA 2006GRC_Power Costs - Comparison bx Rbtl-Staff-Jt-PC 4" xfId="13864"/>
    <cellStyle name="_DEM-WP(C) Costs not in AURORA 2006GRC_Power Costs - Comparison bx Rbtl-Staff-Jt-PC_Adj Bench DR 3 for Initial Briefs (Electric)" xfId="2824"/>
    <cellStyle name="_DEM-WP(C) Costs not in AURORA 2006GRC_Power Costs - Comparison bx Rbtl-Staff-Jt-PC_Adj Bench DR 3 for Initial Briefs (Electric) 2" xfId="2825"/>
    <cellStyle name="_DEM-WP(C) Costs not in AURORA 2006GRC_Power Costs - Comparison bx Rbtl-Staff-Jt-PC_Adj Bench DR 3 for Initial Briefs (Electric) 2 2" xfId="2826"/>
    <cellStyle name="_DEM-WP(C) Costs not in AURORA 2006GRC_Power Costs - Comparison bx Rbtl-Staff-Jt-PC_Adj Bench DR 3 for Initial Briefs (Electric) 2 2 2" xfId="18344"/>
    <cellStyle name="_DEM-WP(C) Costs not in AURORA 2006GRC_Power Costs - Comparison bx Rbtl-Staff-Jt-PC_Adj Bench DR 3 for Initial Briefs (Electric) 2 3" xfId="13867"/>
    <cellStyle name="_DEM-WP(C) Costs not in AURORA 2006GRC_Power Costs - Comparison bx Rbtl-Staff-Jt-PC_Adj Bench DR 3 for Initial Briefs (Electric) 3" xfId="2827"/>
    <cellStyle name="_DEM-WP(C) Costs not in AURORA 2006GRC_Power Costs - Comparison bx Rbtl-Staff-Jt-PC_Adj Bench DR 3 for Initial Briefs (Electric) 3 2" xfId="18345"/>
    <cellStyle name="_DEM-WP(C) Costs not in AURORA 2006GRC_Power Costs - Comparison bx Rbtl-Staff-Jt-PC_Adj Bench DR 3 for Initial Briefs (Electric) 4" xfId="13866"/>
    <cellStyle name="_DEM-WP(C) Costs not in AURORA 2006GRC_Power Costs - Comparison bx Rbtl-Staff-Jt-PC_Adj Bench DR 3 for Initial Briefs (Electric)_DEM-WP(C) ENERG10C--ctn Mid-C_042010 2010GRC" xfId="9248"/>
    <cellStyle name="_DEM-WP(C) Costs not in AURORA 2006GRC_Power Costs - Comparison bx Rbtl-Staff-Jt-PC_Adj Bench DR 3 for Initial Briefs (Electric)_DEM-WP(C) ENERG10C--ctn Mid-C_042010 2010GRC 2" xfId="38902"/>
    <cellStyle name="_DEM-WP(C) Costs not in AURORA 2006GRC_Power Costs - Comparison bx Rbtl-Staff-Jt-PC_DEM-WP(C) ENERG10C--ctn Mid-C_042010 2010GRC" xfId="9249"/>
    <cellStyle name="_DEM-WP(C) Costs not in AURORA 2006GRC_Power Costs - Comparison bx Rbtl-Staff-Jt-PC_DEM-WP(C) ENERG10C--ctn Mid-C_042010 2010GRC 2" xfId="38903"/>
    <cellStyle name="_DEM-WP(C) Costs not in AURORA 2006GRC_Power Costs - Comparison bx Rbtl-Staff-Jt-PC_Electric Rev Req Model (2009 GRC) Rebuttal" xfId="2828"/>
    <cellStyle name="_DEM-WP(C) Costs not in AURORA 2006GRC_Power Costs - Comparison bx Rbtl-Staff-Jt-PC_Electric Rev Req Model (2009 GRC) Rebuttal 2" xfId="2829"/>
    <cellStyle name="_DEM-WP(C) Costs not in AURORA 2006GRC_Power Costs - Comparison bx Rbtl-Staff-Jt-PC_Electric Rev Req Model (2009 GRC) Rebuttal 2 2" xfId="2830"/>
    <cellStyle name="_DEM-WP(C) Costs not in AURORA 2006GRC_Power Costs - Comparison bx Rbtl-Staff-Jt-PC_Electric Rev Req Model (2009 GRC) Rebuttal 2 2 2" xfId="18346"/>
    <cellStyle name="_DEM-WP(C) Costs not in AURORA 2006GRC_Power Costs - Comparison bx Rbtl-Staff-Jt-PC_Electric Rev Req Model (2009 GRC) Rebuttal 2 3" xfId="16108"/>
    <cellStyle name="_DEM-WP(C) Costs not in AURORA 2006GRC_Power Costs - Comparison bx Rbtl-Staff-Jt-PC_Electric Rev Req Model (2009 GRC) Rebuttal 3" xfId="2831"/>
    <cellStyle name="_DEM-WP(C) Costs not in AURORA 2006GRC_Power Costs - Comparison bx Rbtl-Staff-Jt-PC_Electric Rev Req Model (2009 GRC) Rebuttal 3 2" xfId="18347"/>
    <cellStyle name="_DEM-WP(C) Costs not in AURORA 2006GRC_Power Costs - Comparison bx Rbtl-Staff-Jt-PC_Electric Rev Req Model (2009 GRC) Rebuttal 4" xfId="13868"/>
    <cellStyle name="_DEM-WP(C) Costs not in AURORA 2006GRC_Power Costs - Comparison bx Rbtl-Staff-Jt-PC_Electric Rev Req Model (2009 GRC) Rebuttal REmoval of New  WH Solar AdjustMI" xfId="2832"/>
    <cellStyle name="_DEM-WP(C) Costs not in AURORA 2006GRC_Power Costs - Comparison bx Rbtl-Staff-Jt-PC_Electric Rev Req Model (2009 GRC) Rebuttal REmoval of New  WH Solar AdjustMI 2" xfId="2833"/>
    <cellStyle name="_DEM-WP(C) Costs not in AURORA 2006GRC_Power Costs - Comparison bx Rbtl-Staff-Jt-PC_Electric Rev Req Model (2009 GRC) Rebuttal REmoval of New  WH Solar AdjustMI 2 2" xfId="2834"/>
    <cellStyle name="_DEM-WP(C) Costs not in AURORA 2006GRC_Power Costs - Comparison bx Rbtl-Staff-Jt-PC_Electric Rev Req Model (2009 GRC) Rebuttal REmoval of New  WH Solar AdjustMI 2 2 2" xfId="18348"/>
    <cellStyle name="_DEM-WP(C) Costs not in AURORA 2006GRC_Power Costs - Comparison bx Rbtl-Staff-Jt-PC_Electric Rev Req Model (2009 GRC) Rebuttal REmoval of New  WH Solar AdjustMI 2 3" xfId="13870"/>
    <cellStyle name="_DEM-WP(C) Costs not in AURORA 2006GRC_Power Costs - Comparison bx Rbtl-Staff-Jt-PC_Electric Rev Req Model (2009 GRC) Rebuttal REmoval of New  WH Solar AdjustMI 3" xfId="2835"/>
    <cellStyle name="_DEM-WP(C) Costs not in AURORA 2006GRC_Power Costs - Comparison bx Rbtl-Staff-Jt-PC_Electric Rev Req Model (2009 GRC) Rebuttal REmoval of New  WH Solar AdjustMI 3 2" xfId="18349"/>
    <cellStyle name="_DEM-WP(C) Costs not in AURORA 2006GRC_Power Costs - Comparison bx Rbtl-Staff-Jt-PC_Electric Rev Req Model (2009 GRC) Rebuttal REmoval of New  WH Solar AdjustMI 4" xfId="13869"/>
    <cellStyle name="_DEM-WP(C) Costs not in AURORA 2006GRC_Power Costs - Comparison bx Rbtl-Staff-Jt-PC_Electric Rev Req Model (2009 GRC) Rebuttal REmoval of New  WH Solar AdjustMI_DEM-WP(C) ENERG10C--ctn Mid-C_042010 2010GRC" xfId="9250"/>
    <cellStyle name="_DEM-WP(C) Costs not in AURORA 2006GRC_Power Costs - Comparison bx Rbtl-Staff-Jt-PC_Electric Rev Req Model (2009 GRC) Rebuttal REmoval of New  WH Solar AdjustMI_DEM-WP(C) ENERG10C--ctn Mid-C_042010 2010GRC 2" xfId="38904"/>
    <cellStyle name="_DEM-WP(C) Costs not in AURORA 2006GRC_Power Costs - Comparison bx Rbtl-Staff-Jt-PC_Electric Rev Req Model (2009 GRC) Revised 01-18-2010" xfId="2836"/>
    <cellStyle name="_DEM-WP(C) Costs not in AURORA 2006GRC_Power Costs - Comparison bx Rbtl-Staff-Jt-PC_Electric Rev Req Model (2009 GRC) Revised 01-18-2010 2" xfId="2837"/>
    <cellStyle name="_DEM-WP(C) Costs not in AURORA 2006GRC_Power Costs - Comparison bx Rbtl-Staff-Jt-PC_Electric Rev Req Model (2009 GRC) Revised 01-18-2010 2 2" xfId="2838"/>
    <cellStyle name="_DEM-WP(C) Costs not in AURORA 2006GRC_Power Costs - Comparison bx Rbtl-Staff-Jt-PC_Electric Rev Req Model (2009 GRC) Revised 01-18-2010 2 2 2" xfId="18350"/>
    <cellStyle name="_DEM-WP(C) Costs not in AURORA 2006GRC_Power Costs - Comparison bx Rbtl-Staff-Jt-PC_Electric Rev Req Model (2009 GRC) Revised 01-18-2010 2 3" xfId="13872"/>
    <cellStyle name="_DEM-WP(C) Costs not in AURORA 2006GRC_Power Costs - Comparison bx Rbtl-Staff-Jt-PC_Electric Rev Req Model (2009 GRC) Revised 01-18-2010 3" xfId="2839"/>
    <cellStyle name="_DEM-WP(C) Costs not in AURORA 2006GRC_Power Costs - Comparison bx Rbtl-Staff-Jt-PC_Electric Rev Req Model (2009 GRC) Revised 01-18-2010 3 2" xfId="18351"/>
    <cellStyle name="_DEM-WP(C) Costs not in AURORA 2006GRC_Power Costs - Comparison bx Rbtl-Staff-Jt-PC_Electric Rev Req Model (2009 GRC) Revised 01-18-2010 4" xfId="13871"/>
    <cellStyle name="_DEM-WP(C) Costs not in AURORA 2006GRC_Power Costs - Comparison bx Rbtl-Staff-Jt-PC_Electric Rev Req Model (2009 GRC) Revised 01-18-2010_DEM-WP(C) ENERG10C--ctn Mid-C_042010 2010GRC" xfId="9251"/>
    <cellStyle name="_DEM-WP(C) Costs not in AURORA 2006GRC_Power Costs - Comparison bx Rbtl-Staff-Jt-PC_Electric Rev Req Model (2009 GRC) Revised 01-18-2010_DEM-WP(C) ENERG10C--ctn Mid-C_042010 2010GRC 2" xfId="38905"/>
    <cellStyle name="_DEM-WP(C) Costs not in AURORA 2006GRC_Power Costs - Comparison bx Rbtl-Staff-Jt-PC_Final Order Electric EXHIBIT A-1" xfId="2840"/>
    <cellStyle name="_DEM-WP(C) Costs not in AURORA 2006GRC_Power Costs - Comparison bx Rbtl-Staff-Jt-PC_Final Order Electric EXHIBIT A-1 2" xfId="2841"/>
    <cellStyle name="_DEM-WP(C) Costs not in AURORA 2006GRC_Power Costs - Comparison bx Rbtl-Staff-Jt-PC_Final Order Electric EXHIBIT A-1 2 2" xfId="2842"/>
    <cellStyle name="_DEM-WP(C) Costs not in AURORA 2006GRC_Power Costs - Comparison bx Rbtl-Staff-Jt-PC_Final Order Electric EXHIBIT A-1 2 2 2" xfId="18352"/>
    <cellStyle name="_DEM-WP(C) Costs not in AURORA 2006GRC_Power Costs - Comparison bx Rbtl-Staff-Jt-PC_Final Order Electric EXHIBIT A-1 2 3" xfId="16109"/>
    <cellStyle name="_DEM-WP(C) Costs not in AURORA 2006GRC_Power Costs - Comparison bx Rbtl-Staff-Jt-PC_Final Order Electric EXHIBIT A-1 3" xfId="2843"/>
    <cellStyle name="_DEM-WP(C) Costs not in AURORA 2006GRC_Power Costs - Comparison bx Rbtl-Staff-Jt-PC_Final Order Electric EXHIBIT A-1 3 2" xfId="18353"/>
    <cellStyle name="_DEM-WP(C) Costs not in AURORA 2006GRC_Power Costs - Comparison bx Rbtl-Staff-Jt-PC_Final Order Electric EXHIBIT A-1 4" xfId="13873"/>
    <cellStyle name="_DEM-WP(C) Costs not in AURORA 2006GRC_Production Adj 4.37" xfId="2844"/>
    <cellStyle name="_DEM-WP(C) Costs not in AURORA 2006GRC_Production Adj 4.37 2" xfId="2845"/>
    <cellStyle name="_DEM-WP(C) Costs not in AURORA 2006GRC_Production Adj 4.37 2 2" xfId="2846"/>
    <cellStyle name="_DEM-WP(C) Costs not in AURORA 2006GRC_Production Adj 4.37 2 2 2" xfId="18354"/>
    <cellStyle name="_DEM-WP(C) Costs not in AURORA 2006GRC_Production Adj 4.37 2 3" xfId="16111"/>
    <cellStyle name="_DEM-WP(C) Costs not in AURORA 2006GRC_Production Adj 4.37 3" xfId="2847"/>
    <cellStyle name="_DEM-WP(C) Costs not in AURORA 2006GRC_Production Adj 4.37 3 2" xfId="18355"/>
    <cellStyle name="_DEM-WP(C) Costs not in AURORA 2006GRC_Production Adj 4.37 4" xfId="16110"/>
    <cellStyle name="_DEM-WP(C) Costs not in AURORA 2006GRC_Purchased Power Adj 4.03" xfId="2848"/>
    <cellStyle name="_DEM-WP(C) Costs not in AURORA 2006GRC_Purchased Power Adj 4.03 2" xfId="2849"/>
    <cellStyle name="_DEM-WP(C) Costs not in AURORA 2006GRC_Purchased Power Adj 4.03 2 2" xfId="2850"/>
    <cellStyle name="_DEM-WP(C) Costs not in AURORA 2006GRC_Purchased Power Adj 4.03 2 2 2" xfId="18356"/>
    <cellStyle name="_DEM-WP(C) Costs not in AURORA 2006GRC_Purchased Power Adj 4.03 2 3" xfId="16113"/>
    <cellStyle name="_DEM-WP(C) Costs not in AURORA 2006GRC_Purchased Power Adj 4.03 3" xfId="2851"/>
    <cellStyle name="_DEM-WP(C) Costs not in AURORA 2006GRC_Purchased Power Adj 4.03 3 2" xfId="18357"/>
    <cellStyle name="_DEM-WP(C) Costs not in AURORA 2006GRC_Purchased Power Adj 4.03 4" xfId="16112"/>
    <cellStyle name="_DEM-WP(C) Costs not in AURORA 2006GRC_Rebuttal Power Costs" xfId="2852"/>
    <cellStyle name="_DEM-WP(C) Costs not in AURORA 2006GRC_Rebuttal Power Costs 2" xfId="2853"/>
    <cellStyle name="_DEM-WP(C) Costs not in AURORA 2006GRC_Rebuttal Power Costs 2 2" xfId="2854"/>
    <cellStyle name="_DEM-WP(C) Costs not in AURORA 2006GRC_Rebuttal Power Costs 2 2 2" xfId="18358"/>
    <cellStyle name="_DEM-WP(C) Costs not in AURORA 2006GRC_Rebuttal Power Costs 2 3" xfId="13875"/>
    <cellStyle name="_DEM-WP(C) Costs not in AURORA 2006GRC_Rebuttal Power Costs 3" xfId="2855"/>
    <cellStyle name="_DEM-WP(C) Costs not in AURORA 2006GRC_Rebuttal Power Costs 3 2" xfId="18359"/>
    <cellStyle name="_DEM-WP(C) Costs not in AURORA 2006GRC_Rebuttal Power Costs 4" xfId="13874"/>
    <cellStyle name="_DEM-WP(C) Costs not in AURORA 2006GRC_Rebuttal Power Costs_Adj Bench DR 3 for Initial Briefs (Electric)" xfId="2856"/>
    <cellStyle name="_DEM-WP(C) Costs not in AURORA 2006GRC_Rebuttal Power Costs_Adj Bench DR 3 for Initial Briefs (Electric) 2" xfId="2857"/>
    <cellStyle name="_DEM-WP(C) Costs not in AURORA 2006GRC_Rebuttal Power Costs_Adj Bench DR 3 for Initial Briefs (Electric) 2 2" xfId="2858"/>
    <cellStyle name="_DEM-WP(C) Costs not in AURORA 2006GRC_Rebuttal Power Costs_Adj Bench DR 3 for Initial Briefs (Electric) 2 2 2" xfId="18360"/>
    <cellStyle name="_DEM-WP(C) Costs not in AURORA 2006GRC_Rebuttal Power Costs_Adj Bench DR 3 for Initial Briefs (Electric) 2 3" xfId="13877"/>
    <cellStyle name="_DEM-WP(C) Costs not in AURORA 2006GRC_Rebuttal Power Costs_Adj Bench DR 3 for Initial Briefs (Electric) 3" xfId="2859"/>
    <cellStyle name="_DEM-WP(C) Costs not in AURORA 2006GRC_Rebuttal Power Costs_Adj Bench DR 3 for Initial Briefs (Electric) 3 2" xfId="18361"/>
    <cellStyle name="_DEM-WP(C) Costs not in AURORA 2006GRC_Rebuttal Power Costs_Adj Bench DR 3 for Initial Briefs (Electric) 4" xfId="13876"/>
    <cellStyle name="_DEM-WP(C) Costs not in AURORA 2006GRC_Rebuttal Power Costs_Adj Bench DR 3 for Initial Briefs (Electric)_DEM-WP(C) ENERG10C--ctn Mid-C_042010 2010GRC" xfId="9252"/>
    <cellStyle name="_DEM-WP(C) Costs not in AURORA 2006GRC_Rebuttal Power Costs_Adj Bench DR 3 for Initial Briefs (Electric)_DEM-WP(C) ENERG10C--ctn Mid-C_042010 2010GRC 2" xfId="38906"/>
    <cellStyle name="_DEM-WP(C) Costs not in AURORA 2006GRC_Rebuttal Power Costs_DEM-WP(C) ENERG10C--ctn Mid-C_042010 2010GRC" xfId="9253"/>
    <cellStyle name="_DEM-WP(C) Costs not in AURORA 2006GRC_Rebuttal Power Costs_DEM-WP(C) ENERG10C--ctn Mid-C_042010 2010GRC 2" xfId="38907"/>
    <cellStyle name="_DEM-WP(C) Costs not in AURORA 2006GRC_Rebuttal Power Costs_Electric Rev Req Model (2009 GRC) Rebuttal" xfId="2860"/>
    <cellStyle name="_DEM-WP(C) Costs not in AURORA 2006GRC_Rebuttal Power Costs_Electric Rev Req Model (2009 GRC) Rebuttal 2" xfId="2861"/>
    <cellStyle name="_DEM-WP(C) Costs not in AURORA 2006GRC_Rebuttal Power Costs_Electric Rev Req Model (2009 GRC) Rebuttal 2 2" xfId="2862"/>
    <cellStyle name="_DEM-WP(C) Costs not in AURORA 2006GRC_Rebuttal Power Costs_Electric Rev Req Model (2009 GRC) Rebuttal 2 2 2" xfId="18362"/>
    <cellStyle name="_DEM-WP(C) Costs not in AURORA 2006GRC_Rebuttal Power Costs_Electric Rev Req Model (2009 GRC) Rebuttal 2 3" xfId="16114"/>
    <cellStyle name="_DEM-WP(C) Costs not in AURORA 2006GRC_Rebuttal Power Costs_Electric Rev Req Model (2009 GRC) Rebuttal 3" xfId="2863"/>
    <cellStyle name="_DEM-WP(C) Costs not in AURORA 2006GRC_Rebuttal Power Costs_Electric Rev Req Model (2009 GRC) Rebuttal 3 2" xfId="18363"/>
    <cellStyle name="_DEM-WP(C) Costs not in AURORA 2006GRC_Rebuttal Power Costs_Electric Rev Req Model (2009 GRC) Rebuttal 4" xfId="13878"/>
    <cellStyle name="_DEM-WP(C) Costs not in AURORA 2006GRC_Rebuttal Power Costs_Electric Rev Req Model (2009 GRC) Rebuttal REmoval of New  WH Solar AdjustMI" xfId="2864"/>
    <cellStyle name="_DEM-WP(C) Costs not in AURORA 2006GRC_Rebuttal Power Costs_Electric Rev Req Model (2009 GRC) Rebuttal REmoval of New  WH Solar AdjustMI 2" xfId="2865"/>
    <cellStyle name="_DEM-WP(C) Costs not in AURORA 2006GRC_Rebuttal Power Costs_Electric Rev Req Model (2009 GRC) Rebuttal REmoval of New  WH Solar AdjustMI 2 2" xfId="2866"/>
    <cellStyle name="_DEM-WP(C) Costs not in AURORA 2006GRC_Rebuttal Power Costs_Electric Rev Req Model (2009 GRC) Rebuttal REmoval of New  WH Solar AdjustMI 2 2 2" xfId="18364"/>
    <cellStyle name="_DEM-WP(C) Costs not in AURORA 2006GRC_Rebuttal Power Costs_Electric Rev Req Model (2009 GRC) Rebuttal REmoval of New  WH Solar AdjustMI 2 3" xfId="13880"/>
    <cellStyle name="_DEM-WP(C) Costs not in AURORA 2006GRC_Rebuttal Power Costs_Electric Rev Req Model (2009 GRC) Rebuttal REmoval of New  WH Solar AdjustMI 3" xfId="2867"/>
    <cellStyle name="_DEM-WP(C) Costs not in AURORA 2006GRC_Rebuttal Power Costs_Electric Rev Req Model (2009 GRC) Rebuttal REmoval of New  WH Solar AdjustMI 3 2" xfId="18365"/>
    <cellStyle name="_DEM-WP(C) Costs not in AURORA 2006GRC_Rebuttal Power Costs_Electric Rev Req Model (2009 GRC) Rebuttal REmoval of New  WH Solar AdjustMI 4" xfId="13879"/>
    <cellStyle name="_DEM-WP(C) Costs not in AURORA 2006GRC_Rebuttal Power Costs_Electric Rev Req Model (2009 GRC) Rebuttal REmoval of New  WH Solar AdjustMI_DEM-WP(C) ENERG10C--ctn Mid-C_042010 2010GRC" xfId="9254"/>
    <cellStyle name="_DEM-WP(C) Costs not in AURORA 2006GRC_Rebuttal Power Costs_Electric Rev Req Model (2009 GRC) Rebuttal REmoval of New  WH Solar AdjustMI_DEM-WP(C) ENERG10C--ctn Mid-C_042010 2010GRC 2" xfId="38908"/>
    <cellStyle name="_DEM-WP(C) Costs not in AURORA 2006GRC_Rebuttal Power Costs_Electric Rev Req Model (2009 GRC) Revised 01-18-2010" xfId="2868"/>
    <cellStyle name="_DEM-WP(C) Costs not in AURORA 2006GRC_Rebuttal Power Costs_Electric Rev Req Model (2009 GRC) Revised 01-18-2010 2" xfId="2869"/>
    <cellStyle name="_DEM-WP(C) Costs not in AURORA 2006GRC_Rebuttal Power Costs_Electric Rev Req Model (2009 GRC) Revised 01-18-2010 2 2" xfId="2870"/>
    <cellStyle name="_DEM-WP(C) Costs not in AURORA 2006GRC_Rebuttal Power Costs_Electric Rev Req Model (2009 GRC) Revised 01-18-2010 2 2 2" xfId="18366"/>
    <cellStyle name="_DEM-WP(C) Costs not in AURORA 2006GRC_Rebuttal Power Costs_Electric Rev Req Model (2009 GRC) Revised 01-18-2010 2 3" xfId="13882"/>
    <cellStyle name="_DEM-WP(C) Costs not in AURORA 2006GRC_Rebuttal Power Costs_Electric Rev Req Model (2009 GRC) Revised 01-18-2010 3" xfId="2871"/>
    <cellStyle name="_DEM-WP(C) Costs not in AURORA 2006GRC_Rebuttal Power Costs_Electric Rev Req Model (2009 GRC) Revised 01-18-2010 3 2" xfId="18367"/>
    <cellStyle name="_DEM-WP(C) Costs not in AURORA 2006GRC_Rebuttal Power Costs_Electric Rev Req Model (2009 GRC) Revised 01-18-2010 4" xfId="13881"/>
    <cellStyle name="_DEM-WP(C) Costs not in AURORA 2006GRC_Rebuttal Power Costs_Electric Rev Req Model (2009 GRC) Revised 01-18-2010_DEM-WP(C) ENERG10C--ctn Mid-C_042010 2010GRC" xfId="9255"/>
    <cellStyle name="_DEM-WP(C) Costs not in AURORA 2006GRC_Rebuttal Power Costs_Electric Rev Req Model (2009 GRC) Revised 01-18-2010_DEM-WP(C) ENERG10C--ctn Mid-C_042010 2010GRC 2" xfId="38909"/>
    <cellStyle name="_DEM-WP(C) Costs not in AURORA 2006GRC_Rebuttal Power Costs_Final Order Electric EXHIBIT A-1" xfId="2872"/>
    <cellStyle name="_DEM-WP(C) Costs not in AURORA 2006GRC_Rebuttal Power Costs_Final Order Electric EXHIBIT A-1 2" xfId="2873"/>
    <cellStyle name="_DEM-WP(C) Costs not in AURORA 2006GRC_Rebuttal Power Costs_Final Order Electric EXHIBIT A-1 2 2" xfId="2874"/>
    <cellStyle name="_DEM-WP(C) Costs not in AURORA 2006GRC_Rebuttal Power Costs_Final Order Electric EXHIBIT A-1 2 2 2" xfId="18368"/>
    <cellStyle name="_DEM-WP(C) Costs not in AURORA 2006GRC_Rebuttal Power Costs_Final Order Electric EXHIBIT A-1 2 3" xfId="16115"/>
    <cellStyle name="_DEM-WP(C) Costs not in AURORA 2006GRC_Rebuttal Power Costs_Final Order Electric EXHIBIT A-1 3" xfId="2875"/>
    <cellStyle name="_DEM-WP(C) Costs not in AURORA 2006GRC_Rebuttal Power Costs_Final Order Electric EXHIBIT A-1 3 2" xfId="18369"/>
    <cellStyle name="_DEM-WP(C) Costs not in AURORA 2006GRC_Rebuttal Power Costs_Final Order Electric EXHIBIT A-1 4" xfId="13883"/>
    <cellStyle name="_DEM-WP(C) Costs not in AURORA 2006GRC_ROR 5.02" xfId="2876"/>
    <cellStyle name="_DEM-WP(C) Costs not in AURORA 2006GRC_ROR 5.02 2" xfId="2877"/>
    <cellStyle name="_DEM-WP(C) Costs not in AURORA 2006GRC_ROR 5.02 2 2" xfId="2878"/>
    <cellStyle name="_DEM-WP(C) Costs not in AURORA 2006GRC_ROR 5.02 2 2 2" xfId="18370"/>
    <cellStyle name="_DEM-WP(C) Costs not in AURORA 2006GRC_ROR 5.02 2 3" xfId="16117"/>
    <cellStyle name="_DEM-WP(C) Costs not in AURORA 2006GRC_ROR 5.02 3" xfId="2879"/>
    <cellStyle name="_DEM-WP(C) Costs not in AURORA 2006GRC_ROR 5.02 3 2" xfId="18371"/>
    <cellStyle name="_DEM-WP(C) Costs not in AURORA 2006GRC_ROR 5.02 4" xfId="16116"/>
    <cellStyle name="_DEM-WP(C) Costs not in AURORA 2006GRC_Transmission Workbook for May BOD" xfId="2880"/>
    <cellStyle name="_DEM-WP(C) Costs not in AURORA 2006GRC_Transmission Workbook for May BOD 2" xfId="2881"/>
    <cellStyle name="_DEM-WP(C) Costs not in AURORA 2006GRC_Transmission Workbook for May BOD 2 2" xfId="12113"/>
    <cellStyle name="_DEM-WP(C) Costs not in AURORA 2006GRC_Transmission Workbook for May BOD 2 2 2" xfId="21664"/>
    <cellStyle name="_DEM-WP(C) Costs not in AURORA 2006GRC_Transmission Workbook for May BOD 2 3" xfId="21665"/>
    <cellStyle name="_DEM-WP(C) Costs not in AURORA 2006GRC_Transmission Workbook for May BOD 3" xfId="12114"/>
    <cellStyle name="_DEM-WP(C) Costs not in AURORA 2006GRC_Transmission Workbook for May BOD 3 2" xfId="21666"/>
    <cellStyle name="_DEM-WP(C) Costs not in AURORA 2006GRC_Transmission Workbook for May BOD 4" xfId="21667"/>
    <cellStyle name="_DEM-WP(C) Costs not in AURORA 2006GRC_Transmission Workbook for May BOD_DEM-WP(C) ENERG10C--ctn Mid-C_042010 2010GRC" xfId="9256"/>
    <cellStyle name="_DEM-WP(C) Costs not in AURORA 2006GRC_Transmission Workbook for May BOD_DEM-WP(C) ENERG10C--ctn Mid-C_042010 2010GRC 2" xfId="38910"/>
    <cellStyle name="_DEM-WP(C) Costs not in AURORA 2006GRC_Wind Integration 10GRC" xfId="2882"/>
    <cellStyle name="_DEM-WP(C) Costs not in AURORA 2006GRC_Wind Integration 10GRC 2" xfId="2883"/>
    <cellStyle name="_DEM-WP(C) Costs not in AURORA 2006GRC_Wind Integration 10GRC 2 2" xfId="12115"/>
    <cellStyle name="_DEM-WP(C) Costs not in AURORA 2006GRC_Wind Integration 10GRC 2 2 2" xfId="21668"/>
    <cellStyle name="_DEM-WP(C) Costs not in AURORA 2006GRC_Wind Integration 10GRC 2 3" xfId="21669"/>
    <cellStyle name="_DEM-WP(C) Costs not in AURORA 2006GRC_Wind Integration 10GRC 3" xfId="12116"/>
    <cellStyle name="_DEM-WP(C) Costs not in AURORA 2006GRC_Wind Integration 10GRC 3 2" xfId="21670"/>
    <cellStyle name="_DEM-WP(C) Costs not in AURORA 2006GRC_Wind Integration 10GRC 4" xfId="21671"/>
    <cellStyle name="_DEM-WP(C) Costs not in AURORA 2006GRC_Wind Integration 10GRC_DEM-WP(C) ENERG10C--ctn Mid-C_042010 2010GRC" xfId="9257"/>
    <cellStyle name="_DEM-WP(C) Costs not in AURORA 2006GRC_Wind Integration 10GRC_DEM-WP(C) ENERG10C--ctn Mid-C_042010 2010GRC 2" xfId="38911"/>
    <cellStyle name="_DEM-WP(C) Costs not in AURORA 2007GRC" xfId="2884"/>
    <cellStyle name="_DEM-WP(C) Costs not in AURORA 2007GRC 2" xfId="2885"/>
    <cellStyle name="_DEM-WP(C) Costs not in AURORA 2007GRC 2 2" xfId="2886"/>
    <cellStyle name="_DEM-WP(C) Costs not in AURORA 2007GRC 2 2 2" xfId="18372"/>
    <cellStyle name="_DEM-WP(C) Costs not in AURORA 2007GRC 2 2 2 2" xfId="21672"/>
    <cellStyle name="_DEM-WP(C) Costs not in AURORA 2007GRC 2 2 3" xfId="21673"/>
    <cellStyle name="_DEM-WP(C) Costs not in AURORA 2007GRC 2 3" xfId="13885"/>
    <cellStyle name="_DEM-WP(C) Costs not in AURORA 2007GRC 2 3 2" xfId="21674"/>
    <cellStyle name="_DEM-WP(C) Costs not in AURORA 2007GRC 2 4" xfId="21675"/>
    <cellStyle name="_DEM-WP(C) Costs not in AURORA 2007GRC 3" xfId="2887"/>
    <cellStyle name="_DEM-WP(C) Costs not in AURORA 2007GRC 3 2" xfId="18373"/>
    <cellStyle name="_DEM-WP(C) Costs not in AURORA 2007GRC 4" xfId="13884"/>
    <cellStyle name="_DEM-WP(C) Costs not in AURORA 2007GRC Update" xfId="2888"/>
    <cellStyle name="_DEM-WP(C) Costs not in AURORA 2007GRC Update 2" xfId="2889"/>
    <cellStyle name="_DEM-WP(C) Costs not in AURORA 2007GRC Update 2 2" xfId="12117"/>
    <cellStyle name="_DEM-WP(C) Costs not in AURORA 2007GRC Update 2 2 2" xfId="21676"/>
    <cellStyle name="_DEM-WP(C) Costs not in AURORA 2007GRC Update 2 3" xfId="21677"/>
    <cellStyle name="_DEM-WP(C) Costs not in AURORA 2007GRC Update 3" xfId="12118"/>
    <cellStyle name="_DEM-WP(C) Costs not in AURORA 2007GRC Update 3 2" xfId="21678"/>
    <cellStyle name="_DEM-WP(C) Costs not in AURORA 2007GRC Update 4" xfId="21679"/>
    <cellStyle name="_DEM-WP(C) Costs not in AURORA 2007GRC Update_DEM-WP(C) ENERG10C--ctn Mid-C_042010 2010GRC" xfId="9258"/>
    <cellStyle name="_DEM-WP(C) Costs not in AURORA 2007GRC Update_DEM-WP(C) ENERG10C--ctn Mid-C_042010 2010GRC 2" xfId="38912"/>
    <cellStyle name="_DEM-WP(C) Costs not in AURORA 2007GRC Update_NIM Summary" xfId="2890"/>
    <cellStyle name="_DEM-WP(C) Costs not in AURORA 2007GRC Update_NIM Summary 2" xfId="2891"/>
    <cellStyle name="_DEM-WP(C) Costs not in AURORA 2007GRC Update_NIM Summary 2 2" xfId="12119"/>
    <cellStyle name="_DEM-WP(C) Costs not in AURORA 2007GRC Update_NIM Summary 2 2 2" xfId="21680"/>
    <cellStyle name="_DEM-WP(C) Costs not in AURORA 2007GRC Update_NIM Summary 2 3" xfId="21681"/>
    <cellStyle name="_DEM-WP(C) Costs not in AURORA 2007GRC Update_NIM Summary 3" xfId="12120"/>
    <cellStyle name="_DEM-WP(C) Costs not in AURORA 2007GRC Update_NIM Summary 3 2" xfId="21682"/>
    <cellStyle name="_DEM-WP(C) Costs not in AURORA 2007GRC Update_NIM Summary 4" xfId="21683"/>
    <cellStyle name="_DEM-WP(C) Costs not in AURORA 2007GRC Update_NIM Summary_DEM-WP(C) ENERG10C--ctn Mid-C_042010 2010GRC" xfId="9259"/>
    <cellStyle name="_DEM-WP(C) Costs not in AURORA 2007GRC Update_NIM Summary_DEM-WP(C) ENERG10C--ctn Mid-C_042010 2010GRC 2" xfId="38913"/>
    <cellStyle name="_DEM-WP(C) Costs not in AURORA 2007GRC_16.37E Wild Horse Expansion DeferralRevwrkingfile SF" xfId="2892"/>
    <cellStyle name="_DEM-WP(C) Costs not in AURORA 2007GRC_16.37E Wild Horse Expansion DeferralRevwrkingfile SF 2" xfId="2893"/>
    <cellStyle name="_DEM-WP(C) Costs not in AURORA 2007GRC_16.37E Wild Horse Expansion DeferralRevwrkingfile SF 2 2" xfId="2894"/>
    <cellStyle name="_DEM-WP(C) Costs not in AURORA 2007GRC_16.37E Wild Horse Expansion DeferralRevwrkingfile SF 2 2 2" xfId="18374"/>
    <cellStyle name="_DEM-WP(C) Costs not in AURORA 2007GRC_16.37E Wild Horse Expansion DeferralRevwrkingfile SF 2 3" xfId="13887"/>
    <cellStyle name="_DEM-WP(C) Costs not in AURORA 2007GRC_16.37E Wild Horse Expansion DeferralRevwrkingfile SF 3" xfId="2895"/>
    <cellStyle name="_DEM-WP(C) Costs not in AURORA 2007GRC_16.37E Wild Horse Expansion DeferralRevwrkingfile SF 3 2" xfId="18375"/>
    <cellStyle name="_DEM-WP(C) Costs not in AURORA 2007GRC_16.37E Wild Horse Expansion DeferralRevwrkingfile SF 4" xfId="13886"/>
    <cellStyle name="_DEM-WP(C) Costs not in AURORA 2007GRC_16.37E Wild Horse Expansion DeferralRevwrkingfile SF_DEM-WP(C) ENERG10C--ctn Mid-C_042010 2010GRC" xfId="9260"/>
    <cellStyle name="_DEM-WP(C) Costs not in AURORA 2007GRC_16.37E Wild Horse Expansion DeferralRevwrkingfile SF_DEM-WP(C) ENERG10C--ctn Mid-C_042010 2010GRC 2" xfId="38914"/>
    <cellStyle name="_DEM-WP(C) Costs not in AURORA 2007GRC_2009 GRC Compl Filing - Exhibit D" xfId="2896"/>
    <cellStyle name="_DEM-WP(C) Costs not in AURORA 2007GRC_2009 GRC Compl Filing - Exhibit D 2" xfId="2897"/>
    <cellStyle name="_DEM-WP(C) Costs not in AURORA 2007GRC_2009 GRC Compl Filing - Exhibit D 2 2" xfId="12121"/>
    <cellStyle name="_DEM-WP(C) Costs not in AURORA 2007GRC_2009 GRC Compl Filing - Exhibit D 2 2 2" xfId="21684"/>
    <cellStyle name="_DEM-WP(C) Costs not in AURORA 2007GRC_2009 GRC Compl Filing - Exhibit D 2 3" xfId="21685"/>
    <cellStyle name="_DEM-WP(C) Costs not in AURORA 2007GRC_2009 GRC Compl Filing - Exhibit D 3" xfId="12122"/>
    <cellStyle name="_DEM-WP(C) Costs not in AURORA 2007GRC_2009 GRC Compl Filing - Exhibit D 3 2" xfId="21686"/>
    <cellStyle name="_DEM-WP(C) Costs not in AURORA 2007GRC_2009 GRC Compl Filing - Exhibit D 4" xfId="21687"/>
    <cellStyle name="_DEM-WP(C) Costs not in AURORA 2007GRC_2009 GRC Compl Filing - Exhibit D_DEM-WP(C) ENERG10C--ctn Mid-C_042010 2010GRC" xfId="9261"/>
    <cellStyle name="_DEM-WP(C) Costs not in AURORA 2007GRC_2009 GRC Compl Filing - Exhibit D_DEM-WP(C) ENERG10C--ctn Mid-C_042010 2010GRC 2" xfId="38915"/>
    <cellStyle name="_DEM-WP(C) Costs not in AURORA 2007GRC_Adj Bench DR 3 for Initial Briefs (Electric)" xfId="2898"/>
    <cellStyle name="_DEM-WP(C) Costs not in AURORA 2007GRC_Adj Bench DR 3 for Initial Briefs (Electric) 2" xfId="2899"/>
    <cellStyle name="_DEM-WP(C) Costs not in AURORA 2007GRC_Adj Bench DR 3 for Initial Briefs (Electric) 2 2" xfId="2900"/>
    <cellStyle name="_DEM-WP(C) Costs not in AURORA 2007GRC_Adj Bench DR 3 for Initial Briefs (Electric) 2 2 2" xfId="18376"/>
    <cellStyle name="_DEM-WP(C) Costs not in AURORA 2007GRC_Adj Bench DR 3 for Initial Briefs (Electric) 2 3" xfId="13889"/>
    <cellStyle name="_DEM-WP(C) Costs not in AURORA 2007GRC_Adj Bench DR 3 for Initial Briefs (Electric) 3" xfId="2901"/>
    <cellStyle name="_DEM-WP(C) Costs not in AURORA 2007GRC_Adj Bench DR 3 for Initial Briefs (Electric) 3 2" xfId="18377"/>
    <cellStyle name="_DEM-WP(C) Costs not in AURORA 2007GRC_Adj Bench DR 3 for Initial Briefs (Electric) 4" xfId="13888"/>
    <cellStyle name="_DEM-WP(C) Costs not in AURORA 2007GRC_Adj Bench DR 3 for Initial Briefs (Electric)_DEM-WP(C) ENERG10C--ctn Mid-C_042010 2010GRC" xfId="9262"/>
    <cellStyle name="_DEM-WP(C) Costs not in AURORA 2007GRC_Adj Bench DR 3 for Initial Briefs (Electric)_DEM-WP(C) ENERG10C--ctn Mid-C_042010 2010GRC 2" xfId="38916"/>
    <cellStyle name="_DEM-WP(C) Costs not in AURORA 2007GRC_Book1" xfId="10970"/>
    <cellStyle name="_DEM-WP(C) Costs not in AURORA 2007GRC_Book1 2" xfId="38917"/>
    <cellStyle name="_DEM-WP(C) Costs not in AURORA 2007GRC_Book2" xfId="2902"/>
    <cellStyle name="_DEM-WP(C) Costs not in AURORA 2007GRC_Book2 2" xfId="2903"/>
    <cellStyle name="_DEM-WP(C) Costs not in AURORA 2007GRC_Book2 2 2" xfId="2904"/>
    <cellStyle name="_DEM-WP(C) Costs not in AURORA 2007GRC_Book2 2 2 2" xfId="18378"/>
    <cellStyle name="_DEM-WP(C) Costs not in AURORA 2007GRC_Book2 2 3" xfId="13891"/>
    <cellStyle name="_DEM-WP(C) Costs not in AURORA 2007GRC_Book2 3" xfId="2905"/>
    <cellStyle name="_DEM-WP(C) Costs not in AURORA 2007GRC_Book2 3 2" xfId="18379"/>
    <cellStyle name="_DEM-WP(C) Costs not in AURORA 2007GRC_Book2 4" xfId="13890"/>
    <cellStyle name="_DEM-WP(C) Costs not in AURORA 2007GRC_Book2_DEM-WP(C) ENERG10C--ctn Mid-C_042010 2010GRC" xfId="9263"/>
    <cellStyle name="_DEM-WP(C) Costs not in AURORA 2007GRC_Book2_DEM-WP(C) ENERG10C--ctn Mid-C_042010 2010GRC 2" xfId="38918"/>
    <cellStyle name="_DEM-WP(C) Costs not in AURORA 2007GRC_Book4" xfId="2906"/>
    <cellStyle name="_DEM-WP(C) Costs not in AURORA 2007GRC_Book4 2" xfId="2907"/>
    <cellStyle name="_DEM-WP(C) Costs not in AURORA 2007GRC_Book4 2 2" xfId="2908"/>
    <cellStyle name="_DEM-WP(C) Costs not in AURORA 2007GRC_Book4 2 2 2" xfId="18380"/>
    <cellStyle name="_DEM-WP(C) Costs not in AURORA 2007GRC_Book4 2 3" xfId="13893"/>
    <cellStyle name="_DEM-WP(C) Costs not in AURORA 2007GRC_Book4 3" xfId="2909"/>
    <cellStyle name="_DEM-WP(C) Costs not in AURORA 2007GRC_Book4 3 2" xfId="18381"/>
    <cellStyle name="_DEM-WP(C) Costs not in AURORA 2007GRC_Book4 4" xfId="13892"/>
    <cellStyle name="_DEM-WP(C) Costs not in AURORA 2007GRC_Book4_DEM-WP(C) ENERG10C--ctn Mid-C_042010 2010GRC" xfId="9264"/>
    <cellStyle name="_DEM-WP(C) Costs not in AURORA 2007GRC_Book4_DEM-WP(C) ENERG10C--ctn Mid-C_042010 2010GRC 2" xfId="38919"/>
    <cellStyle name="_DEM-WP(C) Costs not in AURORA 2007GRC_DEM-WP(C) ENERG10C--ctn Mid-C_042010 2010GRC" xfId="9265"/>
    <cellStyle name="_DEM-WP(C) Costs not in AURORA 2007GRC_DEM-WP(C) ENERG10C--ctn Mid-C_042010 2010GRC 2" xfId="38920"/>
    <cellStyle name="_DEM-WP(C) Costs not in AURORA 2007GRC_Electric Rev Req Model (2009 GRC) " xfId="2910"/>
    <cellStyle name="_DEM-WP(C) Costs not in AURORA 2007GRC_Electric Rev Req Model (2009 GRC)  2" xfId="2911"/>
    <cellStyle name="_DEM-WP(C) Costs not in AURORA 2007GRC_Electric Rev Req Model (2009 GRC)  2 2" xfId="2912"/>
    <cellStyle name="_DEM-WP(C) Costs not in AURORA 2007GRC_Electric Rev Req Model (2009 GRC)  2 2 2" xfId="18382"/>
    <cellStyle name="_DEM-WP(C) Costs not in AURORA 2007GRC_Electric Rev Req Model (2009 GRC)  2 3" xfId="13895"/>
    <cellStyle name="_DEM-WP(C) Costs not in AURORA 2007GRC_Electric Rev Req Model (2009 GRC)  3" xfId="2913"/>
    <cellStyle name="_DEM-WP(C) Costs not in AURORA 2007GRC_Electric Rev Req Model (2009 GRC)  3 2" xfId="18383"/>
    <cellStyle name="_DEM-WP(C) Costs not in AURORA 2007GRC_Electric Rev Req Model (2009 GRC)  4" xfId="13894"/>
    <cellStyle name="_DEM-WP(C) Costs not in AURORA 2007GRC_Electric Rev Req Model (2009 GRC) _DEM-WP(C) ENERG10C--ctn Mid-C_042010 2010GRC" xfId="9266"/>
    <cellStyle name="_DEM-WP(C) Costs not in AURORA 2007GRC_Electric Rev Req Model (2009 GRC) _DEM-WP(C) ENERG10C--ctn Mid-C_042010 2010GRC 2" xfId="38921"/>
    <cellStyle name="_DEM-WP(C) Costs not in AURORA 2007GRC_Electric Rev Req Model (2009 GRC) Rebuttal" xfId="2914"/>
    <cellStyle name="_DEM-WP(C) Costs not in AURORA 2007GRC_Electric Rev Req Model (2009 GRC) Rebuttal 2" xfId="2915"/>
    <cellStyle name="_DEM-WP(C) Costs not in AURORA 2007GRC_Electric Rev Req Model (2009 GRC) Rebuttal 2 2" xfId="2916"/>
    <cellStyle name="_DEM-WP(C) Costs not in AURORA 2007GRC_Electric Rev Req Model (2009 GRC) Rebuttal 2 2 2" xfId="18384"/>
    <cellStyle name="_DEM-WP(C) Costs not in AURORA 2007GRC_Electric Rev Req Model (2009 GRC) Rebuttal 2 3" xfId="16118"/>
    <cellStyle name="_DEM-WP(C) Costs not in AURORA 2007GRC_Electric Rev Req Model (2009 GRC) Rebuttal 3" xfId="2917"/>
    <cellStyle name="_DEM-WP(C) Costs not in AURORA 2007GRC_Electric Rev Req Model (2009 GRC) Rebuttal 3 2" xfId="18385"/>
    <cellStyle name="_DEM-WP(C) Costs not in AURORA 2007GRC_Electric Rev Req Model (2009 GRC) Rebuttal 4" xfId="13896"/>
    <cellStyle name="_DEM-WP(C) Costs not in AURORA 2007GRC_Electric Rev Req Model (2009 GRC) Rebuttal REmoval of New  WH Solar AdjustMI" xfId="2918"/>
    <cellStyle name="_DEM-WP(C) Costs not in AURORA 2007GRC_Electric Rev Req Model (2009 GRC) Rebuttal REmoval of New  WH Solar AdjustMI 2" xfId="2919"/>
    <cellStyle name="_DEM-WP(C) Costs not in AURORA 2007GRC_Electric Rev Req Model (2009 GRC) Rebuttal REmoval of New  WH Solar AdjustMI 2 2" xfId="2920"/>
    <cellStyle name="_DEM-WP(C) Costs not in AURORA 2007GRC_Electric Rev Req Model (2009 GRC) Rebuttal REmoval of New  WH Solar AdjustMI 2 2 2" xfId="18386"/>
    <cellStyle name="_DEM-WP(C) Costs not in AURORA 2007GRC_Electric Rev Req Model (2009 GRC) Rebuttal REmoval of New  WH Solar AdjustMI 2 3" xfId="13898"/>
    <cellStyle name="_DEM-WP(C) Costs not in AURORA 2007GRC_Electric Rev Req Model (2009 GRC) Rebuttal REmoval of New  WH Solar AdjustMI 3" xfId="2921"/>
    <cellStyle name="_DEM-WP(C) Costs not in AURORA 2007GRC_Electric Rev Req Model (2009 GRC) Rebuttal REmoval of New  WH Solar AdjustMI 3 2" xfId="18387"/>
    <cellStyle name="_DEM-WP(C) Costs not in AURORA 2007GRC_Electric Rev Req Model (2009 GRC) Rebuttal REmoval of New  WH Solar AdjustMI 4" xfId="13897"/>
    <cellStyle name="_DEM-WP(C) Costs not in AURORA 2007GRC_Electric Rev Req Model (2009 GRC) Rebuttal REmoval of New  WH Solar AdjustMI_DEM-WP(C) ENERG10C--ctn Mid-C_042010 2010GRC" xfId="9267"/>
    <cellStyle name="_DEM-WP(C) Costs not in AURORA 2007GRC_Electric Rev Req Model (2009 GRC) Rebuttal REmoval of New  WH Solar AdjustMI_DEM-WP(C) ENERG10C--ctn Mid-C_042010 2010GRC 2" xfId="38922"/>
    <cellStyle name="_DEM-WP(C) Costs not in AURORA 2007GRC_Electric Rev Req Model (2009 GRC) Revised 01-18-2010" xfId="2922"/>
    <cellStyle name="_DEM-WP(C) Costs not in AURORA 2007GRC_Electric Rev Req Model (2009 GRC) Revised 01-18-2010 2" xfId="2923"/>
    <cellStyle name="_DEM-WP(C) Costs not in AURORA 2007GRC_Electric Rev Req Model (2009 GRC) Revised 01-18-2010 2 2" xfId="2924"/>
    <cellStyle name="_DEM-WP(C) Costs not in AURORA 2007GRC_Electric Rev Req Model (2009 GRC) Revised 01-18-2010 2 2 2" xfId="18388"/>
    <cellStyle name="_DEM-WP(C) Costs not in AURORA 2007GRC_Electric Rev Req Model (2009 GRC) Revised 01-18-2010 2 3" xfId="13900"/>
    <cellStyle name="_DEM-WP(C) Costs not in AURORA 2007GRC_Electric Rev Req Model (2009 GRC) Revised 01-18-2010 3" xfId="2925"/>
    <cellStyle name="_DEM-WP(C) Costs not in AURORA 2007GRC_Electric Rev Req Model (2009 GRC) Revised 01-18-2010 3 2" xfId="18389"/>
    <cellStyle name="_DEM-WP(C) Costs not in AURORA 2007GRC_Electric Rev Req Model (2009 GRC) Revised 01-18-2010 4" xfId="13899"/>
    <cellStyle name="_DEM-WP(C) Costs not in AURORA 2007GRC_Electric Rev Req Model (2009 GRC) Revised 01-18-2010_DEM-WP(C) ENERG10C--ctn Mid-C_042010 2010GRC" xfId="9268"/>
    <cellStyle name="_DEM-WP(C) Costs not in AURORA 2007GRC_Electric Rev Req Model (2009 GRC) Revised 01-18-2010_DEM-WP(C) ENERG10C--ctn Mid-C_042010 2010GRC 2" xfId="38923"/>
    <cellStyle name="_DEM-WP(C) Costs not in AURORA 2007GRC_Electric Rev Req Model (2010 GRC)" xfId="10971"/>
    <cellStyle name="_DEM-WP(C) Costs not in AURORA 2007GRC_Electric Rev Req Model (2010 GRC) 2" xfId="38924"/>
    <cellStyle name="_DEM-WP(C) Costs not in AURORA 2007GRC_Electric Rev Req Model (2010 GRC) SF" xfId="10972"/>
    <cellStyle name="_DEM-WP(C) Costs not in AURORA 2007GRC_Electric Rev Req Model (2010 GRC) SF 2" xfId="38925"/>
    <cellStyle name="_DEM-WP(C) Costs not in AURORA 2007GRC_Final Order Electric EXHIBIT A-1" xfId="2926"/>
    <cellStyle name="_DEM-WP(C) Costs not in AURORA 2007GRC_Final Order Electric EXHIBIT A-1 2" xfId="2927"/>
    <cellStyle name="_DEM-WP(C) Costs not in AURORA 2007GRC_Final Order Electric EXHIBIT A-1 2 2" xfId="2928"/>
    <cellStyle name="_DEM-WP(C) Costs not in AURORA 2007GRC_Final Order Electric EXHIBIT A-1 2 2 2" xfId="18390"/>
    <cellStyle name="_DEM-WP(C) Costs not in AURORA 2007GRC_Final Order Electric EXHIBIT A-1 2 3" xfId="16119"/>
    <cellStyle name="_DEM-WP(C) Costs not in AURORA 2007GRC_Final Order Electric EXHIBIT A-1 3" xfId="2929"/>
    <cellStyle name="_DEM-WP(C) Costs not in AURORA 2007GRC_Final Order Electric EXHIBIT A-1 3 2" xfId="18391"/>
    <cellStyle name="_DEM-WP(C) Costs not in AURORA 2007GRC_Final Order Electric EXHIBIT A-1 4" xfId="13901"/>
    <cellStyle name="_DEM-WP(C) Costs not in AURORA 2007GRC_NIM Summary" xfId="2930"/>
    <cellStyle name="_DEM-WP(C) Costs not in AURORA 2007GRC_NIM Summary 2" xfId="2931"/>
    <cellStyle name="_DEM-WP(C) Costs not in AURORA 2007GRC_NIM Summary 2 2" xfId="12123"/>
    <cellStyle name="_DEM-WP(C) Costs not in AURORA 2007GRC_NIM Summary 2 2 2" xfId="21688"/>
    <cellStyle name="_DEM-WP(C) Costs not in AURORA 2007GRC_NIM Summary 2 3" xfId="21689"/>
    <cellStyle name="_DEM-WP(C) Costs not in AURORA 2007GRC_NIM Summary 3" xfId="12124"/>
    <cellStyle name="_DEM-WP(C) Costs not in AURORA 2007GRC_NIM Summary 3 2" xfId="21690"/>
    <cellStyle name="_DEM-WP(C) Costs not in AURORA 2007GRC_NIM Summary 4" xfId="21691"/>
    <cellStyle name="_DEM-WP(C) Costs not in AURORA 2007GRC_NIM Summary_DEM-WP(C) ENERG10C--ctn Mid-C_042010 2010GRC" xfId="9269"/>
    <cellStyle name="_DEM-WP(C) Costs not in AURORA 2007GRC_NIM Summary_DEM-WP(C) ENERG10C--ctn Mid-C_042010 2010GRC 2" xfId="38926"/>
    <cellStyle name="_DEM-WP(C) Costs not in AURORA 2007GRC_NIM+O&amp;M Monthly" xfId="9270"/>
    <cellStyle name="_DEM-WP(C) Costs not in AURORA 2007GRC_NIM+O&amp;M Monthly 2" xfId="21692"/>
    <cellStyle name="_DEM-WP(C) Costs not in AURORA 2007GRC_NIM+O&amp;M Monthly 2 2" xfId="21693"/>
    <cellStyle name="_DEM-WP(C) Costs not in AURORA 2007GRC_NIM+O&amp;M Monthly 3" xfId="21694"/>
    <cellStyle name="_DEM-WP(C) Costs not in AURORA 2007GRC_Power Costs - Comparison bx Rbtl-Staff-Jt-PC" xfId="2932"/>
    <cellStyle name="_DEM-WP(C) Costs not in AURORA 2007GRC_Power Costs - Comparison bx Rbtl-Staff-Jt-PC 2" xfId="2933"/>
    <cellStyle name="_DEM-WP(C) Costs not in AURORA 2007GRC_Power Costs - Comparison bx Rbtl-Staff-Jt-PC 2 2" xfId="2934"/>
    <cellStyle name="_DEM-WP(C) Costs not in AURORA 2007GRC_Power Costs - Comparison bx Rbtl-Staff-Jt-PC 2 2 2" xfId="18392"/>
    <cellStyle name="_DEM-WP(C) Costs not in AURORA 2007GRC_Power Costs - Comparison bx Rbtl-Staff-Jt-PC 2 3" xfId="13903"/>
    <cellStyle name="_DEM-WP(C) Costs not in AURORA 2007GRC_Power Costs - Comparison bx Rbtl-Staff-Jt-PC 3" xfId="2935"/>
    <cellStyle name="_DEM-WP(C) Costs not in AURORA 2007GRC_Power Costs - Comparison bx Rbtl-Staff-Jt-PC 3 2" xfId="18393"/>
    <cellStyle name="_DEM-WP(C) Costs not in AURORA 2007GRC_Power Costs - Comparison bx Rbtl-Staff-Jt-PC 4" xfId="13902"/>
    <cellStyle name="_DEM-WP(C) Costs not in AURORA 2007GRC_Power Costs - Comparison bx Rbtl-Staff-Jt-PC_DEM-WP(C) ENERG10C--ctn Mid-C_042010 2010GRC" xfId="9271"/>
    <cellStyle name="_DEM-WP(C) Costs not in AURORA 2007GRC_Power Costs - Comparison bx Rbtl-Staff-Jt-PC_DEM-WP(C) ENERG10C--ctn Mid-C_042010 2010GRC 2" xfId="38927"/>
    <cellStyle name="_DEM-WP(C) Costs not in AURORA 2007GRC_Rebuttal Power Costs" xfId="2936"/>
    <cellStyle name="_DEM-WP(C) Costs not in AURORA 2007GRC_Rebuttal Power Costs 2" xfId="2937"/>
    <cellStyle name="_DEM-WP(C) Costs not in AURORA 2007GRC_Rebuttal Power Costs 2 2" xfId="2938"/>
    <cellStyle name="_DEM-WP(C) Costs not in AURORA 2007GRC_Rebuttal Power Costs 2 2 2" xfId="18394"/>
    <cellStyle name="_DEM-WP(C) Costs not in AURORA 2007GRC_Rebuttal Power Costs 2 3" xfId="13905"/>
    <cellStyle name="_DEM-WP(C) Costs not in AURORA 2007GRC_Rebuttal Power Costs 3" xfId="2939"/>
    <cellStyle name="_DEM-WP(C) Costs not in AURORA 2007GRC_Rebuttal Power Costs 3 2" xfId="18395"/>
    <cellStyle name="_DEM-WP(C) Costs not in AURORA 2007GRC_Rebuttal Power Costs 4" xfId="13904"/>
    <cellStyle name="_DEM-WP(C) Costs not in AURORA 2007GRC_Rebuttal Power Costs_DEM-WP(C) ENERG10C--ctn Mid-C_042010 2010GRC" xfId="9272"/>
    <cellStyle name="_DEM-WP(C) Costs not in AURORA 2007GRC_Rebuttal Power Costs_DEM-WP(C) ENERG10C--ctn Mid-C_042010 2010GRC 2" xfId="38928"/>
    <cellStyle name="_DEM-WP(C) Costs not in AURORA 2007GRC_TENASKA REGULATORY ASSET" xfId="2940"/>
    <cellStyle name="_DEM-WP(C) Costs not in AURORA 2007GRC_TENASKA REGULATORY ASSET 2" xfId="2941"/>
    <cellStyle name="_DEM-WP(C) Costs not in AURORA 2007GRC_TENASKA REGULATORY ASSET 2 2" xfId="2942"/>
    <cellStyle name="_DEM-WP(C) Costs not in AURORA 2007GRC_TENASKA REGULATORY ASSET 2 2 2" xfId="18396"/>
    <cellStyle name="_DEM-WP(C) Costs not in AURORA 2007GRC_TENASKA REGULATORY ASSET 2 3" xfId="16120"/>
    <cellStyle name="_DEM-WP(C) Costs not in AURORA 2007GRC_TENASKA REGULATORY ASSET 3" xfId="2943"/>
    <cellStyle name="_DEM-WP(C) Costs not in AURORA 2007GRC_TENASKA REGULATORY ASSET 3 2" xfId="18397"/>
    <cellStyle name="_DEM-WP(C) Costs not in AURORA 2007GRC_TENASKA REGULATORY ASSET 4" xfId="13906"/>
    <cellStyle name="_DEM-WP(C) Costs not in AURORA 2007PCORC" xfId="2944"/>
    <cellStyle name="_DEM-WP(C) Costs not in AURORA 2007PCORC 2" xfId="2945"/>
    <cellStyle name="_DEM-WP(C) Costs not in AURORA 2007PCORC 2 2" xfId="12125"/>
    <cellStyle name="_DEM-WP(C) Costs not in AURORA 2007PCORC 2 2 2" xfId="21695"/>
    <cellStyle name="_DEM-WP(C) Costs not in AURORA 2007PCORC 2 3" xfId="21696"/>
    <cellStyle name="_DEM-WP(C) Costs not in AURORA 2007PCORC 3" xfId="12126"/>
    <cellStyle name="_DEM-WP(C) Costs not in AURORA 2007PCORC 3 2" xfId="21697"/>
    <cellStyle name="_DEM-WP(C) Costs not in AURORA 2007PCORC 4" xfId="21698"/>
    <cellStyle name="_DEM-WP(C) Costs not in AURORA 2007PCORC_Chelan PUD Power Costs (8-10)" xfId="9273"/>
    <cellStyle name="_DEM-WP(C) Costs not in AURORA 2007PCORC_Chelan PUD Power Costs (8-10) 2" xfId="21699"/>
    <cellStyle name="_DEM-WP(C) Costs not in AURORA 2007PCORC_DEM-WP(C) ENERG10C--ctn Mid-C_042010 2010GRC" xfId="9274"/>
    <cellStyle name="_DEM-WP(C) Costs not in AURORA 2007PCORC_DEM-WP(C) ENERG10C--ctn Mid-C_042010 2010GRC 2" xfId="38929"/>
    <cellStyle name="_DEM-WP(C) Costs not in AURORA 2007PCORC_NIM Summary" xfId="2946"/>
    <cellStyle name="_DEM-WP(C) Costs not in AURORA 2007PCORC_NIM Summary 2" xfId="2947"/>
    <cellStyle name="_DEM-WP(C) Costs not in AURORA 2007PCORC_NIM Summary 2 2" xfId="12127"/>
    <cellStyle name="_DEM-WP(C) Costs not in AURORA 2007PCORC_NIM Summary 2 2 2" xfId="21700"/>
    <cellStyle name="_DEM-WP(C) Costs not in AURORA 2007PCORC_NIM Summary 2 3" xfId="21701"/>
    <cellStyle name="_DEM-WP(C) Costs not in AURORA 2007PCORC_NIM Summary 3" xfId="12128"/>
    <cellStyle name="_DEM-WP(C) Costs not in AURORA 2007PCORC_NIM Summary 3 2" xfId="21702"/>
    <cellStyle name="_DEM-WP(C) Costs not in AURORA 2007PCORC_NIM Summary 4" xfId="21703"/>
    <cellStyle name="_DEM-WP(C) Costs not in AURORA 2007PCORC_NIM Summary_DEM-WP(C) ENERG10C--ctn Mid-C_042010 2010GRC" xfId="9275"/>
    <cellStyle name="_DEM-WP(C) Costs not in AURORA 2007PCORC_NIM Summary_DEM-WP(C) ENERG10C--ctn Mid-C_042010 2010GRC 2" xfId="38930"/>
    <cellStyle name="_DEM-WP(C) Costs not in AURORA 2007PCORC-5.07Update" xfId="2948"/>
    <cellStyle name="_DEM-WP(C) Costs not in AURORA 2007PCORC-5.07Update 2" xfId="2949"/>
    <cellStyle name="_DEM-WP(C) Costs not in AURORA 2007PCORC-5.07Update 2 2" xfId="2950"/>
    <cellStyle name="_DEM-WP(C) Costs not in AURORA 2007PCORC-5.07Update 2 2 2" xfId="18398"/>
    <cellStyle name="_DEM-WP(C) Costs not in AURORA 2007PCORC-5.07Update 2 2 2 2" xfId="21704"/>
    <cellStyle name="_DEM-WP(C) Costs not in AURORA 2007PCORC-5.07Update 2 2 3" xfId="21705"/>
    <cellStyle name="_DEM-WP(C) Costs not in AURORA 2007PCORC-5.07Update 2 3" xfId="13908"/>
    <cellStyle name="_DEM-WP(C) Costs not in AURORA 2007PCORC-5.07Update 2 3 2" xfId="21706"/>
    <cellStyle name="_DEM-WP(C) Costs not in AURORA 2007PCORC-5.07Update 2 4" xfId="21707"/>
    <cellStyle name="_DEM-WP(C) Costs not in AURORA 2007PCORC-5.07Update 3" xfId="2951"/>
    <cellStyle name="_DEM-WP(C) Costs not in AURORA 2007PCORC-5.07Update 3 2" xfId="18399"/>
    <cellStyle name="_DEM-WP(C) Costs not in AURORA 2007PCORC-5.07Update 3 2 2" xfId="21708"/>
    <cellStyle name="_DEM-WP(C) Costs not in AURORA 2007PCORC-5.07Update 4" xfId="13907"/>
    <cellStyle name="_DEM-WP(C) Costs not in AURORA 2007PCORC-5.07Update 4 2" xfId="21709"/>
    <cellStyle name="_DEM-WP(C) Costs not in AURORA 2007PCORC-5.07Update 4 3" xfId="21710"/>
    <cellStyle name="_DEM-WP(C) Costs not in AURORA 2007PCORC-5.07Update 5" xfId="21711"/>
    <cellStyle name="_DEM-WP(C) Costs not in AURORA 2007PCORC-5.07Update 5 2" xfId="21712"/>
    <cellStyle name="_DEM-WP(C) Costs not in AURORA 2007PCORC-5.07Update 6" xfId="21713"/>
    <cellStyle name="_DEM-WP(C) Costs not in AURORA 2007PCORC-5.07Update 6 2" xfId="21714"/>
    <cellStyle name="_DEM-WP(C) Costs not in AURORA 2007PCORC-5.07Update_16.37E Wild Horse Expansion DeferralRevwrkingfile SF" xfId="2952"/>
    <cellStyle name="_DEM-WP(C) Costs not in AURORA 2007PCORC-5.07Update_16.37E Wild Horse Expansion DeferralRevwrkingfile SF 2" xfId="2953"/>
    <cellStyle name="_DEM-WP(C) Costs not in AURORA 2007PCORC-5.07Update_16.37E Wild Horse Expansion DeferralRevwrkingfile SF 2 2" xfId="2954"/>
    <cellStyle name="_DEM-WP(C) Costs not in AURORA 2007PCORC-5.07Update_16.37E Wild Horse Expansion DeferralRevwrkingfile SF 2 2 2" xfId="18400"/>
    <cellStyle name="_DEM-WP(C) Costs not in AURORA 2007PCORC-5.07Update_16.37E Wild Horse Expansion DeferralRevwrkingfile SF 2 3" xfId="13910"/>
    <cellStyle name="_DEM-WP(C) Costs not in AURORA 2007PCORC-5.07Update_16.37E Wild Horse Expansion DeferralRevwrkingfile SF 3" xfId="2955"/>
    <cellStyle name="_DEM-WP(C) Costs not in AURORA 2007PCORC-5.07Update_16.37E Wild Horse Expansion DeferralRevwrkingfile SF 3 2" xfId="18401"/>
    <cellStyle name="_DEM-WP(C) Costs not in AURORA 2007PCORC-5.07Update_16.37E Wild Horse Expansion DeferralRevwrkingfile SF 4" xfId="13909"/>
    <cellStyle name="_DEM-WP(C) Costs not in AURORA 2007PCORC-5.07Update_16.37E Wild Horse Expansion DeferralRevwrkingfile SF_DEM-WP(C) ENERG10C--ctn Mid-C_042010 2010GRC" xfId="9276"/>
    <cellStyle name="_DEM-WP(C) Costs not in AURORA 2007PCORC-5.07Update_16.37E Wild Horse Expansion DeferralRevwrkingfile SF_DEM-WP(C) ENERG10C--ctn Mid-C_042010 2010GRC 2" xfId="38931"/>
    <cellStyle name="_DEM-WP(C) Costs not in AURORA 2007PCORC-5.07Update_2009 GRC Compl Filing - Exhibit D" xfId="2956"/>
    <cellStyle name="_DEM-WP(C) Costs not in AURORA 2007PCORC-5.07Update_2009 GRC Compl Filing - Exhibit D 2" xfId="2957"/>
    <cellStyle name="_DEM-WP(C) Costs not in AURORA 2007PCORC-5.07Update_2009 GRC Compl Filing - Exhibit D 2 2" xfId="12129"/>
    <cellStyle name="_DEM-WP(C) Costs not in AURORA 2007PCORC-5.07Update_2009 GRC Compl Filing - Exhibit D 2 2 2" xfId="21715"/>
    <cellStyle name="_DEM-WP(C) Costs not in AURORA 2007PCORC-5.07Update_2009 GRC Compl Filing - Exhibit D 2 3" xfId="21716"/>
    <cellStyle name="_DEM-WP(C) Costs not in AURORA 2007PCORC-5.07Update_2009 GRC Compl Filing - Exhibit D 3" xfId="12130"/>
    <cellStyle name="_DEM-WP(C) Costs not in AURORA 2007PCORC-5.07Update_2009 GRC Compl Filing - Exhibit D 3 2" xfId="21717"/>
    <cellStyle name="_DEM-WP(C) Costs not in AURORA 2007PCORC-5.07Update_2009 GRC Compl Filing - Exhibit D 4" xfId="21718"/>
    <cellStyle name="_DEM-WP(C) Costs not in AURORA 2007PCORC-5.07Update_2009 GRC Compl Filing - Exhibit D_DEM-WP(C) ENERG10C--ctn Mid-C_042010 2010GRC" xfId="9277"/>
    <cellStyle name="_DEM-WP(C) Costs not in AURORA 2007PCORC-5.07Update_2009 GRC Compl Filing - Exhibit D_DEM-WP(C) ENERG10C--ctn Mid-C_042010 2010GRC 2" xfId="38932"/>
    <cellStyle name="_DEM-WP(C) Costs not in AURORA 2007PCORC-5.07Update_Adj Bench DR 3 for Initial Briefs (Electric)" xfId="2958"/>
    <cellStyle name="_DEM-WP(C) Costs not in AURORA 2007PCORC-5.07Update_Adj Bench DR 3 for Initial Briefs (Electric) 2" xfId="2959"/>
    <cellStyle name="_DEM-WP(C) Costs not in AURORA 2007PCORC-5.07Update_Adj Bench DR 3 for Initial Briefs (Electric) 2 2" xfId="2960"/>
    <cellStyle name="_DEM-WP(C) Costs not in AURORA 2007PCORC-5.07Update_Adj Bench DR 3 for Initial Briefs (Electric) 2 2 2" xfId="18402"/>
    <cellStyle name="_DEM-WP(C) Costs not in AURORA 2007PCORC-5.07Update_Adj Bench DR 3 for Initial Briefs (Electric) 2 3" xfId="13912"/>
    <cellStyle name="_DEM-WP(C) Costs not in AURORA 2007PCORC-5.07Update_Adj Bench DR 3 for Initial Briefs (Electric) 3" xfId="2961"/>
    <cellStyle name="_DEM-WP(C) Costs not in AURORA 2007PCORC-5.07Update_Adj Bench DR 3 for Initial Briefs (Electric) 3 2" xfId="18403"/>
    <cellStyle name="_DEM-WP(C) Costs not in AURORA 2007PCORC-5.07Update_Adj Bench DR 3 for Initial Briefs (Electric) 4" xfId="13911"/>
    <cellStyle name="_DEM-WP(C) Costs not in AURORA 2007PCORC-5.07Update_Adj Bench DR 3 for Initial Briefs (Electric)_DEM-WP(C) ENERG10C--ctn Mid-C_042010 2010GRC" xfId="9278"/>
    <cellStyle name="_DEM-WP(C) Costs not in AURORA 2007PCORC-5.07Update_Adj Bench DR 3 for Initial Briefs (Electric)_DEM-WP(C) ENERG10C--ctn Mid-C_042010 2010GRC 2" xfId="38933"/>
    <cellStyle name="_DEM-WP(C) Costs not in AURORA 2007PCORC-5.07Update_Book1" xfId="9279"/>
    <cellStyle name="_DEM-WP(C) Costs not in AURORA 2007PCORC-5.07Update_Book1 2" xfId="21719"/>
    <cellStyle name="_DEM-WP(C) Costs not in AURORA 2007PCORC-5.07Update_Book2" xfId="2962"/>
    <cellStyle name="_DEM-WP(C) Costs not in AURORA 2007PCORC-5.07Update_Book2 2" xfId="2963"/>
    <cellStyle name="_DEM-WP(C) Costs not in AURORA 2007PCORC-5.07Update_Book2 2 2" xfId="2964"/>
    <cellStyle name="_DEM-WP(C) Costs not in AURORA 2007PCORC-5.07Update_Book2 2 2 2" xfId="18404"/>
    <cellStyle name="_DEM-WP(C) Costs not in AURORA 2007PCORC-5.07Update_Book2 2 3" xfId="13914"/>
    <cellStyle name="_DEM-WP(C) Costs not in AURORA 2007PCORC-5.07Update_Book2 3" xfId="2965"/>
    <cellStyle name="_DEM-WP(C) Costs not in AURORA 2007PCORC-5.07Update_Book2 3 2" xfId="18405"/>
    <cellStyle name="_DEM-WP(C) Costs not in AURORA 2007PCORC-5.07Update_Book2 4" xfId="13913"/>
    <cellStyle name="_DEM-WP(C) Costs not in AURORA 2007PCORC-5.07Update_Book2_DEM-WP(C) ENERG10C--ctn Mid-C_042010 2010GRC" xfId="9280"/>
    <cellStyle name="_DEM-WP(C) Costs not in AURORA 2007PCORC-5.07Update_Book2_DEM-WP(C) ENERG10C--ctn Mid-C_042010 2010GRC 2" xfId="38934"/>
    <cellStyle name="_DEM-WP(C) Costs not in AURORA 2007PCORC-5.07Update_Book4" xfId="2966"/>
    <cellStyle name="_DEM-WP(C) Costs not in AURORA 2007PCORC-5.07Update_Book4 2" xfId="2967"/>
    <cellStyle name="_DEM-WP(C) Costs not in AURORA 2007PCORC-5.07Update_Book4 2 2" xfId="2968"/>
    <cellStyle name="_DEM-WP(C) Costs not in AURORA 2007PCORC-5.07Update_Book4 2 2 2" xfId="18406"/>
    <cellStyle name="_DEM-WP(C) Costs not in AURORA 2007PCORC-5.07Update_Book4 2 3" xfId="13916"/>
    <cellStyle name="_DEM-WP(C) Costs not in AURORA 2007PCORC-5.07Update_Book4 3" xfId="2969"/>
    <cellStyle name="_DEM-WP(C) Costs not in AURORA 2007PCORC-5.07Update_Book4 3 2" xfId="18407"/>
    <cellStyle name="_DEM-WP(C) Costs not in AURORA 2007PCORC-5.07Update_Book4 4" xfId="13915"/>
    <cellStyle name="_DEM-WP(C) Costs not in AURORA 2007PCORC-5.07Update_Book4_DEM-WP(C) ENERG10C--ctn Mid-C_042010 2010GRC" xfId="9281"/>
    <cellStyle name="_DEM-WP(C) Costs not in AURORA 2007PCORC-5.07Update_Book4_DEM-WP(C) ENERG10C--ctn Mid-C_042010 2010GRC 2" xfId="38935"/>
    <cellStyle name="_DEM-WP(C) Costs not in AURORA 2007PCORC-5.07Update_Chelan PUD Power Costs (8-10)" xfId="9282"/>
    <cellStyle name="_DEM-WP(C) Costs not in AURORA 2007PCORC-5.07Update_Chelan PUD Power Costs (8-10) 2" xfId="21720"/>
    <cellStyle name="_DEM-WP(C) Costs not in AURORA 2007PCORC-5.07Update_Colstrip 1&amp;2 Annual O&amp;M Budgets" xfId="21721"/>
    <cellStyle name="_DEM-WP(C) Costs not in AURORA 2007PCORC-5.07Update_Confidential Material" xfId="9283"/>
    <cellStyle name="_DEM-WP(C) Costs not in AURORA 2007PCORC-5.07Update_Confidential Material 2" xfId="21722"/>
    <cellStyle name="_DEM-WP(C) Costs not in AURORA 2007PCORC-5.07Update_DEM-WP(C) Colstrip 12 Coal Cost Forecast 2010GRC" xfId="9284"/>
    <cellStyle name="_DEM-WP(C) Costs not in AURORA 2007PCORC-5.07Update_DEM-WP(C) Colstrip 12 Coal Cost Forecast 2010GRC 2" xfId="21723"/>
    <cellStyle name="_DEM-WP(C) Costs not in AURORA 2007PCORC-5.07Update_DEM-WP(C) ENERG10C--ctn Mid-C_042010 2010GRC" xfId="9285"/>
    <cellStyle name="_DEM-WP(C) Costs not in AURORA 2007PCORC-5.07Update_DEM-WP(C) ENERG10C--ctn Mid-C_042010 2010GRC 2" xfId="38936"/>
    <cellStyle name="_DEM-WP(C) Costs not in AURORA 2007PCORC-5.07Update_DEM-WP(C) Production O&amp;M 2009GRC Rebuttal" xfId="2970"/>
    <cellStyle name="_DEM-WP(C) Costs not in AURORA 2007PCORC-5.07Update_DEM-WP(C) Production O&amp;M 2009GRC Rebuttal 2" xfId="2971"/>
    <cellStyle name="_DEM-WP(C) Costs not in AURORA 2007PCORC-5.07Update_DEM-WP(C) Production O&amp;M 2009GRC Rebuttal 2 2" xfId="2972"/>
    <cellStyle name="_DEM-WP(C) Costs not in AURORA 2007PCORC-5.07Update_DEM-WP(C) Production O&amp;M 2009GRC Rebuttal 2 2 2" xfId="18408"/>
    <cellStyle name="_DEM-WP(C) Costs not in AURORA 2007PCORC-5.07Update_DEM-WP(C) Production O&amp;M 2009GRC Rebuttal 2 3" xfId="13918"/>
    <cellStyle name="_DEM-WP(C) Costs not in AURORA 2007PCORC-5.07Update_DEM-WP(C) Production O&amp;M 2009GRC Rebuttal 3" xfId="2973"/>
    <cellStyle name="_DEM-WP(C) Costs not in AURORA 2007PCORC-5.07Update_DEM-WP(C) Production O&amp;M 2009GRC Rebuttal 3 2" xfId="18409"/>
    <cellStyle name="_DEM-WP(C) Costs not in AURORA 2007PCORC-5.07Update_DEM-WP(C) Production O&amp;M 2009GRC Rebuttal 4" xfId="13917"/>
    <cellStyle name="_DEM-WP(C) Costs not in AURORA 2007PCORC-5.07Update_DEM-WP(C) Production O&amp;M 2009GRC Rebuttal_Adj Bench DR 3 for Initial Briefs (Electric)" xfId="2974"/>
    <cellStyle name="_DEM-WP(C) Costs not in AURORA 2007PCORC-5.07Update_DEM-WP(C) Production O&amp;M 2009GRC Rebuttal_Adj Bench DR 3 for Initial Briefs (Electric) 2" xfId="2975"/>
    <cellStyle name="_DEM-WP(C) Costs not in AURORA 2007PCORC-5.07Update_DEM-WP(C) Production O&amp;M 2009GRC Rebuttal_Adj Bench DR 3 for Initial Briefs (Electric) 2 2" xfId="2976"/>
    <cellStyle name="_DEM-WP(C) Costs not in AURORA 2007PCORC-5.07Update_DEM-WP(C) Production O&amp;M 2009GRC Rebuttal_Adj Bench DR 3 for Initial Briefs (Electric) 2 2 2" xfId="18410"/>
    <cellStyle name="_DEM-WP(C) Costs not in AURORA 2007PCORC-5.07Update_DEM-WP(C) Production O&amp;M 2009GRC Rebuttal_Adj Bench DR 3 for Initial Briefs (Electric) 2 3" xfId="13920"/>
    <cellStyle name="_DEM-WP(C) Costs not in AURORA 2007PCORC-5.07Update_DEM-WP(C) Production O&amp;M 2009GRC Rebuttal_Adj Bench DR 3 for Initial Briefs (Electric) 3" xfId="2977"/>
    <cellStyle name="_DEM-WP(C) Costs not in AURORA 2007PCORC-5.07Update_DEM-WP(C) Production O&amp;M 2009GRC Rebuttal_Adj Bench DR 3 for Initial Briefs (Electric) 3 2" xfId="18411"/>
    <cellStyle name="_DEM-WP(C) Costs not in AURORA 2007PCORC-5.07Update_DEM-WP(C) Production O&amp;M 2009GRC Rebuttal_Adj Bench DR 3 for Initial Briefs (Electric) 4" xfId="13919"/>
    <cellStyle name="_DEM-WP(C) Costs not in AURORA 2007PCORC-5.07Update_DEM-WP(C) Production O&amp;M 2009GRC Rebuttal_Adj Bench DR 3 for Initial Briefs (Electric)_DEM-WP(C) ENERG10C--ctn Mid-C_042010 2010GRC" xfId="9286"/>
    <cellStyle name="_DEM-WP(C) Costs not in AURORA 2007PCORC-5.07Update_DEM-WP(C) Production O&amp;M 2009GRC Rebuttal_Adj Bench DR 3 for Initial Briefs (Electric)_DEM-WP(C) ENERG10C--ctn Mid-C_042010 2010GRC 2" xfId="38937"/>
    <cellStyle name="_DEM-WP(C) Costs not in AURORA 2007PCORC-5.07Update_DEM-WP(C) Production O&amp;M 2009GRC Rebuttal_Book2" xfId="2978"/>
    <cellStyle name="_DEM-WP(C) Costs not in AURORA 2007PCORC-5.07Update_DEM-WP(C) Production O&amp;M 2009GRC Rebuttal_Book2 2" xfId="2979"/>
    <cellStyle name="_DEM-WP(C) Costs not in AURORA 2007PCORC-5.07Update_DEM-WP(C) Production O&amp;M 2009GRC Rebuttal_Book2 2 2" xfId="2980"/>
    <cellStyle name="_DEM-WP(C) Costs not in AURORA 2007PCORC-5.07Update_DEM-WP(C) Production O&amp;M 2009GRC Rebuttal_Book2 2 2 2" xfId="18412"/>
    <cellStyle name="_DEM-WP(C) Costs not in AURORA 2007PCORC-5.07Update_DEM-WP(C) Production O&amp;M 2009GRC Rebuttal_Book2 2 3" xfId="13922"/>
    <cellStyle name="_DEM-WP(C) Costs not in AURORA 2007PCORC-5.07Update_DEM-WP(C) Production O&amp;M 2009GRC Rebuttal_Book2 3" xfId="2981"/>
    <cellStyle name="_DEM-WP(C) Costs not in AURORA 2007PCORC-5.07Update_DEM-WP(C) Production O&amp;M 2009GRC Rebuttal_Book2 3 2" xfId="18413"/>
    <cellStyle name="_DEM-WP(C) Costs not in AURORA 2007PCORC-5.07Update_DEM-WP(C) Production O&amp;M 2009GRC Rebuttal_Book2 4" xfId="13921"/>
    <cellStyle name="_DEM-WP(C) Costs not in AURORA 2007PCORC-5.07Update_DEM-WP(C) Production O&amp;M 2009GRC Rebuttal_Book2_Adj Bench DR 3 for Initial Briefs (Electric)" xfId="2982"/>
    <cellStyle name="_DEM-WP(C) Costs not in AURORA 2007PCORC-5.07Update_DEM-WP(C) Production O&amp;M 2009GRC Rebuttal_Book2_Adj Bench DR 3 for Initial Briefs (Electric) 2" xfId="2983"/>
    <cellStyle name="_DEM-WP(C) Costs not in AURORA 2007PCORC-5.07Update_DEM-WP(C) Production O&amp;M 2009GRC Rebuttal_Book2_Adj Bench DR 3 for Initial Briefs (Electric) 2 2" xfId="2984"/>
    <cellStyle name="_DEM-WP(C) Costs not in AURORA 2007PCORC-5.07Update_DEM-WP(C) Production O&amp;M 2009GRC Rebuttal_Book2_Adj Bench DR 3 for Initial Briefs (Electric) 2 2 2" xfId="18414"/>
    <cellStyle name="_DEM-WP(C) Costs not in AURORA 2007PCORC-5.07Update_DEM-WP(C) Production O&amp;M 2009GRC Rebuttal_Book2_Adj Bench DR 3 for Initial Briefs (Electric) 2 3" xfId="13924"/>
    <cellStyle name="_DEM-WP(C) Costs not in AURORA 2007PCORC-5.07Update_DEM-WP(C) Production O&amp;M 2009GRC Rebuttal_Book2_Adj Bench DR 3 for Initial Briefs (Electric) 3" xfId="2985"/>
    <cellStyle name="_DEM-WP(C) Costs not in AURORA 2007PCORC-5.07Update_DEM-WP(C) Production O&amp;M 2009GRC Rebuttal_Book2_Adj Bench DR 3 for Initial Briefs (Electric) 3 2" xfId="18415"/>
    <cellStyle name="_DEM-WP(C) Costs not in AURORA 2007PCORC-5.07Update_DEM-WP(C) Production O&amp;M 2009GRC Rebuttal_Book2_Adj Bench DR 3 for Initial Briefs (Electric) 4" xfId="13923"/>
    <cellStyle name="_DEM-WP(C) Costs not in AURORA 2007PCORC-5.07Update_DEM-WP(C) Production O&amp;M 2009GRC Rebuttal_Book2_Adj Bench DR 3 for Initial Briefs (Electric)_DEM-WP(C) ENERG10C--ctn Mid-C_042010 2010GRC" xfId="9287"/>
    <cellStyle name="_DEM-WP(C) Costs not in AURORA 2007PCORC-5.07Update_DEM-WP(C) Production O&amp;M 2009GRC Rebuttal_Book2_Adj Bench DR 3 for Initial Briefs (Electric)_DEM-WP(C) ENERG10C--ctn Mid-C_042010 2010GRC 2" xfId="38938"/>
    <cellStyle name="_DEM-WP(C) Costs not in AURORA 2007PCORC-5.07Update_DEM-WP(C) Production O&amp;M 2009GRC Rebuttal_Book2_DEM-WP(C) ENERG10C--ctn Mid-C_042010 2010GRC" xfId="9288"/>
    <cellStyle name="_DEM-WP(C) Costs not in AURORA 2007PCORC-5.07Update_DEM-WP(C) Production O&amp;M 2009GRC Rebuttal_Book2_DEM-WP(C) ENERG10C--ctn Mid-C_042010 2010GRC 2" xfId="38939"/>
    <cellStyle name="_DEM-WP(C) Costs not in AURORA 2007PCORC-5.07Update_DEM-WP(C) Production O&amp;M 2009GRC Rebuttal_Book2_Electric Rev Req Model (2009 GRC) Rebuttal" xfId="2986"/>
    <cellStyle name="_DEM-WP(C) Costs not in AURORA 2007PCORC-5.07Update_DEM-WP(C) Production O&amp;M 2009GRC Rebuttal_Book2_Electric Rev Req Model (2009 GRC) Rebuttal 2" xfId="2987"/>
    <cellStyle name="_DEM-WP(C) Costs not in AURORA 2007PCORC-5.07Update_DEM-WP(C) Production O&amp;M 2009GRC Rebuttal_Book2_Electric Rev Req Model (2009 GRC) Rebuttal 2 2" xfId="2988"/>
    <cellStyle name="_DEM-WP(C) Costs not in AURORA 2007PCORC-5.07Update_DEM-WP(C) Production O&amp;M 2009GRC Rebuttal_Book2_Electric Rev Req Model (2009 GRC) Rebuttal 2 2 2" xfId="18416"/>
    <cellStyle name="_DEM-WP(C) Costs not in AURORA 2007PCORC-5.07Update_DEM-WP(C) Production O&amp;M 2009GRC Rebuttal_Book2_Electric Rev Req Model (2009 GRC) Rebuttal 2 3" xfId="16121"/>
    <cellStyle name="_DEM-WP(C) Costs not in AURORA 2007PCORC-5.07Update_DEM-WP(C) Production O&amp;M 2009GRC Rebuttal_Book2_Electric Rev Req Model (2009 GRC) Rebuttal 3" xfId="2989"/>
    <cellStyle name="_DEM-WP(C) Costs not in AURORA 2007PCORC-5.07Update_DEM-WP(C) Production O&amp;M 2009GRC Rebuttal_Book2_Electric Rev Req Model (2009 GRC) Rebuttal 3 2" xfId="18417"/>
    <cellStyle name="_DEM-WP(C) Costs not in AURORA 2007PCORC-5.07Update_DEM-WP(C) Production O&amp;M 2009GRC Rebuttal_Book2_Electric Rev Req Model (2009 GRC) Rebuttal 4" xfId="13925"/>
    <cellStyle name="_DEM-WP(C) Costs not in AURORA 2007PCORC-5.07Update_DEM-WP(C) Production O&amp;M 2009GRC Rebuttal_Book2_Electric Rev Req Model (2009 GRC) Rebuttal REmoval of New  WH Solar AdjustMI" xfId="2990"/>
    <cellStyle name="_DEM-WP(C) Costs not in AURORA 2007PCORC-5.07Update_DEM-WP(C) Production O&amp;M 2009GRC Rebuttal_Book2_Electric Rev Req Model (2009 GRC) Rebuttal REmoval of New  WH Solar AdjustMI 2" xfId="2991"/>
    <cellStyle name="_DEM-WP(C) Costs not in AURORA 2007PCORC-5.07Update_DEM-WP(C) Production O&amp;M 2009GRC Rebuttal_Book2_Electric Rev Req Model (2009 GRC) Rebuttal REmoval of New  WH Solar AdjustMI 2 2" xfId="2992"/>
    <cellStyle name="_DEM-WP(C) Costs not in AURORA 2007PCORC-5.07Update_DEM-WP(C) Production O&amp;M 2009GRC Rebuttal_Book2_Electric Rev Req Model (2009 GRC) Rebuttal REmoval of New  WH Solar AdjustMI 2 2 2" xfId="18418"/>
    <cellStyle name="_DEM-WP(C) Costs not in AURORA 2007PCORC-5.07Update_DEM-WP(C) Production O&amp;M 2009GRC Rebuttal_Book2_Electric Rev Req Model (2009 GRC) Rebuttal REmoval of New  WH Solar AdjustMI 2 3" xfId="13927"/>
    <cellStyle name="_DEM-WP(C) Costs not in AURORA 2007PCORC-5.07Update_DEM-WP(C) Production O&amp;M 2009GRC Rebuttal_Book2_Electric Rev Req Model (2009 GRC) Rebuttal REmoval of New  WH Solar AdjustMI 3" xfId="2993"/>
    <cellStyle name="_DEM-WP(C) Costs not in AURORA 2007PCORC-5.07Update_DEM-WP(C) Production O&amp;M 2009GRC Rebuttal_Book2_Electric Rev Req Model (2009 GRC) Rebuttal REmoval of New  WH Solar AdjustMI 3 2" xfId="18419"/>
    <cellStyle name="_DEM-WP(C) Costs not in AURORA 2007PCORC-5.07Update_DEM-WP(C) Production O&amp;M 2009GRC Rebuttal_Book2_Electric Rev Req Model (2009 GRC) Rebuttal REmoval of New  WH Solar AdjustMI 4" xfId="13926"/>
    <cellStyle name="_DEM-WP(C) Costs not in AURORA 2007PCORC-5.07Update_DEM-WP(C) Production O&amp;M 2009GRC Rebuttal_Book2_Electric Rev Req Model (2009 GRC) Rebuttal REmoval of New  WH Solar AdjustMI_DEM-WP(C) ENERG10C--ctn Mid-C_042010 2010GRC" xfId="9289"/>
    <cellStyle name="_DEM-WP(C) Costs not in AURORA 2007PCORC-5.07Update_DEM-WP(C) Production O&amp;M 2009GRC Rebuttal_Book2_Electric Rev Req Model (2009 GRC) Rebuttal REmoval of New  WH Solar AdjustMI_DEM-WP(C) ENERG10C--ctn Mid-C_042010 2010GRC 2" xfId="38940"/>
    <cellStyle name="_DEM-WP(C) Costs not in AURORA 2007PCORC-5.07Update_DEM-WP(C) Production O&amp;M 2009GRC Rebuttal_Book2_Electric Rev Req Model (2009 GRC) Revised 01-18-2010" xfId="2994"/>
    <cellStyle name="_DEM-WP(C) Costs not in AURORA 2007PCORC-5.07Update_DEM-WP(C) Production O&amp;M 2009GRC Rebuttal_Book2_Electric Rev Req Model (2009 GRC) Revised 01-18-2010 2" xfId="2995"/>
    <cellStyle name="_DEM-WP(C) Costs not in AURORA 2007PCORC-5.07Update_DEM-WP(C) Production O&amp;M 2009GRC Rebuttal_Book2_Electric Rev Req Model (2009 GRC) Revised 01-18-2010 2 2" xfId="2996"/>
    <cellStyle name="_DEM-WP(C) Costs not in AURORA 2007PCORC-5.07Update_DEM-WP(C) Production O&amp;M 2009GRC Rebuttal_Book2_Electric Rev Req Model (2009 GRC) Revised 01-18-2010 2 2 2" xfId="18420"/>
    <cellStyle name="_DEM-WP(C) Costs not in AURORA 2007PCORC-5.07Update_DEM-WP(C) Production O&amp;M 2009GRC Rebuttal_Book2_Electric Rev Req Model (2009 GRC) Revised 01-18-2010 2 3" xfId="13929"/>
    <cellStyle name="_DEM-WP(C) Costs not in AURORA 2007PCORC-5.07Update_DEM-WP(C) Production O&amp;M 2009GRC Rebuttal_Book2_Electric Rev Req Model (2009 GRC) Revised 01-18-2010 3" xfId="2997"/>
    <cellStyle name="_DEM-WP(C) Costs not in AURORA 2007PCORC-5.07Update_DEM-WP(C) Production O&amp;M 2009GRC Rebuttal_Book2_Electric Rev Req Model (2009 GRC) Revised 01-18-2010 3 2" xfId="18421"/>
    <cellStyle name="_DEM-WP(C) Costs not in AURORA 2007PCORC-5.07Update_DEM-WP(C) Production O&amp;M 2009GRC Rebuttal_Book2_Electric Rev Req Model (2009 GRC) Revised 01-18-2010 4" xfId="13928"/>
    <cellStyle name="_DEM-WP(C) Costs not in AURORA 2007PCORC-5.07Update_DEM-WP(C) Production O&amp;M 2009GRC Rebuttal_Book2_Electric Rev Req Model (2009 GRC) Revised 01-18-2010_DEM-WP(C) ENERG10C--ctn Mid-C_042010 2010GRC" xfId="9290"/>
    <cellStyle name="_DEM-WP(C) Costs not in AURORA 2007PCORC-5.07Update_DEM-WP(C) Production O&amp;M 2009GRC Rebuttal_Book2_Electric Rev Req Model (2009 GRC) Revised 01-18-2010_DEM-WP(C) ENERG10C--ctn Mid-C_042010 2010GRC 2" xfId="38941"/>
    <cellStyle name="_DEM-WP(C) Costs not in AURORA 2007PCORC-5.07Update_DEM-WP(C) Production O&amp;M 2009GRC Rebuttal_Book2_Final Order Electric EXHIBIT A-1" xfId="2998"/>
    <cellStyle name="_DEM-WP(C) Costs not in AURORA 2007PCORC-5.07Update_DEM-WP(C) Production O&amp;M 2009GRC Rebuttal_Book2_Final Order Electric EXHIBIT A-1 2" xfId="2999"/>
    <cellStyle name="_DEM-WP(C) Costs not in AURORA 2007PCORC-5.07Update_DEM-WP(C) Production O&amp;M 2009GRC Rebuttal_Book2_Final Order Electric EXHIBIT A-1 2 2" xfId="3000"/>
    <cellStyle name="_DEM-WP(C) Costs not in AURORA 2007PCORC-5.07Update_DEM-WP(C) Production O&amp;M 2009GRC Rebuttal_Book2_Final Order Electric EXHIBIT A-1 2 2 2" xfId="18422"/>
    <cellStyle name="_DEM-WP(C) Costs not in AURORA 2007PCORC-5.07Update_DEM-WP(C) Production O&amp;M 2009GRC Rebuttal_Book2_Final Order Electric EXHIBIT A-1 2 3" xfId="16122"/>
    <cellStyle name="_DEM-WP(C) Costs not in AURORA 2007PCORC-5.07Update_DEM-WP(C) Production O&amp;M 2009GRC Rebuttal_Book2_Final Order Electric EXHIBIT A-1 3" xfId="3001"/>
    <cellStyle name="_DEM-WP(C) Costs not in AURORA 2007PCORC-5.07Update_DEM-WP(C) Production O&amp;M 2009GRC Rebuttal_Book2_Final Order Electric EXHIBIT A-1 3 2" xfId="18423"/>
    <cellStyle name="_DEM-WP(C) Costs not in AURORA 2007PCORC-5.07Update_DEM-WP(C) Production O&amp;M 2009GRC Rebuttal_Book2_Final Order Electric EXHIBIT A-1 4" xfId="13930"/>
    <cellStyle name="_DEM-WP(C) Costs not in AURORA 2007PCORC-5.07Update_DEM-WP(C) Production O&amp;M 2009GRC Rebuttal_DEM-WP(C) ENERG10C--ctn Mid-C_042010 2010GRC" xfId="9291"/>
    <cellStyle name="_DEM-WP(C) Costs not in AURORA 2007PCORC-5.07Update_DEM-WP(C) Production O&amp;M 2009GRC Rebuttal_DEM-WP(C) ENERG10C--ctn Mid-C_042010 2010GRC 2" xfId="38942"/>
    <cellStyle name="_DEM-WP(C) Costs not in AURORA 2007PCORC-5.07Update_DEM-WP(C) Production O&amp;M 2009GRC Rebuttal_Electric Rev Req Model (2009 GRC) Rebuttal" xfId="3002"/>
    <cellStyle name="_DEM-WP(C) Costs not in AURORA 2007PCORC-5.07Update_DEM-WP(C) Production O&amp;M 2009GRC Rebuttal_Electric Rev Req Model (2009 GRC) Rebuttal 2" xfId="3003"/>
    <cellStyle name="_DEM-WP(C) Costs not in AURORA 2007PCORC-5.07Update_DEM-WP(C) Production O&amp;M 2009GRC Rebuttal_Electric Rev Req Model (2009 GRC) Rebuttal 2 2" xfId="3004"/>
    <cellStyle name="_DEM-WP(C) Costs not in AURORA 2007PCORC-5.07Update_DEM-WP(C) Production O&amp;M 2009GRC Rebuttal_Electric Rev Req Model (2009 GRC) Rebuttal 2 2 2" xfId="18424"/>
    <cellStyle name="_DEM-WP(C) Costs not in AURORA 2007PCORC-5.07Update_DEM-WP(C) Production O&amp;M 2009GRC Rebuttal_Electric Rev Req Model (2009 GRC) Rebuttal 2 3" xfId="16123"/>
    <cellStyle name="_DEM-WP(C) Costs not in AURORA 2007PCORC-5.07Update_DEM-WP(C) Production O&amp;M 2009GRC Rebuttal_Electric Rev Req Model (2009 GRC) Rebuttal 3" xfId="3005"/>
    <cellStyle name="_DEM-WP(C) Costs not in AURORA 2007PCORC-5.07Update_DEM-WP(C) Production O&amp;M 2009GRC Rebuttal_Electric Rev Req Model (2009 GRC) Rebuttal 3 2" xfId="18425"/>
    <cellStyle name="_DEM-WP(C) Costs not in AURORA 2007PCORC-5.07Update_DEM-WP(C) Production O&amp;M 2009GRC Rebuttal_Electric Rev Req Model (2009 GRC) Rebuttal 4" xfId="13931"/>
    <cellStyle name="_DEM-WP(C) Costs not in AURORA 2007PCORC-5.07Update_DEM-WP(C) Production O&amp;M 2009GRC Rebuttal_Electric Rev Req Model (2009 GRC) Rebuttal REmoval of New  WH Solar AdjustMI" xfId="3006"/>
    <cellStyle name="_DEM-WP(C) Costs not in AURORA 2007PCORC-5.07Update_DEM-WP(C) Production O&amp;M 2009GRC Rebuttal_Electric Rev Req Model (2009 GRC) Rebuttal REmoval of New  WH Solar AdjustMI 2" xfId="3007"/>
    <cellStyle name="_DEM-WP(C) Costs not in AURORA 2007PCORC-5.07Update_DEM-WP(C) Production O&amp;M 2009GRC Rebuttal_Electric Rev Req Model (2009 GRC) Rebuttal REmoval of New  WH Solar AdjustMI 2 2" xfId="3008"/>
    <cellStyle name="_DEM-WP(C) Costs not in AURORA 2007PCORC-5.07Update_DEM-WP(C) Production O&amp;M 2009GRC Rebuttal_Electric Rev Req Model (2009 GRC) Rebuttal REmoval of New  WH Solar AdjustMI 2 2 2" xfId="18426"/>
    <cellStyle name="_DEM-WP(C) Costs not in AURORA 2007PCORC-5.07Update_DEM-WP(C) Production O&amp;M 2009GRC Rebuttal_Electric Rev Req Model (2009 GRC) Rebuttal REmoval of New  WH Solar AdjustMI 2 3" xfId="13933"/>
    <cellStyle name="_DEM-WP(C) Costs not in AURORA 2007PCORC-5.07Update_DEM-WP(C) Production O&amp;M 2009GRC Rebuttal_Electric Rev Req Model (2009 GRC) Rebuttal REmoval of New  WH Solar AdjustMI 3" xfId="3009"/>
    <cellStyle name="_DEM-WP(C) Costs not in AURORA 2007PCORC-5.07Update_DEM-WP(C) Production O&amp;M 2009GRC Rebuttal_Electric Rev Req Model (2009 GRC) Rebuttal REmoval of New  WH Solar AdjustMI 3 2" xfId="18427"/>
    <cellStyle name="_DEM-WP(C) Costs not in AURORA 2007PCORC-5.07Update_DEM-WP(C) Production O&amp;M 2009GRC Rebuttal_Electric Rev Req Model (2009 GRC) Rebuttal REmoval of New  WH Solar AdjustMI 4" xfId="13932"/>
    <cellStyle name="_DEM-WP(C) Costs not in AURORA 2007PCORC-5.07Update_DEM-WP(C) Production O&amp;M 2009GRC Rebuttal_Electric Rev Req Model (2009 GRC) Rebuttal REmoval of New  WH Solar AdjustMI_DEM-WP(C) ENERG10C--ctn Mid-C_042010 2010GRC" xfId="9292"/>
    <cellStyle name="_DEM-WP(C) Costs not in AURORA 2007PCORC-5.07Update_DEM-WP(C) Production O&amp;M 2009GRC Rebuttal_Electric Rev Req Model (2009 GRC) Rebuttal REmoval of New  WH Solar AdjustMI_DEM-WP(C) ENERG10C--ctn Mid-C_042010 2010GRC 2" xfId="38943"/>
    <cellStyle name="_DEM-WP(C) Costs not in AURORA 2007PCORC-5.07Update_DEM-WP(C) Production O&amp;M 2009GRC Rebuttal_Electric Rev Req Model (2009 GRC) Revised 01-18-2010" xfId="3010"/>
    <cellStyle name="_DEM-WP(C) Costs not in AURORA 2007PCORC-5.07Update_DEM-WP(C) Production O&amp;M 2009GRC Rebuttal_Electric Rev Req Model (2009 GRC) Revised 01-18-2010 2" xfId="3011"/>
    <cellStyle name="_DEM-WP(C) Costs not in AURORA 2007PCORC-5.07Update_DEM-WP(C) Production O&amp;M 2009GRC Rebuttal_Electric Rev Req Model (2009 GRC) Revised 01-18-2010 2 2" xfId="3012"/>
    <cellStyle name="_DEM-WP(C) Costs not in AURORA 2007PCORC-5.07Update_DEM-WP(C) Production O&amp;M 2009GRC Rebuttal_Electric Rev Req Model (2009 GRC) Revised 01-18-2010 2 2 2" xfId="18428"/>
    <cellStyle name="_DEM-WP(C) Costs not in AURORA 2007PCORC-5.07Update_DEM-WP(C) Production O&amp;M 2009GRC Rebuttal_Electric Rev Req Model (2009 GRC) Revised 01-18-2010 2 3" xfId="13935"/>
    <cellStyle name="_DEM-WP(C) Costs not in AURORA 2007PCORC-5.07Update_DEM-WP(C) Production O&amp;M 2009GRC Rebuttal_Electric Rev Req Model (2009 GRC) Revised 01-18-2010 3" xfId="3013"/>
    <cellStyle name="_DEM-WP(C) Costs not in AURORA 2007PCORC-5.07Update_DEM-WP(C) Production O&amp;M 2009GRC Rebuttal_Electric Rev Req Model (2009 GRC) Revised 01-18-2010 3 2" xfId="18429"/>
    <cellStyle name="_DEM-WP(C) Costs not in AURORA 2007PCORC-5.07Update_DEM-WP(C) Production O&amp;M 2009GRC Rebuttal_Electric Rev Req Model (2009 GRC) Revised 01-18-2010 4" xfId="13934"/>
    <cellStyle name="_DEM-WP(C) Costs not in AURORA 2007PCORC-5.07Update_DEM-WP(C) Production O&amp;M 2009GRC Rebuttal_Electric Rev Req Model (2009 GRC) Revised 01-18-2010_DEM-WP(C) ENERG10C--ctn Mid-C_042010 2010GRC" xfId="9293"/>
    <cellStyle name="_DEM-WP(C) Costs not in AURORA 2007PCORC-5.07Update_DEM-WP(C) Production O&amp;M 2009GRC Rebuttal_Electric Rev Req Model (2009 GRC) Revised 01-18-2010_DEM-WP(C) ENERG10C--ctn Mid-C_042010 2010GRC 2" xfId="38944"/>
    <cellStyle name="_DEM-WP(C) Costs not in AURORA 2007PCORC-5.07Update_DEM-WP(C) Production O&amp;M 2009GRC Rebuttal_Final Order Electric EXHIBIT A-1" xfId="3014"/>
    <cellStyle name="_DEM-WP(C) Costs not in AURORA 2007PCORC-5.07Update_DEM-WP(C) Production O&amp;M 2009GRC Rebuttal_Final Order Electric EXHIBIT A-1 2" xfId="3015"/>
    <cellStyle name="_DEM-WP(C) Costs not in AURORA 2007PCORC-5.07Update_DEM-WP(C) Production O&amp;M 2009GRC Rebuttal_Final Order Electric EXHIBIT A-1 2 2" xfId="3016"/>
    <cellStyle name="_DEM-WP(C) Costs not in AURORA 2007PCORC-5.07Update_DEM-WP(C) Production O&amp;M 2009GRC Rebuttal_Final Order Electric EXHIBIT A-1 2 2 2" xfId="18430"/>
    <cellStyle name="_DEM-WP(C) Costs not in AURORA 2007PCORC-5.07Update_DEM-WP(C) Production O&amp;M 2009GRC Rebuttal_Final Order Electric EXHIBIT A-1 2 3" xfId="16124"/>
    <cellStyle name="_DEM-WP(C) Costs not in AURORA 2007PCORC-5.07Update_DEM-WP(C) Production O&amp;M 2009GRC Rebuttal_Final Order Electric EXHIBIT A-1 3" xfId="3017"/>
    <cellStyle name="_DEM-WP(C) Costs not in AURORA 2007PCORC-5.07Update_DEM-WP(C) Production O&amp;M 2009GRC Rebuttal_Final Order Electric EXHIBIT A-1 3 2" xfId="18431"/>
    <cellStyle name="_DEM-WP(C) Costs not in AURORA 2007PCORC-5.07Update_DEM-WP(C) Production O&amp;M 2009GRC Rebuttal_Final Order Electric EXHIBIT A-1 4" xfId="13936"/>
    <cellStyle name="_DEM-WP(C) Costs not in AURORA 2007PCORC-5.07Update_DEM-WP(C) Production O&amp;M 2009GRC Rebuttal_Rebuttal Power Costs" xfId="3018"/>
    <cellStyle name="_DEM-WP(C) Costs not in AURORA 2007PCORC-5.07Update_DEM-WP(C) Production O&amp;M 2009GRC Rebuttal_Rebuttal Power Costs 2" xfId="3019"/>
    <cellStyle name="_DEM-WP(C) Costs not in AURORA 2007PCORC-5.07Update_DEM-WP(C) Production O&amp;M 2009GRC Rebuttal_Rebuttal Power Costs 2 2" xfId="3020"/>
    <cellStyle name="_DEM-WP(C) Costs not in AURORA 2007PCORC-5.07Update_DEM-WP(C) Production O&amp;M 2009GRC Rebuttal_Rebuttal Power Costs 2 2 2" xfId="18432"/>
    <cellStyle name="_DEM-WP(C) Costs not in AURORA 2007PCORC-5.07Update_DEM-WP(C) Production O&amp;M 2009GRC Rebuttal_Rebuttal Power Costs 2 3" xfId="13938"/>
    <cellStyle name="_DEM-WP(C) Costs not in AURORA 2007PCORC-5.07Update_DEM-WP(C) Production O&amp;M 2009GRC Rebuttal_Rebuttal Power Costs 3" xfId="3021"/>
    <cellStyle name="_DEM-WP(C) Costs not in AURORA 2007PCORC-5.07Update_DEM-WP(C) Production O&amp;M 2009GRC Rebuttal_Rebuttal Power Costs 3 2" xfId="18433"/>
    <cellStyle name="_DEM-WP(C) Costs not in AURORA 2007PCORC-5.07Update_DEM-WP(C) Production O&amp;M 2009GRC Rebuttal_Rebuttal Power Costs 4" xfId="13937"/>
    <cellStyle name="_DEM-WP(C) Costs not in AURORA 2007PCORC-5.07Update_DEM-WP(C) Production O&amp;M 2009GRC Rebuttal_Rebuttal Power Costs_Adj Bench DR 3 for Initial Briefs (Electric)" xfId="3022"/>
    <cellStyle name="_DEM-WP(C) Costs not in AURORA 2007PCORC-5.07Update_DEM-WP(C) Production O&amp;M 2009GRC Rebuttal_Rebuttal Power Costs_Adj Bench DR 3 for Initial Briefs (Electric) 2" xfId="3023"/>
    <cellStyle name="_DEM-WP(C) Costs not in AURORA 2007PCORC-5.07Update_DEM-WP(C) Production O&amp;M 2009GRC Rebuttal_Rebuttal Power Costs_Adj Bench DR 3 for Initial Briefs (Electric) 2 2" xfId="3024"/>
    <cellStyle name="_DEM-WP(C) Costs not in AURORA 2007PCORC-5.07Update_DEM-WP(C) Production O&amp;M 2009GRC Rebuttal_Rebuttal Power Costs_Adj Bench DR 3 for Initial Briefs (Electric) 2 2 2" xfId="18434"/>
    <cellStyle name="_DEM-WP(C) Costs not in AURORA 2007PCORC-5.07Update_DEM-WP(C) Production O&amp;M 2009GRC Rebuttal_Rebuttal Power Costs_Adj Bench DR 3 for Initial Briefs (Electric) 2 3" xfId="13940"/>
    <cellStyle name="_DEM-WP(C) Costs not in AURORA 2007PCORC-5.07Update_DEM-WP(C) Production O&amp;M 2009GRC Rebuttal_Rebuttal Power Costs_Adj Bench DR 3 for Initial Briefs (Electric) 3" xfId="3025"/>
    <cellStyle name="_DEM-WP(C) Costs not in AURORA 2007PCORC-5.07Update_DEM-WP(C) Production O&amp;M 2009GRC Rebuttal_Rebuttal Power Costs_Adj Bench DR 3 for Initial Briefs (Electric) 3 2" xfId="18435"/>
    <cellStyle name="_DEM-WP(C) Costs not in AURORA 2007PCORC-5.07Update_DEM-WP(C) Production O&amp;M 2009GRC Rebuttal_Rebuttal Power Costs_Adj Bench DR 3 for Initial Briefs (Electric) 4" xfId="13939"/>
    <cellStyle name="_DEM-WP(C) Costs not in AURORA 2007PCORC-5.07Update_DEM-WP(C) Production O&amp;M 2009GRC Rebuttal_Rebuttal Power Costs_Adj Bench DR 3 for Initial Briefs (Electric)_DEM-WP(C) ENERG10C--ctn Mid-C_042010 2010GRC" xfId="9294"/>
    <cellStyle name="_DEM-WP(C) Costs not in AURORA 2007PCORC-5.07Update_DEM-WP(C) Production O&amp;M 2009GRC Rebuttal_Rebuttal Power Costs_Adj Bench DR 3 for Initial Briefs (Electric)_DEM-WP(C) ENERG10C--ctn Mid-C_042010 2010GRC 2" xfId="38945"/>
    <cellStyle name="_DEM-WP(C) Costs not in AURORA 2007PCORC-5.07Update_DEM-WP(C) Production O&amp;M 2009GRC Rebuttal_Rebuttal Power Costs_DEM-WP(C) ENERG10C--ctn Mid-C_042010 2010GRC" xfId="9295"/>
    <cellStyle name="_DEM-WP(C) Costs not in AURORA 2007PCORC-5.07Update_DEM-WP(C) Production O&amp;M 2009GRC Rebuttal_Rebuttal Power Costs_DEM-WP(C) ENERG10C--ctn Mid-C_042010 2010GRC 2" xfId="38946"/>
    <cellStyle name="_DEM-WP(C) Costs not in AURORA 2007PCORC-5.07Update_DEM-WP(C) Production O&amp;M 2009GRC Rebuttal_Rebuttal Power Costs_Electric Rev Req Model (2009 GRC) Rebuttal" xfId="3026"/>
    <cellStyle name="_DEM-WP(C) Costs not in AURORA 2007PCORC-5.07Update_DEM-WP(C) Production O&amp;M 2009GRC Rebuttal_Rebuttal Power Costs_Electric Rev Req Model (2009 GRC) Rebuttal 2" xfId="3027"/>
    <cellStyle name="_DEM-WP(C) Costs not in AURORA 2007PCORC-5.07Update_DEM-WP(C) Production O&amp;M 2009GRC Rebuttal_Rebuttal Power Costs_Electric Rev Req Model (2009 GRC) Rebuttal 2 2" xfId="3028"/>
    <cellStyle name="_DEM-WP(C) Costs not in AURORA 2007PCORC-5.07Update_DEM-WP(C) Production O&amp;M 2009GRC Rebuttal_Rebuttal Power Costs_Electric Rev Req Model (2009 GRC) Rebuttal 2 2 2" xfId="18436"/>
    <cellStyle name="_DEM-WP(C) Costs not in AURORA 2007PCORC-5.07Update_DEM-WP(C) Production O&amp;M 2009GRC Rebuttal_Rebuttal Power Costs_Electric Rev Req Model (2009 GRC) Rebuttal 2 3" xfId="16125"/>
    <cellStyle name="_DEM-WP(C) Costs not in AURORA 2007PCORC-5.07Update_DEM-WP(C) Production O&amp;M 2009GRC Rebuttal_Rebuttal Power Costs_Electric Rev Req Model (2009 GRC) Rebuttal 3" xfId="3029"/>
    <cellStyle name="_DEM-WP(C) Costs not in AURORA 2007PCORC-5.07Update_DEM-WP(C) Production O&amp;M 2009GRC Rebuttal_Rebuttal Power Costs_Electric Rev Req Model (2009 GRC) Rebuttal 3 2" xfId="18437"/>
    <cellStyle name="_DEM-WP(C) Costs not in AURORA 2007PCORC-5.07Update_DEM-WP(C) Production O&amp;M 2009GRC Rebuttal_Rebuttal Power Costs_Electric Rev Req Model (2009 GRC) Rebuttal 4" xfId="13941"/>
    <cellStyle name="_DEM-WP(C) Costs not in AURORA 2007PCORC-5.07Update_DEM-WP(C) Production O&amp;M 2009GRC Rebuttal_Rebuttal Power Costs_Electric Rev Req Model (2009 GRC) Rebuttal REmoval of New  WH Solar AdjustMI" xfId="3030"/>
    <cellStyle name="_DEM-WP(C) Costs not in AURORA 2007PCORC-5.07Update_DEM-WP(C) Production O&amp;M 2009GRC Rebuttal_Rebuttal Power Costs_Electric Rev Req Model (2009 GRC) Rebuttal REmoval of New  WH Solar AdjustMI 2" xfId="3031"/>
    <cellStyle name="_DEM-WP(C) Costs not in AURORA 2007PCORC-5.07Update_DEM-WP(C) Production O&amp;M 2009GRC Rebuttal_Rebuttal Power Costs_Electric Rev Req Model (2009 GRC) Rebuttal REmoval of New  WH Solar AdjustMI 2 2" xfId="3032"/>
    <cellStyle name="_DEM-WP(C) Costs not in AURORA 2007PCORC-5.07Update_DEM-WP(C) Production O&amp;M 2009GRC Rebuttal_Rebuttal Power Costs_Electric Rev Req Model (2009 GRC) Rebuttal REmoval of New  WH Solar AdjustMI 2 2 2" xfId="18438"/>
    <cellStyle name="_DEM-WP(C) Costs not in AURORA 2007PCORC-5.07Update_DEM-WP(C) Production O&amp;M 2009GRC Rebuttal_Rebuttal Power Costs_Electric Rev Req Model (2009 GRC) Rebuttal REmoval of New  WH Solar AdjustMI 2 3" xfId="13943"/>
    <cellStyle name="_DEM-WP(C) Costs not in AURORA 2007PCORC-5.07Update_DEM-WP(C) Production O&amp;M 2009GRC Rebuttal_Rebuttal Power Costs_Electric Rev Req Model (2009 GRC) Rebuttal REmoval of New  WH Solar AdjustMI 3" xfId="3033"/>
    <cellStyle name="_DEM-WP(C) Costs not in AURORA 2007PCORC-5.07Update_DEM-WP(C) Production O&amp;M 2009GRC Rebuttal_Rebuttal Power Costs_Electric Rev Req Model (2009 GRC) Rebuttal REmoval of New  WH Solar AdjustMI 3 2" xfId="18439"/>
    <cellStyle name="_DEM-WP(C) Costs not in AURORA 2007PCORC-5.07Update_DEM-WP(C) Production O&amp;M 2009GRC Rebuttal_Rebuttal Power Costs_Electric Rev Req Model (2009 GRC) Rebuttal REmoval of New  WH Solar AdjustMI 4" xfId="13942"/>
    <cellStyle name="_DEM-WP(C) Costs not in AURORA 2007PCORC-5.07Update_DEM-WP(C) Production O&amp;M 2009GRC Rebuttal_Rebuttal Power Costs_Electric Rev Req Model (2009 GRC) Rebuttal REmoval of New  WH Solar AdjustMI_DEM-WP(C) ENERG10C--ctn Mid-C_042010 2010GRC" xfId="9296"/>
    <cellStyle name="_DEM-WP(C) Costs not in AURORA 2007PCORC-5.07Update_DEM-WP(C) Production O&amp;M 2009GRC Rebuttal_Rebuttal Power Costs_Electric Rev Req Model (2009 GRC) Rebuttal REmoval of New  WH Solar AdjustMI_DEM-WP(C) ENERG10C--ctn Mid-C_042010 2010GRC 2" xfId="38947"/>
    <cellStyle name="_DEM-WP(C) Costs not in AURORA 2007PCORC-5.07Update_DEM-WP(C) Production O&amp;M 2009GRC Rebuttal_Rebuttal Power Costs_Electric Rev Req Model (2009 GRC) Revised 01-18-2010" xfId="3034"/>
    <cellStyle name="_DEM-WP(C) Costs not in AURORA 2007PCORC-5.07Update_DEM-WP(C) Production O&amp;M 2009GRC Rebuttal_Rebuttal Power Costs_Electric Rev Req Model (2009 GRC) Revised 01-18-2010 2" xfId="3035"/>
    <cellStyle name="_DEM-WP(C) Costs not in AURORA 2007PCORC-5.07Update_DEM-WP(C) Production O&amp;M 2009GRC Rebuttal_Rebuttal Power Costs_Electric Rev Req Model (2009 GRC) Revised 01-18-2010 2 2" xfId="3036"/>
    <cellStyle name="_DEM-WP(C) Costs not in AURORA 2007PCORC-5.07Update_DEM-WP(C) Production O&amp;M 2009GRC Rebuttal_Rebuttal Power Costs_Electric Rev Req Model (2009 GRC) Revised 01-18-2010 2 2 2" xfId="18440"/>
    <cellStyle name="_DEM-WP(C) Costs not in AURORA 2007PCORC-5.07Update_DEM-WP(C) Production O&amp;M 2009GRC Rebuttal_Rebuttal Power Costs_Electric Rev Req Model (2009 GRC) Revised 01-18-2010 2 3" xfId="13945"/>
    <cellStyle name="_DEM-WP(C) Costs not in AURORA 2007PCORC-5.07Update_DEM-WP(C) Production O&amp;M 2009GRC Rebuttal_Rebuttal Power Costs_Electric Rev Req Model (2009 GRC) Revised 01-18-2010 3" xfId="3037"/>
    <cellStyle name="_DEM-WP(C) Costs not in AURORA 2007PCORC-5.07Update_DEM-WP(C) Production O&amp;M 2009GRC Rebuttal_Rebuttal Power Costs_Electric Rev Req Model (2009 GRC) Revised 01-18-2010 3 2" xfId="18441"/>
    <cellStyle name="_DEM-WP(C) Costs not in AURORA 2007PCORC-5.07Update_DEM-WP(C) Production O&amp;M 2009GRC Rebuttal_Rebuttal Power Costs_Electric Rev Req Model (2009 GRC) Revised 01-18-2010 4" xfId="13944"/>
    <cellStyle name="_DEM-WP(C) Costs not in AURORA 2007PCORC-5.07Update_DEM-WP(C) Production O&amp;M 2009GRC Rebuttal_Rebuttal Power Costs_Electric Rev Req Model (2009 GRC) Revised 01-18-2010_DEM-WP(C) ENERG10C--ctn Mid-C_042010 2010GRC" xfId="9297"/>
    <cellStyle name="_DEM-WP(C) Costs not in AURORA 2007PCORC-5.07Update_DEM-WP(C) Production O&amp;M 2009GRC Rebuttal_Rebuttal Power Costs_Electric Rev Req Model (2009 GRC) Revised 01-18-2010_DEM-WP(C) ENERG10C--ctn Mid-C_042010 2010GRC 2" xfId="38948"/>
    <cellStyle name="_DEM-WP(C) Costs not in AURORA 2007PCORC-5.07Update_DEM-WP(C) Production O&amp;M 2009GRC Rebuttal_Rebuttal Power Costs_Final Order Electric EXHIBIT A-1" xfId="3038"/>
    <cellStyle name="_DEM-WP(C) Costs not in AURORA 2007PCORC-5.07Update_DEM-WP(C) Production O&amp;M 2009GRC Rebuttal_Rebuttal Power Costs_Final Order Electric EXHIBIT A-1 2" xfId="3039"/>
    <cellStyle name="_DEM-WP(C) Costs not in AURORA 2007PCORC-5.07Update_DEM-WP(C) Production O&amp;M 2009GRC Rebuttal_Rebuttal Power Costs_Final Order Electric EXHIBIT A-1 2 2" xfId="3040"/>
    <cellStyle name="_DEM-WP(C) Costs not in AURORA 2007PCORC-5.07Update_DEM-WP(C) Production O&amp;M 2009GRC Rebuttal_Rebuttal Power Costs_Final Order Electric EXHIBIT A-1 2 2 2" xfId="18442"/>
    <cellStyle name="_DEM-WP(C) Costs not in AURORA 2007PCORC-5.07Update_DEM-WP(C) Production O&amp;M 2009GRC Rebuttal_Rebuttal Power Costs_Final Order Electric EXHIBIT A-1 2 3" xfId="16126"/>
    <cellStyle name="_DEM-WP(C) Costs not in AURORA 2007PCORC-5.07Update_DEM-WP(C) Production O&amp;M 2009GRC Rebuttal_Rebuttal Power Costs_Final Order Electric EXHIBIT A-1 3" xfId="3041"/>
    <cellStyle name="_DEM-WP(C) Costs not in AURORA 2007PCORC-5.07Update_DEM-WP(C) Production O&amp;M 2009GRC Rebuttal_Rebuttal Power Costs_Final Order Electric EXHIBIT A-1 3 2" xfId="18443"/>
    <cellStyle name="_DEM-WP(C) Costs not in AURORA 2007PCORC-5.07Update_DEM-WP(C) Production O&amp;M 2009GRC Rebuttal_Rebuttal Power Costs_Final Order Electric EXHIBIT A-1 4" xfId="13946"/>
    <cellStyle name="_DEM-WP(C) Costs not in AURORA 2007PCORC-5.07Update_DEM-WP(C) Production O&amp;M 2010GRC As-Filed" xfId="9298"/>
    <cellStyle name="_DEM-WP(C) Costs not in AURORA 2007PCORC-5.07Update_DEM-WP(C) Production O&amp;M 2010GRC As-Filed 2" xfId="9299"/>
    <cellStyle name="_DEM-WP(C) Costs not in AURORA 2007PCORC-5.07Update_DEM-WP(C) Production O&amp;M 2010GRC As-Filed 2 2" xfId="21724"/>
    <cellStyle name="_DEM-WP(C) Costs not in AURORA 2007PCORC-5.07Update_DEM-WP(C) Production O&amp;M 2010GRC As-Filed 3" xfId="9300"/>
    <cellStyle name="_DEM-WP(C) Costs not in AURORA 2007PCORC-5.07Update_DEM-WP(C) Production O&amp;M 2010GRC As-Filed 3 2" xfId="21725"/>
    <cellStyle name="_DEM-WP(C) Costs not in AURORA 2007PCORC-5.07Update_DEM-WP(C) Production O&amp;M 2010GRC As-Filed 4" xfId="21726"/>
    <cellStyle name="_DEM-WP(C) Costs not in AURORA 2007PCORC-5.07Update_DEM-WP(C) Production O&amp;M 2010GRC As-Filed 4 2" xfId="21727"/>
    <cellStyle name="_DEM-WP(C) Costs not in AURORA 2007PCORC-5.07Update_DEM-WP(C) Production O&amp;M 2010GRC As-Filed 5" xfId="21728"/>
    <cellStyle name="_DEM-WP(C) Costs not in AURORA 2007PCORC-5.07Update_DEM-WP(C) Production O&amp;M 2010GRC As-Filed 5 2" xfId="21729"/>
    <cellStyle name="_DEM-WP(C) Costs not in AURORA 2007PCORC-5.07Update_DEM-WP(C) Production O&amp;M 2010GRC As-Filed 6" xfId="21730"/>
    <cellStyle name="_DEM-WP(C) Costs not in AURORA 2007PCORC-5.07Update_DEM-WP(C) Production O&amp;M 2010GRC As-Filed 6 2" xfId="21731"/>
    <cellStyle name="_DEM-WP(C) Costs not in AURORA 2007PCORC-5.07Update_Electric Rev Req Model (2009 GRC) " xfId="3042"/>
    <cellStyle name="_DEM-WP(C) Costs not in AURORA 2007PCORC-5.07Update_Electric Rev Req Model (2009 GRC)  2" xfId="3043"/>
    <cellStyle name="_DEM-WP(C) Costs not in AURORA 2007PCORC-5.07Update_Electric Rev Req Model (2009 GRC)  2 2" xfId="3044"/>
    <cellStyle name="_DEM-WP(C) Costs not in AURORA 2007PCORC-5.07Update_Electric Rev Req Model (2009 GRC)  2 2 2" xfId="18444"/>
    <cellStyle name="_DEM-WP(C) Costs not in AURORA 2007PCORC-5.07Update_Electric Rev Req Model (2009 GRC)  2 3" xfId="13948"/>
    <cellStyle name="_DEM-WP(C) Costs not in AURORA 2007PCORC-5.07Update_Electric Rev Req Model (2009 GRC)  3" xfId="3045"/>
    <cellStyle name="_DEM-WP(C) Costs not in AURORA 2007PCORC-5.07Update_Electric Rev Req Model (2009 GRC)  3 2" xfId="18445"/>
    <cellStyle name="_DEM-WP(C) Costs not in AURORA 2007PCORC-5.07Update_Electric Rev Req Model (2009 GRC)  4" xfId="13947"/>
    <cellStyle name="_DEM-WP(C) Costs not in AURORA 2007PCORC-5.07Update_Electric Rev Req Model (2009 GRC) _DEM-WP(C) ENERG10C--ctn Mid-C_042010 2010GRC" xfId="9301"/>
    <cellStyle name="_DEM-WP(C) Costs not in AURORA 2007PCORC-5.07Update_Electric Rev Req Model (2009 GRC) _DEM-WP(C) ENERG10C--ctn Mid-C_042010 2010GRC 2" xfId="38949"/>
    <cellStyle name="_DEM-WP(C) Costs not in AURORA 2007PCORC-5.07Update_Electric Rev Req Model (2009 GRC) Rebuttal" xfId="3046"/>
    <cellStyle name="_DEM-WP(C) Costs not in AURORA 2007PCORC-5.07Update_Electric Rev Req Model (2009 GRC) Rebuttal 2" xfId="3047"/>
    <cellStyle name="_DEM-WP(C) Costs not in AURORA 2007PCORC-5.07Update_Electric Rev Req Model (2009 GRC) Rebuttal 2 2" xfId="3048"/>
    <cellStyle name="_DEM-WP(C) Costs not in AURORA 2007PCORC-5.07Update_Electric Rev Req Model (2009 GRC) Rebuttal 2 2 2" xfId="18446"/>
    <cellStyle name="_DEM-WP(C) Costs not in AURORA 2007PCORC-5.07Update_Electric Rev Req Model (2009 GRC) Rebuttal 2 3" xfId="16127"/>
    <cellStyle name="_DEM-WP(C) Costs not in AURORA 2007PCORC-5.07Update_Electric Rev Req Model (2009 GRC) Rebuttal 3" xfId="3049"/>
    <cellStyle name="_DEM-WP(C) Costs not in AURORA 2007PCORC-5.07Update_Electric Rev Req Model (2009 GRC) Rebuttal 3 2" xfId="18447"/>
    <cellStyle name="_DEM-WP(C) Costs not in AURORA 2007PCORC-5.07Update_Electric Rev Req Model (2009 GRC) Rebuttal 4" xfId="13949"/>
    <cellStyle name="_DEM-WP(C) Costs not in AURORA 2007PCORC-5.07Update_Electric Rev Req Model (2009 GRC) Rebuttal REmoval of New  WH Solar AdjustMI" xfId="3050"/>
    <cellStyle name="_DEM-WP(C) Costs not in AURORA 2007PCORC-5.07Update_Electric Rev Req Model (2009 GRC) Rebuttal REmoval of New  WH Solar AdjustMI 2" xfId="3051"/>
    <cellStyle name="_DEM-WP(C) Costs not in AURORA 2007PCORC-5.07Update_Electric Rev Req Model (2009 GRC) Rebuttal REmoval of New  WH Solar AdjustMI 2 2" xfId="3052"/>
    <cellStyle name="_DEM-WP(C) Costs not in AURORA 2007PCORC-5.07Update_Electric Rev Req Model (2009 GRC) Rebuttal REmoval of New  WH Solar AdjustMI 2 2 2" xfId="18448"/>
    <cellStyle name="_DEM-WP(C) Costs not in AURORA 2007PCORC-5.07Update_Electric Rev Req Model (2009 GRC) Rebuttal REmoval of New  WH Solar AdjustMI 2 3" xfId="13951"/>
    <cellStyle name="_DEM-WP(C) Costs not in AURORA 2007PCORC-5.07Update_Electric Rev Req Model (2009 GRC) Rebuttal REmoval of New  WH Solar AdjustMI 3" xfId="3053"/>
    <cellStyle name="_DEM-WP(C) Costs not in AURORA 2007PCORC-5.07Update_Electric Rev Req Model (2009 GRC) Rebuttal REmoval of New  WH Solar AdjustMI 3 2" xfId="18449"/>
    <cellStyle name="_DEM-WP(C) Costs not in AURORA 2007PCORC-5.07Update_Electric Rev Req Model (2009 GRC) Rebuttal REmoval of New  WH Solar AdjustMI 4" xfId="13950"/>
    <cellStyle name="_DEM-WP(C) Costs not in AURORA 2007PCORC-5.07Update_Electric Rev Req Model (2009 GRC) Rebuttal REmoval of New  WH Solar AdjustMI_DEM-WP(C) ENERG10C--ctn Mid-C_042010 2010GRC" xfId="9302"/>
    <cellStyle name="_DEM-WP(C) Costs not in AURORA 2007PCORC-5.07Update_Electric Rev Req Model (2009 GRC) Rebuttal REmoval of New  WH Solar AdjustMI_DEM-WP(C) ENERG10C--ctn Mid-C_042010 2010GRC 2" xfId="38950"/>
    <cellStyle name="_DEM-WP(C) Costs not in AURORA 2007PCORC-5.07Update_Electric Rev Req Model (2009 GRC) Revised 01-18-2010" xfId="3054"/>
    <cellStyle name="_DEM-WP(C) Costs not in AURORA 2007PCORC-5.07Update_Electric Rev Req Model (2009 GRC) Revised 01-18-2010 2" xfId="3055"/>
    <cellStyle name="_DEM-WP(C) Costs not in AURORA 2007PCORC-5.07Update_Electric Rev Req Model (2009 GRC) Revised 01-18-2010 2 2" xfId="3056"/>
    <cellStyle name="_DEM-WP(C) Costs not in AURORA 2007PCORC-5.07Update_Electric Rev Req Model (2009 GRC) Revised 01-18-2010 2 2 2" xfId="18450"/>
    <cellStyle name="_DEM-WP(C) Costs not in AURORA 2007PCORC-5.07Update_Electric Rev Req Model (2009 GRC) Revised 01-18-2010 2 3" xfId="13953"/>
    <cellStyle name="_DEM-WP(C) Costs not in AURORA 2007PCORC-5.07Update_Electric Rev Req Model (2009 GRC) Revised 01-18-2010 3" xfId="3057"/>
    <cellStyle name="_DEM-WP(C) Costs not in AURORA 2007PCORC-5.07Update_Electric Rev Req Model (2009 GRC) Revised 01-18-2010 3 2" xfId="18451"/>
    <cellStyle name="_DEM-WP(C) Costs not in AURORA 2007PCORC-5.07Update_Electric Rev Req Model (2009 GRC) Revised 01-18-2010 4" xfId="13952"/>
    <cellStyle name="_DEM-WP(C) Costs not in AURORA 2007PCORC-5.07Update_Electric Rev Req Model (2009 GRC) Revised 01-18-2010_DEM-WP(C) ENERG10C--ctn Mid-C_042010 2010GRC" xfId="9303"/>
    <cellStyle name="_DEM-WP(C) Costs not in AURORA 2007PCORC-5.07Update_Electric Rev Req Model (2009 GRC) Revised 01-18-2010_DEM-WP(C) ENERG10C--ctn Mid-C_042010 2010GRC 2" xfId="38951"/>
    <cellStyle name="_DEM-WP(C) Costs not in AURORA 2007PCORC-5.07Update_Electric Rev Req Model (2010 GRC)" xfId="10973"/>
    <cellStyle name="_DEM-WP(C) Costs not in AURORA 2007PCORC-5.07Update_Electric Rev Req Model (2010 GRC) 2" xfId="38952"/>
    <cellStyle name="_DEM-WP(C) Costs not in AURORA 2007PCORC-5.07Update_Electric Rev Req Model (2010 GRC) SF" xfId="10974"/>
    <cellStyle name="_DEM-WP(C) Costs not in AURORA 2007PCORC-5.07Update_Electric Rev Req Model (2010 GRC) SF 2" xfId="38953"/>
    <cellStyle name="_DEM-WP(C) Costs not in AURORA 2007PCORC-5.07Update_Final Order Electric EXHIBIT A-1" xfId="3058"/>
    <cellStyle name="_DEM-WP(C) Costs not in AURORA 2007PCORC-5.07Update_Final Order Electric EXHIBIT A-1 2" xfId="3059"/>
    <cellStyle name="_DEM-WP(C) Costs not in AURORA 2007PCORC-5.07Update_Final Order Electric EXHIBIT A-1 2 2" xfId="3060"/>
    <cellStyle name="_DEM-WP(C) Costs not in AURORA 2007PCORC-5.07Update_Final Order Electric EXHIBIT A-1 2 2 2" xfId="18452"/>
    <cellStyle name="_DEM-WP(C) Costs not in AURORA 2007PCORC-5.07Update_Final Order Electric EXHIBIT A-1 2 3" xfId="16128"/>
    <cellStyle name="_DEM-WP(C) Costs not in AURORA 2007PCORC-5.07Update_Final Order Electric EXHIBIT A-1 3" xfId="3061"/>
    <cellStyle name="_DEM-WP(C) Costs not in AURORA 2007PCORC-5.07Update_Final Order Electric EXHIBIT A-1 3 2" xfId="18453"/>
    <cellStyle name="_DEM-WP(C) Costs not in AURORA 2007PCORC-5.07Update_Final Order Electric EXHIBIT A-1 4" xfId="13954"/>
    <cellStyle name="_DEM-WP(C) Costs not in AURORA 2007PCORC-5.07Update_NIM Summary" xfId="3062"/>
    <cellStyle name="_DEM-WP(C) Costs not in AURORA 2007PCORC-5.07Update_NIM Summary 09GRC" xfId="3063"/>
    <cellStyle name="_DEM-WP(C) Costs not in AURORA 2007PCORC-5.07Update_NIM Summary 09GRC 2" xfId="3064"/>
    <cellStyle name="_DEM-WP(C) Costs not in AURORA 2007PCORC-5.07Update_NIM Summary 09GRC 2 2" xfId="12131"/>
    <cellStyle name="_DEM-WP(C) Costs not in AURORA 2007PCORC-5.07Update_NIM Summary 09GRC 2 2 2" xfId="21732"/>
    <cellStyle name="_DEM-WP(C) Costs not in AURORA 2007PCORC-5.07Update_NIM Summary 09GRC 2 3" xfId="21733"/>
    <cellStyle name="_DEM-WP(C) Costs not in AURORA 2007PCORC-5.07Update_NIM Summary 09GRC 3" xfId="12132"/>
    <cellStyle name="_DEM-WP(C) Costs not in AURORA 2007PCORC-5.07Update_NIM Summary 09GRC 3 2" xfId="21734"/>
    <cellStyle name="_DEM-WP(C) Costs not in AURORA 2007PCORC-5.07Update_NIM Summary 09GRC 4" xfId="21735"/>
    <cellStyle name="_DEM-WP(C) Costs not in AURORA 2007PCORC-5.07Update_NIM Summary 09GRC_DEM-WP(C) ENERG10C--ctn Mid-C_042010 2010GRC" xfId="9304"/>
    <cellStyle name="_DEM-WP(C) Costs not in AURORA 2007PCORC-5.07Update_NIM Summary 09GRC_DEM-WP(C) ENERG10C--ctn Mid-C_042010 2010GRC 2" xfId="38954"/>
    <cellStyle name="_DEM-WP(C) Costs not in AURORA 2007PCORC-5.07Update_NIM Summary 09GRC_NIM Summary" xfId="3065"/>
    <cellStyle name="_DEM-WP(C) Costs not in AURORA 2007PCORC-5.07Update_NIM Summary 09GRC_NIM Summary 2" xfId="3066"/>
    <cellStyle name="_DEM-WP(C) Costs not in AURORA 2007PCORC-5.07Update_NIM Summary 09GRC_NIM Summary 2 2" xfId="12133"/>
    <cellStyle name="_DEM-WP(C) Costs not in AURORA 2007PCORC-5.07Update_NIM Summary 09GRC_NIM Summary 2 2 2" xfId="21736"/>
    <cellStyle name="_DEM-WP(C) Costs not in AURORA 2007PCORC-5.07Update_NIM Summary 09GRC_NIM Summary 2 3" xfId="21737"/>
    <cellStyle name="_DEM-WP(C) Costs not in AURORA 2007PCORC-5.07Update_NIM Summary 09GRC_NIM Summary 3" xfId="12134"/>
    <cellStyle name="_DEM-WP(C) Costs not in AURORA 2007PCORC-5.07Update_NIM Summary 09GRC_NIM Summary 3 2" xfId="21738"/>
    <cellStyle name="_DEM-WP(C) Costs not in AURORA 2007PCORC-5.07Update_NIM Summary 09GRC_NIM Summary 4" xfId="21739"/>
    <cellStyle name="_DEM-WP(C) Costs not in AURORA 2007PCORC-5.07Update_NIM Summary 09GRC_NIM Summary_DEM-WP(C) ENERG10C--ctn Mid-C_042010 2010GRC" xfId="9305"/>
    <cellStyle name="_DEM-WP(C) Costs not in AURORA 2007PCORC-5.07Update_NIM Summary 09GRC_NIM Summary_DEM-WP(C) ENERG10C--ctn Mid-C_042010 2010GRC 2" xfId="38955"/>
    <cellStyle name="_DEM-WP(C) Costs not in AURORA 2007PCORC-5.07Update_NIM Summary 10" xfId="12135"/>
    <cellStyle name="_DEM-WP(C) Costs not in AURORA 2007PCORC-5.07Update_NIM Summary 10 2" xfId="21740"/>
    <cellStyle name="_DEM-WP(C) Costs not in AURORA 2007PCORC-5.07Update_NIM Summary 11" xfId="12136"/>
    <cellStyle name="_DEM-WP(C) Costs not in AURORA 2007PCORC-5.07Update_NIM Summary 11 2" xfId="21741"/>
    <cellStyle name="_DEM-WP(C) Costs not in AURORA 2007PCORC-5.07Update_NIM Summary 12" xfId="12137"/>
    <cellStyle name="_DEM-WP(C) Costs not in AURORA 2007PCORC-5.07Update_NIM Summary 12 2" xfId="21742"/>
    <cellStyle name="_DEM-WP(C) Costs not in AURORA 2007PCORC-5.07Update_NIM Summary 13" xfId="12138"/>
    <cellStyle name="_DEM-WP(C) Costs not in AURORA 2007PCORC-5.07Update_NIM Summary 13 2" xfId="21743"/>
    <cellStyle name="_DEM-WP(C) Costs not in AURORA 2007PCORC-5.07Update_NIM Summary 14" xfId="12139"/>
    <cellStyle name="_DEM-WP(C) Costs not in AURORA 2007PCORC-5.07Update_NIM Summary 14 2" xfId="21744"/>
    <cellStyle name="_DEM-WP(C) Costs not in AURORA 2007PCORC-5.07Update_NIM Summary 15" xfId="12140"/>
    <cellStyle name="_DEM-WP(C) Costs not in AURORA 2007PCORC-5.07Update_NIM Summary 15 2" xfId="21745"/>
    <cellStyle name="_DEM-WP(C) Costs not in AURORA 2007PCORC-5.07Update_NIM Summary 16" xfId="12141"/>
    <cellStyle name="_DEM-WP(C) Costs not in AURORA 2007PCORC-5.07Update_NIM Summary 16 2" xfId="21746"/>
    <cellStyle name="_DEM-WP(C) Costs not in AURORA 2007PCORC-5.07Update_NIM Summary 17" xfId="12142"/>
    <cellStyle name="_DEM-WP(C) Costs not in AURORA 2007PCORC-5.07Update_NIM Summary 17 2" xfId="21747"/>
    <cellStyle name="_DEM-WP(C) Costs not in AURORA 2007PCORC-5.07Update_NIM Summary 18" xfId="12143"/>
    <cellStyle name="_DEM-WP(C) Costs not in AURORA 2007PCORC-5.07Update_NIM Summary 18 2" xfId="21748"/>
    <cellStyle name="_DEM-WP(C) Costs not in AURORA 2007PCORC-5.07Update_NIM Summary 19" xfId="12144"/>
    <cellStyle name="_DEM-WP(C) Costs not in AURORA 2007PCORC-5.07Update_NIM Summary 19 2" xfId="21749"/>
    <cellStyle name="_DEM-WP(C) Costs not in AURORA 2007PCORC-5.07Update_NIM Summary 2" xfId="3067"/>
    <cellStyle name="_DEM-WP(C) Costs not in AURORA 2007PCORC-5.07Update_NIM Summary 2 2" xfId="12145"/>
    <cellStyle name="_DEM-WP(C) Costs not in AURORA 2007PCORC-5.07Update_NIM Summary 2 2 2" xfId="21750"/>
    <cellStyle name="_DEM-WP(C) Costs not in AURORA 2007PCORC-5.07Update_NIM Summary 2 3" xfId="21751"/>
    <cellStyle name="_DEM-WP(C) Costs not in AURORA 2007PCORC-5.07Update_NIM Summary 20" xfId="12146"/>
    <cellStyle name="_DEM-WP(C) Costs not in AURORA 2007PCORC-5.07Update_NIM Summary 20 2" xfId="21752"/>
    <cellStyle name="_DEM-WP(C) Costs not in AURORA 2007PCORC-5.07Update_NIM Summary 21" xfId="12147"/>
    <cellStyle name="_DEM-WP(C) Costs not in AURORA 2007PCORC-5.07Update_NIM Summary 21 2" xfId="21753"/>
    <cellStyle name="_DEM-WP(C) Costs not in AURORA 2007PCORC-5.07Update_NIM Summary 22" xfId="12148"/>
    <cellStyle name="_DEM-WP(C) Costs not in AURORA 2007PCORC-5.07Update_NIM Summary 22 2" xfId="21754"/>
    <cellStyle name="_DEM-WP(C) Costs not in AURORA 2007PCORC-5.07Update_NIM Summary 23" xfId="12149"/>
    <cellStyle name="_DEM-WP(C) Costs not in AURORA 2007PCORC-5.07Update_NIM Summary 23 2" xfId="21755"/>
    <cellStyle name="_DEM-WP(C) Costs not in AURORA 2007PCORC-5.07Update_NIM Summary 24" xfId="12150"/>
    <cellStyle name="_DEM-WP(C) Costs not in AURORA 2007PCORC-5.07Update_NIM Summary 24 2" xfId="21756"/>
    <cellStyle name="_DEM-WP(C) Costs not in AURORA 2007PCORC-5.07Update_NIM Summary 25" xfId="12151"/>
    <cellStyle name="_DEM-WP(C) Costs not in AURORA 2007PCORC-5.07Update_NIM Summary 25 2" xfId="21757"/>
    <cellStyle name="_DEM-WP(C) Costs not in AURORA 2007PCORC-5.07Update_NIM Summary 26" xfId="12152"/>
    <cellStyle name="_DEM-WP(C) Costs not in AURORA 2007PCORC-5.07Update_NIM Summary 26 2" xfId="21758"/>
    <cellStyle name="_DEM-WP(C) Costs not in AURORA 2007PCORC-5.07Update_NIM Summary 27" xfId="12153"/>
    <cellStyle name="_DEM-WP(C) Costs not in AURORA 2007PCORC-5.07Update_NIM Summary 27 2" xfId="21759"/>
    <cellStyle name="_DEM-WP(C) Costs not in AURORA 2007PCORC-5.07Update_NIM Summary 28" xfId="12154"/>
    <cellStyle name="_DEM-WP(C) Costs not in AURORA 2007PCORC-5.07Update_NIM Summary 28 2" xfId="21760"/>
    <cellStyle name="_DEM-WP(C) Costs not in AURORA 2007PCORC-5.07Update_NIM Summary 29" xfId="12155"/>
    <cellStyle name="_DEM-WP(C) Costs not in AURORA 2007PCORC-5.07Update_NIM Summary 29 2" xfId="21761"/>
    <cellStyle name="_DEM-WP(C) Costs not in AURORA 2007PCORC-5.07Update_NIM Summary 3" xfId="3068"/>
    <cellStyle name="_DEM-WP(C) Costs not in AURORA 2007PCORC-5.07Update_NIM Summary 3 2" xfId="13956"/>
    <cellStyle name="_DEM-WP(C) Costs not in AURORA 2007PCORC-5.07Update_NIM Summary 30" xfId="12156"/>
    <cellStyle name="_DEM-WP(C) Costs not in AURORA 2007PCORC-5.07Update_NIM Summary 30 2" xfId="21762"/>
    <cellStyle name="_DEM-WP(C) Costs not in AURORA 2007PCORC-5.07Update_NIM Summary 31" xfId="12157"/>
    <cellStyle name="_DEM-WP(C) Costs not in AURORA 2007PCORC-5.07Update_NIM Summary 31 2" xfId="21763"/>
    <cellStyle name="_DEM-WP(C) Costs not in AURORA 2007PCORC-5.07Update_NIM Summary 32" xfId="12158"/>
    <cellStyle name="_DEM-WP(C) Costs not in AURORA 2007PCORC-5.07Update_NIM Summary 32 2" xfId="21764"/>
    <cellStyle name="_DEM-WP(C) Costs not in AURORA 2007PCORC-5.07Update_NIM Summary 33" xfId="12159"/>
    <cellStyle name="_DEM-WP(C) Costs not in AURORA 2007PCORC-5.07Update_NIM Summary 33 2" xfId="21765"/>
    <cellStyle name="_DEM-WP(C) Costs not in AURORA 2007PCORC-5.07Update_NIM Summary 34" xfId="12160"/>
    <cellStyle name="_DEM-WP(C) Costs not in AURORA 2007PCORC-5.07Update_NIM Summary 34 2" xfId="21766"/>
    <cellStyle name="_DEM-WP(C) Costs not in AURORA 2007PCORC-5.07Update_NIM Summary 35" xfId="12161"/>
    <cellStyle name="_DEM-WP(C) Costs not in AURORA 2007PCORC-5.07Update_NIM Summary 35 2" xfId="21767"/>
    <cellStyle name="_DEM-WP(C) Costs not in AURORA 2007PCORC-5.07Update_NIM Summary 36" xfId="12162"/>
    <cellStyle name="_DEM-WP(C) Costs not in AURORA 2007PCORC-5.07Update_NIM Summary 36 2" xfId="21768"/>
    <cellStyle name="_DEM-WP(C) Costs not in AURORA 2007PCORC-5.07Update_NIM Summary 37" xfId="12163"/>
    <cellStyle name="_DEM-WP(C) Costs not in AURORA 2007PCORC-5.07Update_NIM Summary 37 2" xfId="21769"/>
    <cellStyle name="_DEM-WP(C) Costs not in AURORA 2007PCORC-5.07Update_NIM Summary 38" xfId="12164"/>
    <cellStyle name="_DEM-WP(C) Costs not in AURORA 2007PCORC-5.07Update_NIM Summary 38 2" xfId="38956"/>
    <cellStyle name="_DEM-WP(C) Costs not in AURORA 2007PCORC-5.07Update_NIM Summary 39" xfId="12165"/>
    <cellStyle name="_DEM-WP(C) Costs not in AURORA 2007PCORC-5.07Update_NIM Summary 39 2" xfId="38957"/>
    <cellStyle name="_DEM-WP(C) Costs not in AURORA 2007PCORC-5.07Update_NIM Summary 4" xfId="3069"/>
    <cellStyle name="_DEM-WP(C) Costs not in AURORA 2007PCORC-5.07Update_NIM Summary 4 2" xfId="15610"/>
    <cellStyle name="_DEM-WP(C) Costs not in AURORA 2007PCORC-5.07Update_NIM Summary 40" xfId="12166"/>
    <cellStyle name="_DEM-WP(C) Costs not in AURORA 2007PCORC-5.07Update_NIM Summary 40 2" xfId="38958"/>
    <cellStyle name="_DEM-WP(C) Costs not in AURORA 2007PCORC-5.07Update_NIM Summary 41" xfId="12167"/>
    <cellStyle name="_DEM-WP(C) Costs not in AURORA 2007PCORC-5.07Update_NIM Summary 41 2" xfId="38959"/>
    <cellStyle name="_DEM-WP(C) Costs not in AURORA 2007PCORC-5.07Update_NIM Summary 42" xfId="13955"/>
    <cellStyle name="_DEM-WP(C) Costs not in AURORA 2007PCORC-5.07Update_NIM Summary 42 2" xfId="38960"/>
    <cellStyle name="_DEM-WP(C) Costs not in AURORA 2007PCORC-5.07Update_NIM Summary 43" xfId="20004"/>
    <cellStyle name="_DEM-WP(C) Costs not in AURORA 2007PCORC-5.07Update_NIM Summary 43 2" xfId="38961"/>
    <cellStyle name="_DEM-WP(C) Costs not in AURORA 2007PCORC-5.07Update_NIM Summary 44" xfId="21770"/>
    <cellStyle name="_DEM-WP(C) Costs not in AURORA 2007PCORC-5.07Update_NIM Summary 44 2" xfId="38962"/>
    <cellStyle name="_DEM-WP(C) Costs not in AURORA 2007PCORC-5.07Update_NIM Summary 45" xfId="21771"/>
    <cellStyle name="_DEM-WP(C) Costs not in AURORA 2007PCORC-5.07Update_NIM Summary 45 2" xfId="38963"/>
    <cellStyle name="_DEM-WP(C) Costs not in AURORA 2007PCORC-5.07Update_NIM Summary 46" xfId="21772"/>
    <cellStyle name="_DEM-WP(C) Costs not in AURORA 2007PCORC-5.07Update_NIM Summary 46 2" xfId="38964"/>
    <cellStyle name="_DEM-WP(C) Costs not in AURORA 2007PCORC-5.07Update_NIM Summary 47" xfId="21773"/>
    <cellStyle name="_DEM-WP(C) Costs not in AURORA 2007PCORC-5.07Update_NIM Summary 47 2" xfId="38965"/>
    <cellStyle name="_DEM-WP(C) Costs not in AURORA 2007PCORC-5.07Update_NIM Summary 48" xfId="21774"/>
    <cellStyle name="_DEM-WP(C) Costs not in AURORA 2007PCORC-5.07Update_NIM Summary 49" xfId="21775"/>
    <cellStyle name="_DEM-WP(C) Costs not in AURORA 2007PCORC-5.07Update_NIM Summary 5" xfId="3070"/>
    <cellStyle name="_DEM-WP(C) Costs not in AURORA 2007PCORC-5.07Update_NIM Summary 5 2" xfId="15611"/>
    <cellStyle name="_DEM-WP(C) Costs not in AURORA 2007PCORC-5.07Update_NIM Summary 50" xfId="21776"/>
    <cellStyle name="_DEM-WP(C) Costs not in AURORA 2007PCORC-5.07Update_NIM Summary 51" xfId="38966"/>
    <cellStyle name="_DEM-WP(C) Costs not in AURORA 2007PCORC-5.07Update_NIM Summary 6" xfId="3071"/>
    <cellStyle name="_DEM-WP(C) Costs not in AURORA 2007PCORC-5.07Update_NIM Summary 6 2" xfId="15612"/>
    <cellStyle name="_DEM-WP(C) Costs not in AURORA 2007PCORC-5.07Update_NIM Summary 7" xfId="3072"/>
    <cellStyle name="_DEM-WP(C) Costs not in AURORA 2007PCORC-5.07Update_NIM Summary 7 2" xfId="15613"/>
    <cellStyle name="_DEM-WP(C) Costs not in AURORA 2007PCORC-5.07Update_NIM Summary 8" xfId="3073"/>
    <cellStyle name="_DEM-WP(C) Costs not in AURORA 2007PCORC-5.07Update_NIM Summary 8 2" xfId="15614"/>
    <cellStyle name="_DEM-WP(C) Costs not in AURORA 2007PCORC-5.07Update_NIM Summary 9" xfId="3074"/>
    <cellStyle name="_DEM-WP(C) Costs not in AURORA 2007PCORC-5.07Update_NIM Summary 9 2" xfId="15615"/>
    <cellStyle name="_DEM-WP(C) Costs not in AURORA 2007PCORC-5.07Update_NIM Summary_DEM-WP(C) ENERG10C--ctn Mid-C_042010 2010GRC" xfId="9306"/>
    <cellStyle name="_DEM-WP(C) Costs not in AURORA 2007PCORC-5.07Update_NIM Summary_DEM-WP(C) ENERG10C--ctn Mid-C_042010 2010GRC 2" xfId="38967"/>
    <cellStyle name="_DEM-WP(C) Costs not in AURORA 2007PCORC-5.07Update_NIM+O&amp;M Monthly" xfId="9307"/>
    <cellStyle name="_DEM-WP(C) Costs not in AURORA 2007PCORC-5.07Update_NIM+O&amp;M Monthly 2" xfId="21777"/>
    <cellStyle name="_DEM-WP(C) Costs not in AURORA 2007PCORC-5.07Update_NIM+O&amp;M Monthly 2 2" xfId="21778"/>
    <cellStyle name="_DEM-WP(C) Costs not in AURORA 2007PCORC-5.07Update_NIM+O&amp;M Monthly 3" xfId="21779"/>
    <cellStyle name="_DEM-WP(C) Costs not in AURORA 2007PCORC-5.07Update_Power Costs - Comparison bx Rbtl-Staff-Jt-PC" xfId="3075"/>
    <cellStyle name="_DEM-WP(C) Costs not in AURORA 2007PCORC-5.07Update_Power Costs - Comparison bx Rbtl-Staff-Jt-PC 2" xfId="3076"/>
    <cellStyle name="_DEM-WP(C) Costs not in AURORA 2007PCORC-5.07Update_Power Costs - Comparison bx Rbtl-Staff-Jt-PC 2 2" xfId="3077"/>
    <cellStyle name="_DEM-WP(C) Costs not in AURORA 2007PCORC-5.07Update_Power Costs - Comparison bx Rbtl-Staff-Jt-PC 2 2 2" xfId="18454"/>
    <cellStyle name="_DEM-WP(C) Costs not in AURORA 2007PCORC-5.07Update_Power Costs - Comparison bx Rbtl-Staff-Jt-PC 2 3" xfId="13958"/>
    <cellStyle name="_DEM-WP(C) Costs not in AURORA 2007PCORC-5.07Update_Power Costs - Comparison bx Rbtl-Staff-Jt-PC 3" xfId="3078"/>
    <cellStyle name="_DEM-WP(C) Costs not in AURORA 2007PCORC-5.07Update_Power Costs - Comparison bx Rbtl-Staff-Jt-PC 3 2" xfId="18455"/>
    <cellStyle name="_DEM-WP(C) Costs not in AURORA 2007PCORC-5.07Update_Power Costs - Comparison bx Rbtl-Staff-Jt-PC 4" xfId="13957"/>
    <cellStyle name="_DEM-WP(C) Costs not in AURORA 2007PCORC-5.07Update_Power Costs - Comparison bx Rbtl-Staff-Jt-PC_DEM-WP(C) ENERG10C--ctn Mid-C_042010 2010GRC" xfId="9308"/>
    <cellStyle name="_DEM-WP(C) Costs not in AURORA 2007PCORC-5.07Update_Power Costs - Comparison bx Rbtl-Staff-Jt-PC_DEM-WP(C) ENERG10C--ctn Mid-C_042010 2010GRC 2" xfId="38968"/>
    <cellStyle name="_DEM-WP(C) Costs not in AURORA 2007PCORC-5.07Update_Rebuttal Power Costs" xfId="3079"/>
    <cellStyle name="_DEM-WP(C) Costs not in AURORA 2007PCORC-5.07Update_Rebuttal Power Costs 2" xfId="3080"/>
    <cellStyle name="_DEM-WP(C) Costs not in AURORA 2007PCORC-5.07Update_Rebuttal Power Costs 2 2" xfId="3081"/>
    <cellStyle name="_DEM-WP(C) Costs not in AURORA 2007PCORC-5.07Update_Rebuttal Power Costs 2 2 2" xfId="18456"/>
    <cellStyle name="_DEM-WP(C) Costs not in AURORA 2007PCORC-5.07Update_Rebuttal Power Costs 2 3" xfId="13960"/>
    <cellStyle name="_DEM-WP(C) Costs not in AURORA 2007PCORC-5.07Update_Rebuttal Power Costs 3" xfId="3082"/>
    <cellStyle name="_DEM-WP(C) Costs not in AURORA 2007PCORC-5.07Update_Rebuttal Power Costs 3 2" xfId="18457"/>
    <cellStyle name="_DEM-WP(C) Costs not in AURORA 2007PCORC-5.07Update_Rebuttal Power Costs 4" xfId="13959"/>
    <cellStyle name="_DEM-WP(C) Costs not in AURORA 2007PCORC-5.07Update_Rebuttal Power Costs_DEM-WP(C) ENERG10C--ctn Mid-C_042010 2010GRC" xfId="9309"/>
    <cellStyle name="_DEM-WP(C) Costs not in AURORA 2007PCORC-5.07Update_Rebuttal Power Costs_DEM-WP(C) ENERG10C--ctn Mid-C_042010 2010GRC 2" xfId="38969"/>
    <cellStyle name="_DEM-WP(C) Costs not in AURORA 2007PCORC-5.07Update_TENASKA REGULATORY ASSET" xfId="3083"/>
    <cellStyle name="_DEM-WP(C) Costs not in AURORA 2007PCORC-5.07Update_TENASKA REGULATORY ASSET 2" xfId="3084"/>
    <cellStyle name="_DEM-WP(C) Costs not in AURORA 2007PCORC-5.07Update_TENASKA REGULATORY ASSET 2 2" xfId="3085"/>
    <cellStyle name="_DEM-WP(C) Costs not in AURORA 2007PCORC-5.07Update_TENASKA REGULATORY ASSET 2 2 2" xfId="18458"/>
    <cellStyle name="_DEM-WP(C) Costs not in AURORA 2007PCORC-5.07Update_TENASKA REGULATORY ASSET 2 3" xfId="16129"/>
    <cellStyle name="_DEM-WP(C) Costs not in AURORA 2007PCORC-5.07Update_TENASKA REGULATORY ASSET 3" xfId="3086"/>
    <cellStyle name="_DEM-WP(C) Costs not in AURORA 2007PCORC-5.07Update_TENASKA REGULATORY ASSET 3 2" xfId="18459"/>
    <cellStyle name="_DEM-WP(C) Costs not in AURORA 2007PCORC-5.07Update_TENASKA REGULATORY ASSET 4" xfId="13961"/>
    <cellStyle name="_DEM-WP(C) Costs Not In AURORA 2009GRC" xfId="9310"/>
    <cellStyle name="_DEM-WP(C) Costs Not In AURORA 2009GRC 2" xfId="21780"/>
    <cellStyle name="_x0013__DEM-WP(C) ENERG10C--ctn Mid-C_042010 2010GRC" xfId="9311"/>
    <cellStyle name="_x0013__DEM-WP(C) ENERG10C--ctn Mid-C_042010 2010GRC 2" xfId="38970"/>
    <cellStyle name="_DEM-WP(C) Prod O&amp;M 2007GRC" xfId="3087"/>
    <cellStyle name="_DEM-WP(C) Prod O&amp;M 2007GRC 2" xfId="3088"/>
    <cellStyle name="_DEM-WP(C) Prod O&amp;M 2007GRC 2 2" xfId="3089"/>
    <cellStyle name="_DEM-WP(C) Prod O&amp;M 2007GRC 2 2 2" xfId="18460"/>
    <cellStyle name="_DEM-WP(C) Prod O&amp;M 2007GRC 2 3" xfId="13963"/>
    <cellStyle name="_DEM-WP(C) Prod O&amp;M 2007GRC 3" xfId="3090"/>
    <cellStyle name="_DEM-WP(C) Prod O&amp;M 2007GRC 3 2" xfId="18461"/>
    <cellStyle name="_DEM-WP(C) Prod O&amp;M 2007GRC 3 2 2" xfId="21781"/>
    <cellStyle name="_DEM-WP(C) Prod O&amp;M 2007GRC 4" xfId="13962"/>
    <cellStyle name="_DEM-WP(C) Prod O&amp;M 2007GRC 4 2" xfId="21782"/>
    <cellStyle name="_DEM-WP(C) Prod O&amp;M 2007GRC 4 3" xfId="21783"/>
    <cellStyle name="_DEM-WP(C) Prod O&amp;M 2007GRC 5" xfId="21784"/>
    <cellStyle name="_DEM-WP(C) Prod O&amp;M 2007GRC 5 2" xfId="21785"/>
    <cellStyle name="_DEM-WP(C) Prod O&amp;M 2007GRC 6" xfId="21786"/>
    <cellStyle name="_DEM-WP(C) Prod O&amp;M 2007GRC 6 2" xfId="21787"/>
    <cellStyle name="_DEM-WP(C) Prod O&amp;M 2007GRC_Adj Bench DR 3 for Initial Briefs (Electric)" xfId="3091"/>
    <cellStyle name="_DEM-WP(C) Prod O&amp;M 2007GRC_Adj Bench DR 3 for Initial Briefs (Electric) 2" xfId="3092"/>
    <cellStyle name="_DEM-WP(C) Prod O&amp;M 2007GRC_Adj Bench DR 3 for Initial Briefs (Electric) 2 2" xfId="3093"/>
    <cellStyle name="_DEM-WP(C) Prod O&amp;M 2007GRC_Adj Bench DR 3 for Initial Briefs (Electric) 2 2 2" xfId="18462"/>
    <cellStyle name="_DEM-WP(C) Prod O&amp;M 2007GRC_Adj Bench DR 3 for Initial Briefs (Electric) 2 3" xfId="13965"/>
    <cellStyle name="_DEM-WP(C) Prod O&amp;M 2007GRC_Adj Bench DR 3 for Initial Briefs (Electric) 3" xfId="3094"/>
    <cellStyle name="_DEM-WP(C) Prod O&amp;M 2007GRC_Adj Bench DR 3 for Initial Briefs (Electric) 3 2" xfId="18463"/>
    <cellStyle name="_DEM-WP(C) Prod O&amp;M 2007GRC_Adj Bench DR 3 for Initial Briefs (Electric) 4" xfId="13964"/>
    <cellStyle name="_DEM-WP(C) Prod O&amp;M 2007GRC_Adj Bench DR 3 for Initial Briefs (Electric)_DEM-WP(C) ENERG10C--ctn Mid-C_042010 2010GRC" xfId="9312"/>
    <cellStyle name="_DEM-WP(C) Prod O&amp;M 2007GRC_Adj Bench DR 3 for Initial Briefs (Electric)_DEM-WP(C) ENERG10C--ctn Mid-C_042010 2010GRC 2" xfId="38971"/>
    <cellStyle name="_DEM-WP(C) Prod O&amp;M 2007GRC_Book2" xfId="3095"/>
    <cellStyle name="_DEM-WP(C) Prod O&amp;M 2007GRC_Book2 2" xfId="3096"/>
    <cellStyle name="_DEM-WP(C) Prod O&amp;M 2007GRC_Book2 2 2" xfId="3097"/>
    <cellStyle name="_DEM-WP(C) Prod O&amp;M 2007GRC_Book2 2 2 2" xfId="18464"/>
    <cellStyle name="_DEM-WP(C) Prod O&amp;M 2007GRC_Book2 2 3" xfId="13967"/>
    <cellStyle name="_DEM-WP(C) Prod O&amp;M 2007GRC_Book2 3" xfId="3098"/>
    <cellStyle name="_DEM-WP(C) Prod O&amp;M 2007GRC_Book2 3 2" xfId="18465"/>
    <cellStyle name="_DEM-WP(C) Prod O&amp;M 2007GRC_Book2 4" xfId="13966"/>
    <cellStyle name="_DEM-WP(C) Prod O&amp;M 2007GRC_Book2_Adj Bench DR 3 for Initial Briefs (Electric)" xfId="3099"/>
    <cellStyle name="_DEM-WP(C) Prod O&amp;M 2007GRC_Book2_Adj Bench DR 3 for Initial Briefs (Electric) 2" xfId="3100"/>
    <cellStyle name="_DEM-WP(C) Prod O&amp;M 2007GRC_Book2_Adj Bench DR 3 for Initial Briefs (Electric) 2 2" xfId="3101"/>
    <cellStyle name="_DEM-WP(C) Prod O&amp;M 2007GRC_Book2_Adj Bench DR 3 for Initial Briefs (Electric) 2 2 2" xfId="18466"/>
    <cellStyle name="_DEM-WP(C) Prod O&amp;M 2007GRC_Book2_Adj Bench DR 3 for Initial Briefs (Electric) 2 3" xfId="13969"/>
    <cellStyle name="_DEM-WP(C) Prod O&amp;M 2007GRC_Book2_Adj Bench DR 3 for Initial Briefs (Electric) 3" xfId="3102"/>
    <cellStyle name="_DEM-WP(C) Prod O&amp;M 2007GRC_Book2_Adj Bench DR 3 for Initial Briefs (Electric) 3 2" xfId="18467"/>
    <cellStyle name="_DEM-WP(C) Prod O&amp;M 2007GRC_Book2_Adj Bench DR 3 for Initial Briefs (Electric) 4" xfId="13968"/>
    <cellStyle name="_DEM-WP(C) Prod O&amp;M 2007GRC_Book2_Adj Bench DR 3 for Initial Briefs (Electric)_DEM-WP(C) ENERG10C--ctn Mid-C_042010 2010GRC" xfId="9313"/>
    <cellStyle name="_DEM-WP(C) Prod O&amp;M 2007GRC_Book2_Adj Bench DR 3 for Initial Briefs (Electric)_DEM-WP(C) ENERG10C--ctn Mid-C_042010 2010GRC 2" xfId="38972"/>
    <cellStyle name="_DEM-WP(C) Prod O&amp;M 2007GRC_Book2_DEM-WP(C) ENERG10C--ctn Mid-C_042010 2010GRC" xfId="9314"/>
    <cellStyle name="_DEM-WP(C) Prod O&amp;M 2007GRC_Book2_DEM-WP(C) ENERG10C--ctn Mid-C_042010 2010GRC 2" xfId="38973"/>
    <cellStyle name="_DEM-WP(C) Prod O&amp;M 2007GRC_Book2_Electric Rev Req Model (2009 GRC) Rebuttal" xfId="3103"/>
    <cellStyle name="_DEM-WP(C) Prod O&amp;M 2007GRC_Book2_Electric Rev Req Model (2009 GRC) Rebuttal 2" xfId="3104"/>
    <cellStyle name="_DEM-WP(C) Prod O&amp;M 2007GRC_Book2_Electric Rev Req Model (2009 GRC) Rebuttal 2 2" xfId="3105"/>
    <cellStyle name="_DEM-WP(C) Prod O&amp;M 2007GRC_Book2_Electric Rev Req Model (2009 GRC) Rebuttal 2 2 2" xfId="18468"/>
    <cellStyle name="_DEM-WP(C) Prod O&amp;M 2007GRC_Book2_Electric Rev Req Model (2009 GRC) Rebuttal 2 3" xfId="16130"/>
    <cellStyle name="_DEM-WP(C) Prod O&amp;M 2007GRC_Book2_Electric Rev Req Model (2009 GRC) Rebuttal 3" xfId="3106"/>
    <cellStyle name="_DEM-WP(C) Prod O&amp;M 2007GRC_Book2_Electric Rev Req Model (2009 GRC) Rebuttal 3 2" xfId="18469"/>
    <cellStyle name="_DEM-WP(C) Prod O&amp;M 2007GRC_Book2_Electric Rev Req Model (2009 GRC) Rebuttal 4" xfId="13970"/>
    <cellStyle name="_DEM-WP(C) Prod O&amp;M 2007GRC_Book2_Electric Rev Req Model (2009 GRC) Rebuttal REmoval of New  WH Solar AdjustMI" xfId="3107"/>
    <cellStyle name="_DEM-WP(C) Prod O&amp;M 2007GRC_Book2_Electric Rev Req Model (2009 GRC) Rebuttal REmoval of New  WH Solar AdjustMI 2" xfId="3108"/>
    <cellStyle name="_DEM-WP(C) Prod O&amp;M 2007GRC_Book2_Electric Rev Req Model (2009 GRC) Rebuttal REmoval of New  WH Solar AdjustMI 2 2" xfId="3109"/>
    <cellStyle name="_DEM-WP(C) Prod O&amp;M 2007GRC_Book2_Electric Rev Req Model (2009 GRC) Rebuttal REmoval of New  WH Solar AdjustMI 2 2 2" xfId="18470"/>
    <cellStyle name="_DEM-WP(C) Prod O&amp;M 2007GRC_Book2_Electric Rev Req Model (2009 GRC) Rebuttal REmoval of New  WH Solar AdjustMI 2 3" xfId="13972"/>
    <cellStyle name="_DEM-WP(C) Prod O&amp;M 2007GRC_Book2_Electric Rev Req Model (2009 GRC) Rebuttal REmoval of New  WH Solar AdjustMI 3" xfId="3110"/>
    <cellStyle name="_DEM-WP(C) Prod O&amp;M 2007GRC_Book2_Electric Rev Req Model (2009 GRC) Rebuttal REmoval of New  WH Solar AdjustMI 3 2" xfId="18471"/>
    <cellStyle name="_DEM-WP(C) Prod O&amp;M 2007GRC_Book2_Electric Rev Req Model (2009 GRC) Rebuttal REmoval of New  WH Solar AdjustMI 4" xfId="13971"/>
    <cellStyle name="_DEM-WP(C) Prod O&amp;M 2007GRC_Book2_Electric Rev Req Model (2009 GRC) Rebuttal REmoval of New  WH Solar AdjustMI_DEM-WP(C) ENERG10C--ctn Mid-C_042010 2010GRC" xfId="9315"/>
    <cellStyle name="_DEM-WP(C) Prod O&amp;M 2007GRC_Book2_Electric Rev Req Model (2009 GRC) Rebuttal REmoval of New  WH Solar AdjustMI_DEM-WP(C) ENERG10C--ctn Mid-C_042010 2010GRC 2" xfId="38974"/>
    <cellStyle name="_DEM-WP(C) Prod O&amp;M 2007GRC_Book2_Electric Rev Req Model (2009 GRC) Revised 01-18-2010" xfId="3111"/>
    <cellStyle name="_DEM-WP(C) Prod O&amp;M 2007GRC_Book2_Electric Rev Req Model (2009 GRC) Revised 01-18-2010 2" xfId="3112"/>
    <cellStyle name="_DEM-WP(C) Prod O&amp;M 2007GRC_Book2_Electric Rev Req Model (2009 GRC) Revised 01-18-2010 2 2" xfId="3113"/>
    <cellStyle name="_DEM-WP(C) Prod O&amp;M 2007GRC_Book2_Electric Rev Req Model (2009 GRC) Revised 01-18-2010 2 2 2" xfId="18472"/>
    <cellStyle name="_DEM-WP(C) Prod O&amp;M 2007GRC_Book2_Electric Rev Req Model (2009 GRC) Revised 01-18-2010 2 3" xfId="13974"/>
    <cellStyle name="_DEM-WP(C) Prod O&amp;M 2007GRC_Book2_Electric Rev Req Model (2009 GRC) Revised 01-18-2010 3" xfId="3114"/>
    <cellStyle name="_DEM-WP(C) Prod O&amp;M 2007GRC_Book2_Electric Rev Req Model (2009 GRC) Revised 01-18-2010 3 2" xfId="18473"/>
    <cellStyle name="_DEM-WP(C) Prod O&amp;M 2007GRC_Book2_Electric Rev Req Model (2009 GRC) Revised 01-18-2010 4" xfId="13973"/>
    <cellStyle name="_DEM-WP(C) Prod O&amp;M 2007GRC_Book2_Electric Rev Req Model (2009 GRC) Revised 01-18-2010_DEM-WP(C) ENERG10C--ctn Mid-C_042010 2010GRC" xfId="9316"/>
    <cellStyle name="_DEM-WP(C) Prod O&amp;M 2007GRC_Book2_Electric Rev Req Model (2009 GRC) Revised 01-18-2010_DEM-WP(C) ENERG10C--ctn Mid-C_042010 2010GRC 2" xfId="38975"/>
    <cellStyle name="_DEM-WP(C) Prod O&amp;M 2007GRC_Book2_Final Order Electric EXHIBIT A-1" xfId="3115"/>
    <cellStyle name="_DEM-WP(C) Prod O&amp;M 2007GRC_Book2_Final Order Electric EXHIBIT A-1 2" xfId="3116"/>
    <cellStyle name="_DEM-WP(C) Prod O&amp;M 2007GRC_Book2_Final Order Electric EXHIBIT A-1 2 2" xfId="3117"/>
    <cellStyle name="_DEM-WP(C) Prod O&amp;M 2007GRC_Book2_Final Order Electric EXHIBIT A-1 2 2 2" xfId="18474"/>
    <cellStyle name="_DEM-WP(C) Prod O&amp;M 2007GRC_Book2_Final Order Electric EXHIBIT A-1 2 3" xfId="16131"/>
    <cellStyle name="_DEM-WP(C) Prod O&amp;M 2007GRC_Book2_Final Order Electric EXHIBIT A-1 3" xfId="3118"/>
    <cellStyle name="_DEM-WP(C) Prod O&amp;M 2007GRC_Book2_Final Order Electric EXHIBIT A-1 3 2" xfId="18475"/>
    <cellStyle name="_DEM-WP(C) Prod O&amp;M 2007GRC_Book2_Final Order Electric EXHIBIT A-1 4" xfId="13975"/>
    <cellStyle name="_DEM-WP(C) Prod O&amp;M 2007GRC_Colstrip 1&amp;2 Annual O&amp;M Budgets" xfId="21788"/>
    <cellStyle name="_DEM-WP(C) Prod O&amp;M 2007GRC_Confidential Material" xfId="9317"/>
    <cellStyle name="_DEM-WP(C) Prod O&amp;M 2007GRC_Confidential Material 2" xfId="21789"/>
    <cellStyle name="_DEM-WP(C) Prod O&amp;M 2007GRC_DEM-WP(C) Colstrip 12 Coal Cost Forecast 2010GRC" xfId="9318"/>
    <cellStyle name="_DEM-WP(C) Prod O&amp;M 2007GRC_DEM-WP(C) Colstrip 12 Coal Cost Forecast 2010GRC 2" xfId="21790"/>
    <cellStyle name="_DEM-WP(C) Prod O&amp;M 2007GRC_DEM-WP(C) ENERG10C--ctn Mid-C_042010 2010GRC" xfId="9319"/>
    <cellStyle name="_DEM-WP(C) Prod O&amp;M 2007GRC_DEM-WP(C) ENERG10C--ctn Mid-C_042010 2010GRC 2" xfId="38976"/>
    <cellStyle name="_DEM-WP(C) Prod O&amp;M 2007GRC_DEM-WP(C) Production O&amp;M 2010GRC As-Filed" xfId="9320"/>
    <cellStyle name="_DEM-WP(C) Prod O&amp;M 2007GRC_DEM-WP(C) Production O&amp;M 2010GRC As-Filed 2" xfId="9321"/>
    <cellStyle name="_DEM-WP(C) Prod O&amp;M 2007GRC_DEM-WP(C) Production O&amp;M 2010GRC As-Filed 2 2" xfId="21791"/>
    <cellStyle name="_DEM-WP(C) Prod O&amp;M 2007GRC_DEM-WP(C) Production O&amp;M 2010GRC As-Filed 3" xfId="9322"/>
    <cellStyle name="_DEM-WP(C) Prod O&amp;M 2007GRC_DEM-WP(C) Production O&amp;M 2010GRC As-Filed 3 2" xfId="21792"/>
    <cellStyle name="_DEM-WP(C) Prod O&amp;M 2007GRC_DEM-WP(C) Production O&amp;M 2010GRC As-Filed 4" xfId="21793"/>
    <cellStyle name="_DEM-WP(C) Prod O&amp;M 2007GRC_DEM-WP(C) Production O&amp;M 2010GRC As-Filed 4 2" xfId="21794"/>
    <cellStyle name="_DEM-WP(C) Prod O&amp;M 2007GRC_DEM-WP(C) Production O&amp;M 2010GRC As-Filed 5" xfId="21795"/>
    <cellStyle name="_DEM-WP(C) Prod O&amp;M 2007GRC_DEM-WP(C) Production O&amp;M 2010GRC As-Filed 5 2" xfId="21796"/>
    <cellStyle name="_DEM-WP(C) Prod O&amp;M 2007GRC_DEM-WP(C) Production O&amp;M 2010GRC As-Filed 6" xfId="21797"/>
    <cellStyle name="_DEM-WP(C) Prod O&amp;M 2007GRC_DEM-WP(C) Production O&amp;M 2010GRC As-Filed 6 2" xfId="21798"/>
    <cellStyle name="_DEM-WP(C) Prod O&amp;M 2007GRC_Electric Rev Req Model (2009 GRC) Rebuttal" xfId="3119"/>
    <cellStyle name="_DEM-WP(C) Prod O&amp;M 2007GRC_Electric Rev Req Model (2009 GRC) Rebuttal 2" xfId="3120"/>
    <cellStyle name="_DEM-WP(C) Prod O&amp;M 2007GRC_Electric Rev Req Model (2009 GRC) Rebuttal 2 2" xfId="3121"/>
    <cellStyle name="_DEM-WP(C) Prod O&amp;M 2007GRC_Electric Rev Req Model (2009 GRC) Rebuttal 2 2 2" xfId="18476"/>
    <cellStyle name="_DEM-WP(C) Prod O&amp;M 2007GRC_Electric Rev Req Model (2009 GRC) Rebuttal 2 3" xfId="16132"/>
    <cellStyle name="_DEM-WP(C) Prod O&amp;M 2007GRC_Electric Rev Req Model (2009 GRC) Rebuttal 3" xfId="3122"/>
    <cellStyle name="_DEM-WP(C) Prod O&amp;M 2007GRC_Electric Rev Req Model (2009 GRC) Rebuttal 3 2" xfId="18477"/>
    <cellStyle name="_DEM-WP(C) Prod O&amp;M 2007GRC_Electric Rev Req Model (2009 GRC) Rebuttal 4" xfId="13976"/>
    <cellStyle name="_DEM-WP(C) Prod O&amp;M 2007GRC_Electric Rev Req Model (2009 GRC) Rebuttal REmoval of New  WH Solar AdjustMI" xfId="3123"/>
    <cellStyle name="_DEM-WP(C) Prod O&amp;M 2007GRC_Electric Rev Req Model (2009 GRC) Rebuttal REmoval of New  WH Solar AdjustMI 2" xfId="3124"/>
    <cellStyle name="_DEM-WP(C) Prod O&amp;M 2007GRC_Electric Rev Req Model (2009 GRC) Rebuttal REmoval of New  WH Solar AdjustMI 2 2" xfId="3125"/>
    <cellStyle name="_DEM-WP(C) Prod O&amp;M 2007GRC_Electric Rev Req Model (2009 GRC) Rebuttal REmoval of New  WH Solar AdjustMI 2 2 2" xfId="18478"/>
    <cellStyle name="_DEM-WP(C) Prod O&amp;M 2007GRC_Electric Rev Req Model (2009 GRC) Rebuttal REmoval of New  WH Solar AdjustMI 2 3" xfId="13978"/>
    <cellStyle name="_DEM-WP(C) Prod O&amp;M 2007GRC_Electric Rev Req Model (2009 GRC) Rebuttal REmoval of New  WH Solar AdjustMI 3" xfId="3126"/>
    <cellStyle name="_DEM-WP(C) Prod O&amp;M 2007GRC_Electric Rev Req Model (2009 GRC) Rebuttal REmoval of New  WH Solar AdjustMI 3 2" xfId="18479"/>
    <cellStyle name="_DEM-WP(C) Prod O&amp;M 2007GRC_Electric Rev Req Model (2009 GRC) Rebuttal REmoval of New  WH Solar AdjustMI 4" xfId="13977"/>
    <cellStyle name="_DEM-WP(C) Prod O&amp;M 2007GRC_Electric Rev Req Model (2009 GRC) Rebuttal REmoval of New  WH Solar AdjustMI_DEM-WP(C) ENERG10C--ctn Mid-C_042010 2010GRC" xfId="9323"/>
    <cellStyle name="_DEM-WP(C) Prod O&amp;M 2007GRC_Electric Rev Req Model (2009 GRC) Rebuttal REmoval of New  WH Solar AdjustMI_DEM-WP(C) ENERG10C--ctn Mid-C_042010 2010GRC 2" xfId="38977"/>
    <cellStyle name="_DEM-WP(C) Prod O&amp;M 2007GRC_Electric Rev Req Model (2009 GRC) Revised 01-18-2010" xfId="3127"/>
    <cellStyle name="_DEM-WP(C) Prod O&amp;M 2007GRC_Electric Rev Req Model (2009 GRC) Revised 01-18-2010 2" xfId="3128"/>
    <cellStyle name="_DEM-WP(C) Prod O&amp;M 2007GRC_Electric Rev Req Model (2009 GRC) Revised 01-18-2010 2 2" xfId="3129"/>
    <cellStyle name="_DEM-WP(C) Prod O&amp;M 2007GRC_Electric Rev Req Model (2009 GRC) Revised 01-18-2010 2 2 2" xfId="18480"/>
    <cellStyle name="_DEM-WP(C) Prod O&amp;M 2007GRC_Electric Rev Req Model (2009 GRC) Revised 01-18-2010 2 3" xfId="13980"/>
    <cellStyle name="_DEM-WP(C) Prod O&amp;M 2007GRC_Electric Rev Req Model (2009 GRC) Revised 01-18-2010 3" xfId="3130"/>
    <cellStyle name="_DEM-WP(C) Prod O&amp;M 2007GRC_Electric Rev Req Model (2009 GRC) Revised 01-18-2010 3 2" xfId="18481"/>
    <cellStyle name="_DEM-WP(C) Prod O&amp;M 2007GRC_Electric Rev Req Model (2009 GRC) Revised 01-18-2010 4" xfId="13979"/>
    <cellStyle name="_DEM-WP(C) Prod O&amp;M 2007GRC_Electric Rev Req Model (2009 GRC) Revised 01-18-2010_DEM-WP(C) ENERG10C--ctn Mid-C_042010 2010GRC" xfId="9324"/>
    <cellStyle name="_DEM-WP(C) Prod O&amp;M 2007GRC_Electric Rev Req Model (2009 GRC) Revised 01-18-2010_DEM-WP(C) ENERG10C--ctn Mid-C_042010 2010GRC 2" xfId="38978"/>
    <cellStyle name="_DEM-WP(C) Prod O&amp;M 2007GRC_Final Order Electric EXHIBIT A-1" xfId="3131"/>
    <cellStyle name="_DEM-WP(C) Prod O&amp;M 2007GRC_Final Order Electric EXHIBIT A-1 2" xfId="3132"/>
    <cellStyle name="_DEM-WP(C) Prod O&amp;M 2007GRC_Final Order Electric EXHIBIT A-1 2 2" xfId="3133"/>
    <cellStyle name="_DEM-WP(C) Prod O&amp;M 2007GRC_Final Order Electric EXHIBIT A-1 2 2 2" xfId="18482"/>
    <cellStyle name="_DEM-WP(C) Prod O&amp;M 2007GRC_Final Order Electric EXHIBIT A-1 2 3" xfId="16133"/>
    <cellStyle name="_DEM-WP(C) Prod O&amp;M 2007GRC_Final Order Electric EXHIBIT A-1 3" xfId="3134"/>
    <cellStyle name="_DEM-WP(C) Prod O&amp;M 2007GRC_Final Order Electric EXHIBIT A-1 3 2" xfId="18483"/>
    <cellStyle name="_DEM-WP(C) Prod O&amp;M 2007GRC_Final Order Electric EXHIBIT A-1 4" xfId="13981"/>
    <cellStyle name="_DEM-WP(C) Prod O&amp;M 2007GRC_Rebuttal Power Costs" xfId="3135"/>
    <cellStyle name="_DEM-WP(C) Prod O&amp;M 2007GRC_Rebuttal Power Costs 2" xfId="3136"/>
    <cellStyle name="_DEM-WP(C) Prod O&amp;M 2007GRC_Rebuttal Power Costs 2 2" xfId="3137"/>
    <cellStyle name="_DEM-WP(C) Prod O&amp;M 2007GRC_Rebuttal Power Costs 2 2 2" xfId="18484"/>
    <cellStyle name="_DEM-WP(C) Prod O&amp;M 2007GRC_Rebuttal Power Costs 2 3" xfId="13983"/>
    <cellStyle name="_DEM-WP(C) Prod O&amp;M 2007GRC_Rebuttal Power Costs 3" xfId="3138"/>
    <cellStyle name="_DEM-WP(C) Prod O&amp;M 2007GRC_Rebuttal Power Costs 3 2" xfId="18485"/>
    <cellStyle name="_DEM-WP(C) Prod O&amp;M 2007GRC_Rebuttal Power Costs 4" xfId="13982"/>
    <cellStyle name="_DEM-WP(C) Prod O&amp;M 2007GRC_Rebuttal Power Costs_Adj Bench DR 3 for Initial Briefs (Electric)" xfId="3139"/>
    <cellStyle name="_DEM-WP(C) Prod O&amp;M 2007GRC_Rebuttal Power Costs_Adj Bench DR 3 for Initial Briefs (Electric) 2" xfId="3140"/>
    <cellStyle name="_DEM-WP(C) Prod O&amp;M 2007GRC_Rebuttal Power Costs_Adj Bench DR 3 for Initial Briefs (Electric) 2 2" xfId="3141"/>
    <cellStyle name="_DEM-WP(C) Prod O&amp;M 2007GRC_Rebuttal Power Costs_Adj Bench DR 3 for Initial Briefs (Electric) 2 2 2" xfId="18486"/>
    <cellStyle name="_DEM-WP(C) Prod O&amp;M 2007GRC_Rebuttal Power Costs_Adj Bench DR 3 for Initial Briefs (Electric) 2 3" xfId="13985"/>
    <cellStyle name="_DEM-WP(C) Prod O&amp;M 2007GRC_Rebuttal Power Costs_Adj Bench DR 3 for Initial Briefs (Electric) 3" xfId="3142"/>
    <cellStyle name="_DEM-WP(C) Prod O&amp;M 2007GRC_Rebuttal Power Costs_Adj Bench DR 3 for Initial Briefs (Electric) 3 2" xfId="18487"/>
    <cellStyle name="_DEM-WP(C) Prod O&amp;M 2007GRC_Rebuttal Power Costs_Adj Bench DR 3 for Initial Briefs (Electric) 4" xfId="13984"/>
    <cellStyle name="_DEM-WP(C) Prod O&amp;M 2007GRC_Rebuttal Power Costs_Adj Bench DR 3 for Initial Briefs (Electric)_DEM-WP(C) ENERG10C--ctn Mid-C_042010 2010GRC" xfId="9325"/>
    <cellStyle name="_DEM-WP(C) Prod O&amp;M 2007GRC_Rebuttal Power Costs_Adj Bench DR 3 for Initial Briefs (Electric)_DEM-WP(C) ENERG10C--ctn Mid-C_042010 2010GRC 2" xfId="38979"/>
    <cellStyle name="_DEM-WP(C) Prod O&amp;M 2007GRC_Rebuttal Power Costs_DEM-WP(C) ENERG10C--ctn Mid-C_042010 2010GRC" xfId="9326"/>
    <cellStyle name="_DEM-WP(C) Prod O&amp;M 2007GRC_Rebuttal Power Costs_DEM-WP(C) ENERG10C--ctn Mid-C_042010 2010GRC 2" xfId="38980"/>
    <cellStyle name="_DEM-WP(C) Prod O&amp;M 2007GRC_Rebuttal Power Costs_Electric Rev Req Model (2009 GRC) Rebuttal" xfId="3143"/>
    <cellStyle name="_DEM-WP(C) Prod O&amp;M 2007GRC_Rebuttal Power Costs_Electric Rev Req Model (2009 GRC) Rebuttal 2" xfId="3144"/>
    <cellStyle name="_DEM-WP(C) Prod O&amp;M 2007GRC_Rebuttal Power Costs_Electric Rev Req Model (2009 GRC) Rebuttal 2 2" xfId="3145"/>
    <cellStyle name="_DEM-WP(C) Prod O&amp;M 2007GRC_Rebuttal Power Costs_Electric Rev Req Model (2009 GRC) Rebuttal 2 2 2" xfId="18488"/>
    <cellStyle name="_DEM-WP(C) Prod O&amp;M 2007GRC_Rebuttal Power Costs_Electric Rev Req Model (2009 GRC) Rebuttal 2 3" xfId="16134"/>
    <cellStyle name="_DEM-WP(C) Prod O&amp;M 2007GRC_Rebuttal Power Costs_Electric Rev Req Model (2009 GRC) Rebuttal 3" xfId="3146"/>
    <cellStyle name="_DEM-WP(C) Prod O&amp;M 2007GRC_Rebuttal Power Costs_Electric Rev Req Model (2009 GRC) Rebuttal 3 2" xfId="18489"/>
    <cellStyle name="_DEM-WP(C) Prod O&amp;M 2007GRC_Rebuttal Power Costs_Electric Rev Req Model (2009 GRC) Rebuttal 4" xfId="13986"/>
    <cellStyle name="_DEM-WP(C) Prod O&amp;M 2007GRC_Rebuttal Power Costs_Electric Rev Req Model (2009 GRC) Rebuttal REmoval of New  WH Solar AdjustMI" xfId="3147"/>
    <cellStyle name="_DEM-WP(C) Prod O&amp;M 2007GRC_Rebuttal Power Costs_Electric Rev Req Model (2009 GRC) Rebuttal REmoval of New  WH Solar AdjustMI 2" xfId="3148"/>
    <cellStyle name="_DEM-WP(C) Prod O&amp;M 2007GRC_Rebuttal Power Costs_Electric Rev Req Model (2009 GRC) Rebuttal REmoval of New  WH Solar AdjustMI 2 2" xfId="3149"/>
    <cellStyle name="_DEM-WP(C) Prod O&amp;M 2007GRC_Rebuttal Power Costs_Electric Rev Req Model (2009 GRC) Rebuttal REmoval of New  WH Solar AdjustMI 2 2 2" xfId="18490"/>
    <cellStyle name="_DEM-WP(C) Prod O&amp;M 2007GRC_Rebuttal Power Costs_Electric Rev Req Model (2009 GRC) Rebuttal REmoval of New  WH Solar AdjustMI 2 3" xfId="13988"/>
    <cellStyle name="_DEM-WP(C) Prod O&amp;M 2007GRC_Rebuttal Power Costs_Electric Rev Req Model (2009 GRC) Rebuttal REmoval of New  WH Solar AdjustMI 3" xfId="3150"/>
    <cellStyle name="_DEM-WP(C) Prod O&amp;M 2007GRC_Rebuttal Power Costs_Electric Rev Req Model (2009 GRC) Rebuttal REmoval of New  WH Solar AdjustMI 3 2" xfId="18491"/>
    <cellStyle name="_DEM-WP(C) Prod O&amp;M 2007GRC_Rebuttal Power Costs_Electric Rev Req Model (2009 GRC) Rebuttal REmoval of New  WH Solar AdjustMI 4" xfId="13987"/>
    <cellStyle name="_DEM-WP(C) Prod O&amp;M 2007GRC_Rebuttal Power Costs_Electric Rev Req Model (2009 GRC) Rebuttal REmoval of New  WH Solar AdjustMI_DEM-WP(C) ENERG10C--ctn Mid-C_042010 2010GRC" xfId="9327"/>
    <cellStyle name="_DEM-WP(C) Prod O&amp;M 2007GRC_Rebuttal Power Costs_Electric Rev Req Model (2009 GRC) Rebuttal REmoval of New  WH Solar AdjustMI_DEM-WP(C) ENERG10C--ctn Mid-C_042010 2010GRC 2" xfId="38981"/>
    <cellStyle name="_DEM-WP(C) Prod O&amp;M 2007GRC_Rebuttal Power Costs_Electric Rev Req Model (2009 GRC) Revised 01-18-2010" xfId="3151"/>
    <cellStyle name="_DEM-WP(C) Prod O&amp;M 2007GRC_Rebuttal Power Costs_Electric Rev Req Model (2009 GRC) Revised 01-18-2010 2" xfId="3152"/>
    <cellStyle name="_DEM-WP(C) Prod O&amp;M 2007GRC_Rebuttal Power Costs_Electric Rev Req Model (2009 GRC) Revised 01-18-2010 2 2" xfId="3153"/>
    <cellStyle name="_DEM-WP(C) Prod O&amp;M 2007GRC_Rebuttal Power Costs_Electric Rev Req Model (2009 GRC) Revised 01-18-2010 2 2 2" xfId="18492"/>
    <cellStyle name="_DEM-WP(C) Prod O&amp;M 2007GRC_Rebuttal Power Costs_Electric Rev Req Model (2009 GRC) Revised 01-18-2010 2 3" xfId="13990"/>
    <cellStyle name="_DEM-WP(C) Prod O&amp;M 2007GRC_Rebuttal Power Costs_Electric Rev Req Model (2009 GRC) Revised 01-18-2010 3" xfId="3154"/>
    <cellStyle name="_DEM-WP(C) Prod O&amp;M 2007GRC_Rebuttal Power Costs_Electric Rev Req Model (2009 GRC) Revised 01-18-2010 3 2" xfId="18493"/>
    <cellStyle name="_DEM-WP(C) Prod O&amp;M 2007GRC_Rebuttal Power Costs_Electric Rev Req Model (2009 GRC) Revised 01-18-2010 4" xfId="13989"/>
    <cellStyle name="_DEM-WP(C) Prod O&amp;M 2007GRC_Rebuttal Power Costs_Electric Rev Req Model (2009 GRC) Revised 01-18-2010_DEM-WP(C) ENERG10C--ctn Mid-C_042010 2010GRC" xfId="9328"/>
    <cellStyle name="_DEM-WP(C) Prod O&amp;M 2007GRC_Rebuttal Power Costs_Electric Rev Req Model (2009 GRC) Revised 01-18-2010_DEM-WP(C) ENERG10C--ctn Mid-C_042010 2010GRC 2" xfId="38982"/>
    <cellStyle name="_DEM-WP(C) Prod O&amp;M 2007GRC_Rebuttal Power Costs_Final Order Electric EXHIBIT A-1" xfId="3155"/>
    <cellStyle name="_DEM-WP(C) Prod O&amp;M 2007GRC_Rebuttal Power Costs_Final Order Electric EXHIBIT A-1 2" xfId="3156"/>
    <cellStyle name="_DEM-WP(C) Prod O&amp;M 2007GRC_Rebuttal Power Costs_Final Order Electric EXHIBIT A-1 2 2" xfId="3157"/>
    <cellStyle name="_DEM-WP(C) Prod O&amp;M 2007GRC_Rebuttal Power Costs_Final Order Electric EXHIBIT A-1 2 2 2" xfId="18494"/>
    <cellStyle name="_DEM-WP(C) Prod O&amp;M 2007GRC_Rebuttal Power Costs_Final Order Electric EXHIBIT A-1 2 3" xfId="16135"/>
    <cellStyle name="_DEM-WP(C) Prod O&amp;M 2007GRC_Rebuttal Power Costs_Final Order Electric EXHIBIT A-1 3" xfId="3158"/>
    <cellStyle name="_DEM-WP(C) Prod O&amp;M 2007GRC_Rebuttal Power Costs_Final Order Electric EXHIBIT A-1 3 2" xfId="18495"/>
    <cellStyle name="_DEM-WP(C) Prod O&amp;M 2007GRC_Rebuttal Power Costs_Final Order Electric EXHIBIT A-1 4" xfId="13991"/>
    <cellStyle name="_x0013__DEM-WP(C) Production O&amp;M 2010GRC As-Filed" xfId="9329"/>
    <cellStyle name="_x0013__DEM-WP(C) Production O&amp;M 2010GRC As-Filed 2" xfId="9330"/>
    <cellStyle name="_x0013__DEM-WP(C) Production O&amp;M 2010GRC As-Filed 2 2" xfId="21799"/>
    <cellStyle name="_x0013__DEM-WP(C) Production O&amp;M 2010GRC As-Filed 3" xfId="9331"/>
    <cellStyle name="_x0013__DEM-WP(C) Production O&amp;M 2010GRC As-Filed 3 2" xfId="21800"/>
    <cellStyle name="_x0013__DEM-WP(C) Production O&amp;M 2010GRC As-Filed 4" xfId="21801"/>
    <cellStyle name="_x0013__DEM-WP(C) Production O&amp;M 2010GRC As-Filed 4 2" xfId="21802"/>
    <cellStyle name="_x0013__DEM-WP(C) Production O&amp;M 2010GRC As-Filed 5" xfId="21803"/>
    <cellStyle name="_x0013__DEM-WP(C) Production O&amp;M 2010GRC As-Filed 5 2" xfId="21804"/>
    <cellStyle name="_x0013__DEM-WP(C) Production O&amp;M 2010GRC As-Filed 6" xfId="21805"/>
    <cellStyle name="_x0013__DEM-WP(C) Production O&amp;M 2010GRC As-Filed 6 2" xfId="21806"/>
    <cellStyle name="_DEM-WP(C) Rate Year Sumas by Month Update Corrected" xfId="3159"/>
    <cellStyle name="_DEM-WP(C) Rate Year Sumas by Month Update Corrected 2" xfId="21807"/>
    <cellStyle name="_DEM-WP(C) ST Power Contracts 3102008" xfId="9332"/>
    <cellStyle name="_DEM-WP(C) ST Power Contracts 3102008 2" xfId="9333"/>
    <cellStyle name="_DEM-WP(C) ST Power Contracts 3102008 2 2" xfId="21808"/>
    <cellStyle name="_DEM-WP(C) ST Power Contracts 3102008 2 2 2" xfId="21809"/>
    <cellStyle name="_DEM-WP(C) ST Power Contracts 3102008 2 2 2 2" xfId="21810"/>
    <cellStyle name="_DEM-WP(C) ST Power Contracts 3102008 2 2 3" xfId="21811"/>
    <cellStyle name="_DEM-WP(C) ST Power Contracts 3102008 2 3" xfId="21812"/>
    <cellStyle name="_DEM-WP(C) ST Power Contracts 3102008 2 3 2" xfId="21813"/>
    <cellStyle name="_DEM-WP(C) ST Power Contracts 3102008 2 4" xfId="21814"/>
    <cellStyle name="_DEM-WP(C) ST Power Contracts 3102008 3" xfId="9334"/>
    <cellStyle name="_DEM-WP(C) ST Power Contracts 3102008 3 2" xfId="9335"/>
    <cellStyle name="_DEM-WP(C) ST Power Contracts 3102008 3 2 2" xfId="21815"/>
    <cellStyle name="_DEM-WP(C) ST Power Contracts 3102008 3 3" xfId="21816"/>
    <cellStyle name="_DEM-WP(C) ST Power Contracts 3102008 4" xfId="21817"/>
    <cellStyle name="_DEM-WP(C) ST Power Contracts 3102008 4 2" xfId="21818"/>
    <cellStyle name="_DEM-WP(C) ST Power Contracts 3102008 4 2 2" xfId="21819"/>
    <cellStyle name="_DEM-WP(C) ST Power Contracts 3102008 4 3" xfId="21820"/>
    <cellStyle name="_DEM-WP(C) ST Power Contracts 3102008 5" xfId="21821"/>
    <cellStyle name="_DEM-WP(C) ST Power Contracts 3102008 5 2" xfId="21822"/>
    <cellStyle name="_DEM-WP(C) ST Power Contracts 3102008 5 2 2" xfId="21823"/>
    <cellStyle name="_DEM-WP(C) ST Power Contracts 3102008 5 3" xfId="21824"/>
    <cellStyle name="_DEM-WP(C) ST Power Contracts 3102008 6" xfId="21825"/>
    <cellStyle name="_DEM-WP(C) Sumas Proforma 11.14.07" xfId="10975"/>
    <cellStyle name="_DEM-WP(C) Sumas Proforma 11.14.07 2" xfId="21826"/>
    <cellStyle name="_DEM-WP(C) Sumas Proforma 11.5.07" xfId="3160"/>
    <cellStyle name="_DEM-WP(C) Sumas Proforma 11.5.07 2" xfId="21827"/>
    <cellStyle name="_DEM-WP(C) Wells_Power_Cost" xfId="9336"/>
    <cellStyle name="_DEM-WP(C) Wells_Power_Cost 2" xfId="9337"/>
    <cellStyle name="_DEM-WP(C) Wells_Power_Cost 2 2" xfId="9338"/>
    <cellStyle name="_DEM-WP(C) Wells_Power_Cost 2 2 2" xfId="38983"/>
    <cellStyle name="_DEM-WP(C) Wells_Power_Cost 2 3" xfId="38984"/>
    <cellStyle name="_DEM-WP(C) Wells_Power_Cost 3" xfId="21828"/>
    <cellStyle name="_DEM-WP(C) Wells_Power_Cost 3 2" xfId="21829"/>
    <cellStyle name="_DEM-WP(C) Westside Hydro Data_051007" xfId="3161"/>
    <cellStyle name="_DEM-WP(C) Westside Hydro Data_051007 2" xfId="3162"/>
    <cellStyle name="_DEM-WP(C) Westside Hydro Data_051007 2 2" xfId="3163"/>
    <cellStyle name="_DEM-WP(C) Westside Hydro Data_051007 2 2 2" xfId="18496"/>
    <cellStyle name="_DEM-WP(C) Westside Hydro Data_051007 2 3" xfId="13993"/>
    <cellStyle name="_DEM-WP(C) Westside Hydro Data_051007 3" xfId="3164"/>
    <cellStyle name="_DEM-WP(C) Westside Hydro Data_051007 3 2" xfId="18497"/>
    <cellStyle name="_DEM-WP(C) Westside Hydro Data_051007 4" xfId="13992"/>
    <cellStyle name="_DEM-WP(C) Westside Hydro Data_051007_16.37E Wild Horse Expansion DeferralRevwrkingfile SF" xfId="3165"/>
    <cellStyle name="_DEM-WP(C) Westside Hydro Data_051007_16.37E Wild Horse Expansion DeferralRevwrkingfile SF 2" xfId="3166"/>
    <cellStyle name="_DEM-WP(C) Westside Hydro Data_051007_16.37E Wild Horse Expansion DeferralRevwrkingfile SF 2 2" xfId="3167"/>
    <cellStyle name="_DEM-WP(C) Westside Hydro Data_051007_16.37E Wild Horse Expansion DeferralRevwrkingfile SF 2 2 2" xfId="18498"/>
    <cellStyle name="_DEM-WP(C) Westside Hydro Data_051007_16.37E Wild Horse Expansion DeferralRevwrkingfile SF 2 3" xfId="13995"/>
    <cellStyle name="_DEM-WP(C) Westside Hydro Data_051007_16.37E Wild Horse Expansion DeferralRevwrkingfile SF 3" xfId="3168"/>
    <cellStyle name="_DEM-WP(C) Westside Hydro Data_051007_16.37E Wild Horse Expansion DeferralRevwrkingfile SF 3 2" xfId="18499"/>
    <cellStyle name="_DEM-WP(C) Westside Hydro Data_051007_16.37E Wild Horse Expansion DeferralRevwrkingfile SF 4" xfId="13994"/>
    <cellStyle name="_DEM-WP(C) Westside Hydro Data_051007_16.37E Wild Horse Expansion DeferralRevwrkingfile SF_DEM-WP(C) ENERG10C--ctn Mid-C_042010 2010GRC" xfId="9339"/>
    <cellStyle name="_DEM-WP(C) Westside Hydro Data_051007_16.37E Wild Horse Expansion DeferralRevwrkingfile SF_DEM-WP(C) ENERG10C--ctn Mid-C_042010 2010GRC 2" xfId="38985"/>
    <cellStyle name="_DEM-WP(C) Westside Hydro Data_051007_2009 GRC Compl Filing - Exhibit D" xfId="3169"/>
    <cellStyle name="_DEM-WP(C) Westside Hydro Data_051007_2009 GRC Compl Filing - Exhibit D 2" xfId="3170"/>
    <cellStyle name="_DEM-WP(C) Westside Hydro Data_051007_2009 GRC Compl Filing - Exhibit D 2 2" xfId="12168"/>
    <cellStyle name="_DEM-WP(C) Westside Hydro Data_051007_2009 GRC Compl Filing - Exhibit D 2 2 2" xfId="21830"/>
    <cellStyle name="_DEM-WP(C) Westside Hydro Data_051007_2009 GRC Compl Filing - Exhibit D 2 3" xfId="21831"/>
    <cellStyle name="_DEM-WP(C) Westside Hydro Data_051007_2009 GRC Compl Filing - Exhibit D 3" xfId="12169"/>
    <cellStyle name="_DEM-WP(C) Westside Hydro Data_051007_2009 GRC Compl Filing - Exhibit D 3 2" xfId="21832"/>
    <cellStyle name="_DEM-WP(C) Westside Hydro Data_051007_2009 GRC Compl Filing - Exhibit D 4" xfId="21833"/>
    <cellStyle name="_DEM-WP(C) Westside Hydro Data_051007_2009 GRC Compl Filing - Exhibit D_DEM-WP(C) ENERG10C--ctn Mid-C_042010 2010GRC" xfId="9340"/>
    <cellStyle name="_DEM-WP(C) Westside Hydro Data_051007_2009 GRC Compl Filing - Exhibit D_DEM-WP(C) ENERG10C--ctn Mid-C_042010 2010GRC 2" xfId="38986"/>
    <cellStyle name="_DEM-WP(C) Westside Hydro Data_051007_Adj Bench DR 3 for Initial Briefs (Electric)" xfId="3171"/>
    <cellStyle name="_DEM-WP(C) Westside Hydro Data_051007_Adj Bench DR 3 for Initial Briefs (Electric) 2" xfId="3172"/>
    <cellStyle name="_DEM-WP(C) Westside Hydro Data_051007_Adj Bench DR 3 for Initial Briefs (Electric) 2 2" xfId="3173"/>
    <cellStyle name="_DEM-WP(C) Westside Hydro Data_051007_Adj Bench DR 3 for Initial Briefs (Electric) 2 2 2" xfId="18500"/>
    <cellStyle name="_DEM-WP(C) Westside Hydro Data_051007_Adj Bench DR 3 for Initial Briefs (Electric) 2 3" xfId="13997"/>
    <cellStyle name="_DEM-WP(C) Westside Hydro Data_051007_Adj Bench DR 3 for Initial Briefs (Electric) 3" xfId="3174"/>
    <cellStyle name="_DEM-WP(C) Westside Hydro Data_051007_Adj Bench DR 3 for Initial Briefs (Electric) 3 2" xfId="18501"/>
    <cellStyle name="_DEM-WP(C) Westside Hydro Data_051007_Adj Bench DR 3 for Initial Briefs (Electric) 4" xfId="13996"/>
    <cellStyle name="_DEM-WP(C) Westside Hydro Data_051007_Adj Bench DR 3 for Initial Briefs (Electric)_DEM-WP(C) ENERG10C--ctn Mid-C_042010 2010GRC" xfId="9341"/>
    <cellStyle name="_DEM-WP(C) Westside Hydro Data_051007_Adj Bench DR 3 for Initial Briefs (Electric)_DEM-WP(C) ENERG10C--ctn Mid-C_042010 2010GRC 2" xfId="38987"/>
    <cellStyle name="_DEM-WP(C) Westside Hydro Data_051007_Book1" xfId="10976"/>
    <cellStyle name="_DEM-WP(C) Westside Hydro Data_051007_Book1 2" xfId="38988"/>
    <cellStyle name="_DEM-WP(C) Westside Hydro Data_051007_Book2" xfId="3175"/>
    <cellStyle name="_DEM-WP(C) Westside Hydro Data_051007_Book2 2" xfId="3176"/>
    <cellStyle name="_DEM-WP(C) Westside Hydro Data_051007_Book2 2 2" xfId="3177"/>
    <cellStyle name="_DEM-WP(C) Westside Hydro Data_051007_Book2 2 2 2" xfId="18502"/>
    <cellStyle name="_DEM-WP(C) Westside Hydro Data_051007_Book2 2 3" xfId="13999"/>
    <cellStyle name="_DEM-WP(C) Westside Hydro Data_051007_Book2 3" xfId="3178"/>
    <cellStyle name="_DEM-WP(C) Westside Hydro Data_051007_Book2 3 2" xfId="18503"/>
    <cellStyle name="_DEM-WP(C) Westside Hydro Data_051007_Book2 4" xfId="13998"/>
    <cellStyle name="_DEM-WP(C) Westside Hydro Data_051007_Book2_DEM-WP(C) ENERG10C--ctn Mid-C_042010 2010GRC" xfId="9342"/>
    <cellStyle name="_DEM-WP(C) Westside Hydro Data_051007_Book2_DEM-WP(C) ENERG10C--ctn Mid-C_042010 2010GRC 2" xfId="38989"/>
    <cellStyle name="_DEM-WP(C) Westside Hydro Data_051007_Book4" xfId="3179"/>
    <cellStyle name="_DEM-WP(C) Westside Hydro Data_051007_Book4 2" xfId="3180"/>
    <cellStyle name="_DEM-WP(C) Westside Hydro Data_051007_Book4 2 2" xfId="3181"/>
    <cellStyle name="_DEM-WP(C) Westside Hydro Data_051007_Book4 2 2 2" xfId="18504"/>
    <cellStyle name="_DEM-WP(C) Westside Hydro Data_051007_Book4 2 3" xfId="14001"/>
    <cellStyle name="_DEM-WP(C) Westside Hydro Data_051007_Book4 3" xfId="3182"/>
    <cellStyle name="_DEM-WP(C) Westside Hydro Data_051007_Book4 3 2" xfId="18505"/>
    <cellStyle name="_DEM-WP(C) Westside Hydro Data_051007_Book4 4" xfId="14000"/>
    <cellStyle name="_DEM-WP(C) Westside Hydro Data_051007_Book4_DEM-WP(C) ENERG10C--ctn Mid-C_042010 2010GRC" xfId="9343"/>
    <cellStyle name="_DEM-WP(C) Westside Hydro Data_051007_Book4_DEM-WP(C) ENERG10C--ctn Mid-C_042010 2010GRC 2" xfId="38990"/>
    <cellStyle name="_DEM-WP(C) Westside Hydro Data_051007_DEM-WP(C) ENERG10C--ctn Mid-C_042010 2010GRC" xfId="9344"/>
    <cellStyle name="_DEM-WP(C) Westside Hydro Data_051007_DEM-WP(C) ENERG10C--ctn Mid-C_042010 2010GRC 2" xfId="38991"/>
    <cellStyle name="_DEM-WP(C) Westside Hydro Data_051007_Electric Rev Req Model (2009 GRC) " xfId="3183"/>
    <cellStyle name="_DEM-WP(C) Westside Hydro Data_051007_Electric Rev Req Model (2009 GRC)  2" xfId="3184"/>
    <cellStyle name="_DEM-WP(C) Westside Hydro Data_051007_Electric Rev Req Model (2009 GRC)  2 2" xfId="3185"/>
    <cellStyle name="_DEM-WP(C) Westside Hydro Data_051007_Electric Rev Req Model (2009 GRC)  2 2 2" xfId="18506"/>
    <cellStyle name="_DEM-WP(C) Westside Hydro Data_051007_Electric Rev Req Model (2009 GRC)  2 3" xfId="14003"/>
    <cellStyle name="_DEM-WP(C) Westside Hydro Data_051007_Electric Rev Req Model (2009 GRC)  3" xfId="3186"/>
    <cellStyle name="_DEM-WP(C) Westside Hydro Data_051007_Electric Rev Req Model (2009 GRC)  3 2" xfId="18507"/>
    <cellStyle name="_DEM-WP(C) Westside Hydro Data_051007_Electric Rev Req Model (2009 GRC)  4" xfId="14002"/>
    <cellStyle name="_DEM-WP(C) Westside Hydro Data_051007_Electric Rev Req Model (2009 GRC) _DEM-WP(C) ENERG10C--ctn Mid-C_042010 2010GRC" xfId="9345"/>
    <cellStyle name="_DEM-WP(C) Westside Hydro Data_051007_Electric Rev Req Model (2009 GRC) _DEM-WP(C) ENERG10C--ctn Mid-C_042010 2010GRC 2" xfId="38992"/>
    <cellStyle name="_DEM-WP(C) Westside Hydro Data_051007_Electric Rev Req Model (2009 GRC) Rebuttal" xfId="3187"/>
    <cellStyle name="_DEM-WP(C) Westside Hydro Data_051007_Electric Rev Req Model (2009 GRC) Rebuttal 2" xfId="3188"/>
    <cellStyle name="_DEM-WP(C) Westside Hydro Data_051007_Electric Rev Req Model (2009 GRC) Rebuttal 2 2" xfId="3189"/>
    <cellStyle name="_DEM-WP(C) Westside Hydro Data_051007_Electric Rev Req Model (2009 GRC) Rebuttal 2 2 2" xfId="18508"/>
    <cellStyle name="_DEM-WP(C) Westside Hydro Data_051007_Electric Rev Req Model (2009 GRC) Rebuttal 2 3" xfId="16136"/>
    <cellStyle name="_DEM-WP(C) Westside Hydro Data_051007_Electric Rev Req Model (2009 GRC) Rebuttal 3" xfId="3190"/>
    <cellStyle name="_DEM-WP(C) Westside Hydro Data_051007_Electric Rev Req Model (2009 GRC) Rebuttal 3 2" xfId="18509"/>
    <cellStyle name="_DEM-WP(C) Westside Hydro Data_051007_Electric Rev Req Model (2009 GRC) Rebuttal 4" xfId="14004"/>
    <cellStyle name="_DEM-WP(C) Westside Hydro Data_051007_Electric Rev Req Model (2009 GRC) Rebuttal REmoval of New  WH Solar AdjustMI" xfId="3191"/>
    <cellStyle name="_DEM-WP(C) Westside Hydro Data_051007_Electric Rev Req Model (2009 GRC) Rebuttal REmoval of New  WH Solar AdjustMI 2" xfId="3192"/>
    <cellStyle name="_DEM-WP(C) Westside Hydro Data_051007_Electric Rev Req Model (2009 GRC) Rebuttal REmoval of New  WH Solar AdjustMI 2 2" xfId="3193"/>
    <cellStyle name="_DEM-WP(C) Westside Hydro Data_051007_Electric Rev Req Model (2009 GRC) Rebuttal REmoval of New  WH Solar AdjustMI 2 2 2" xfId="18510"/>
    <cellStyle name="_DEM-WP(C) Westside Hydro Data_051007_Electric Rev Req Model (2009 GRC) Rebuttal REmoval of New  WH Solar AdjustMI 2 3" xfId="14006"/>
    <cellStyle name="_DEM-WP(C) Westside Hydro Data_051007_Electric Rev Req Model (2009 GRC) Rebuttal REmoval of New  WH Solar AdjustMI 3" xfId="3194"/>
    <cellStyle name="_DEM-WP(C) Westside Hydro Data_051007_Electric Rev Req Model (2009 GRC) Rebuttal REmoval of New  WH Solar AdjustMI 3 2" xfId="18511"/>
    <cellStyle name="_DEM-WP(C) Westside Hydro Data_051007_Electric Rev Req Model (2009 GRC) Rebuttal REmoval of New  WH Solar AdjustMI 4" xfId="14005"/>
    <cellStyle name="_DEM-WP(C) Westside Hydro Data_051007_Electric Rev Req Model (2009 GRC) Rebuttal REmoval of New  WH Solar AdjustMI_DEM-WP(C) ENERG10C--ctn Mid-C_042010 2010GRC" xfId="9346"/>
    <cellStyle name="_DEM-WP(C) Westside Hydro Data_051007_Electric Rev Req Model (2009 GRC) Rebuttal REmoval of New  WH Solar AdjustMI_DEM-WP(C) ENERG10C--ctn Mid-C_042010 2010GRC 2" xfId="38993"/>
    <cellStyle name="_DEM-WP(C) Westside Hydro Data_051007_Electric Rev Req Model (2009 GRC) Revised 01-18-2010" xfId="3195"/>
    <cellStyle name="_DEM-WP(C) Westside Hydro Data_051007_Electric Rev Req Model (2009 GRC) Revised 01-18-2010 2" xfId="3196"/>
    <cellStyle name="_DEM-WP(C) Westside Hydro Data_051007_Electric Rev Req Model (2009 GRC) Revised 01-18-2010 2 2" xfId="3197"/>
    <cellStyle name="_DEM-WP(C) Westside Hydro Data_051007_Electric Rev Req Model (2009 GRC) Revised 01-18-2010 2 2 2" xfId="18512"/>
    <cellStyle name="_DEM-WP(C) Westside Hydro Data_051007_Electric Rev Req Model (2009 GRC) Revised 01-18-2010 2 3" xfId="14008"/>
    <cellStyle name="_DEM-WP(C) Westside Hydro Data_051007_Electric Rev Req Model (2009 GRC) Revised 01-18-2010 3" xfId="3198"/>
    <cellStyle name="_DEM-WP(C) Westside Hydro Data_051007_Electric Rev Req Model (2009 GRC) Revised 01-18-2010 3 2" xfId="18513"/>
    <cellStyle name="_DEM-WP(C) Westside Hydro Data_051007_Electric Rev Req Model (2009 GRC) Revised 01-18-2010 4" xfId="14007"/>
    <cellStyle name="_DEM-WP(C) Westside Hydro Data_051007_Electric Rev Req Model (2009 GRC) Revised 01-18-2010_DEM-WP(C) ENERG10C--ctn Mid-C_042010 2010GRC" xfId="9347"/>
    <cellStyle name="_DEM-WP(C) Westside Hydro Data_051007_Electric Rev Req Model (2009 GRC) Revised 01-18-2010_DEM-WP(C) ENERG10C--ctn Mid-C_042010 2010GRC 2" xfId="38994"/>
    <cellStyle name="_DEM-WP(C) Westside Hydro Data_051007_Electric Rev Req Model (2010 GRC)" xfId="10977"/>
    <cellStyle name="_DEM-WP(C) Westside Hydro Data_051007_Electric Rev Req Model (2010 GRC) 2" xfId="38995"/>
    <cellStyle name="_DEM-WP(C) Westside Hydro Data_051007_Electric Rev Req Model (2010 GRC) SF" xfId="10978"/>
    <cellStyle name="_DEM-WP(C) Westside Hydro Data_051007_Electric Rev Req Model (2010 GRC) SF 2" xfId="38996"/>
    <cellStyle name="_DEM-WP(C) Westside Hydro Data_051007_Final Order Electric EXHIBIT A-1" xfId="3199"/>
    <cellStyle name="_DEM-WP(C) Westside Hydro Data_051007_Final Order Electric EXHIBIT A-1 2" xfId="3200"/>
    <cellStyle name="_DEM-WP(C) Westside Hydro Data_051007_Final Order Electric EXHIBIT A-1 2 2" xfId="3201"/>
    <cellStyle name="_DEM-WP(C) Westside Hydro Data_051007_Final Order Electric EXHIBIT A-1 2 2 2" xfId="18514"/>
    <cellStyle name="_DEM-WP(C) Westside Hydro Data_051007_Final Order Electric EXHIBIT A-1 2 3" xfId="16137"/>
    <cellStyle name="_DEM-WP(C) Westside Hydro Data_051007_Final Order Electric EXHIBIT A-1 3" xfId="3202"/>
    <cellStyle name="_DEM-WP(C) Westside Hydro Data_051007_Final Order Electric EXHIBIT A-1 3 2" xfId="18515"/>
    <cellStyle name="_DEM-WP(C) Westside Hydro Data_051007_Final Order Electric EXHIBIT A-1 4" xfId="14009"/>
    <cellStyle name="_DEM-WP(C) Westside Hydro Data_051007_NIM Summary" xfId="3203"/>
    <cellStyle name="_DEM-WP(C) Westside Hydro Data_051007_NIM Summary 2" xfId="3204"/>
    <cellStyle name="_DEM-WP(C) Westside Hydro Data_051007_NIM Summary 2 2" xfId="12170"/>
    <cellStyle name="_DEM-WP(C) Westside Hydro Data_051007_NIM Summary 2 2 2" xfId="21834"/>
    <cellStyle name="_DEM-WP(C) Westside Hydro Data_051007_NIM Summary 2 3" xfId="21835"/>
    <cellStyle name="_DEM-WP(C) Westside Hydro Data_051007_NIM Summary 3" xfId="12171"/>
    <cellStyle name="_DEM-WP(C) Westside Hydro Data_051007_NIM Summary 3 2" xfId="21836"/>
    <cellStyle name="_DEM-WP(C) Westside Hydro Data_051007_NIM Summary 4" xfId="21837"/>
    <cellStyle name="_DEM-WP(C) Westside Hydro Data_051007_NIM Summary_DEM-WP(C) ENERG10C--ctn Mid-C_042010 2010GRC" xfId="9348"/>
    <cellStyle name="_DEM-WP(C) Westside Hydro Data_051007_NIM Summary_DEM-WP(C) ENERG10C--ctn Mid-C_042010 2010GRC 2" xfId="38997"/>
    <cellStyle name="_DEM-WP(C) Westside Hydro Data_051007_Power Costs - Comparison bx Rbtl-Staff-Jt-PC" xfId="3205"/>
    <cellStyle name="_DEM-WP(C) Westside Hydro Data_051007_Power Costs - Comparison bx Rbtl-Staff-Jt-PC 2" xfId="3206"/>
    <cellStyle name="_DEM-WP(C) Westside Hydro Data_051007_Power Costs - Comparison bx Rbtl-Staff-Jt-PC 2 2" xfId="3207"/>
    <cellStyle name="_DEM-WP(C) Westside Hydro Data_051007_Power Costs - Comparison bx Rbtl-Staff-Jt-PC 2 2 2" xfId="18516"/>
    <cellStyle name="_DEM-WP(C) Westside Hydro Data_051007_Power Costs - Comparison bx Rbtl-Staff-Jt-PC 2 3" xfId="14011"/>
    <cellStyle name="_DEM-WP(C) Westside Hydro Data_051007_Power Costs - Comparison bx Rbtl-Staff-Jt-PC 3" xfId="3208"/>
    <cellStyle name="_DEM-WP(C) Westside Hydro Data_051007_Power Costs - Comparison bx Rbtl-Staff-Jt-PC 3 2" xfId="18517"/>
    <cellStyle name="_DEM-WP(C) Westside Hydro Data_051007_Power Costs - Comparison bx Rbtl-Staff-Jt-PC 4" xfId="14010"/>
    <cellStyle name="_DEM-WP(C) Westside Hydro Data_051007_Power Costs - Comparison bx Rbtl-Staff-Jt-PC_DEM-WP(C) ENERG10C--ctn Mid-C_042010 2010GRC" xfId="9349"/>
    <cellStyle name="_DEM-WP(C) Westside Hydro Data_051007_Power Costs - Comparison bx Rbtl-Staff-Jt-PC_DEM-WP(C) ENERG10C--ctn Mid-C_042010 2010GRC 2" xfId="38998"/>
    <cellStyle name="_DEM-WP(C) Westside Hydro Data_051007_Rebuttal Power Costs" xfId="3209"/>
    <cellStyle name="_DEM-WP(C) Westside Hydro Data_051007_Rebuttal Power Costs 2" xfId="3210"/>
    <cellStyle name="_DEM-WP(C) Westside Hydro Data_051007_Rebuttal Power Costs 2 2" xfId="3211"/>
    <cellStyle name="_DEM-WP(C) Westside Hydro Data_051007_Rebuttal Power Costs 2 2 2" xfId="18518"/>
    <cellStyle name="_DEM-WP(C) Westside Hydro Data_051007_Rebuttal Power Costs 2 3" xfId="14013"/>
    <cellStyle name="_DEM-WP(C) Westside Hydro Data_051007_Rebuttal Power Costs 3" xfId="3212"/>
    <cellStyle name="_DEM-WP(C) Westside Hydro Data_051007_Rebuttal Power Costs 3 2" xfId="18519"/>
    <cellStyle name="_DEM-WP(C) Westside Hydro Data_051007_Rebuttal Power Costs 4" xfId="14012"/>
    <cellStyle name="_DEM-WP(C) Westside Hydro Data_051007_Rebuttal Power Costs_DEM-WP(C) ENERG10C--ctn Mid-C_042010 2010GRC" xfId="9350"/>
    <cellStyle name="_DEM-WP(C) Westside Hydro Data_051007_Rebuttal Power Costs_DEM-WP(C) ENERG10C--ctn Mid-C_042010 2010GRC 2" xfId="38999"/>
    <cellStyle name="_DEM-WP(C) Westside Hydro Data_051007_TENASKA REGULATORY ASSET" xfId="3213"/>
    <cellStyle name="_DEM-WP(C) Westside Hydro Data_051007_TENASKA REGULATORY ASSET 2" xfId="3214"/>
    <cellStyle name="_DEM-WP(C) Westside Hydro Data_051007_TENASKA REGULATORY ASSET 2 2" xfId="3215"/>
    <cellStyle name="_DEM-WP(C) Westside Hydro Data_051007_TENASKA REGULATORY ASSET 2 2 2" xfId="18520"/>
    <cellStyle name="_DEM-WP(C) Westside Hydro Data_051007_TENASKA REGULATORY ASSET 2 3" xfId="16138"/>
    <cellStyle name="_DEM-WP(C) Westside Hydro Data_051007_TENASKA REGULATORY ASSET 3" xfId="3216"/>
    <cellStyle name="_DEM-WP(C) Westside Hydro Data_051007_TENASKA REGULATORY ASSET 3 2" xfId="18521"/>
    <cellStyle name="_DEM-WP(C) Westside Hydro Data_051007_TENASKA REGULATORY ASSET 4" xfId="14014"/>
    <cellStyle name="_Elec Peak Capacity Need_2008-2029_032709_Wind 5% Cap" xfId="3217"/>
    <cellStyle name="_Elec Peak Capacity Need_2008-2029_032709_Wind 5% Cap 2" xfId="3218"/>
    <cellStyle name="_Elec Peak Capacity Need_2008-2029_032709_Wind 5% Cap 2 2" xfId="9351"/>
    <cellStyle name="_Elec Peak Capacity Need_2008-2029_032709_Wind 5% Cap 2 2 2" xfId="21838"/>
    <cellStyle name="_Elec Peak Capacity Need_2008-2029_032709_Wind 5% Cap 2 2 2 2" xfId="21839"/>
    <cellStyle name="_Elec Peak Capacity Need_2008-2029_032709_Wind 5% Cap 2 2 3" xfId="21840"/>
    <cellStyle name="_Elec Peak Capacity Need_2008-2029_032709_Wind 5% Cap 2 3" xfId="21841"/>
    <cellStyle name="_Elec Peak Capacity Need_2008-2029_032709_Wind 5% Cap 2 3 2" xfId="21842"/>
    <cellStyle name="_Elec Peak Capacity Need_2008-2029_032709_Wind 5% Cap 2 4" xfId="21843"/>
    <cellStyle name="_Elec Peak Capacity Need_2008-2029_032709_Wind 5% Cap 3" xfId="12172"/>
    <cellStyle name="_Elec Peak Capacity Need_2008-2029_032709_Wind 5% Cap 3 2" xfId="21844"/>
    <cellStyle name="_Elec Peak Capacity Need_2008-2029_032709_Wind 5% Cap 4" xfId="21845"/>
    <cellStyle name="_Elec Peak Capacity Need_2008-2029_032709_Wind 5% Cap_DEM-WP(C) ENERG10C--ctn Mid-C_042010 2010GRC" xfId="9352"/>
    <cellStyle name="_Elec Peak Capacity Need_2008-2029_032709_Wind 5% Cap_DEM-WP(C) ENERG10C--ctn Mid-C_042010 2010GRC 2" xfId="39000"/>
    <cellStyle name="_Elec Peak Capacity Need_2008-2029_032709_Wind 5% Cap_NIM Summary" xfId="3219"/>
    <cellStyle name="_Elec Peak Capacity Need_2008-2029_032709_Wind 5% Cap_NIM Summary 2" xfId="3220"/>
    <cellStyle name="_Elec Peak Capacity Need_2008-2029_032709_Wind 5% Cap_NIM Summary 2 2" xfId="12173"/>
    <cellStyle name="_Elec Peak Capacity Need_2008-2029_032709_Wind 5% Cap_NIM Summary 2 2 2" xfId="21846"/>
    <cellStyle name="_Elec Peak Capacity Need_2008-2029_032709_Wind 5% Cap_NIM Summary 2 3" xfId="21847"/>
    <cellStyle name="_Elec Peak Capacity Need_2008-2029_032709_Wind 5% Cap_NIM Summary 3" xfId="12174"/>
    <cellStyle name="_Elec Peak Capacity Need_2008-2029_032709_Wind 5% Cap_NIM Summary 3 2" xfId="21848"/>
    <cellStyle name="_Elec Peak Capacity Need_2008-2029_032709_Wind 5% Cap_NIM Summary 4" xfId="21849"/>
    <cellStyle name="_Elec Peak Capacity Need_2008-2029_032709_Wind 5% Cap_NIM Summary_DEM-WP(C) ENERG10C--ctn Mid-C_042010 2010GRC" xfId="9353"/>
    <cellStyle name="_Elec Peak Capacity Need_2008-2029_032709_Wind 5% Cap_NIM Summary_DEM-WP(C) ENERG10C--ctn Mid-C_042010 2010GRC 2" xfId="39001"/>
    <cellStyle name="_Elec Peak Capacity Need_2008-2029_032709_Wind 5% Cap-ST-Adj-PJP1" xfId="3221"/>
    <cellStyle name="_Elec Peak Capacity Need_2008-2029_032709_Wind 5% Cap-ST-Adj-PJP1 2" xfId="3222"/>
    <cellStyle name="_Elec Peak Capacity Need_2008-2029_032709_Wind 5% Cap-ST-Adj-PJP1 2 2" xfId="9354"/>
    <cellStyle name="_Elec Peak Capacity Need_2008-2029_032709_Wind 5% Cap-ST-Adj-PJP1 2 2 2" xfId="21850"/>
    <cellStyle name="_Elec Peak Capacity Need_2008-2029_032709_Wind 5% Cap-ST-Adj-PJP1 2 2 2 2" xfId="21851"/>
    <cellStyle name="_Elec Peak Capacity Need_2008-2029_032709_Wind 5% Cap-ST-Adj-PJP1 2 2 3" xfId="21852"/>
    <cellStyle name="_Elec Peak Capacity Need_2008-2029_032709_Wind 5% Cap-ST-Adj-PJP1 2 3" xfId="21853"/>
    <cellStyle name="_Elec Peak Capacity Need_2008-2029_032709_Wind 5% Cap-ST-Adj-PJP1 2 3 2" xfId="21854"/>
    <cellStyle name="_Elec Peak Capacity Need_2008-2029_032709_Wind 5% Cap-ST-Adj-PJP1 2 4" xfId="21855"/>
    <cellStyle name="_Elec Peak Capacity Need_2008-2029_032709_Wind 5% Cap-ST-Adj-PJP1 3" xfId="12175"/>
    <cellStyle name="_Elec Peak Capacity Need_2008-2029_032709_Wind 5% Cap-ST-Adj-PJP1 3 2" xfId="21856"/>
    <cellStyle name="_Elec Peak Capacity Need_2008-2029_032709_Wind 5% Cap-ST-Adj-PJP1 4" xfId="21857"/>
    <cellStyle name="_Elec Peak Capacity Need_2008-2029_032709_Wind 5% Cap-ST-Adj-PJP1_DEM-WP(C) ENERG10C--ctn Mid-C_042010 2010GRC" xfId="9355"/>
    <cellStyle name="_Elec Peak Capacity Need_2008-2029_032709_Wind 5% Cap-ST-Adj-PJP1_DEM-WP(C) ENERG10C--ctn Mid-C_042010 2010GRC 2" xfId="39002"/>
    <cellStyle name="_Elec Peak Capacity Need_2008-2029_032709_Wind 5% Cap-ST-Adj-PJP1_NIM Summary" xfId="3223"/>
    <cellStyle name="_Elec Peak Capacity Need_2008-2029_032709_Wind 5% Cap-ST-Adj-PJP1_NIM Summary 2" xfId="3224"/>
    <cellStyle name="_Elec Peak Capacity Need_2008-2029_032709_Wind 5% Cap-ST-Adj-PJP1_NIM Summary 2 2" xfId="12176"/>
    <cellStyle name="_Elec Peak Capacity Need_2008-2029_032709_Wind 5% Cap-ST-Adj-PJP1_NIM Summary 2 2 2" xfId="21858"/>
    <cellStyle name="_Elec Peak Capacity Need_2008-2029_032709_Wind 5% Cap-ST-Adj-PJP1_NIM Summary 2 3" xfId="21859"/>
    <cellStyle name="_Elec Peak Capacity Need_2008-2029_032709_Wind 5% Cap-ST-Adj-PJP1_NIM Summary 3" xfId="12177"/>
    <cellStyle name="_Elec Peak Capacity Need_2008-2029_032709_Wind 5% Cap-ST-Adj-PJP1_NIM Summary 3 2" xfId="21860"/>
    <cellStyle name="_Elec Peak Capacity Need_2008-2029_032709_Wind 5% Cap-ST-Adj-PJP1_NIM Summary 4" xfId="21861"/>
    <cellStyle name="_Elec Peak Capacity Need_2008-2029_032709_Wind 5% Cap-ST-Adj-PJP1_NIM Summary_DEM-WP(C) ENERG10C--ctn Mid-C_042010 2010GRC" xfId="9356"/>
    <cellStyle name="_Elec Peak Capacity Need_2008-2029_032709_Wind 5% Cap-ST-Adj-PJP1_NIM Summary_DEM-WP(C) ENERG10C--ctn Mid-C_042010 2010GRC 2" xfId="39003"/>
    <cellStyle name="_Elec Peak Capacity Need_2008-2029_120908_Wind 5% Cap_Low" xfId="3225"/>
    <cellStyle name="_Elec Peak Capacity Need_2008-2029_120908_Wind 5% Cap_Low 2" xfId="3226"/>
    <cellStyle name="_Elec Peak Capacity Need_2008-2029_120908_Wind 5% Cap_Low 2 2" xfId="9357"/>
    <cellStyle name="_Elec Peak Capacity Need_2008-2029_120908_Wind 5% Cap_Low 2 2 2" xfId="21862"/>
    <cellStyle name="_Elec Peak Capacity Need_2008-2029_120908_Wind 5% Cap_Low 2 2 2 2" xfId="21863"/>
    <cellStyle name="_Elec Peak Capacity Need_2008-2029_120908_Wind 5% Cap_Low 2 2 3" xfId="21864"/>
    <cellStyle name="_Elec Peak Capacity Need_2008-2029_120908_Wind 5% Cap_Low 2 3" xfId="21865"/>
    <cellStyle name="_Elec Peak Capacity Need_2008-2029_120908_Wind 5% Cap_Low 2 3 2" xfId="21866"/>
    <cellStyle name="_Elec Peak Capacity Need_2008-2029_120908_Wind 5% Cap_Low 2 4" xfId="21867"/>
    <cellStyle name="_Elec Peak Capacity Need_2008-2029_120908_Wind 5% Cap_Low 3" xfId="12178"/>
    <cellStyle name="_Elec Peak Capacity Need_2008-2029_120908_Wind 5% Cap_Low 3 2" xfId="21868"/>
    <cellStyle name="_Elec Peak Capacity Need_2008-2029_120908_Wind 5% Cap_Low 4" xfId="21869"/>
    <cellStyle name="_Elec Peak Capacity Need_2008-2029_120908_Wind 5% Cap_Low_DEM-WP(C) ENERG10C--ctn Mid-C_042010 2010GRC" xfId="9358"/>
    <cellStyle name="_Elec Peak Capacity Need_2008-2029_120908_Wind 5% Cap_Low_DEM-WP(C) ENERG10C--ctn Mid-C_042010 2010GRC 2" xfId="39004"/>
    <cellStyle name="_Elec Peak Capacity Need_2008-2029_120908_Wind 5% Cap_Low_NIM Summary" xfId="3227"/>
    <cellStyle name="_Elec Peak Capacity Need_2008-2029_120908_Wind 5% Cap_Low_NIM Summary 2" xfId="3228"/>
    <cellStyle name="_Elec Peak Capacity Need_2008-2029_120908_Wind 5% Cap_Low_NIM Summary 2 2" xfId="12179"/>
    <cellStyle name="_Elec Peak Capacity Need_2008-2029_120908_Wind 5% Cap_Low_NIM Summary 2 2 2" xfId="21870"/>
    <cellStyle name="_Elec Peak Capacity Need_2008-2029_120908_Wind 5% Cap_Low_NIM Summary 2 3" xfId="21871"/>
    <cellStyle name="_Elec Peak Capacity Need_2008-2029_120908_Wind 5% Cap_Low_NIM Summary 3" xfId="12180"/>
    <cellStyle name="_Elec Peak Capacity Need_2008-2029_120908_Wind 5% Cap_Low_NIM Summary 3 2" xfId="21872"/>
    <cellStyle name="_Elec Peak Capacity Need_2008-2029_120908_Wind 5% Cap_Low_NIM Summary 4" xfId="21873"/>
    <cellStyle name="_Elec Peak Capacity Need_2008-2029_120908_Wind 5% Cap_Low_NIM Summary_DEM-WP(C) ENERG10C--ctn Mid-C_042010 2010GRC" xfId="9359"/>
    <cellStyle name="_Elec Peak Capacity Need_2008-2029_120908_Wind 5% Cap_Low_NIM Summary_DEM-WP(C) ENERG10C--ctn Mid-C_042010 2010GRC 2" xfId="39005"/>
    <cellStyle name="_Elec Peak Capacity Need_2008-2029_Wind 5% Cap_050809" xfId="3229"/>
    <cellStyle name="_Elec Peak Capacity Need_2008-2029_Wind 5% Cap_050809 2" xfId="3230"/>
    <cellStyle name="_Elec Peak Capacity Need_2008-2029_Wind 5% Cap_050809 2 2" xfId="9360"/>
    <cellStyle name="_Elec Peak Capacity Need_2008-2029_Wind 5% Cap_050809 2 2 2" xfId="21874"/>
    <cellStyle name="_Elec Peak Capacity Need_2008-2029_Wind 5% Cap_050809 2 2 2 2" xfId="21875"/>
    <cellStyle name="_Elec Peak Capacity Need_2008-2029_Wind 5% Cap_050809 2 2 3" xfId="21876"/>
    <cellStyle name="_Elec Peak Capacity Need_2008-2029_Wind 5% Cap_050809 2 3" xfId="21877"/>
    <cellStyle name="_Elec Peak Capacity Need_2008-2029_Wind 5% Cap_050809 2 3 2" xfId="21878"/>
    <cellStyle name="_Elec Peak Capacity Need_2008-2029_Wind 5% Cap_050809 2 4" xfId="21879"/>
    <cellStyle name="_Elec Peak Capacity Need_2008-2029_Wind 5% Cap_050809 3" xfId="12181"/>
    <cellStyle name="_Elec Peak Capacity Need_2008-2029_Wind 5% Cap_050809 3 2" xfId="21880"/>
    <cellStyle name="_Elec Peak Capacity Need_2008-2029_Wind 5% Cap_050809 4" xfId="21881"/>
    <cellStyle name="_Elec Peak Capacity Need_2008-2029_Wind 5% Cap_050809_DEM-WP(C) ENERG10C--ctn Mid-C_042010 2010GRC" xfId="9361"/>
    <cellStyle name="_Elec Peak Capacity Need_2008-2029_Wind 5% Cap_050809_DEM-WP(C) ENERG10C--ctn Mid-C_042010 2010GRC 2" xfId="39006"/>
    <cellStyle name="_Elec Peak Capacity Need_2008-2029_Wind 5% Cap_050809_NIM Summary" xfId="3231"/>
    <cellStyle name="_Elec Peak Capacity Need_2008-2029_Wind 5% Cap_050809_NIM Summary 2" xfId="3232"/>
    <cellStyle name="_Elec Peak Capacity Need_2008-2029_Wind 5% Cap_050809_NIM Summary 2 2" xfId="12182"/>
    <cellStyle name="_Elec Peak Capacity Need_2008-2029_Wind 5% Cap_050809_NIM Summary 2 2 2" xfId="21882"/>
    <cellStyle name="_Elec Peak Capacity Need_2008-2029_Wind 5% Cap_050809_NIM Summary 2 3" xfId="21883"/>
    <cellStyle name="_Elec Peak Capacity Need_2008-2029_Wind 5% Cap_050809_NIM Summary 3" xfId="12183"/>
    <cellStyle name="_Elec Peak Capacity Need_2008-2029_Wind 5% Cap_050809_NIM Summary 3 2" xfId="21884"/>
    <cellStyle name="_Elec Peak Capacity Need_2008-2029_Wind 5% Cap_050809_NIM Summary 4" xfId="21885"/>
    <cellStyle name="_Elec Peak Capacity Need_2008-2029_Wind 5% Cap_050809_NIM Summary_DEM-WP(C) ENERG10C--ctn Mid-C_042010 2010GRC" xfId="9362"/>
    <cellStyle name="_Elec Peak Capacity Need_2008-2029_Wind 5% Cap_050809_NIM Summary_DEM-WP(C) ENERG10C--ctn Mid-C_042010 2010GRC 2" xfId="39007"/>
    <cellStyle name="_x0013__Electric Rev Req Model (2009 GRC) " xfId="3233"/>
    <cellStyle name="_x0013__Electric Rev Req Model (2009 GRC)  2" xfId="3234"/>
    <cellStyle name="_x0013__Electric Rev Req Model (2009 GRC)  2 2" xfId="3235"/>
    <cellStyle name="_x0013__Electric Rev Req Model (2009 GRC)  2 2 2" xfId="18522"/>
    <cellStyle name="_x0013__Electric Rev Req Model (2009 GRC)  2 3" xfId="14022"/>
    <cellStyle name="_x0013__Electric Rev Req Model (2009 GRC)  3" xfId="3236"/>
    <cellStyle name="_x0013__Electric Rev Req Model (2009 GRC)  3 2" xfId="18523"/>
    <cellStyle name="_x0013__Electric Rev Req Model (2009 GRC)  4" xfId="14021"/>
    <cellStyle name="_x0013__Electric Rev Req Model (2009 GRC) _DEM-WP(C) ENERG10C--ctn Mid-C_042010 2010GRC" xfId="9363"/>
    <cellStyle name="_x0013__Electric Rev Req Model (2009 GRC) _DEM-WP(C) ENERG10C--ctn Mid-C_042010 2010GRC 2" xfId="39008"/>
    <cellStyle name="_x0013__Electric Rev Req Model (2009 GRC) Rebuttal" xfId="3237"/>
    <cellStyle name="_x0013__Electric Rev Req Model (2009 GRC) Rebuttal 2" xfId="3238"/>
    <cellStyle name="_x0013__Electric Rev Req Model (2009 GRC) Rebuttal 2 2" xfId="3239"/>
    <cellStyle name="_x0013__Electric Rev Req Model (2009 GRC) Rebuttal 2 2 2" xfId="18524"/>
    <cellStyle name="_x0013__Electric Rev Req Model (2009 GRC) Rebuttal 2 3" xfId="16139"/>
    <cellStyle name="_x0013__Electric Rev Req Model (2009 GRC) Rebuttal 3" xfId="3240"/>
    <cellStyle name="_x0013__Electric Rev Req Model (2009 GRC) Rebuttal 3 2" xfId="18525"/>
    <cellStyle name="_x0013__Electric Rev Req Model (2009 GRC) Rebuttal 4" xfId="14023"/>
    <cellStyle name="_x0013__Electric Rev Req Model (2009 GRC) Rebuttal REmoval of New  WH Solar AdjustMI" xfId="3241"/>
    <cellStyle name="_x0013__Electric Rev Req Model (2009 GRC) Rebuttal REmoval of New  WH Solar AdjustMI 2" xfId="3242"/>
    <cellStyle name="_x0013__Electric Rev Req Model (2009 GRC) Rebuttal REmoval of New  WH Solar AdjustMI 2 2" xfId="3243"/>
    <cellStyle name="_x0013__Electric Rev Req Model (2009 GRC) Rebuttal REmoval of New  WH Solar AdjustMI 2 2 2" xfId="18526"/>
    <cellStyle name="_x0013__Electric Rev Req Model (2009 GRC) Rebuttal REmoval of New  WH Solar AdjustMI 2 3" xfId="14025"/>
    <cellStyle name="_x0013__Electric Rev Req Model (2009 GRC) Rebuttal REmoval of New  WH Solar AdjustMI 3" xfId="3244"/>
    <cellStyle name="_x0013__Electric Rev Req Model (2009 GRC) Rebuttal REmoval of New  WH Solar AdjustMI 3 2" xfId="18527"/>
    <cellStyle name="_x0013__Electric Rev Req Model (2009 GRC) Rebuttal REmoval of New  WH Solar AdjustMI 4" xfId="14024"/>
    <cellStyle name="_x0013__Electric Rev Req Model (2009 GRC) Rebuttal REmoval of New  WH Solar AdjustMI_DEM-WP(C) ENERG10C--ctn Mid-C_042010 2010GRC" xfId="9364"/>
    <cellStyle name="_x0013__Electric Rev Req Model (2009 GRC) Rebuttal REmoval of New  WH Solar AdjustMI_DEM-WP(C) ENERG10C--ctn Mid-C_042010 2010GRC 2" xfId="39009"/>
    <cellStyle name="_x0013__Electric Rev Req Model (2009 GRC) Revised 01-18-2010" xfId="3245"/>
    <cellStyle name="_x0013__Electric Rev Req Model (2009 GRC) Revised 01-18-2010 2" xfId="3246"/>
    <cellStyle name="_x0013__Electric Rev Req Model (2009 GRC) Revised 01-18-2010 2 2" xfId="3247"/>
    <cellStyle name="_x0013__Electric Rev Req Model (2009 GRC) Revised 01-18-2010 2 2 2" xfId="18528"/>
    <cellStyle name="_x0013__Electric Rev Req Model (2009 GRC) Revised 01-18-2010 2 3" xfId="14027"/>
    <cellStyle name="_x0013__Electric Rev Req Model (2009 GRC) Revised 01-18-2010 3" xfId="3248"/>
    <cellStyle name="_x0013__Electric Rev Req Model (2009 GRC) Revised 01-18-2010 3 2" xfId="18529"/>
    <cellStyle name="_x0013__Electric Rev Req Model (2009 GRC) Revised 01-18-2010 4" xfId="14026"/>
    <cellStyle name="_x0013__Electric Rev Req Model (2009 GRC) Revised 01-18-2010_DEM-WP(C) ENERG10C--ctn Mid-C_042010 2010GRC" xfId="9365"/>
    <cellStyle name="_x0013__Electric Rev Req Model (2009 GRC) Revised 01-18-2010_DEM-WP(C) ENERG10C--ctn Mid-C_042010 2010GRC 2" xfId="39010"/>
    <cellStyle name="_x0013__Electric Rev Req Model (2010 GRC)" xfId="10979"/>
    <cellStyle name="_x0013__Electric Rev Req Model (2010 GRC) 2" xfId="39011"/>
    <cellStyle name="_x0013__Electric Rev Req Model (2010 GRC) SF" xfId="10980"/>
    <cellStyle name="_x0013__Electric Rev Req Model (2010 GRC) SF 2" xfId="39012"/>
    <cellStyle name="_ENCOGEN_WBOOK" xfId="3249"/>
    <cellStyle name="_ENCOGEN_WBOOK 2" xfId="3250"/>
    <cellStyle name="_ENCOGEN_WBOOK 2 2" xfId="12184"/>
    <cellStyle name="_ENCOGEN_WBOOK 2 2 2" xfId="21886"/>
    <cellStyle name="_ENCOGEN_WBOOK 2 3" xfId="21887"/>
    <cellStyle name="_ENCOGEN_WBOOK 3" xfId="12185"/>
    <cellStyle name="_ENCOGEN_WBOOK 3 2" xfId="21888"/>
    <cellStyle name="_ENCOGEN_WBOOK 4" xfId="21889"/>
    <cellStyle name="_ENCOGEN_WBOOK_DEM-WP(C) ENERG10C--ctn Mid-C_042010 2010GRC" xfId="9366"/>
    <cellStyle name="_ENCOGEN_WBOOK_DEM-WP(C) ENERG10C--ctn Mid-C_042010 2010GRC 2" xfId="39013"/>
    <cellStyle name="_ENCOGEN_WBOOK_NIM Summary" xfId="3251"/>
    <cellStyle name="_ENCOGEN_WBOOK_NIM Summary 2" xfId="3252"/>
    <cellStyle name="_ENCOGEN_WBOOK_NIM Summary 2 2" xfId="12186"/>
    <cellStyle name="_ENCOGEN_WBOOK_NIM Summary 2 2 2" xfId="21890"/>
    <cellStyle name="_ENCOGEN_WBOOK_NIM Summary 2 3" xfId="21891"/>
    <cellStyle name="_ENCOGEN_WBOOK_NIM Summary 3" xfId="12187"/>
    <cellStyle name="_ENCOGEN_WBOOK_NIM Summary 3 2" xfId="21892"/>
    <cellStyle name="_ENCOGEN_WBOOK_NIM Summary 4" xfId="21893"/>
    <cellStyle name="_ENCOGEN_WBOOK_NIM Summary_DEM-WP(C) ENERG10C--ctn Mid-C_042010 2010GRC" xfId="9367"/>
    <cellStyle name="_ENCOGEN_WBOOK_NIM Summary_DEM-WP(C) ENERG10C--ctn Mid-C_042010 2010GRC 2" xfId="39014"/>
    <cellStyle name="_x0013__Final Order Electric EXHIBIT A-1" xfId="3253"/>
    <cellStyle name="_x0013__Final Order Electric EXHIBIT A-1 2" xfId="3254"/>
    <cellStyle name="_x0013__Final Order Electric EXHIBIT A-1 2 2" xfId="3255"/>
    <cellStyle name="_x0013__Final Order Electric EXHIBIT A-1 2 2 2" xfId="18530"/>
    <cellStyle name="_x0013__Final Order Electric EXHIBIT A-1 2 3" xfId="16140"/>
    <cellStyle name="_x0013__Final Order Electric EXHIBIT A-1 3" xfId="3256"/>
    <cellStyle name="_x0013__Final Order Electric EXHIBIT A-1 3 2" xfId="18531"/>
    <cellStyle name="_x0013__Final Order Electric EXHIBIT A-1 4" xfId="14030"/>
    <cellStyle name="_Fixed Gas Transport 1 19 09" xfId="3257"/>
    <cellStyle name="_Fixed Gas Transport 1 19 09 2" xfId="3258"/>
    <cellStyle name="_Fixed Gas Transport 1 19 09 2 2" xfId="3259"/>
    <cellStyle name="_Fixed Gas Transport 1 19 09 2 2 2" xfId="18532"/>
    <cellStyle name="_Fixed Gas Transport 1 19 09 2 2 2 2" xfId="21894"/>
    <cellStyle name="_Fixed Gas Transport 1 19 09 2 2 3" xfId="21895"/>
    <cellStyle name="_Fixed Gas Transport 1 19 09 2 3" xfId="14032"/>
    <cellStyle name="_Fixed Gas Transport 1 19 09 2 3 2" xfId="21896"/>
    <cellStyle name="_Fixed Gas Transport 1 19 09 2 4" xfId="21897"/>
    <cellStyle name="_Fixed Gas Transport 1 19 09 3" xfId="3260"/>
    <cellStyle name="_Fixed Gas Transport 1 19 09 3 2" xfId="18533"/>
    <cellStyle name="_Fixed Gas Transport 1 19 09 4" xfId="14031"/>
    <cellStyle name="_Fixed Gas Transport 1 19 09_DEM-WP(C) ENERG10C--ctn Mid-C_042010 2010GRC" xfId="9368"/>
    <cellStyle name="_Fixed Gas Transport 1 19 09_DEM-WP(C) ENERG10C--ctn Mid-C_042010 2010GRC 2" xfId="39015"/>
    <cellStyle name="_Fuel Prices 4-14" xfId="3261"/>
    <cellStyle name="_Fuel Prices 4-14 10" xfId="21898"/>
    <cellStyle name="_Fuel Prices 4-14 10 2" xfId="21899"/>
    <cellStyle name="_Fuel Prices 4-14 2" xfId="3262"/>
    <cellStyle name="_Fuel Prices 4-14 2 2" xfId="3263"/>
    <cellStyle name="_Fuel Prices 4-14 2 2 2" xfId="3264"/>
    <cellStyle name="_Fuel Prices 4-14 2 2 2 2" xfId="18534"/>
    <cellStyle name="_Fuel Prices 4-14 2 2 3" xfId="14034"/>
    <cellStyle name="_Fuel Prices 4-14 2 3" xfId="3265"/>
    <cellStyle name="_Fuel Prices 4-14 2 3 2" xfId="18535"/>
    <cellStyle name="_Fuel Prices 4-14 2 4" xfId="14033"/>
    <cellStyle name="_Fuel Prices 4-14 3" xfId="3266"/>
    <cellStyle name="_Fuel Prices 4-14 3 2" xfId="3267"/>
    <cellStyle name="_Fuel Prices 4-14 3 2 2" xfId="18536"/>
    <cellStyle name="_Fuel Prices 4-14 3 3" xfId="14035"/>
    <cellStyle name="_Fuel Prices 4-14 4" xfId="3268"/>
    <cellStyle name="_Fuel Prices 4-14 4 2" xfId="3269"/>
    <cellStyle name="_Fuel Prices 4-14 4 2 2" xfId="15616"/>
    <cellStyle name="_Fuel Prices 4-14 4 2 2 2" xfId="21900"/>
    <cellStyle name="_Fuel Prices 4-14 4 2 3" xfId="21901"/>
    <cellStyle name="_Fuel Prices 4-14 4 3" xfId="14036"/>
    <cellStyle name="_Fuel Prices 4-14 4 3 2" xfId="21902"/>
    <cellStyle name="_Fuel Prices 4-14 4 4" xfId="21903"/>
    <cellStyle name="_Fuel Prices 4-14 5" xfId="3270"/>
    <cellStyle name="_Fuel Prices 4-14 5 2" xfId="9369"/>
    <cellStyle name="_Fuel Prices 4-14 5 2 2" xfId="21904"/>
    <cellStyle name="_Fuel Prices 4-14 5 2 2 2" xfId="21905"/>
    <cellStyle name="_Fuel Prices 4-14 5 2 3" xfId="21906"/>
    <cellStyle name="_Fuel Prices 4-14 5 2 4" xfId="21907"/>
    <cellStyle name="_Fuel Prices 4-14 5 3" xfId="21908"/>
    <cellStyle name="_Fuel Prices 4-14 5 3 2" xfId="21909"/>
    <cellStyle name="_Fuel Prices 4-14 5 3 3" xfId="21910"/>
    <cellStyle name="_Fuel Prices 4-14 5 4" xfId="21911"/>
    <cellStyle name="_Fuel Prices 4-14 6" xfId="9370"/>
    <cellStyle name="_Fuel Prices 4-14 6 2" xfId="21912"/>
    <cellStyle name="_Fuel Prices 4-14 6 2 2" xfId="21913"/>
    <cellStyle name="_Fuel Prices 4-14 6 2 2 2" xfId="21914"/>
    <cellStyle name="_Fuel Prices 4-14 6 2 3" xfId="21915"/>
    <cellStyle name="_Fuel Prices 4-14 6 3" xfId="21916"/>
    <cellStyle name="_Fuel Prices 4-14 6 3 2" xfId="21917"/>
    <cellStyle name="_Fuel Prices 4-14 6 4" xfId="21918"/>
    <cellStyle name="_Fuel Prices 4-14 7" xfId="9371"/>
    <cellStyle name="_Fuel Prices 4-14 7 2" xfId="9372"/>
    <cellStyle name="_Fuel Prices 4-14 7 2 2" xfId="21919"/>
    <cellStyle name="_Fuel Prices 4-14 7 3" xfId="21920"/>
    <cellStyle name="_Fuel Prices 4-14 8" xfId="9373"/>
    <cellStyle name="_Fuel Prices 4-14 8 2" xfId="9374"/>
    <cellStyle name="_Fuel Prices 4-14 8 2 2" xfId="21921"/>
    <cellStyle name="_Fuel Prices 4-14 8 3" xfId="21922"/>
    <cellStyle name="_Fuel Prices 4-14 9" xfId="21923"/>
    <cellStyle name="_Fuel Prices 4-14 9 2" xfId="21924"/>
    <cellStyle name="_Fuel Prices 4-14 9 2 2" xfId="21925"/>
    <cellStyle name="_Fuel Prices 4-14 9 3" xfId="21926"/>
    <cellStyle name="_Fuel Prices 4-14_04 07E Wild Horse Wind Expansion (C) (2)" xfId="3271"/>
    <cellStyle name="_Fuel Prices 4-14_04 07E Wild Horse Wind Expansion (C) (2) 2" xfId="3272"/>
    <cellStyle name="_Fuel Prices 4-14_04 07E Wild Horse Wind Expansion (C) (2) 2 2" xfId="3273"/>
    <cellStyle name="_Fuel Prices 4-14_04 07E Wild Horse Wind Expansion (C) (2) 2 2 2" xfId="18537"/>
    <cellStyle name="_Fuel Prices 4-14_04 07E Wild Horse Wind Expansion (C) (2) 2 3" xfId="14038"/>
    <cellStyle name="_Fuel Prices 4-14_04 07E Wild Horse Wind Expansion (C) (2) 3" xfId="3274"/>
    <cellStyle name="_Fuel Prices 4-14_04 07E Wild Horse Wind Expansion (C) (2) 3 2" xfId="18538"/>
    <cellStyle name="_Fuel Prices 4-14_04 07E Wild Horse Wind Expansion (C) (2) 4" xfId="14037"/>
    <cellStyle name="_Fuel Prices 4-14_04 07E Wild Horse Wind Expansion (C) (2)_Adj Bench DR 3 for Initial Briefs (Electric)" xfId="3275"/>
    <cellStyle name="_Fuel Prices 4-14_04 07E Wild Horse Wind Expansion (C) (2)_Adj Bench DR 3 for Initial Briefs (Electric) 2" xfId="3276"/>
    <cellStyle name="_Fuel Prices 4-14_04 07E Wild Horse Wind Expansion (C) (2)_Adj Bench DR 3 for Initial Briefs (Electric) 2 2" xfId="3277"/>
    <cellStyle name="_Fuel Prices 4-14_04 07E Wild Horse Wind Expansion (C) (2)_Adj Bench DR 3 for Initial Briefs (Electric) 2 2 2" xfId="18539"/>
    <cellStyle name="_Fuel Prices 4-14_04 07E Wild Horse Wind Expansion (C) (2)_Adj Bench DR 3 for Initial Briefs (Electric) 2 3" xfId="14040"/>
    <cellStyle name="_Fuel Prices 4-14_04 07E Wild Horse Wind Expansion (C) (2)_Adj Bench DR 3 for Initial Briefs (Electric) 3" xfId="3278"/>
    <cellStyle name="_Fuel Prices 4-14_04 07E Wild Horse Wind Expansion (C) (2)_Adj Bench DR 3 for Initial Briefs (Electric) 3 2" xfId="18540"/>
    <cellStyle name="_Fuel Prices 4-14_04 07E Wild Horse Wind Expansion (C) (2)_Adj Bench DR 3 for Initial Briefs (Electric) 4" xfId="14039"/>
    <cellStyle name="_Fuel Prices 4-14_04 07E Wild Horse Wind Expansion (C) (2)_Adj Bench DR 3 for Initial Briefs (Electric)_DEM-WP(C) ENERG10C--ctn Mid-C_042010 2010GRC" xfId="9375"/>
    <cellStyle name="_Fuel Prices 4-14_04 07E Wild Horse Wind Expansion (C) (2)_Adj Bench DR 3 for Initial Briefs (Electric)_DEM-WP(C) ENERG10C--ctn Mid-C_042010 2010GRC 2" xfId="39016"/>
    <cellStyle name="_Fuel Prices 4-14_04 07E Wild Horse Wind Expansion (C) (2)_Book1" xfId="10981"/>
    <cellStyle name="_Fuel Prices 4-14_04 07E Wild Horse Wind Expansion (C) (2)_Book1 2" xfId="39017"/>
    <cellStyle name="_Fuel Prices 4-14_04 07E Wild Horse Wind Expansion (C) (2)_DEM-WP(C) ENERG10C--ctn Mid-C_042010 2010GRC" xfId="9376"/>
    <cellStyle name="_Fuel Prices 4-14_04 07E Wild Horse Wind Expansion (C) (2)_DEM-WP(C) ENERG10C--ctn Mid-C_042010 2010GRC 2" xfId="39018"/>
    <cellStyle name="_Fuel Prices 4-14_04 07E Wild Horse Wind Expansion (C) (2)_Electric Rev Req Model (2009 GRC) " xfId="3279"/>
    <cellStyle name="_Fuel Prices 4-14_04 07E Wild Horse Wind Expansion (C) (2)_Electric Rev Req Model (2009 GRC)  2" xfId="3280"/>
    <cellStyle name="_Fuel Prices 4-14_04 07E Wild Horse Wind Expansion (C) (2)_Electric Rev Req Model (2009 GRC)  2 2" xfId="3281"/>
    <cellStyle name="_Fuel Prices 4-14_04 07E Wild Horse Wind Expansion (C) (2)_Electric Rev Req Model (2009 GRC)  2 2 2" xfId="18541"/>
    <cellStyle name="_Fuel Prices 4-14_04 07E Wild Horse Wind Expansion (C) (2)_Electric Rev Req Model (2009 GRC)  2 3" xfId="14042"/>
    <cellStyle name="_Fuel Prices 4-14_04 07E Wild Horse Wind Expansion (C) (2)_Electric Rev Req Model (2009 GRC)  3" xfId="3282"/>
    <cellStyle name="_Fuel Prices 4-14_04 07E Wild Horse Wind Expansion (C) (2)_Electric Rev Req Model (2009 GRC)  3 2" xfId="18542"/>
    <cellStyle name="_Fuel Prices 4-14_04 07E Wild Horse Wind Expansion (C) (2)_Electric Rev Req Model (2009 GRC)  4" xfId="14041"/>
    <cellStyle name="_Fuel Prices 4-14_04 07E Wild Horse Wind Expansion (C) (2)_Electric Rev Req Model (2009 GRC) _DEM-WP(C) ENERG10C--ctn Mid-C_042010 2010GRC" xfId="9377"/>
    <cellStyle name="_Fuel Prices 4-14_04 07E Wild Horse Wind Expansion (C) (2)_Electric Rev Req Model (2009 GRC) _DEM-WP(C) ENERG10C--ctn Mid-C_042010 2010GRC 2" xfId="39019"/>
    <cellStyle name="_Fuel Prices 4-14_04 07E Wild Horse Wind Expansion (C) (2)_Electric Rev Req Model (2009 GRC) Rebuttal" xfId="3283"/>
    <cellStyle name="_Fuel Prices 4-14_04 07E Wild Horse Wind Expansion (C) (2)_Electric Rev Req Model (2009 GRC) Rebuttal 2" xfId="3284"/>
    <cellStyle name="_Fuel Prices 4-14_04 07E Wild Horse Wind Expansion (C) (2)_Electric Rev Req Model (2009 GRC) Rebuttal 2 2" xfId="3285"/>
    <cellStyle name="_Fuel Prices 4-14_04 07E Wild Horse Wind Expansion (C) (2)_Electric Rev Req Model (2009 GRC) Rebuttal 2 2 2" xfId="18543"/>
    <cellStyle name="_Fuel Prices 4-14_04 07E Wild Horse Wind Expansion (C) (2)_Electric Rev Req Model (2009 GRC) Rebuttal 2 3" xfId="16141"/>
    <cellStyle name="_Fuel Prices 4-14_04 07E Wild Horse Wind Expansion (C) (2)_Electric Rev Req Model (2009 GRC) Rebuttal 3" xfId="3286"/>
    <cellStyle name="_Fuel Prices 4-14_04 07E Wild Horse Wind Expansion (C) (2)_Electric Rev Req Model (2009 GRC) Rebuttal 3 2" xfId="18544"/>
    <cellStyle name="_Fuel Prices 4-14_04 07E Wild Horse Wind Expansion (C) (2)_Electric Rev Req Model (2009 GRC) Rebuttal 4" xfId="14043"/>
    <cellStyle name="_Fuel Prices 4-14_04 07E Wild Horse Wind Expansion (C) (2)_Electric Rev Req Model (2009 GRC) Rebuttal REmoval of New  WH Solar AdjustMI" xfId="3287"/>
    <cellStyle name="_Fuel Prices 4-14_04 07E Wild Horse Wind Expansion (C) (2)_Electric Rev Req Model (2009 GRC) Rebuttal REmoval of New  WH Solar AdjustMI 2" xfId="3288"/>
    <cellStyle name="_Fuel Prices 4-14_04 07E Wild Horse Wind Expansion (C) (2)_Electric Rev Req Model (2009 GRC) Rebuttal REmoval of New  WH Solar AdjustMI 2 2" xfId="3289"/>
    <cellStyle name="_Fuel Prices 4-14_04 07E Wild Horse Wind Expansion (C) (2)_Electric Rev Req Model (2009 GRC) Rebuttal REmoval of New  WH Solar AdjustMI 2 2 2" xfId="18545"/>
    <cellStyle name="_Fuel Prices 4-14_04 07E Wild Horse Wind Expansion (C) (2)_Electric Rev Req Model (2009 GRC) Rebuttal REmoval of New  WH Solar AdjustMI 2 3" xfId="14045"/>
    <cellStyle name="_Fuel Prices 4-14_04 07E Wild Horse Wind Expansion (C) (2)_Electric Rev Req Model (2009 GRC) Rebuttal REmoval of New  WH Solar AdjustMI 3" xfId="3290"/>
    <cellStyle name="_Fuel Prices 4-14_04 07E Wild Horse Wind Expansion (C) (2)_Electric Rev Req Model (2009 GRC) Rebuttal REmoval of New  WH Solar AdjustMI 3 2" xfId="18546"/>
    <cellStyle name="_Fuel Prices 4-14_04 07E Wild Horse Wind Expansion (C) (2)_Electric Rev Req Model (2009 GRC) Rebuttal REmoval of New  WH Solar AdjustMI 4" xfId="14044"/>
    <cellStyle name="_Fuel Prices 4-14_04 07E Wild Horse Wind Expansion (C) (2)_Electric Rev Req Model (2009 GRC) Rebuttal REmoval of New  WH Solar AdjustMI_DEM-WP(C) ENERG10C--ctn Mid-C_042010 2010GRC" xfId="9378"/>
    <cellStyle name="_Fuel Prices 4-14_04 07E Wild Horse Wind Expansion (C) (2)_Electric Rev Req Model (2009 GRC) Rebuttal REmoval of New  WH Solar AdjustMI_DEM-WP(C) ENERG10C--ctn Mid-C_042010 2010GRC 2" xfId="39020"/>
    <cellStyle name="_Fuel Prices 4-14_04 07E Wild Horse Wind Expansion (C) (2)_Electric Rev Req Model (2009 GRC) Revised 01-18-2010" xfId="3291"/>
    <cellStyle name="_Fuel Prices 4-14_04 07E Wild Horse Wind Expansion (C) (2)_Electric Rev Req Model (2009 GRC) Revised 01-18-2010 2" xfId="3292"/>
    <cellStyle name="_Fuel Prices 4-14_04 07E Wild Horse Wind Expansion (C) (2)_Electric Rev Req Model (2009 GRC) Revised 01-18-2010 2 2" xfId="3293"/>
    <cellStyle name="_Fuel Prices 4-14_04 07E Wild Horse Wind Expansion (C) (2)_Electric Rev Req Model (2009 GRC) Revised 01-18-2010 2 2 2" xfId="18547"/>
    <cellStyle name="_Fuel Prices 4-14_04 07E Wild Horse Wind Expansion (C) (2)_Electric Rev Req Model (2009 GRC) Revised 01-18-2010 2 3" xfId="14047"/>
    <cellStyle name="_Fuel Prices 4-14_04 07E Wild Horse Wind Expansion (C) (2)_Electric Rev Req Model (2009 GRC) Revised 01-18-2010 3" xfId="3294"/>
    <cellStyle name="_Fuel Prices 4-14_04 07E Wild Horse Wind Expansion (C) (2)_Electric Rev Req Model (2009 GRC) Revised 01-18-2010 3 2" xfId="18548"/>
    <cellStyle name="_Fuel Prices 4-14_04 07E Wild Horse Wind Expansion (C) (2)_Electric Rev Req Model (2009 GRC) Revised 01-18-2010 4" xfId="14046"/>
    <cellStyle name="_Fuel Prices 4-14_04 07E Wild Horse Wind Expansion (C) (2)_Electric Rev Req Model (2009 GRC) Revised 01-18-2010_DEM-WP(C) ENERG10C--ctn Mid-C_042010 2010GRC" xfId="9379"/>
    <cellStyle name="_Fuel Prices 4-14_04 07E Wild Horse Wind Expansion (C) (2)_Electric Rev Req Model (2009 GRC) Revised 01-18-2010_DEM-WP(C) ENERG10C--ctn Mid-C_042010 2010GRC 2" xfId="39021"/>
    <cellStyle name="_Fuel Prices 4-14_04 07E Wild Horse Wind Expansion (C) (2)_Electric Rev Req Model (2010 GRC)" xfId="10982"/>
    <cellStyle name="_Fuel Prices 4-14_04 07E Wild Horse Wind Expansion (C) (2)_Electric Rev Req Model (2010 GRC) 2" xfId="39022"/>
    <cellStyle name="_Fuel Prices 4-14_04 07E Wild Horse Wind Expansion (C) (2)_Electric Rev Req Model (2010 GRC) SF" xfId="10983"/>
    <cellStyle name="_Fuel Prices 4-14_04 07E Wild Horse Wind Expansion (C) (2)_Electric Rev Req Model (2010 GRC) SF 2" xfId="39023"/>
    <cellStyle name="_Fuel Prices 4-14_04 07E Wild Horse Wind Expansion (C) (2)_Final Order Electric EXHIBIT A-1" xfId="3295"/>
    <cellStyle name="_Fuel Prices 4-14_04 07E Wild Horse Wind Expansion (C) (2)_Final Order Electric EXHIBIT A-1 2" xfId="3296"/>
    <cellStyle name="_Fuel Prices 4-14_04 07E Wild Horse Wind Expansion (C) (2)_Final Order Electric EXHIBIT A-1 2 2" xfId="3297"/>
    <cellStyle name="_Fuel Prices 4-14_04 07E Wild Horse Wind Expansion (C) (2)_Final Order Electric EXHIBIT A-1 2 2 2" xfId="18549"/>
    <cellStyle name="_Fuel Prices 4-14_04 07E Wild Horse Wind Expansion (C) (2)_Final Order Electric EXHIBIT A-1 2 3" xfId="16142"/>
    <cellStyle name="_Fuel Prices 4-14_04 07E Wild Horse Wind Expansion (C) (2)_Final Order Electric EXHIBIT A-1 3" xfId="3298"/>
    <cellStyle name="_Fuel Prices 4-14_04 07E Wild Horse Wind Expansion (C) (2)_Final Order Electric EXHIBIT A-1 3 2" xfId="18550"/>
    <cellStyle name="_Fuel Prices 4-14_04 07E Wild Horse Wind Expansion (C) (2)_Final Order Electric EXHIBIT A-1 4" xfId="14048"/>
    <cellStyle name="_Fuel Prices 4-14_04 07E Wild Horse Wind Expansion (C) (2)_TENASKA REGULATORY ASSET" xfId="3299"/>
    <cellStyle name="_Fuel Prices 4-14_04 07E Wild Horse Wind Expansion (C) (2)_TENASKA REGULATORY ASSET 2" xfId="3300"/>
    <cellStyle name="_Fuel Prices 4-14_04 07E Wild Horse Wind Expansion (C) (2)_TENASKA REGULATORY ASSET 2 2" xfId="3301"/>
    <cellStyle name="_Fuel Prices 4-14_04 07E Wild Horse Wind Expansion (C) (2)_TENASKA REGULATORY ASSET 2 2 2" xfId="18551"/>
    <cellStyle name="_Fuel Prices 4-14_04 07E Wild Horse Wind Expansion (C) (2)_TENASKA REGULATORY ASSET 2 3" xfId="16143"/>
    <cellStyle name="_Fuel Prices 4-14_04 07E Wild Horse Wind Expansion (C) (2)_TENASKA REGULATORY ASSET 3" xfId="3302"/>
    <cellStyle name="_Fuel Prices 4-14_04 07E Wild Horse Wind Expansion (C) (2)_TENASKA REGULATORY ASSET 3 2" xfId="18552"/>
    <cellStyle name="_Fuel Prices 4-14_04 07E Wild Horse Wind Expansion (C) (2)_TENASKA REGULATORY ASSET 4" xfId="14049"/>
    <cellStyle name="_Fuel Prices 4-14_16.37E Wild Horse Expansion DeferralRevwrkingfile SF" xfId="3303"/>
    <cellStyle name="_Fuel Prices 4-14_16.37E Wild Horse Expansion DeferralRevwrkingfile SF 2" xfId="3304"/>
    <cellStyle name="_Fuel Prices 4-14_16.37E Wild Horse Expansion DeferralRevwrkingfile SF 2 2" xfId="3305"/>
    <cellStyle name="_Fuel Prices 4-14_16.37E Wild Horse Expansion DeferralRevwrkingfile SF 2 2 2" xfId="18553"/>
    <cellStyle name="_Fuel Prices 4-14_16.37E Wild Horse Expansion DeferralRevwrkingfile SF 2 3" xfId="14051"/>
    <cellStyle name="_Fuel Prices 4-14_16.37E Wild Horse Expansion DeferralRevwrkingfile SF 3" xfId="3306"/>
    <cellStyle name="_Fuel Prices 4-14_16.37E Wild Horse Expansion DeferralRevwrkingfile SF 3 2" xfId="18554"/>
    <cellStyle name="_Fuel Prices 4-14_16.37E Wild Horse Expansion DeferralRevwrkingfile SF 4" xfId="14050"/>
    <cellStyle name="_Fuel Prices 4-14_16.37E Wild Horse Expansion DeferralRevwrkingfile SF_DEM-WP(C) ENERG10C--ctn Mid-C_042010 2010GRC" xfId="9380"/>
    <cellStyle name="_Fuel Prices 4-14_16.37E Wild Horse Expansion DeferralRevwrkingfile SF_DEM-WP(C) ENERG10C--ctn Mid-C_042010 2010GRC 2" xfId="39024"/>
    <cellStyle name="_Fuel Prices 4-14_2009 Compliance Filing PCA Exhibits for GRC" xfId="10832"/>
    <cellStyle name="_Fuel Prices 4-14_2009 Compliance Filing PCA Exhibits for GRC 2" xfId="12188"/>
    <cellStyle name="_Fuel Prices 4-14_2009 Compliance Filing PCA Exhibits for GRC 2 2" xfId="39025"/>
    <cellStyle name="_Fuel Prices 4-14_2009 Compliance Filing PCA Exhibits for GRC 3" xfId="39026"/>
    <cellStyle name="_Fuel Prices 4-14_2009 GRC Compl Filing - Exhibit D" xfId="3307"/>
    <cellStyle name="_Fuel Prices 4-14_2009 GRC Compl Filing - Exhibit D 2" xfId="3308"/>
    <cellStyle name="_Fuel Prices 4-14_2009 GRC Compl Filing - Exhibit D 2 2" xfId="12189"/>
    <cellStyle name="_Fuel Prices 4-14_2009 GRC Compl Filing - Exhibit D 2 2 2" xfId="21927"/>
    <cellStyle name="_Fuel Prices 4-14_2009 GRC Compl Filing - Exhibit D 2 3" xfId="21928"/>
    <cellStyle name="_Fuel Prices 4-14_2009 GRC Compl Filing - Exhibit D 3" xfId="12190"/>
    <cellStyle name="_Fuel Prices 4-14_2009 GRC Compl Filing - Exhibit D 3 2" xfId="21929"/>
    <cellStyle name="_Fuel Prices 4-14_2009 GRC Compl Filing - Exhibit D 4" xfId="21930"/>
    <cellStyle name="_Fuel Prices 4-14_2009 GRC Compl Filing - Exhibit D_DEM-WP(C) ENERG10C--ctn Mid-C_042010 2010GRC" xfId="9381"/>
    <cellStyle name="_Fuel Prices 4-14_2009 GRC Compl Filing - Exhibit D_DEM-WP(C) ENERG10C--ctn Mid-C_042010 2010GRC 2" xfId="39027"/>
    <cellStyle name="_Fuel Prices 4-14_3.01 Income Statement" xfId="10833"/>
    <cellStyle name="_Fuel Prices 4-14_4 31 Regulatory Assets and Liabilities  7 06- Exhibit D" xfId="3309"/>
    <cellStyle name="_Fuel Prices 4-14_4 31 Regulatory Assets and Liabilities  7 06- Exhibit D 2" xfId="3310"/>
    <cellStyle name="_Fuel Prices 4-14_4 31 Regulatory Assets and Liabilities  7 06- Exhibit D 2 2" xfId="3311"/>
    <cellStyle name="_Fuel Prices 4-14_4 31 Regulatory Assets and Liabilities  7 06- Exhibit D 2 2 2" xfId="12191"/>
    <cellStyle name="_Fuel Prices 4-14_4 31 Regulatory Assets and Liabilities  7 06- Exhibit D 2 2 2 2" xfId="21931"/>
    <cellStyle name="_Fuel Prices 4-14_4 31 Regulatory Assets and Liabilities  7 06- Exhibit D 2 2 3" xfId="39028"/>
    <cellStyle name="_Fuel Prices 4-14_4 31 Regulatory Assets and Liabilities  7 06- Exhibit D 2 3" xfId="21932"/>
    <cellStyle name="_Fuel Prices 4-14_4 31 Regulatory Assets and Liabilities  7 06- Exhibit D 3" xfId="3312"/>
    <cellStyle name="_Fuel Prices 4-14_4 31 Regulatory Assets and Liabilities  7 06- Exhibit D 3 2" xfId="18555"/>
    <cellStyle name="_Fuel Prices 4-14_4 31 Regulatory Assets and Liabilities  7 06- Exhibit D 4" xfId="21933"/>
    <cellStyle name="_Fuel Prices 4-14_4 31 Regulatory Assets and Liabilities  7 06- Exhibit D_DEM-WP(C) ENERG10C--ctn Mid-C_042010 2010GRC" xfId="9382"/>
    <cellStyle name="_Fuel Prices 4-14_4 31 Regulatory Assets and Liabilities  7 06- Exhibit D_DEM-WP(C) ENERG10C--ctn Mid-C_042010 2010GRC 2" xfId="39029"/>
    <cellStyle name="_Fuel Prices 4-14_4 31 Regulatory Assets and Liabilities  7 06- Exhibit D_NIM Summary" xfId="3313"/>
    <cellStyle name="_Fuel Prices 4-14_4 31 Regulatory Assets and Liabilities  7 06- Exhibit D_NIM Summary 2" xfId="3314"/>
    <cellStyle name="_Fuel Prices 4-14_4 31 Regulatory Assets and Liabilities  7 06- Exhibit D_NIM Summary 2 2" xfId="12192"/>
    <cellStyle name="_Fuel Prices 4-14_4 31 Regulatory Assets and Liabilities  7 06- Exhibit D_NIM Summary 2 2 2" xfId="21934"/>
    <cellStyle name="_Fuel Prices 4-14_4 31 Regulatory Assets and Liabilities  7 06- Exhibit D_NIM Summary 2 3" xfId="21935"/>
    <cellStyle name="_Fuel Prices 4-14_4 31 Regulatory Assets and Liabilities  7 06- Exhibit D_NIM Summary 3" xfId="12193"/>
    <cellStyle name="_Fuel Prices 4-14_4 31 Regulatory Assets and Liabilities  7 06- Exhibit D_NIM Summary 3 2" xfId="21936"/>
    <cellStyle name="_Fuel Prices 4-14_4 31 Regulatory Assets and Liabilities  7 06- Exhibit D_NIM Summary 4" xfId="21937"/>
    <cellStyle name="_Fuel Prices 4-14_4 31 Regulatory Assets and Liabilities  7 06- Exhibit D_NIM Summary_DEM-WP(C) ENERG10C--ctn Mid-C_042010 2010GRC" xfId="9383"/>
    <cellStyle name="_Fuel Prices 4-14_4 31 Regulatory Assets and Liabilities  7 06- Exhibit D_NIM Summary_DEM-WP(C) ENERG10C--ctn Mid-C_042010 2010GRC 2" xfId="39030"/>
    <cellStyle name="_Fuel Prices 4-14_4 31 Regulatory Assets and Liabilities  7 06- Exhibit D_NIM+O&amp;M" xfId="9384"/>
    <cellStyle name="_Fuel Prices 4-14_4 31 Regulatory Assets and Liabilities  7 06- Exhibit D_NIM+O&amp;M 2" xfId="21938"/>
    <cellStyle name="_Fuel Prices 4-14_4 31 Regulatory Assets and Liabilities  7 06- Exhibit D_NIM+O&amp;M 2 2" xfId="21939"/>
    <cellStyle name="_Fuel Prices 4-14_4 31 Regulatory Assets and Liabilities  7 06- Exhibit D_NIM+O&amp;M 3" xfId="21940"/>
    <cellStyle name="_Fuel Prices 4-14_4 31 Regulatory Assets and Liabilities  7 06- Exhibit D_NIM+O&amp;M Monthly" xfId="9385"/>
    <cellStyle name="_Fuel Prices 4-14_4 31 Regulatory Assets and Liabilities  7 06- Exhibit D_NIM+O&amp;M Monthly 2" xfId="21941"/>
    <cellStyle name="_Fuel Prices 4-14_4 31 Regulatory Assets and Liabilities  7 06- Exhibit D_NIM+O&amp;M Monthly 2 2" xfId="21942"/>
    <cellStyle name="_Fuel Prices 4-14_4 31 Regulatory Assets and Liabilities  7 06- Exhibit D_NIM+O&amp;M Monthly 3" xfId="21943"/>
    <cellStyle name="_Fuel Prices 4-14_4 31E Reg Asset  Liab and EXH D" xfId="9386"/>
    <cellStyle name="_Fuel Prices 4-14_4 31E Reg Asset  Liab and EXH D _ Aug 10 Filing (2)" xfId="9387"/>
    <cellStyle name="_Fuel Prices 4-14_4 31E Reg Asset  Liab and EXH D _ Aug 10 Filing (2) 2" xfId="21944"/>
    <cellStyle name="_Fuel Prices 4-14_4 31E Reg Asset  Liab and EXH D _ Aug 10 Filing (2) 2 2" xfId="21945"/>
    <cellStyle name="_Fuel Prices 4-14_4 31E Reg Asset  Liab and EXH D _ Aug 10 Filing (2) 3" xfId="21946"/>
    <cellStyle name="_Fuel Prices 4-14_4 31E Reg Asset  Liab and EXH D 10" xfId="21947"/>
    <cellStyle name="_Fuel Prices 4-14_4 31E Reg Asset  Liab and EXH D 10 2" xfId="21948"/>
    <cellStyle name="_Fuel Prices 4-14_4 31E Reg Asset  Liab and EXH D 11" xfId="21949"/>
    <cellStyle name="_Fuel Prices 4-14_4 31E Reg Asset  Liab and EXH D 11 2" xfId="21950"/>
    <cellStyle name="_Fuel Prices 4-14_4 31E Reg Asset  Liab and EXH D 12" xfId="21951"/>
    <cellStyle name="_Fuel Prices 4-14_4 31E Reg Asset  Liab and EXH D 12 2" xfId="21952"/>
    <cellStyle name="_Fuel Prices 4-14_4 31E Reg Asset  Liab and EXH D 13" xfId="21953"/>
    <cellStyle name="_Fuel Prices 4-14_4 31E Reg Asset  Liab and EXH D 13 2" xfId="21954"/>
    <cellStyle name="_Fuel Prices 4-14_4 31E Reg Asset  Liab and EXH D 14" xfId="21955"/>
    <cellStyle name="_Fuel Prices 4-14_4 31E Reg Asset  Liab and EXH D 14 2" xfId="21956"/>
    <cellStyle name="_Fuel Prices 4-14_4 31E Reg Asset  Liab and EXH D 15" xfId="21957"/>
    <cellStyle name="_Fuel Prices 4-14_4 31E Reg Asset  Liab and EXH D 15 2" xfId="21958"/>
    <cellStyle name="_Fuel Prices 4-14_4 31E Reg Asset  Liab and EXH D 16" xfId="21959"/>
    <cellStyle name="_Fuel Prices 4-14_4 31E Reg Asset  Liab and EXH D 16 2" xfId="21960"/>
    <cellStyle name="_Fuel Prices 4-14_4 31E Reg Asset  Liab and EXH D 17" xfId="21961"/>
    <cellStyle name="_Fuel Prices 4-14_4 31E Reg Asset  Liab and EXH D 17 2" xfId="21962"/>
    <cellStyle name="_Fuel Prices 4-14_4 31E Reg Asset  Liab and EXH D 18" xfId="21963"/>
    <cellStyle name="_Fuel Prices 4-14_4 31E Reg Asset  Liab and EXH D 18 2" xfId="21964"/>
    <cellStyle name="_Fuel Prices 4-14_4 31E Reg Asset  Liab and EXH D 19" xfId="21965"/>
    <cellStyle name="_Fuel Prices 4-14_4 31E Reg Asset  Liab and EXH D 19 2" xfId="21966"/>
    <cellStyle name="_Fuel Prices 4-14_4 31E Reg Asset  Liab and EXH D 2" xfId="21967"/>
    <cellStyle name="_Fuel Prices 4-14_4 31E Reg Asset  Liab and EXH D 2 2" xfId="21968"/>
    <cellStyle name="_Fuel Prices 4-14_4 31E Reg Asset  Liab and EXH D 20" xfId="21969"/>
    <cellStyle name="_Fuel Prices 4-14_4 31E Reg Asset  Liab and EXH D 20 2" xfId="21970"/>
    <cellStyle name="_Fuel Prices 4-14_4 31E Reg Asset  Liab and EXH D 21" xfId="21971"/>
    <cellStyle name="_Fuel Prices 4-14_4 31E Reg Asset  Liab and EXH D 21 2" xfId="21972"/>
    <cellStyle name="_Fuel Prices 4-14_4 31E Reg Asset  Liab and EXH D 22" xfId="21973"/>
    <cellStyle name="_Fuel Prices 4-14_4 31E Reg Asset  Liab and EXH D 22 2" xfId="21974"/>
    <cellStyle name="_Fuel Prices 4-14_4 31E Reg Asset  Liab and EXH D 23" xfId="21975"/>
    <cellStyle name="_Fuel Prices 4-14_4 31E Reg Asset  Liab and EXH D 23 2" xfId="21976"/>
    <cellStyle name="_Fuel Prices 4-14_4 31E Reg Asset  Liab and EXH D 24" xfId="21977"/>
    <cellStyle name="_Fuel Prices 4-14_4 31E Reg Asset  Liab and EXH D 24 2" xfId="21978"/>
    <cellStyle name="_Fuel Prices 4-14_4 31E Reg Asset  Liab and EXH D 25" xfId="21979"/>
    <cellStyle name="_Fuel Prices 4-14_4 31E Reg Asset  Liab and EXH D 25 2" xfId="21980"/>
    <cellStyle name="_Fuel Prices 4-14_4 31E Reg Asset  Liab and EXH D 26" xfId="21981"/>
    <cellStyle name="_Fuel Prices 4-14_4 31E Reg Asset  Liab and EXH D 26 2" xfId="21982"/>
    <cellStyle name="_Fuel Prices 4-14_4 31E Reg Asset  Liab and EXH D 27" xfId="21983"/>
    <cellStyle name="_Fuel Prices 4-14_4 31E Reg Asset  Liab and EXH D 27 2" xfId="21984"/>
    <cellStyle name="_Fuel Prices 4-14_4 31E Reg Asset  Liab and EXH D 28" xfId="21985"/>
    <cellStyle name="_Fuel Prices 4-14_4 31E Reg Asset  Liab and EXH D 28 2" xfId="21986"/>
    <cellStyle name="_Fuel Prices 4-14_4 31E Reg Asset  Liab and EXH D 29" xfId="21987"/>
    <cellStyle name="_Fuel Prices 4-14_4 31E Reg Asset  Liab and EXH D 29 2" xfId="21988"/>
    <cellStyle name="_Fuel Prices 4-14_4 31E Reg Asset  Liab and EXH D 3" xfId="21989"/>
    <cellStyle name="_Fuel Prices 4-14_4 31E Reg Asset  Liab and EXH D 3 2" xfId="21990"/>
    <cellStyle name="_Fuel Prices 4-14_4 31E Reg Asset  Liab and EXH D 30" xfId="21991"/>
    <cellStyle name="_Fuel Prices 4-14_4 31E Reg Asset  Liab and EXH D 30 2" xfId="21992"/>
    <cellStyle name="_Fuel Prices 4-14_4 31E Reg Asset  Liab and EXH D 31" xfId="21993"/>
    <cellStyle name="_Fuel Prices 4-14_4 31E Reg Asset  Liab and EXH D 32" xfId="21994"/>
    <cellStyle name="_Fuel Prices 4-14_4 31E Reg Asset  Liab and EXH D 33" xfId="21995"/>
    <cellStyle name="_Fuel Prices 4-14_4 31E Reg Asset  Liab and EXH D 34" xfId="21996"/>
    <cellStyle name="_Fuel Prices 4-14_4 31E Reg Asset  Liab and EXH D 35" xfId="21997"/>
    <cellStyle name="_Fuel Prices 4-14_4 31E Reg Asset  Liab and EXH D 36" xfId="21998"/>
    <cellStyle name="_Fuel Prices 4-14_4 31E Reg Asset  Liab and EXH D 4" xfId="21999"/>
    <cellStyle name="_Fuel Prices 4-14_4 31E Reg Asset  Liab and EXH D 4 2" xfId="22000"/>
    <cellStyle name="_Fuel Prices 4-14_4 31E Reg Asset  Liab and EXH D 5" xfId="22001"/>
    <cellStyle name="_Fuel Prices 4-14_4 31E Reg Asset  Liab and EXH D 5 2" xfId="22002"/>
    <cellStyle name="_Fuel Prices 4-14_4 31E Reg Asset  Liab and EXH D 6" xfId="22003"/>
    <cellStyle name="_Fuel Prices 4-14_4 31E Reg Asset  Liab and EXH D 6 2" xfId="22004"/>
    <cellStyle name="_Fuel Prices 4-14_4 31E Reg Asset  Liab and EXH D 7" xfId="22005"/>
    <cellStyle name="_Fuel Prices 4-14_4 31E Reg Asset  Liab and EXH D 7 2" xfId="22006"/>
    <cellStyle name="_Fuel Prices 4-14_4 31E Reg Asset  Liab and EXH D 8" xfId="22007"/>
    <cellStyle name="_Fuel Prices 4-14_4 31E Reg Asset  Liab and EXH D 8 2" xfId="22008"/>
    <cellStyle name="_Fuel Prices 4-14_4 31E Reg Asset  Liab and EXH D 9" xfId="22009"/>
    <cellStyle name="_Fuel Prices 4-14_4 31E Reg Asset  Liab and EXH D 9 2" xfId="22010"/>
    <cellStyle name="_Fuel Prices 4-14_4 32 Regulatory Assets and Liabilities  7 06- Exhibit D" xfId="3315"/>
    <cellStyle name="_Fuel Prices 4-14_4 32 Regulatory Assets and Liabilities  7 06- Exhibit D 2" xfId="3316"/>
    <cellStyle name="_Fuel Prices 4-14_4 32 Regulatory Assets and Liabilities  7 06- Exhibit D 2 2" xfId="3317"/>
    <cellStyle name="_Fuel Prices 4-14_4 32 Regulatory Assets and Liabilities  7 06- Exhibit D 2 2 2" xfId="12194"/>
    <cellStyle name="_Fuel Prices 4-14_4 32 Regulatory Assets and Liabilities  7 06- Exhibit D 2 2 2 2" xfId="22011"/>
    <cellStyle name="_Fuel Prices 4-14_4 32 Regulatory Assets and Liabilities  7 06- Exhibit D 2 2 3" xfId="39031"/>
    <cellStyle name="_Fuel Prices 4-14_4 32 Regulatory Assets and Liabilities  7 06- Exhibit D 2 3" xfId="22012"/>
    <cellStyle name="_Fuel Prices 4-14_4 32 Regulatory Assets and Liabilities  7 06- Exhibit D 3" xfId="3318"/>
    <cellStyle name="_Fuel Prices 4-14_4 32 Regulatory Assets and Liabilities  7 06- Exhibit D 3 2" xfId="18556"/>
    <cellStyle name="_Fuel Prices 4-14_4 32 Regulatory Assets and Liabilities  7 06- Exhibit D 4" xfId="22013"/>
    <cellStyle name="_Fuel Prices 4-14_4 32 Regulatory Assets and Liabilities  7 06- Exhibit D_DEM-WP(C) ENERG10C--ctn Mid-C_042010 2010GRC" xfId="9388"/>
    <cellStyle name="_Fuel Prices 4-14_4 32 Regulatory Assets and Liabilities  7 06- Exhibit D_DEM-WP(C) ENERG10C--ctn Mid-C_042010 2010GRC 2" xfId="39032"/>
    <cellStyle name="_Fuel Prices 4-14_4 32 Regulatory Assets and Liabilities  7 06- Exhibit D_NIM Summary" xfId="3319"/>
    <cellStyle name="_Fuel Prices 4-14_4 32 Regulatory Assets and Liabilities  7 06- Exhibit D_NIM Summary 2" xfId="3320"/>
    <cellStyle name="_Fuel Prices 4-14_4 32 Regulatory Assets and Liabilities  7 06- Exhibit D_NIM Summary 2 2" xfId="12195"/>
    <cellStyle name="_Fuel Prices 4-14_4 32 Regulatory Assets and Liabilities  7 06- Exhibit D_NIM Summary 2 2 2" xfId="22014"/>
    <cellStyle name="_Fuel Prices 4-14_4 32 Regulatory Assets and Liabilities  7 06- Exhibit D_NIM Summary 2 3" xfId="22015"/>
    <cellStyle name="_Fuel Prices 4-14_4 32 Regulatory Assets and Liabilities  7 06- Exhibit D_NIM Summary 3" xfId="12196"/>
    <cellStyle name="_Fuel Prices 4-14_4 32 Regulatory Assets and Liabilities  7 06- Exhibit D_NIM Summary 3 2" xfId="22016"/>
    <cellStyle name="_Fuel Prices 4-14_4 32 Regulatory Assets and Liabilities  7 06- Exhibit D_NIM Summary 4" xfId="22017"/>
    <cellStyle name="_Fuel Prices 4-14_4 32 Regulatory Assets and Liabilities  7 06- Exhibit D_NIM Summary_DEM-WP(C) ENERG10C--ctn Mid-C_042010 2010GRC" xfId="9389"/>
    <cellStyle name="_Fuel Prices 4-14_4 32 Regulatory Assets and Liabilities  7 06- Exhibit D_NIM Summary_DEM-WP(C) ENERG10C--ctn Mid-C_042010 2010GRC 2" xfId="39033"/>
    <cellStyle name="_Fuel Prices 4-14_4 32 Regulatory Assets and Liabilities  7 06- Exhibit D_NIM+O&amp;M" xfId="9390"/>
    <cellStyle name="_Fuel Prices 4-14_4 32 Regulatory Assets and Liabilities  7 06- Exhibit D_NIM+O&amp;M 2" xfId="22018"/>
    <cellStyle name="_Fuel Prices 4-14_4 32 Regulatory Assets and Liabilities  7 06- Exhibit D_NIM+O&amp;M 2 2" xfId="22019"/>
    <cellStyle name="_Fuel Prices 4-14_4 32 Regulatory Assets and Liabilities  7 06- Exhibit D_NIM+O&amp;M 3" xfId="22020"/>
    <cellStyle name="_Fuel Prices 4-14_4 32 Regulatory Assets and Liabilities  7 06- Exhibit D_NIM+O&amp;M Monthly" xfId="9391"/>
    <cellStyle name="_Fuel Prices 4-14_4 32 Regulatory Assets and Liabilities  7 06- Exhibit D_NIM+O&amp;M Monthly 2" xfId="22021"/>
    <cellStyle name="_Fuel Prices 4-14_4 32 Regulatory Assets and Liabilities  7 06- Exhibit D_NIM+O&amp;M Monthly 2 2" xfId="22022"/>
    <cellStyle name="_Fuel Prices 4-14_4 32 Regulatory Assets and Liabilities  7 06- Exhibit D_NIM+O&amp;M Monthly 3" xfId="22023"/>
    <cellStyle name="_Fuel Prices 4-14_AURORA Total New" xfId="3321"/>
    <cellStyle name="_Fuel Prices 4-14_AURORA Total New 2" xfId="3322"/>
    <cellStyle name="_Fuel Prices 4-14_AURORA Total New 2 2" xfId="12197"/>
    <cellStyle name="_Fuel Prices 4-14_AURORA Total New 2 2 2" xfId="22024"/>
    <cellStyle name="_Fuel Prices 4-14_AURORA Total New 2 3" xfId="22025"/>
    <cellStyle name="_Fuel Prices 4-14_AURORA Total New 3" xfId="12198"/>
    <cellStyle name="_Fuel Prices 4-14_AURORA Total New 3 2" xfId="22026"/>
    <cellStyle name="_Fuel Prices 4-14_AURORA Total New 4" xfId="22027"/>
    <cellStyle name="_Fuel Prices 4-14_Book2" xfId="3323"/>
    <cellStyle name="_Fuel Prices 4-14_Book2 2" xfId="3324"/>
    <cellStyle name="_Fuel Prices 4-14_Book2 2 2" xfId="3325"/>
    <cellStyle name="_Fuel Prices 4-14_Book2 2 2 2" xfId="18557"/>
    <cellStyle name="_Fuel Prices 4-14_Book2 2 3" xfId="14053"/>
    <cellStyle name="_Fuel Prices 4-14_Book2 3" xfId="3326"/>
    <cellStyle name="_Fuel Prices 4-14_Book2 3 2" xfId="18558"/>
    <cellStyle name="_Fuel Prices 4-14_Book2 4" xfId="14052"/>
    <cellStyle name="_Fuel Prices 4-14_Book2_Adj Bench DR 3 for Initial Briefs (Electric)" xfId="3327"/>
    <cellStyle name="_Fuel Prices 4-14_Book2_Adj Bench DR 3 for Initial Briefs (Electric) 2" xfId="3328"/>
    <cellStyle name="_Fuel Prices 4-14_Book2_Adj Bench DR 3 for Initial Briefs (Electric) 2 2" xfId="3329"/>
    <cellStyle name="_Fuel Prices 4-14_Book2_Adj Bench DR 3 for Initial Briefs (Electric) 2 2 2" xfId="18559"/>
    <cellStyle name="_Fuel Prices 4-14_Book2_Adj Bench DR 3 for Initial Briefs (Electric) 2 3" xfId="14055"/>
    <cellStyle name="_Fuel Prices 4-14_Book2_Adj Bench DR 3 for Initial Briefs (Electric) 3" xfId="3330"/>
    <cellStyle name="_Fuel Prices 4-14_Book2_Adj Bench DR 3 for Initial Briefs (Electric) 3 2" xfId="18560"/>
    <cellStyle name="_Fuel Prices 4-14_Book2_Adj Bench DR 3 for Initial Briefs (Electric) 4" xfId="14054"/>
    <cellStyle name="_Fuel Prices 4-14_Book2_Adj Bench DR 3 for Initial Briefs (Electric)_DEM-WP(C) ENERG10C--ctn Mid-C_042010 2010GRC" xfId="9392"/>
    <cellStyle name="_Fuel Prices 4-14_Book2_Adj Bench DR 3 for Initial Briefs (Electric)_DEM-WP(C) ENERG10C--ctn Mid-C_042010 2010GRC 2" xfId="39034"/>
    <cellStyle name="_Fuel Prices 4-14_Book2_DEM-WP(C) ENERG10C--ctn Mid-C_042010 2010GRC" xfId="9393"/>
    <cellStyle name="_Fuel Prices 4-14_Book2_DEM-WP(C) ENERG10C--ctn Mid-C_042010 2010GRC 2" xfId="39035"/>
    <cellStyle name="_Fuel Prices 4-14_Book2_Electric Rev Req Model (2009 GRC) Rebuttal" xfId="3331"/>
    <cellStyle name="_Fuel Prices 4-14_Book2_Electric Rev Req Model (2009 GRC) Rebuttal 2" xfId="3332"/>
    <cellStyle name="_Fuel Prices 4-14_Book2_Electric Rev Req Model (2009 GRC) Rebuttal 2 2" xfId="3333"/>
    <cellStyle name="_Fuel Prices 4-14_Book2_Electric Rev Req Model (2009 GRC) Rebuttal 2 2 2" xfId="18561"/>
    <cellStyle name="_Fuel Prices 4-14_Book2_Electric Rev Req Model (2009 GRC) Rebuttal 2 3" xfId="16144"/>
    <cellStyle name="_Fuel Prices 4-14_Book2_Electric Rev Req Model (2009 GRC) Rebuttal 3" xfId="3334"/>
    <cellStyle name="_Fuel Prices 4-14_Book2_Electric Rev Req Model (2009 GRC) Rebuttal 3 2" xfId="18562"/>
    <cellStyle name="_Fuel Prices 4-14_Book2_Electric Rev Req Model (2009 GRC) Rebuttal 4" xfId="14056"/>
    <cellStyle name="_Fuel Prices 4-14_Book2_Electric Rev Req Model (2009 GRC) Rebuttal REmoval of New  WH Solar AdjustMI" xfId="3335"/>
    <cellStyle name="_Fuel Prices 4-14_Book2_Electric Rev Req Model (2009 GRC) Rebuttal REmoval of New  WH Solar AdjustMI 2" xfId="3336"/>
    <cellStyle name="_Fuel Prices 4-14_Book2_Electric Rev Req Model (2009 GRC) Rebuttal REmoval of New  WH Solar AdjustMI 2 2" xfId="3337"/>
    <cellStyle name="_Fuel Prices 4-14_Book2_Electric Rev Req Model (2009 GRC) Rebuttal REmoval of New  WH Solar AdjustMI 2 2 2" xfId="18563"/>
    <cellStyle name="_Fuel Prices 4-14_Book2_Electric Rev Req Model (2009 GRC) Rebuttal REmoval of New  WH Solar AdjustMI 2 3" xfId="14058"/>
    <cellStyle name="_Fuel Prices 4-14_Book2_Electric Rev Req Model (2009 GRC) Rebuttal REmoval of New  WH Solar AdjustMI 3" xfId="3338"/>
    <cellStyle name="_Fuel Prices 4-14_Book2_Electric Rev Req Model (2009 GRC) Rebuttal REmoval of New  WH Solar AdjustMI 3 2" xfId="18564"/>
    <cellStyle name="_Fuel Prices 4-14_Book2_Electric Rev Req Model (2009 GRC) Rebuttal REmoval of New  WH Solar AdjustMI 4" xfId="14057"/>
    <cellStyle name="_Fuel Prices 4-14_Book2_Electric Rev Req Model (2009 GRC) Rebuttal REmoval of New  WH Solar AdjustMI_DEM-WP(C) ENERG10C--ctn Mid-C_042010 2010GRC" xfId="9394"/>
    <cellStyle name="_Fuel Prices 4-14_Book2_Electric Rev Req Model (2009 GRC) Rebuttal REmoval of New  WH Solar AdjustMI_DEM-WP(C) ENERG10C--ctn Mid-C_042010 2010GRC 2" xfId="39036"/>
    <cellStyle name="_Fuel Prices 4-14_Book2_Electric Rev Req Model (2009 GRC) Revised 01-18-2010" xfId="3339"/>
    <cellStyle name="_Fuel Prices 4-14_Book2_Electric Rev Req Model (2009 GRC) Revised 01-18-2010 2" xfId="3340"/>
    <cellStyle name="_Fuel Prices 4-14_Book2_Electric Rev Req Model (2009 GRC) Revised 01-18-2010 2 2" xfId="3341"/>
    <cellStyle name="_Fuel Prices 4-14_Book2_Electric Rev Req Model (2009 GRC) Revised 01-18-2010 2 2 2" xfId="18565"/>
    <cellStyle name="_Fuel Prices 4-14_Book2_Electric Rev Req Model (2009 GRC) Revised 01-18-2010 2 3" xfId="14060"/>
    <cellStyle name="_Fuel Prices 4-14_Book2_Electric Rev Req Model (2009 GRC) Revised 01-18-2010 3" xfId="3342"/>
    <cellStyle name="_Fuel Prices 4-14_Book2_Electric Rev Req Model (2009 GRC) Revised 01-18-2010 3 2" xfId="18566"/>
    <cellStyle name="_Fuel Prices 4-14_Book2_Electric Rev Req Model (2009 GRC) Revised 01-18-2010 4" xfId="14059"/>
    <cellStyle name="_Fuel Prices 4-14_Book2_Electric Rev Req Model (2009 GRC) Revised 01-18-2010_DEM-WP(C) ENERG10C--ctn Mid-C_042010 2010GRC" xfId="9395"/>
    <cellStyle name="_Fuel Prices 4-14_Book2_Electric Rev Req Model (2009 GRC) Revised 01-18-2010_DEM-WP(C) ENERG10C--ctn Mid-C_042010 2010GRC 2" xfId="39037"/>
    <cellStyle name="_Fuel Prices 4-14_Book2_Final Order Electric EXHIBIT A-1" xfId="3343"/>
    <cellStyle name="_Fuel Prices 4-14_Book2_Final Order Electric EXHIBIT A-1 2" xfId="3344"/>
    <cellStyle name="_Fuel Prices 4-14_Book2_Final Order Electric EXHIBIT A-1 2 2" xfId="3345"/>
    <cellStyle name="_Fuel Prices 4-14_Book2_Final Order Electric EXHIBIT A-1 2 2 2" xfId="18567"/>
    <cellStyle name="_Fuel Prices 4-14_Book2_Final Order Electric EXHIBIT A-1 2 3" xfId="16145"/>
    <cellStyle name="_Fuel Prices 4-14_Book2_Final Order Electric EXHIBIT A-1 3" xfId="3346"/>
    <cellStyle name="_Fuel Prices 4-14_Book2_Final Order Electric EXHIBIT A-1 3 2" xfId="18568"/>
    <cellStyle name="_Fuel Prices 4-14_Book2_Final Order Electric EXHIBIT A-1 4" xfId="14061"/>
    <cellStyle name="_Fuel Prices 4-14_Book4" xfId="3347"/>
    <cellStyle name="_Fuel Prices 4-14_Book4 2" xfId="3348"/>
    <cellStyle name="_Fuel Prices 4-14_Book4 2 2" xfId="3349"/>
    <cellStyle name="_Fuel Prices 4-14_Book4 2 2 2" xfId="18569"/>
    <cellStyle name="_Fuel Prices 4-14_Book4 2 3" xfId="14063"/>
    <cellStyle name="_Fuel Prices 4-14_Book4 3" xfId="3350"/>
    <cellStyle name="_Fuel Prices 4-14_Book4 3 2" xfId="18570"/>
    <cellStyle name="_Fuel Prices 4-14_Book4 4" xfId="14062"/>
    <cellStyle name="_Fuel Prices 4-14_Book4_DEM-WP(C) ENERG10C--ctn Mid-C_042010 2010GRC" xfId="9396"/>
    <cellStyle name="_Fuel Prices 4-14_Book4_DEM-WP(C) ENERG10C--ctn Mid-C_042010 2010GRC 2" xfId="39038"/>
    <cellStyle name="_Fuel Prices 4-14_Book9" xfId="3351"/>
    <cellStyle name="_Fuel Prices 4-14_Book9 2" xfId="3352"/>
    <cellStyle name="_Fuel Prices 4-14_Book9 2 2" xfId="3353"/>
    <cellStyle name="_Fuel Prices 4-14_Book9 2 2 2" xfId="18571"/>
    <cellStyle name="_Fuel Prices 4-14_Book9 2 3" xfId="14065"/>
    <cellStyle name="_Fuel Prices 4-14_Book9 3" xfId="3354"/>
    <cellStyle name="_Fuel Prices 4-14_Book9 3 2" xfId="18572"/>
    <cellStyle name="_Fuel Prices 4-14_Book9 4" xfId="14064"/>
    <cellStyle name="_Fuel Prices 4-14_Book9_DEM-WP(C) ENERG10C--ctn Mid-C_042010 2010GRC" xfId="9397"/>
    <cellStyle name="_Fuel Prices 4-14_Book9_DEM-WP(C) ENERG10C--ctn Mid-C_042010 2010GRC 2" xfId="39039"/>
    <cellStyle name="_Fuel Prices 4-14_Chelan PUD Power Costs (8-10)" xfId="9398"/>
    <cellStyle name="_Fuel Prices 4-14_Chelan PUD Power Costs (8-10) 2" xfId="22028"/>
    <cellStyle name="_Fuel Prices 4-14_DEM-WP(C) Chelan Power Costs" xfId="9399"/>
    <cellStyle name="_Fuel Prices 4-14_DEM-WP(C) Chelan Power Costs 2" xfId="22029"/>
    <cellStyle name="_Fuel Prices 4-14_DEM-WP(C) Chelan Power Costs 2 2" xfId="22030"/>
    <cellStyle name="_Fuel Prices 4-14_DEM-WP(C) Chelan Power Costs 3" xfId="22031"/>
    <cellStyle name="_Fuel Prices 4-14_DEM-WP(C) ENERG10C--ctn Mid-C_042010 2010GRC" xfId="9400"/>
    <cellStyle name="_Fuel Prices 4-14_DEM-WP(C) ENERG10C--ctn Mid-C_042010 2010GRC 2" xfId="39040"/>
    <cellStyle name="_Fuel Prices 4-14_DEM-WP(C) Gas Transport 2010GRC" xfId="9401"/>
    <cellStyle name="_Fuel Prices 4-14_DEM-WP(C) Gas Transport 2010GRC 2" xfId="22032"/>
    <cellStyle name="_Fuel Prices 4-14_DEM-WP(C) Gas Transport 2010GRC 2 2" xfId="22033"/>
    <cellStyle name="_Fuel Prices 4-14_DEM-WP(C) Gas Transport 2010GRC 3" xfId="22034"/>
    <cellStyle name="_Fuel Prices 4-14_Direct Assignment Distribution Plant 2008" xfId="3355"/>
    <cellStyle name="_Fuel Prices 4-14_Direct Assignment Distribution Plant 2008 2" xfId="3356"/>
    <cellStyle name="_Fuel Prices 4-14_Direct Assignment Distribution Plant 2008 2 2" xfId="3357"/>
    <cellStyle name="_Fuel Prices 4-14_Direct Assignment Distribution Plant 2008 2 2 2" xfId="3358"/>
    <cellStyle name="_Fuel Prices 4-14_Direct Assignment Distribution Plant 2008 2 2 2 2" xfId="18573"/>
    <cellStyle name="_Fuel Prices 4-14_Direct Assignment Distribution Plant 2008 2 2 3" xfId="16148"/>
    <cellStyle name="_Fuel Prices 4-14_Direct Assignment Distribution Plant 2008 2 3" xfId="3359"/>
    <cellStyle name="_Fuel Prices 4-14_Direct Assignment Distribution Plant 2008 2 3 2" xfId="3360"/>
    <cellStyle name="_Fuel Prices 4-14_Direct Assignment Distribution Plant 2008 2 3 2 2" xfId="18574"/>
    <cellStyle name="_Fuel Prices 4-14_Direct Assignment Distribution Plant 2008 2 3 3" xfId="16149"/>
    <cellStyle name="_Fuel Prices 4-14_Direct Assignment Distribution Plant 2008 2 4" xfId="3361"/>
    <cellStyle name="_Fuel Prices 4-14_Direct Assignment Distribution Plant 2008 2 4 2" xfId="3362"/>
    <cellStyle name="_Fuel Prices 4-14_Direct Assignment Distribution Plant 2008 2 4 2 2" xfId="18575"/>
    <cellStyle name="_Fuel Prices 4-14_Direct Assignment Distribution Plant 2008 2 4 3" xfId="16150"/>
    <cellStyle name="_Fuel Prices 4-14_Direct Assignment Distribution Plant 2008 2 5" xfId="16147"/>
    <cellStyle name="_Fuel Prices 4-14_Direct Assignment Distribution Plant 2008 3" xfId="3363"/>
    <cellStyle name="_Fuel Prices 4-14_Direct Assignment Distribution Plant 2008 3 2" xfId="3364"/>
    <cellStyle name="_Fuel Prices 4-14_Direct Assignment Distribution Plant 2008 3 2 2" xfId="18576"/>
    <cellStyle name="_Fuel Prices 4-14_Direct Assignment Distribution Plant 2008 3 3" xfId="16151"/>
    <cellStyle name="_Fuel Prices 4-14_Direct Assignment Distribution Plant 2008 4" xfId="3365"/>
    <cellStyle name="_Fuel Prices 4-14_Direct Assignment Distribution Plant 2008 4 2" xfId="3366"/>
    <cellStyle name="_Fuel Prices 4-14_Direct Assignment Distribution Plant 2008 4 2 2" xfId="18577"/>
    <cellStyle name="_Fuel Prices 4-14_Direct Assignment Distribution Plant 2008 4 3" xfId="16152"/>
    <cellStyle name="_Fuel Prices 4-14_Direct Assignment Distribution Plant 2008 5" xfId="3367"/>
    <cellStyle name="_Fuel Prices 4-14_Direct Assignment Distribution Plant 2008 5 2" xfId="18578"/>
    <cellStyle name="_Fuel Prices 4-14_Direct Assignment Distribution Plant 2008 6" xfId="16146"/>
    <cellStyle name="_Fuel Prices 4-14_Electric COS Inputs" xfId="3368"/>
    <cellStyle name="_Fuel Prices 4-14_Electric COS Inputs 2" xfId="3369"/>
    <cellStyle name="_Fuel Prices 4-14_Electric COS Inputs 2 2" xfId="3370"/>
    <cellStyle name="_Fuel Prices 4-14_Electric COS Inputs 2 2 2" xfId="3371"/>
    <cellStyle name="_Fuel Prices 4-14_Electric COS Inputs 2 2 2 2" xfId="18579"/>
    <cellStyle name="_Fuel Prices 4-14_Electric COS Inputs 2 2 3" xfId="16155"/>
    <cellStyle name="_Fuel Prices 4-14_Electric COS Inputs 2 3" xfId="3372"/>
    <cellStyle name="_Fuel Prices 4-14_Electric COS Inputs 2 3 2" xfId="3373"/>
    <cellStyle name="_Fuel Prices 4-14_Electric COS Inputs 2 3 2 2" xfId="18580"/>
    <cellStyle name="_Fuel Prices 4-14_Electric COS Inputs 2 3 3" xfId="16156"/>
    <cellStyle name="_Fuel Prices 4-14_Electric COS Inputs 2 4" xfId="3374"/>
    <cellStyle name="_Fuel Prices 4-14_Electric COS Inputs 2 4 2" xfId="3375"/>
    <cellStyle name="_Fuel Prices 4-14_Electric COS Inputs 2 4 2 2" xfId="18581"/>
    <cellStyle name="_Fuel Prices 4-14_Electric COS Inputs 2 4 3" xfId="16157"/>
    <cellStyle name="_Fuel Prices 4-14_Electric COS Inputs 2 5" xfId="16154"/>
    <cellStyle name="_Fuel Prices 4-14_Electric COS Inputs 3" xfId="3376"/>
    <cellStyle name="_Fuel Prices 4-14_Electric COS Inputs 3 2" xfId="3377"/>
    <cellStyle name="_Fuel Prices 4-14_Electric COS Inputs 3 2 2" xfId="18582"/>
    <cellStyle name="_Fuel Prices 4-14_Electric COS Inputs 3 3" xfId="16158"/>
    <cellStyle name="_Fuel Prices 4-14_Electric COS Inputs 4" xfId="3378"/>
    <cellStyle name="_Fuel Prices 4-14_Electric COS Inputs 4 2" xfId="3379"/>
    <cellStyle name="_Fuel Prices 4-14_Electric COS Inputs 4 2 2" xfId="18583"/>
    <cellStyle name="_Fuel Prices 4-14_Electric COS Inputs 4 3" xfId="16159"/>
    <cellStyle name="_Fuel Prices 4-14_Electric COS Inputs 5" xfId="3380"/>
    <cellStyle name="_Fuel Prices 4-14_Electric COS Inputs 5 2" xfId="18584"/>
    <cellStyle name="_Fuel Prices 4-14_Electric COS Inputs 6" xfId="16153"/>
    <cellStyle name="_Fuel Prices 4-14_Electric Rate Spread and Rate Design 3.23.09" xfId="3381"/>
    <cellStyle name="_Fuel Prices 4-14_Electric Rate Spread and Rate Design 3.23.09 2" xfId="3382"/>
    <cellStyle name="_Fuel Prices 4-14_Electric Rate Spread and Rate Design 3.23.09 2 2" xfId="3383"/>
    <cellStyle name="_Fuel Prices 4-14_Electric Rate Spread and Rate Design 3.23.09 2 2 2" xfId="3384"/>
    <cellStyle name="_Fuel Prices 4-14_Electric Rate Spread and Rate Design 3.23.09 2 2 2 2" xfId="18585"/>
    <cellStyle name="_Fuel Prices 4-14_Electric Rate Spread and Rate Design 3.23.09 2 2 3" xfId="16162"/>
    <cellStyle name="_Fuel Prices 4-14_Electric Rate Spread and Rate Design 3.23.09 2 3" xfId="3385"/>
    <cellStyle name="_Fuel Prices 4-14_Electric Rate Spread and Rate Design 3.23.09 2 3 2" xfId="3386"/>
    <cellStyle name="_Fuel Prices 4-14_Electric Rate Spread and Rate Design 3.23.09 2 3 2 2" xfId="18586"/>
    <cellStyle name="_Fuel Prices 4-14_Electric Rate Spread and Rate Design 3.23.09 2 3 3" xfId="16163"/>
    <cellStyle name="_Fuel Prices 4-14_Electric Rate Spread and Rate Design 3.23.09 2 4" xfId="3387"/>
    <cellStyle name="_Fuel Prices 4-14_Electric Rate Spread and Rate Design 3.23.09 2 4 2" xfId="3388"/>
    <cellStyle name="_Fuel Prices 4-14_Electric Rate Spread and Rate Design 3.23.09 2 4 2 2" xfId="18587"/>
    <cellStyle name="_Fuel Prices 4-14_Electric Rate Spread and Rate Design 3.23.09 2 4 3" xfId="16164"/>
    <cellStyle name="_Fuel Prices 4-14_Electric Rate Spread and Rate Design 3.23.09 2 5" xfId="16161"/>
    <cellStyle name="_Fuel Prices 4-14_Electric Rate Spread and Rate Design 3.23.09 3" xfId="3389"/>
    <cellStyle name="_Fuel Prices 4-14_Electric Rate Spread and Rate Design 3.23.09 3 2" xfId="3390"/>
    <cellStyle name="_Fuel Prices 4-14_Electric Rate Spread and Rate Design 3.23.09 3 2 2" xfId="18588"/>
    <cellStyle name="_Fuel Prices 4-14_Electric Rate Spread and Rate Design 3.23.09 3 3" xfId="16165"/>
    <cellStyle name="_Fuel Prices 4-14_Electric Rate Spread and Rate Design 3.23.09 4" xfId="3391"/>
    <cellStyle name="_Fuel Prices 4-14_Electric Rate Spread and Rate Design 3.23.09 4 2" xfId="3392"/>
    <cellStyle name="_Fuel Prices 4-14_Electric Rate Spread and Rate Design 3.23.09 4 2 2" xfId="18589"/>
    <cellStyle name="_Fuel Prices 4-14_Electric Rate Spread and Rate Design 3.23.09 4 3" xfId="16166"/>
    <cellStyle name="_Fuel Prices 4-14_Electric Rate Spread and Rate Design 3.23.09 5" xfId="3393"/>
    <cellStyle name="_Fuel Prices 4-14_Electric Rate Spread and Rate Design 3.23.09 5 2" xfId="18590"/>
    <cellStyle name="_Fuel Prices 4-14_Electric Rate Spread and Rate Design 3.23.09 6" xfId="16160"/>
    <cellStyle name="_Fuel Prices 4-14_Exh A-1 resulting from UE-112050 effective Jan 1 2012" xfId="12199"/>
    <cellStyle name="_Fuel Prices 4-14_Exh A-1 resulting from UE-112050 effective Jan 1 2012 2" xfId="39041"/>
    <cellStyle name="_Fuel Prices 4-14_Exh G - Klamath Peaker PPA fr C Locke 2-12" xfId="12200"/>
    <cellStyle name="_Fuel Prices 4-14_Exh G - Klamath Peaker PPA fr C Locke 2-12 2" xfId="39042"/>
    <cellStyle name="_Fuel Prices 4-14_Exhibit A-1 effective 4-1-11 fr S Free 12-11" xfId="12201"/>
    <cellStyle name="_Fuel Prices 4-14_Exhibit A-1 effective 4-1-11 fr S Free 12-11 2" xfId="39043"/>
    <cellStyle name="_Fuel Prices 4-14_INPUTS" xfId="3394"/>
    <cellStyle name="_Fuel Prices 4-14_INPUTS 2" xfId="3395"/>
    <cellStyle name="_Fuel Prices 4-14_INPUTS 2 2" xfId="3396"/>
    <cellStyle name="_Fuel Prices 4-14_INPUTS 2 2 2" xfId="3397"/>
    <cellStyle name="_Fuel Prices 4-14_INPUTS 2 2 2 2" xfId="18591"/>
    <cellStyle name="_Fuel Prices 4-14_INPUTS 2 2 3" xfId="16169"/>
    <cellStyle name="_Fuel Prices 4-14_INPUTS 2 3" xfId="3398"/>
    <cellStyle name="_Fuel Prices 4-14_INPUTS 2 3 2" xfId="3399"/>
    <cellStyle name="_Fuel Prices 4-14_INPUTS 2 3 2 2" xfId="18592"/>
    <cellStyle name="_Fuel Prices 4-14_INPUTS 2 3 3" xfId="16170"/>
    <cellStyle name="_Fuel Prices 4-14_INPUTS 2 4" xfId="3400"/>
    <cellStyle name="_Fuel Prices 4-14_INPUTS 2 4 2" xfId="3401"/>
    <cellStyle name="_Fuel Prices 4-14_INPUTS 2 4 2 2" xfId="18593"/>
    <cellStyle name="_Fuel Prices 4-14_INPUTS 2 4 3" xfId="16171"/>
    <cellStyle name="_Fuel Prices 4-14_INPUTS 2 5" xfId="16168"/>
    <cellStyle name="_Fuel Prices 4-14_INPUTS 3" xfId="3402"/>
    <cellStyle name="_Fuel Prices 4-14_INPUTS 3 2" xfId="3403"/>
    <cellStyle name="_Fuel Prices 4-14_INPUTS 3 2 2" xfId="18594"/>
    <cellStyle name="_Fuel Prices 4-14_INPUTS 3 3" xfId="16172"/>
    <cellStyle name="_Fuel Prices 4-14_INPUTS 4" xfId="3404"/>
    <cellStyle name="_Fuel Prices 4-14_INPUTS 4 2" xfId="3405"/>
    <cellStyle name="_Fuel Prices 4-14_INPUTS 4 2 2" xfId="18595"/>
    <cellStyle name="_Fuel Prices 4-14_INPUTS 4 3" xfId="16173"/>
    <cellStyle name="_Fuel Prices 4-14_INPUTS 5" xfId="3406"/>
    <cellStyle name="_Fuel Prices 4-14_INPUTS 5 2" xfId="18596"/>
    <cellStyle name="_Fuel Prices 4-14_INPUTS 6" xfId="16167"/>
    <cellStyle name="_Fuel Prices 4-14_Leased Transformer &amp; Substation Plant &amp; Rev 12-2009" xfId="3407"/>
    <cellStyle name="_Fuel Prices 4-14_Leased Transformer &amp; Substation Plant &amp; Rev 12-2009 2" xfId="3408"/>
    <cellStyle name="_Fuel Prices 4-14_Leased Transformer &amp; Substation Plant &amp; Rev 12-2009 2 2" xfId="3409"/>
    <cellStyle name="_Fuel Prices 4-14_Leased Transformer &amp; Substation Plant &amp; Rev 12-2009 2 2 2" xfId="3410"/>
    <cellStyle name="_Fuel Prices 4-14_Leased Transformer &amp; Substation Plant &amp; Rev 12-2009 2 2 2 2" xfId="18597"/>
    <cellStyle name="_Fuel Prices 4-14_Leased Transformer &amp; Substation Plant &amp; Rev 12-2009 2 2 3" xfId="16176"/>
    <cellStyle name="_Fuel Prices 4-14_Leased Transformer &amp; Substation Plant &amp; Rev 12-2009 2 3" xfId="3411"/>
    <cellStyle name="_Fuel Prices 4-14_Leased Transformer &amp; Substation Plant &amp; Rev 12-2009 2 3 2" xfId="3412"/>
    <cellStyle name="_Fuel Prices 4-14_Leased Transformer &amp; Substation Plant &amp; Rev 12-2009 2 3 2 2" xfId="18598"/>
    <cellStyle name="_Fuel Prices 4-14_Leased Transformer &amp; Substation Plant &amp; Rev 12-2009 2 3 3" xfId="16177"/>
    <cellStyle name="_Fuel Prices 4-14_Leased Transformer &amp; Substation Plant &amp; Rev 12-2009 2 4" xfId="3413"/>
    <cellStyle name="_Fuel Prices 4-14_Leased Transformer &amp; Substation Plant &amp; Rev 12-2009 2 4 2" xfId="3414"/>
    <cellStyle name="_Fuel Prices 4-14_Leased Transformer &amp; Substation Plant &amp; Rev 12-2009 2 4 2 2" xfId="18599"/>
    <cellStyle name="_Fuel Prices 4-14_Leased Transformer &amp; Substation Plant &amp; Rev 12-2009 2 4 3" xfId="16178"/>
    <cellStyle name="_Fuel Prices 4-14_Leased Transformer &amp; Substation Plant &amp; Rev 12-2009 2 5" xfId="16175"/>
    <cellStyle name="_Fuel Prices 4-14_Leased Transformer &amp; Substation Plant &amp; Rev 12-2009 3" xfId="3415"/>
    <cellStyle name="_Fuel Prices 4-14_Leased Transformer &amp; Substation Plant &amp; Rev 12-2009 3 2" xfId="3416"/>
    <cellStyle name="_Fuel Prices 4-14_Leased Transformer &amp; Substation Plant &amp; Rev 12-2009 3 2 2" xfId="18600"/>
    <cellStyle name="_Fuel Prices 4-14_Leased Transformer &amp; Substation Plant &amp; Rev 12-2009 3 3" xfId="16179"/>
    <cellStyle name="_Fuel Prices 4-14_Leased Transformer &amp; Substation Plant &amp; Rev 12-2009 4" xfId="3417"/>
    <cellStyle name="_Fuel Prices 4-14_Leased Transformer &amp; Substation Plant &amp; Rev 12-2009 4 2" xfId="3418"/>
    <cellStyle name="_Fuel Prices 4-14_Leased Transformer &amp; Substation Plant &amp; Rev 12-2009 4 2 2" xfId="18601"/>
    <cellStyle name="_Fuel Prices 4-14_Leased Transformer &amp; Substation Plant &amp; Rev 12-2009 4 3" xfId="16180"/>
    <cellStyle name="_Fuel Prices 4-14_Leased Transformer &amp; Substation Plant &amp; Rev 12-2009 5" xfId="3419"/>
    <cellStyle name="_Fuel Prices 4-14_Leased Transformer &amp; Substation Plant &amp; Rev 12-2009 5 2" xfId="18602"/>
    <cellStyle name="_Fuel Prices 4-14_Leased Transformer &amp; Substation Plant &amp; Rev 12-2009 6" xfId="16174"/>
    <cellStyle name="_Fuel Prices 4-14_Mint Farm Generation BPA" xfId="22035"/>
    <cellStyle name="_Fuel Prices 4-14_NIM Summary" xfId="3420"/>
    <cellStyle name="_Fuel Prices 4-14_NIM Summary 09GRC" xfId="3421"/>
    <cellStyle name="_Fuel Prices 4-14_NIM Summary 09GRC 2" xfId="3422"/>
    <cellStyle name="_Fuel Prices 4-14_NIM Summary 09GRC 2 2" xfId="12202"/>
    <cellStyle name="_Fuel Prices 4-14_NIM Summary 09GRC 2 2 2" xfId="22036"/>
    <cellStyle name="_Fuel Prices 4-14_NIM Summary 09GRC 2 3" xfId="22037"/>
    <cellStyle name="_Fuel Prices 4-14_NIM Summary 09GRC 3" xfId="12203"/>
    <cellStyle name="_Fuel Prices 4-14_NIM Summary 09GRC 3 2" xfId="22038"/>
    <cellStyle name="_Fuel Prices 4-14_NIM Summary 09GRC 4" xfId="22039"/>
    <cellStyle name="_Fuel Prices 4-14_NIM Summary 09GRC_DEM-WP(C) ENERG10C--ctn Mid-C_042010 2010GRC" xfId="9402"/>
    <cellStyle name="_Fuel Prices 4-14_NIM Summary 09GRC_DEM-WP(C) ENERG10C--ctn Mid-C_042010 2010GRC 2" xfId="39044"/>
    <cellStyle name="_Fuel Prices 4-14_NIM Summary 10" xfId="12204"/>
    <cellStyle name="_Fuel Prices 4-14_NIM Summary 10 2" xfId="22040"/>
    <cellStyle name="_Fuel Prices 4-14_NIM Summary 11" xfId="12205"/>
    <cellStyle name="_Fuel Prices 4-14_NIM Summary 11 2" xfId="22041"/>
    <cellStyle name="_Fuel Prices 4-14_NIM Summary 12" xfId="12206"/>
    <cellStyle name="_Fuel Prices 4-14_NIM Summary 12 2" xfId="22042"/>
    <cellStyle name="_Fuel Prices 4-14_NIM Summary 13" xfId="12207"/>
    <cellStyle name="_Fuel Prices 4-14_NIM Summary 13 2" xfId="22043"/>
    <cellStyle name="_Fuel Prices 4-14_NIM Summary 14" xfId="12208"/>
    <cellStyle name="_Fuel Prices 4-14_NIM Summary 14 2" xfId="22044"/>
    <cellStyle name="_Fuel Prices 4-14_NIM Summary 15" xfId="12209"/>
    <cellStyle name="_Fuel Prices 4-14_NIM Summary 15 2" xfId="22045"/>
    <cellStyle name="_Fuel Prices 4-14_NIM Summary 16" xfId="12210"/>
    <cellStyle name="_Fuel Prices 4-14_NIM Summary 16 2" xfId="22046"/>
    <cellStyle name="_Fuel Prices 4-14_NIM Summary 17" xfId="12211"/>
    <cellStyle name="_Fuel Prices 4-14_NIM Summary 17 2" xfId="22047"/>
    <cellStyle name="_Fuel Prices 4-14_NIM Summary 18" xfId="12212"/>
    <cellStyle name="_Fuel Prices 4-14_NIM Summary 18 2" xfId="22048"/>
    <cellStyle name="_Fuel Prices 4-14_NIM Summary 19" xfId="12213"/>
    <cellStyle name="_Fuel Prices 4-14_NIM Summary 19 2" xfId="22049"/>
    <cellStyle name="_Fuel Prices 4-14_NIM Summary 2" xfId="3423"/>
    <cellStyle name="_Fuel Prices 4-14_NIM Summary 2 2" xfId="12214"/>
    <cellStyle name="_Fuel Prices 4-14_NIM Summary 2 2 2" xfId="22050"/>
    <cellStyle name="_Fuel Prices 4-14_NIM Summary 2 3" xfId="22051"/>
    <cellStyle name="_Fuel Prices 4-14_NIM Summary 20" xfId="12215"/>
    <cellStyle name="_Fuel Prices 4-14_NIM Summary 20 2" xfId="22052"/>
    <cellStyle name="_Fuel Prices 4-14_NIM Summary 21" xfId="12216"/>
    <cellStyle name="_Fuel Prices 4-14_NIM Summary 21 2" xfId="22053"/>
    <cellStyle name="_Fuel Prices 4-14_NIM Summary 22" xfId="12217"/>
    <cellStyle name="_Fuel Prices 4-14_NIM Summary 22 2" xfId="22054"/>
    <cellStyle name="_Fuel Prices 4-14_NIM Summary 23" xfId="12218"/>
    <cellStyle name="_Fuel Prices 4-14_NIM Summary 23 2" xfId="22055"/>
    <cellStyle name="_Fuel Prices 4-14_NIM Summary 24" xfId="12219"/>
    <cellStyle name="_Fuel Prices 4-14_NIM Summary 24 2" xfId="22056"/>
    <cellStyle name="_Fuel Prices 4-14_NIM Summary 25" xfId="12220"/>
    <cellStyle name="_Fuel Prices 4-14_NIM Summary 25 2" xfId="22057"/>
    <cellStyle name="_Fuel Prices 4-14_NIM Summary 26" xfId="12221"/>
    <cellStyle name="_Fuel Prices 4-14_NIM Summary 26 2" xfId="22058"/>
    <cellStyle name="_Fuel Prices 4-14_NIM Summary 27" xfId="12222"/>
    <cellStyle name="_Fuel Prices 4-14_NIM Summary 27 2" xfId="22059"/>
    <cellStyle name="_Fuel Prices 4-14_NIM Summary 28" xfId="12223"/>
    <cellStyle name="_Fuel Prices 4-14_NIM Summary 28 2" xfId="22060"/>
    <cellStyle name="_Fuel Prices 4-14_NIM Summary 29" xfId="12224"/>
    <cellStyle name="_Fuel Prices 4-14_NIM Summary 29 2" xfId="22061"/>
    <cellStyle name="_Fuel Prices 4-14_NIM Summary 3" xfId="3424"/>
    <cellStyle name="_Fuel Prices 4-14_NIM Summary 3 2" xfId="14067"/>
    <cellStyle name="_Fuel Prices 4-14_NIM Summary 30" xfId="12225"/>
    <cellStyle name="_Fuel Prices 4-14_NIM Summary 30 2" xfId="22062"/>
    <cellStyle name="_Fuel Prices 4-14_NIM Summary 31" xfId="12226"/>
    <cellStyle name="_Fuel Prices 4-14_NIM Summary 31 2" xfId="22063"/>
    <cellStyle name="_Fuel Prices 4-14_NIM Summary 32" xfId="12227"/>
    <cellStyle name="_Fuel Prices 4-14_NIM Summary 32 2" xfId="22064"/>
    <cellStyle name="_Fuel Prices 4-14_NIM Summary 33" xfId="12228"/>
    <cellStyle name="_Fuel Prices 4-14_NIM Summary 33 2" xfId="22065"/>
    <cellStyle name="_Fuel Prices 4-14_NIM Summary 34" xfId="12229"/>
    <cellStyle name="_Fuel Prices 4-14_NIM Summary 34 2" xfId="22066"/>
    <cellStyle name="_Fuel Prices 4-14_NIM Summary 35" xfId="12230"/>
    <cellStyle name="_Fuel Prices 4-14_NIM Summary 35 2" xfId="22067"/>
    <cellStyle name="_Fuel Prices 4-14_NIM Summary 36" xfId="12231"/>
    <cellStyle name="_Fuel Prices 4-14_NIM Summary 36 2" xfId="22068"/>
    <cellStyle name="_Fuel Prices 4-14_NIM Summary 37" xfId="12232"/>
    <cellStyle name="_Fuel Prices 4-14_NIM Summary 37 2" xfId="22069"/>
    <cellStyle name="_Fuel Prices 4-14_NIM Summary 38" xfId="12233"/>
    <cellStyle name="_Fuel Prices 4-14_NIM Summary 38 2" xfId="39045"/>
    <cellStyle name="_Fuel Prices 4-14_NIM Summary 39" xfId="12234"/>
    <cellStyle name="_Fuel Prices 4-14_NIM Summary 39 2" xfId="39046"/>
    <cellStyle name="_Fuel Prices 4-14_NIM Summary 4" xfId="3425"/>
    <cellStyle name="_Fuel Prices 4-14_NIM Summary 4 2" xfId="15617"/>
    <cellStyle name="_Fuel Prices 4-14_NIM Summary 40" xfId="12235"/>
    <cellStyle name="_Fuel Prices 4-14_NIM Summary 40 2" xfId="39047"/>
    <cellStyle name="_Fuel Prices 4-14_NIM Summary 41" xfId="12236"/>
    <cellStyle name="_Fuel Prices 4-14_NIM Summary 41 2" xfId="39048"/>
    <cellStyle name="_Fuel Prices 4-14_NIM Summary 42" xfId="14066"/>
    <cellStyle name="_Fuel Prices 4-14_NIM Summary 42 2" xfId="39049"/>
    <cellStyle name="_Fuel Prices 4-14_NIM Summary 43" xfId="20005"/>
    <cellStyle name="_Fuel Prices 4-14_NIM Summary 43 2" xfId="39050"/>
    <cellStyle name="_Fuel Prices 4-14_NIM Summary 44" xfId="22070"/>
    <cellStyle name="_Fuel Prices 4-14_NIM Summary 44 2" xfId="39051"/>
    <cellStyle name="_Fuel Prices 4-14_NIM Summary 45" xfId="22071"/>
    <cellStyle name="_Fuel Prices 4-14_NIM Summary 45 2" xfId="39052"/>
    <cellStyle name="_Fuel Prices 4-14_NIM Summary 46" xfId="22072"/>
    <cellStyle name="_Fuel Prices 4-14_NIM Summary 46 2" xfId="39053"/>
    <cellStyle name="_Fuel Prices 4-14_NIM Summary 47" xfId="22073"/>
    <cellStyle name="_Fuel Prices 4-14_NIM Summary 47 2" xfId="39054"/>
    <cellStyle name="_Fuel Prices 4-14_NIM Summary 48" xfId="22074"/>
    <cellStyle name="_Fuel Prices 4-14_NIM Summary 49" xfId="22075"/>
    <cellStyle name="_Fuel Prices 4-14_NIM Summary 5" xfId="3426"/>
    <cellStyle name="_Fuel Prices 4-14_NIM Summary 5 2" xfId="15618"/>
    <cellStyle name="_Fuel Prices 4-14_NIM Summary 50" xfId="22076"/>
    <cellStyle name="_Fuel Prices 4-14_NIM Summary 51" xfId="39055"/>
    <cellStyle name="_Fuel Prices 4-14_NIM Summary 6" xfId="3427"/>
    <cellStyle name="_Fuel Prices 4-14_NIM Summary 6 2" xfId="15619"/>
    <cellStyle name="_Fuel Prices 4-14_NIM Summary 7" xfId="3428"/>
    <cellStyle name="_Fuel Prices 4-14_NIM Summary 7 2" xfId="15620"/>
    <cellStyle name="_Fuel Prices 4-14_NIM Summary 8" xfId="3429"/>
    <cellStyle name="_Fuel Prices 4-14_NIM Summary 8 2" xfId="15621"/>
    <cellStyle name="_Fuel Prices 4-14_NIM Summary 9" xfId="3430"/>
    <cellStyle name="_Fuel Prices 4-14_NIM Summary 9 2" xfId="15622"/>
    <cellStyle name="_Fuel Prices 4-14_NIM Summary_DEM-WP(C) ENERG10C--ctn Mid-C_042010 2010GRC" xfId="9403"/>
    <cellStyle name="_Fuel Prices 4-14_NIM Summary_DEM-WP(C) ENERG10C--ctn Mid-C_042010 2010GRC 2" xfId="39056"/>
    <cellStyle name="_Fuel Prices 4-14_NIM+O&amp;M" xfId="9404"/>
    <cellStyle name="_Fuel Prices 4-14_NIM+O&amp;M 2" xfId="9405"/>
    <cellStyle name="_Fuel Prices 4-14_NIM+O&amp;M 2 2" xfId="22077"/>
    <cellStyle name="_Fuel Prices 4-14_NIM+O&amp;M 2 2 2" xfId="22078"/>
    <cellStyle name="_Fuel Prices 4-14_NIM+O&amp;M 2 3" xfId="22079"/>
    <cellStyle name="_Fuel Prices 4-14_NIM+O&amp;M 3" xfId="22080"/>
    <cellStyle name="_Fuel Prices 4-14_NIM+O&amp;M 3 2" xfId="22081"/>
    <cellStyle name="_Fuel Prices 4-14_NIM+O&amp;M 4" xfId="22082"/>
    <cellStyle name="_Fuel Prices 4-14_NIM+O&amp;M Monthly" xfId="9406"/>
    <cellStyle name="_Fuel Prices 4-14_NIM+O&amp;M Monthly 2" xfId="9407"/>
    <cellStyle name="_Fuel Prices 4-14_NIM+O&amp;M Monthly 2 2" xfId="22083"/>
    <cellStyle name="_Fuel Prices 4-14_NIM+O&amp;M Monthly 2 2 2" xfId="22084"/>
    <cellStyle name="_Fuel Prices 4-14_NIM+O&amp;M Monthly 2 3" xfId="22085"/>
    <cellStyle name="_Fuel Prices 4-14_NIM+O&amp;M Monthly 3" xfId="22086"/>
    <cellStyle name="_Fuel Prices 4-14_NIM+O&amp;M Monthly 3 2" xfId="22087"/>
    <cellStyle name="_Fuel Prices 4-14_NIM+O&amp;M Monthly 4" xfId="22088"/>
    <cellStyle name="_Fuel Prices 4-14_PCA 10 -  Exhibit D Dec 2011" xfId="12237"/>
    <cellStyle name="_Fuel Prices 4-14_PCA 10 -  Exhibit D Dec 2011 2" xfId="39057"/>
    <cellStyle name="_Fuel Prices 4-14_PCA 10 -  Exhibit D from A Kellogg Jan 2011" xfId="10834"/>
    <cellStyle name="_Fuel Prices 4-14_PCA 10 -  Exhibit D from A Kellogg Jan 2011 2" xfId="39058"/>
    <cellStyle name="_Fuel Prices 4-14_PCA 10 -  Exhibit D from A Kellogg July 2011" xfId="10835"/>
    <cellStyle name="_Fuel Prices 4-14_PCA 10 -  Exhibit D from A Kellogg July 2011 2" xfId="39059"/>
    <cellStyle name="_Fuel Prices 4-14_PCA 10 -  Exhibit D from S Free Rcv'd 12-11" xfId="10836"/>
    <cellStyle name="_Fuel Prices 4-14_PCA 10 -  Exhibit D from S Free Rcv'd 12-11 2" xfId="39060"/>
    <cellStyle name="_Fuel Prices 4-14_PCA 11 -  Exhibit D Jan 2012 fr A Kellogg" xfId="12238"/>
    <cellStyle name="_Fuel Prices 4-14_PCA 11 -  Exhibit D Jan 2012 fr A Kellogg 2" xfId="39061"/>
    <cellStyle name="_Fuel Prices 4-14_PCA 11 -  Exhibit D Jan 2012 WF" xfId="12239"/>
    <cellStyle name="_Fuel Prices 4-14_PCA 11 -  Exhibit D Jan 2012 WF 2" xfId="39062"/>
    <cellStyle name="_Fuel Prices 4-14_PCA 9 -  Exhibit D April 2010" xfId="10837"/>
    <cellStyle name="_Fuel Prices 4-14_PCA 9 -  Exhibit D April 2010 (3)" xfId="3431"/>
    <cellStyle name="_Fuel Prices 4-14_PCA 9 -  Exhibit D April 2010 (3) 2" xfId="3432"/>
    <cellStyle name="_Fuel Prices 4-14_PCA 9 -  Exhibit D April 2010 (3) 2 2" xfId="12240"/>
    <cellStyle name="_Fuel Prices 4-14_PCA 9 -  Exhibit D April 2010 (3) 2 2 2" xfId="22089"/>
    <cellStyle name="_Fuel Prices 4-14_PCA 9 -  Exhibit D April 2010 (3) 2 3" xfId="22090"/>
    <cellStyle name="_Fuel Prices 4-14_PCA 9 -  Exhibit D April 2010 (3) 3" xfId="12241"/>
    <cellStyle name="_Fuel Prices 4-14_PCA 9 -  Exhibit D April 2010 (3) 3 2" xfId="22091"/>
    <cellStyle name="_Fuel Prices 4-14_PCA 9 -  Exhibit D April 2010 (3) 4" xfId="22092"/>
    <cellStyle name="_Fuel Prices 4-14_PCA 9 -  Exhibit D April 2010 (3)_DEM-WP(C) ENERG10C--ctn Mid-C_042010 2010GRC" xfId="9408"/>
    <cellStyle name="_Fuel Prices 4-14_PCA 9 -  Exhibit D April 2010 (3)_DEM-WP(C) ENERG10C--ctn Mid-C_042010 2010GRC 2" xfId="39063"/>
    <cellStyle name="_Fuel Prices 4-14_PCA 9 -  Exhibit D April 2010 2" xfId="12242"/>
    <cellStyle name="_Fuel Prices 4-14_PCA 9 -  Exhibit D April 2010 2 2" xfId="39064"/>
    <cellStyle name="_Fuel Prices 4-14_PCA 9 -  Exhibit D April 2010 3" xfId="12243"/>
    <cellStyle name="_Fuel Prices 4-14_PCA 9 -  Exhibit D April 2010 3 2" xfId="39065"/>
    <cellStyle name="_Fuel Prices 4-14_PCA 9 -  Exhibit D April 2010 4" xfId="12244"/>
    <cellStyle name="_Fuel Prices 4-14_PCA 9 -  Exhibit D April 2010 4 2" xfId="39066"/>
    <cellStyle name="_Fuel Prices 4-14_PCA 9 -  Exhibit D April 2010 5" xfId="12245"/>
    <cellStyle name="_Fuel Prices 4-14_PCA 9 -  Exhibit D April 2010 5 2" xfId="39067"/>
    <cellStyle name="_Fuel Prices 4-14_PCA 9 -  Exhibit D April 2010 6" xfId="12246"/>
    <cellStyle name="_Fuel Prices 4-14_PCA 9 -  Exhibit D April 2010 6 2" xfId="39068"/>
    <cellStyle name="_Fuel Prices 4-14_PCA 9 -  Exhibit D April 2010 7" xfId="39069"/>
    <cellStyle name="_Fuel Prices 4-14_PCA 9 -  Exhibit D Nov 2010" xfId="10838"/>
    <cellStyle name="_Fuel Prices 4-14_PCA 9 -  Exhibit D Nov 2010 2" xfId="12247"/>
    <cellStyle name="_Fuel Prices 4-14_PCA 9 -  Exhibit D Nov 2010 2 2" xfId="39070"/>
    <cellStyle name="_Fuel Prices 4-14_PCA 9 -  Exhibit D Nov 2010 3" xfId="39071"/>
    <cellStyle name="_Fuel Prices 4-14_PCA 9 - Exhibit D at August 2010" xfId="10839"/>
    <cellStyle name="_Fuel Prices 4-14_PCA 9 - Exhibit D at August 2010 2" xfId="12248"/>
    <cellStyle name="_Fuel Prices 4-14_PCA 9 - Exhibit D at August 2010 2 2" xfId="39072"/>
    <cellStyle name="_Fuel Prices 4-14_PCA 9 - Exhibit D at August 2010 3" xfId="39073"/>
    <cellStyle name="_Fuel Prices 4-14_PCA 9 - Exhibit D June 2010 GRC" xfId="10840"/>
    <cellStyle name="_Fuel Prices 4-14_PCA 9 - Exhibit D June 2010 GRC 2" xfId="12249"/>
    <cellStyle name="_Fuel Prices 4-14_PCA 9 - Exhibit D June 2010 GRC 2 2" xfId="39074"/>
    <cellStyle name="_Fuel Prices 4-14_PCA 9 - Exhibit D June 2010 GRC 3" xfId="39075"/>
    <cellStyle name="_Fuel Prices 4-14_Peak Credit Exhibits for 2009 GRC" xfId="3433"/>
    <cellStyle name="_Fuel Prices 4-14_Peak Credit Exhibits for 2009 GRC 2" xfId="3434"/>
    <cellStyle name="_Fuel Prices 4-14_Peak Credit Exhibits for 2009 GRC 2 2" xfId="3435"/>
    <cellStyle name="_Fuel Prices 4-14_Peak Credit Exhibits for 2009 GRC 2 2 2" xfId="3436"/>
    <cellStyle name="_Fuel Prices 4-14_Peak Credit Exhibits for 2009 GRC 2 2 2 2" xfId="18603"/>
    <cellStyle name="_Fuel Prices 4-14_Peak Credit Exhibits for 2009 GRC 2 2 3" xfId="16183"/>
    <cellStyle name="_Fuel Prices 4-14_Peak Credit Exhibits for 2009 GRC 2 3" xfId="3437"/>
    <cellStyle name="_Fuel Prices 4-14_Peak Credit Exhibits for 2009 GRC 2 3 2" xfId="3438"/>
    <cellStyle name="_Fuel Prices 4-14_Peak Credit Exhibits for 2009 GRC 2 3 2 2" xfId="18604"/>
    <cellStyle name="_Fuel Prices 4-14_Peak Credit Exhibits for 2009 GRC 2 3 3" xfId="16184"/>
    <cellStyle name="_Fuel Prices 4-14_Peak Credit Exhibits for 2009 GRC 2 4" xfId="3439"/>
    <cellStyle name="_Fuel Prices 4-14_Peak Credit Exhibits for 2009 GRC 2 4 2" xfId="3440"/>
    <cellStyle name="_Fuel Prices 4-14_Peak Credit Exhibits for 2009 GRC 2 4 2 2" xfId="18605"/>
    <cellStyle name="_Fuel Prices 4-14_Peak Credit Exhibits for 2009 GRC 2 4 3" xfId="16185"/>
    <cellStyle name="_Fuel Prices 4-14_Peak Credit Exhibits for 2009 GRC 2 5" xfId="16182"/>
    <cellStyle name="_Fuel Prices 4-14_Peak Credit Exhibits for 2009 GRC 3" xfId="3441"/>
    <cellStyle name="_Fuel Prices 4-14_Peak Credit Exhibits for 2009 GRC 3 2" xfId="3442"/>
    <cellStyle name="_Fuel Prices 4-14_Peak Credit Exhibits for 2009 GRC 3 2 2" xfId="18606"/>
    <cellStyle name="_Fuel Prices 4-14_Peak Credit Exhibits for 2009 GRC 3 3" xfId="16186"/>
    <cellStyle name="_Fuel Prices 4-14_Peak Credit Exhibits for 2009 GRC 4" xfId="3443"/>
    <cellStyle name="_Fuel Prices 4-14_Peak Credit Exhibits for 2009 GRC 4 2" xfId="3444"/>
    <cellStyle name="_Fuel Prices 4-14_Peak Credit Exhibits for 2009 GRC 4 2 2" xfId="18607"/>
    <cellStyle name="_Fuel Prices 4-14_Peak Credit Exhibits for 2009 GRC 4 3" xfId="16187"/>
    <cellStyle name="_Fuel Prices 4-14_Peak Credit Exhibits for 2009 GRC 5" xfId="3445"/>
    <cellStyle name="_Fuel Prices 4-14_Peak Credit Exhibits for 2009 GRC 5 2" xfId="18608"/>
    <cellStyle name="_Fuel Prices 4-14_Peak Credit Exhibits for 2009 GRC 6" xfId="16181"/>
    <cellStyle name="_Fuel Prices 4-14_Power Costs - Comparison bx Rbtl-Staff-Jt-PC" xfId="3446"/>
    <cellStyle name="_Fuel Prices 4-14_Power Costs - Comparison bx Rbtl-Staff-Jt-PC 2" xfId="3447"/>
    <cellStyle name="_Fuel Prices 4-14_Power Costs - Comparison bx Rbtl-Staff-Jt-PC 2 2" xfId="3448"/>
    <cellStyle name="_Fuel Prices 4-14_Power Costs - Comparison bx Rbtl-Staff-Jt-PC 2 2 2" xfId="18609"/>
    <cellStyle name="_Fuel Prices 4-14_Power Costs - Comparison bx Rbtl-Staff-Jt-PC 2 3" xfId="14069"/>
    <cellStyle name="_Fuel Prices 4-14_Power Costs - Comparison bx Rbtl-Staff-Jt-PC 3" xfId="3449"/>
    <cellStyle name="_Fuel Prices 4-14_Power Costs - Comparison bx Rbtl-Staff-Jt-PC 3 2" xfId="18610"/>
    <cellStyle name="_Fuel Prices 4-14_Power Costs - Comparison bx Rbtl-Staff-Jt-PC 4" xfId="14068"/>
    <cellStyle name="_Fuel Prices 4-14_Power Costs - Comparison bx Rbtl-Staff-Jt-PC_Adj Bench DR 3 for Initial Briefs (Electric)" xfId="3450"/>
    <cellStyle name="_Fuel Prices 4-14_Power Costs - Comparison bx Rbtl-Staff-Jt-PC_Adj Bench DR 3 for Initial Briefs (Electric) 2" xfId="3451"/>
    <cellStyle name="_Fuel Prices 4-14_Power Costs - Comparison bx Rbtl-Staff-Jt-PC_Adj Bench DR 3 for Initial Briefs (Electric) 2 2" xfId="3452"/>
    <cellStyle name="_Fuel Prices 4-14_Power Costs - Comparison bx Rbtl-Staff-Jt-PC_Adj Bench DR 3 for Initial Briefs (Electric) 2 2 2" xfId="18611"/>
    <cellStyle name="_Fuel Prices 4-14_Power Costs - Comparison bx Rbtl-Staff-Jt-PC_Adj Bench DR 3 for Initial Briefs (Electric) 2 3" xfId="14071"/>
    <cellStyle name="_Fuel Prices 4-14_Power Costs - Comparison bx Rbtl-Staff-Jt-PC_Adj Bench DR 3 for Initial Briefs (Electric) 3" xfId="3453"/>
    <cellStyle name="_Fuel Prices 4-14_Power Costs - Comparison bx Rbtl-Staff-Jt-PC_Adj Bench DR 3 for Initial Briefs (Electric) 3 2" xfId="18612"/>
    <cellStyle name="_Fuel Prices 4-14_Power Costs - Comparison bx Rbtl-Staff-Jt-PC_Adj Bench DR 3 for Initial Briefs (Electric) 4" xfId="14070"/>
    <cellStyle name="_Fuel Prices 4-14_Power Costs - Comparison bx Rbtl-Staff-Jt-PC_Adj Bench DR 3 for Initial Briefs (Electric)_DEM-WP(C) ENERG10C--ctn Mid-C_042010 2010GRC" xfId="9409"/>
    <cellStyle name="_Fuel Prices 4-14_Power Costs - Comparison bx Rbtl-Staff-Jt-PC_Adj Bench DR 3 for Initial Briefs (Electric)_DEM-WP(C) ENERG10C--ctn Mid-C_042010 2010GRC 2" xfId="39076"/>
    <cellStyle name="_Fuel Prices 4-14_Power Costs - Comparison bx Rbtl-Staff-Jt-PC_DEM-WP(C) ENERG10C--ctn Mid-C_042010 2010GRC" xfId="9410"/>
    <cellStyle name="_Fuel Prices 4-14_Power Costs - Comparison bx Rbtl-Staff-Jt-PC_DEM-WP(C) ENERG10C--ctn Mid-C_042010 2010GRC 2" xfId="39077"/>
    <cellStyle name="_Fuel Prices 4-14_Power Costs - Comparison bx Rbtl-Staff-Jt-PC_Electric Rev Req Model (2009 GRC) Rebuttal" xfId="3454"/>
    <cellStyle name="_Fuel Prices 4-14_Power Costs - Comparison bx Rbtl-Staff-Jt-PC_Electric Rev Req Model (2009 GRC) Rebuttal 2" xfId="3455"/>
    <cellStyle name="_Fuel Prices 4-14_Power Costs - Comparison bx Rbtl-Staff-Jt-PC_Electric Rev Req Model (2009 GRC) Rebuttal 2 2" xfId="3456"/>
    <cellStyle name="_Fuel Prices 4-14_Power Costs - Comparison bx Rbtl-Staff-Jt-PC_Electric Rev Req Model (2009 GRC) Rebuttal 2 2 2" xfId="18613"/>
    <cellStyle name="_Fuel Prices 4-14_Power Costs - Comparison bx Rbtl-Staff-Jt-PC_Electric Rev Req Model (2009 GRC) Rebuttal 2 3" xfId="16188"/>
    <cellStyle name="_Fuel Prices 4-14_Power Costs - Comparison bx Rbtl-Staff-Jt-PC_Electric Rev Req Model (2009 GRC) Rebuttal 3" xfId="3457"/>
    <cellStyle name="_Fuel Prices 4-14_Power Costs - Comparison bx Rbtl-Staff-Jt-PC_Electric Rev Req Model (2009 GRC) Rebuttal 3 2" xfId="18614"/>
    <cellStyle name="_Fuel Prices 4-14_Power Costs - Comparison bx Rbtl-Staff-Jt-PC_Electric Rev Req Model (2009 GRC) Rebuttal 4" xfId="14072"/>
    <cellStyle name="_Fuel Prices 4-14_Power Costs - Comparison bx Rbtl-Staff-Jt-PC_Electric Rev Req Model (2009 GRC) Rebuttal REmoval of New  WH Solar AdjustMI" xfId="3458"/>
    <cellStyle name="_Fuel Prices 4-14_Power Costs - Comparison bx Rbtl-Staff-Jt-PC_Electric Rev Req Model (2009 GRC) Rebuttal REmoval of New  WH Solar AdjustMI 2" xfId="3459"/>
    <cellStyle name="_Fuel Prices 4-14_Power Costs - Comparison bx Rbtl-Staff-Jt-PC_Electric Rev Req Model (2009 GRC) Rebuttal REmoval of New  WH Solar AdjustMI 2 2" xfId="3460"/>
    <cellStyle name="_Fuel Prices 4-14_Power Costs - Comparison bx Rbtl-Staff-Jt-PC_Electric Rev Req Model (2009 GRC) Rebuttal REmoval of New  WH Solar AdjustMI 2 2 2" xfId="18615"/>
    <cellStyle name="_Fuel Prices 4-14_Power Costs - Comparison bx Rbtl-Staff-Jt-PC_Electric Rev Req Model (2009 GRC) Rebuttal REmoval of New  WH Solar AdjustMI 2 3" xfId="14074"/>
    <cellStyle name="_Fuel Prices 4-14_Power Costs - Comparison bx Rbtl-Staff-Jt-PC_Electric Rev Req Model (2009 GRC) Rebuttal REmoval of New  WH Solar AdjustMI 3" xfId="3461"/>
    <cellStyle name="_Fuel Prices 4-14_Power Costs - Comparison bx Rbtl-Staff-Jt-PC_Electric Rev Req Model (2009 GRC) Rebuttal REmoval of New  WH Solar AdjustMI 3 2" xfId="18616"/>
    <cellStyle name="_Fuel Prices 4-14_Power Costs - Comparison bx Rbtl-Staff-Jt-PC_Electric Rev Req Model (2009 GRC) Rebuttal REmoval of New  WH Solar AdjustMI 4" xfId="14073"/>
    <cellStyle name="_Fuel Prices 4-14_Power Costs - Comparison bx Rbtl-Staff-Jt-PC_Electric Rev Req Model (2009 GRC) Rebuttal REmoval of New  WH Solar AdjustMI_DEM-WP(C) ENERG10C--ctn Mid-C_042010 2010GRC" xfId="9411"/>
    <cellStyle name="_Fuel Prices 4-14_Power Costs - Comparison bx Rbtl-Staff-Jt-PC_Electric Rev Req Model (2009 GRC) Rebuttal REmoval of New  WH Solar AdjustMI_DEM-WP(C) ENERG10C--ctn Mid-C_042010 2010GRC 2" xfId="39078"/>
    <cellStyle name="_Fuel Prices 4-14_Power Costs - Comparison bx Rbtl-Staff-Jt-PC_Electric Rev Req Model (2009 GRC) Revised 01-18-2010" xfId="3462"/>
    <cellStyle name="_Fuel Prices 4-14_Power Costs - Comparison bx Rbtl-Staff-Jt-PC_Electric Rev Req Model (2009 GRC) Revised 01-18-2010 2" xfId="3463"/>
    <cellStyle name="_Fuel Prices 4-14_Power Costs - Comparison bx Rbtl-Staff-Jt-PC_Electric Rev Req Model (2009 GRC) Revised 01-18-2010 2 2" xfId="3464"/>
    <cellStyle name="_Fuel Prices 4-14_Power Costs - Comparison bx Rbtl-Staff-Jt-PC_Electric Rev Req Model (2009 GRC) Revised 01-18-2010 2 2 2" xfId="18617"/>
    <cellStyle name="_Fuel Prices 4-14_Power Costs - Comparison bx Rbtl-Staff-Jt-PC_Electric Rev Req Model (2009 GRC) Revised 01-18-2010 2 3" xfId="14076"/>
    <cellStyle name="_Fuel Prices 4-14_Power Costs - Comparison bx Rbtl-Staff-Jt-PC_Electric Rev Req Model (2009 GRC) Revised 01-18-2010 3" xfId="3465"/>
    <cellStyle name="_Fuel Prices 4-14_Power Costs - Comparison bx Rbtl-Staff-Jt-PC_Electric Rev Req Model (2009 GRC) Revised 01-18-2010 3 2" xfId="18618"/>
    <cellStyle name="_Fuel Prices 4-14_Power Costs - Comparison bx Rbtl-Staff-Jt-PC_Electric Rev Req Model (2009 GRC) Revised 01-18-2010 4" xfId="14075"/>
    <cellStyle name="_Fuel Prices 4-14_Power Costs - Comparison bx Rbtl-Staff-Jt-PC_Electric Rev Req Model (2009 GRC) Revised 01-18-2010_DEM-WP(C) ENERG10C--ctn Mid-C_042010 2010GRC" xfId="9412"/>
    <cellStyle name="_Fuel Prices 4-14_Power Costs - Comparison bx Rbtl-Staff-Jt-PC_Electric Rev Req Model (2009 GRC) Revised 01-18-2010_DEM-WP(C) ENERG10C--ctn Mid-C_042010 2010GRC 2" xfId="39079"/>
    <cellStyle name="_Fuel Prices 4-14_Power Costs - Comparison bx Rbtl-Staff-Jt-PC_Final Order Electric EXHIBIT A-1" xfId="3466"/>
    <cellStyle name="_Fuel Prices 4-14_Power Costs - Comparison bx Rbtl-Staff-Jt-PC_Final Order Electric EXHIBIT A-1 2" xfId="3467"/>
    <cellStyle name="_Fuel Prices 4-14_Power Costs - Comparison bx Rbtl-Staff-Jt-PC_Final Order Electric EXHIBIT A-1 2 2" xfId="3468"/>
    <cellStyle name="_Fuel Prices 4-14_Power Costs - Comparison bx Rbtl-Staff-Jt-PC_Final Order Electric EXHIBIT A-1 2 2 2" xfId="18619"/>
    <cellStyle name="_Fuel Prices 4-14_Power Costs - Comparison bx Rbtl-Staff-Jt-PC_Final Order Electric EXHIBIT A-1 2 3" xfId="16189"/>
    <cellStyle name="_Fuel Prices 4-14_Power Costs - Comparison bx Rbtl-Staff-Jt-PC_Final Order Electric EXHIBIT A-1 3" xfId="3469"/>
    <cellStyle name="_Fuel Prices 4-14_Power Costs - Comparison bx Rbtl-Staff-Jt-PC_Final Order Electric EXHIBIT A-1 3 2" xfId="18620"/>
    <cellStyle name="_Fuel Prices 4-14_Power Costs - Comparison bx Rbtl-Staff-Jt-PC_Final Order Electric EXHIBIT A-1 4" xfId="14077"/>
    <cellStyle name="_Fuel Prices 4-14_Production Adj 4.37" xfId="3470"/>
    <cellStyle name="_Fuel Prices 4-14_Production Adj 4.37 2" xfId="3471"/>
    <cellStyle name="_Fuel Prices 4-14_Production Adj 4.37 2 2" xfId="3472"/>
    <cellStyle name="_Fuel Prices 4-14_Production Adj 4.37 2 2 2" xfId="18621"/>
    <cellStyle name="_Fuel Prices 4-14_Production Adj 4.37 2 3" xfId="16191"/>
    <cellStyle name="_Fuel Prices 4-14_Production Adj 4.37 3" xfId="3473"/>
    <cellStyle name="_Fuel Prices 4-14_Production Adj 4.37 3 2" xfId="18622"/>
    <cellStyle name="_Fuel Prices 4-14_Production Adj 4.37 4" xfId="16190"/>
    <cellStyle name="_Fuel Prices 4-14_Purchased Power Adj 4.03" xfId="3474"/>
    <cellStyle name="_Fuel Prices 4-14_Purchased Power Adj 4.03 2" xfId="3475"/>
    <cellStyle name="_Fuel Prices 4-14_Purchased Power Adj 4.03 2 2" xfId="3476"/>
    <cellStyle name="_Fuel Prices 4-14_Purchased Power Adj 4.03 2 2 2" xfId="18623"/>
    <cellStyle name="_Fuel Prices 4-14_Purchased Power Adj 4.03 2 3" xfId="16193"/>
    <cellStyle name="_Fuel Prices 4-14_Purchased Power Adj 4.03 3" xfId="3477"/>
    <cellStyle name="_Fuel Prices 4-14_Purchased Power Adj 4.03 3 2" xfId="18624"/>
    <cellStyle name="_Fuel Prices 4-14_Purchased Power Adj 4.03 4" xfId="16192"/>
    <cellStyle name="_Fuel Prices 4-14_Rate Design Sch 24" xfId="3478"/>
    <cellStyle name="_Fuel Prices 4-14_Rate Design Sch 24 2" xfId="3479"/>
    <cellStyle name="_Fuel Prices 4-14_Rate Design Sch 24 2 2" xfId="18625"/>
    <cellStyle name="_Fuel Prices 4-14_Rate Design Sch 24 3" xfId="16194"/>
    <cellStyle name="_Fuel Prices 4-14_Rate Design Sch 25" xfId="3480"/>
    <cellStyle name="_Fuel Prices 4-14_Rate Design Sch 25 2" xfId="3481"/>
    <cellStyle name="_Fuel Prices 4-14_Rate Design Sch 25 2 2" xfId="3482"/>
    <cellStyle name="_Fuel Prices 4-14_Rate Design Sch 25 2 2 2" xfId="18626"/>
    <cellStyle name="_Fuel Prices 4-14_Rate Design Sch 25 2 3" xfId="16196"/>
    <cellStyle name="_Fuel Prices 4-14_Rate Design Sch 25 3" xfId="3483"/>
    <cellStyle name="_Fuel Prices 4-14_Rate Design Sch 25 3 2" xfId="18627"/>
    <cellStyle name="_Fuel Prices 4-14_Rate Design Sch 25 4" xfId="16195"/>
    <cellStyle name="_Fuel Prices 4-14_Rate Design Sch 26" xfId="3484"/>
    <cellStyle name="_Fuel Prices 4-14_Rate Design Sch 26 2" xfId="3485"/>
    <cellStyle name="_Fuel Prices 4-14_Rate Design Sch 26 2 2" xfId="3486"/>
    <cellStyle name="_Fuel Prices 4-14_Rate Design Sch 26 2 2 2" xfId="18628"/>
    <cellStyle name="_Fuel Prices 4-14_Rate Design Sch 26 2 3" xfId="16198"/>
    <cellStyle name="_Fuel Prices 4-14_Rate Design Sch 26 3" xfId="3487"/>
    <cellStyle name="_Fuel Prices 4-14_Rate Design Sch 26 3 2" xfId="18629"/>
    <cellStyle name="_Fuel Prices 4-14_Rate Design Sch 26 4" xfId="16197"/>
    <cellStyle name="_Fuel Prices 4-14_Rate Design Sch 31" xfId="3488"/>
    <cellStyle name="_Fuel Prices 4-14_Rate Design Sch 31 2" xfId="3489"/>
    <cellStyle name="_Fuel Prices 4-14_Rate Design Sch 31 2 2" xfId="3490"/>
    <cellStyle name="_Fuel Prices 4-14_Rate Design Sch 31 2 2 2" xfId="18630"/>
    <cellStyle name="_Fuel Prices 4-14_Rate Design Sch 31 2 3" xfId="16200"/>
    <cellStyle name="_Fuel Prices 4-14_Rate Design Sch 31 3" xfId="3491"/>
    <cellStyle name="_Fuel Prices 4-14_Rate Design Sch 31 3 2" xfId="18631"/>
    <cellStyle name="_Fuel Prices 4-14_Rate Design Sch 31 4" xfId="16199"/>
    <cellStyle name="_Fuel Prices 4-14_Rate Design Sch 43" xfId="3492"/>
    <cellStyle name="_Fuel Prices 4-14_Rate Design Sch 43 2" xfId="3493"/>
    <cellStyle name="_Fuel Prices 4-14_Rate Design Sch 43 2 2" xfId="3494"/>
    <cellStyle name="_Fuel Prices 4-14_Rate Design Sch 43 2 2 2" xfId="18632"/>
    <cellStyle name="_Fuel Prices 4-14_Rate Design Sch 43 2 3" xfId="16202"/>
    <cellStyle name="_Fuel Prices 4-14_Rate Design Sch 43 3" xfId="3495"/>
    <cellStyle name="_Fuel Prices 4-14_Rate Design Sch 43 3 2" xfId="18633"/>
    <cellStyle name="_Fuel Prices 4-14_Rate Design Sch 43 4" xfId="16201"/>
    <cellStyle name="_Fuel Prices 4-14_Rate Design Sch 448-449" xfId="3496"/>
    <cellStyle name="_Fuel Prices 4-14_Rate Design Sch 448-449 2" xfId="3497"/>
    <cellStyle name="_Fuel Prices 4-14_Rate Design Sch 448-449 2 2" xfId="18634"/>
    <cellStyle name="_Fuel Prices 4-14_Rate Design Sch 448-449 3" xfId="16203"/>
    <cellStyle name="_Fuel Prices 4-14_Rate Design Sch 46" xfId="3498"/>
    <cellStyle name="_Fuel Prices 4-14_Rate Design Sch 46 2" xfId="3499"/>
    <cellStyle name="_Fuel Prices 4-14_Rate Design Sch 46 2 2" xfId="3500"/>
    <cellStyle name="_Fuel Prices 4-14_Rate Design Sch 46 2 2 2" xfId="18635"/>
    <cellStyle name="_Fuel Prices 4-14_Rate Design Sch 46 2 3" xfId="16205"/>
    <cellStyle name="_Fuel Prices 4-14_Rate Design Sch 46 3" xfId="3501"/>
    <cellStyle name="_Fuel Prices 4-14_Rate Design Sch 46 3 2" xfId="18636"/>
    <cellStyle name="_Fuel Prices 4-14_Rate Design Sch 46 4" xfId="16204"/>
    <cellStyle name="_Fuel Prices 4-14_Rate Spread" xfId="3502"/>
    <cellStyle name="_Fuel Prices 4-14_Rate Spread 2" xfId="3503"/>
    <cellStyle name="_Fuel Prices 4-14_Rate Spread 2 2" xfId="3504"/>
    <cellStyle name="_Fuel Prices 4-14_Rate Spread 2 2 2" xfId="18637"/>
    <cellStyle name="_Fuel Prices 4-14_Rate Spread 2 3" xfId="16207"/>
    <cellStyle name="_Fuel Prices 4-14_Rate Spread 3" xfId="3505"/>
    <cellStyle name="_Fuel Prices 4-14_Rate Spread 3 2" xfId="18638"/>
    <cellStyle name="_Fuel Prices 4-14_Rate Spread 4" xfId="16206"/>
    <cellStyle name="_Fuel Prices 4-14_Rebuttal Power Costs" xfId="3506"/>
    <cellStyle name="_Fuel Prices 4-14_Rebuttal Power Costs 2" xfId="3507"/>
    <cellStyle name="_Fuel Prices 4-14_Rebuttal Power Costs 2 2" xfId="3508"/>
    <cellStyle name="_Fuel Prices 4-14_Rebuttal Power Costs 2 2 2" xfId="18639"/>
    <cellStyle name="_Fuel Prices 4-14_Rebuttal Power Costs 2 3" xfId="14079"/>
    <cellStyle name="_Fuel Prices 4-14_Rebuttal Power Costs 3" xfId="3509"/>
    <cellStyle name="_Fuel Prices 4-14_Rebuttal Power Costs 3 2" xfId="18640"/>
    <cellStyle name="_Fuel Prices 4-14_Rebuttal Power Costs 4" xfId="14078"/>
    <cellStyle name="_Fuel Prices 4-14_Rebuttal Power Costs_Adj Bench DR 3 for Initial Briefs (Electric)" xfId="3510"/>
    <cellStyle name="_Fuel Prices 4-14_Rebuttal Power Costs_Adj Bench DR 3 for Initial Briefs (Electric) 2" xfId="3511"/>
    <cellStyle name="_Fuel Prices 4-14_Rebuttal Power Costs_Adj Bench DR 3 for Initial Briefs (Electric) 2 2" xfId="3512"/>
    <cellStyle name="_Fuel Prices 4-14_Rebuttal Power Costs_Adj Bench DR 3 for Initial Briefs (Electric) 2 2 2" xfId="18641"/>
    <cellStyle name="_Fuel Prices 4-14_Rebuttal Power Costs_Adj Bench DR 3 for Initial Briefs (Electric) 2 3" xfId="14081"/>
    <cellStyle name="_Fuel Prices 4-14_Rebuttal Power Costs_Adj Bench DR 3 for Initial Briefs (Electric) 3" xfId="3513"/>
    <cellStyle name="_Fuel Prices 4-14_Rebuttal Power Costs_Adj Bench DR 3 for Initial Briefs (Electric) 3 2" xfId="18642"/>
    <cellStyle name="_Fuel Prices 4-14_Rebuttal Power Costs_Adj Bench DR 3 for Initial Briefs (Electric) 4" xfId="14080"/>
    <cellStyle name="_Fuel Prices 4-14_Rebuttal Power Costs_Adj Bench DR 3 for Initial Briefs (Electric)_DEM-WP(C) ENERG10C--ctn Mid-C_042010 2010GRC" xfId="9413"/>
    <cellStyle name="_Fuel Prices 4-14_Rebuttal Power Costs_Adj Bench DR 3 for Initial Briefs (Electric)_DEM-WP(C) ENERG10C--ctn Mid-C_042010 2010GRC 2" xfId="39080"/>
    <cellStyle name="_Fuel Prices 4-14_Rebuttal Power Costs_DEM-WP(C) ENERG10C--ctn Mid-C_042010 2010GRC" xfId="9414"/>
    <cellStyle name="_Fuel Prices 4-14_Rebuttal Power Costs_DEM-WP(C) ENERG10C--ctn Mid-C_042010 2010GRC 2" xfId="39081"/>
    <cellStyle name="_Fuel Prices 4-14_Rebuttal Power Costs_Electric Rev Req Model (2009 GRC) Rebuttal" xfId="3514"/>
    <cellStyle name="_Fuel Prices 4-14_Rebuttal Power Costs_Electric Rev Req Model (2009 GRC) Rebuttal 2" xfId="3515"/>
    <cellStyle name="_Fuel Prices 4-14_Rebuttal Power Costs_Electric Rev Req Model (2009 GRC) Rebuttal 2 2" xfId="3516"/>
    <cellStyle name="_Fuel Prices 4-14_Rebuttal Power Costs_Electric Rev Req Model (2009 GRC) Rebuttal 2 2 2" xfId="18643"/>
    <cellStyle name="_Fuel Prices 4-14_Rebuttal Power Costs_Electric Rev Req Model (2009 GRC) Rebuttal 2 3" xfId="16208"/>
    <cellStyle name="_Fuel Prices 4-14_Rebuttal Power Costs_Electric Rev Req Model (2009 GRC) Rebuttal 3" xfId="3517"/>
    <cellStyle name="_Fuel Prices 4-14_Rebuttal Power Costs_Electric Rev Req Model (2009 GRC) Rebuttal 3 2" xfId="18644"/>
    <cellStyle name="_Fuel Prices 4-14_Rebuttal Power Costs_Electric Rev Req Model (2009 GRC) Rebuttal 4" xfId="14082"/>
    <cellStyle name="_Fuel Prices 4-14_Rebuttal Power Costs_Electric Rev Req Model (2009 GRC) Rebuttal REmoval of New  WH Solar AdjustMI" xfId="3518"/>
    <cellStyle name="_Fuel Prices 4-14_Rebuttal Power Costs_Electric Rev Req Model (2009 GRC) Rebuttal REmoval of New  WH Solar AdjustMI 2" xfId="3519"/>
    <cellStyle name="_Fuel Prices 4-14_Rebuttal Power Costs_Electric Rev Req Model (2009 GRC) Rebuttal REmoval of New  WH Solar AdjustMI 2 2" xfId="3520"/>
    <cellStyle name="_Fuel Prices 4-14_Rebuttal Power Costs_Electric Rev Req Model (2009 GRC) Rebuttal REmoval of New  WH Solar AdjustMI 2 2 2" xfId="18645"/>
    <cellStyle name="_Fuel Prices 4-14_Rebuttal Power Costs_Electric Rev Req Model (2009 GRC) Rebuttal REmoval of New  WH Solar AdjustMI 2 3" xfId="14084"/>
    <cellStyle name="_Fuel Prices 4-14_Rebuttal Power Costs_Electric Rev Req Model (2009 GRC) Rebuttal REmoval of New  WH Solar AdjustMI 3" xfId="3521"/>
    <cellStyle name="_Fuel Prices 4-14_Rebuttal Power Costs_Electric Rev Req Model (2009 GRC) Rebuttal REmoval of New  WH Solar AdjustMI 3 2" xfId="18646"/>
    <cellStyle name="_Fuel Prices 4-14_Rebuttal Power Costs_Electric Rev Req Model (2009 GRC) Rebuttal REmoval of New  WH Solar AdjustMI 4" xfId="14083"/>
    <cellStyle name="_Fuel Prices 4-14_Rebuttal Power Costs_Electric Rev Req Model (2009 GRC) Rebuttal REmoval of New  WH Solar AdjustMI_DEM-WP(C) ENERG10C--ctn Mid-C_042010 2010GRC" xfId="9415"/>
    <cellStyle name="_Fuel Prices 4-14_Rebuttal Power Costs_Electric Rev Req Model (2009 GRC) Rebuttal REmoval of New  WH Solar AdjustMI_DEM-WP(C) ENERG10C--ctn Mid-C_042010 2010GRC 2" xfId="39082"/>
    <cellStyle name="_Fuel Prices 4-14_Rebuttal Power Costs_Electric Rev Req Model (2009 GRC) Revised 01-18-2010" xfId="3522"/>
    <cellStyle name="_Fuel Prices 4-14_Rebuttal Power Costs_Electric Rev Req Model (2009 GRC) Revised 01-18-2010 2" xfId="3523"/>
    <cellStyle name="_Fuel Prices 4-14_Rebuttal Power Costs_Electric Rev Req Model (2009 GRC) Revised 01-18-2010 2 2" xfId="3524"/>
    <cellStyle name="_Fuel Prices 4-14_Rebuttal Power Costs_Electric Rev Req Model (2009 GRC) Revised 01-18-2010 2 2 2" xfId="18647"/>
    <cellStyle name="_Fuel Prices 4-14_Rebuttal Power Costs_Electric Rev Req Model (2009 GRC) Revised 01-18-2010 2 3" xfId="14086"/>
    <cellStyle name="_Fuel Prices 4-14_Rebuttal Power Costs_Electric Rev Req Model (2009 GRC) Revised 01-18-2010 3" xfId="3525"/>
    <cellStyle name="_Fuel Prices 4-14_Rebuttal Power Costs_Electric Rev Req Model (2009 GRC) Revised 01-18-2010 3 2" xfId="18648"/>
    <cellStyle name="_Fuel Prices 4-14_Rebuttal Power Costs_Electric Rev Req Model (2009 GRC) Revised 01-18-2010 4" xfId="14085"/>
    <cellStyle name="_Fuel Prices 4-14_Rebuttal Power Costs_Electric Rev Req Model (2009 GRC) Revised 01-18-2010_DEM-WP(C) ENERG10C--ctn Mid-C_042010 2010GRC" xfId="9416"/>
    <cellStyle name="_Fuel Prices 4-14_Rebuttal Power Costs_Electric Rev Req Model (2009 GRC) Revised 01-18-2010_DEM-WP(C) ENERG10C--ctn Mid-C_042010 2010GRC 2" xfId="39083"/>
    <cellStyle name="_Fuel Prices 4-14_Rebuttal Power Costs_Final Order Electric EXHIBIT A-1" xfId="3526"/>
    <cellStyle name="_Fuel Prices 4-14_Rebuttal Power Costs_Final Order Electric EXHIBIT A-1 2" xfId="3527"/>
    <cellStyle name="_Fuel Prices 4-14_Rebuttal Power Costs_Final Order Electric EXHIBIT A-1 2 2" xfId="3528"/>
    <cellStyle name="_Fuel Prices 4-14_Rebuttal Power Costs_Final Order Electric EXHIBIT A-1 2 2 2" xfId="18649"/>
    <cellStyle name="_Fuel Prices 4-14_Rebuttal Power Costs_Final Order Electric EXHIBIT A-1 2 3" xfId="16209"/>
    <cellStyle name="_Fuel Prices 4-14_Rebuttal Power Costs_Final Order Electric EXHIBIT A-1 3" xfId="3529"/>
    <cellStyle name="_Fuel Prices 4-14_Rebuttal Power Costs_Final Order Electric EXHIBIT A-1 3 2" xfId="18650"/>
    <cellStyle name="_Fuel Prices 4-14_Rebuttal Power Costs_Final Order Electric EXHIBIT A-1 4" xfId="14087"/>
    <cellStyle name="_Fuel Prices 4-14_ROR 5.02" xfId="3530"/>
    <cellStyle name="_Fuel Prices 4-14_ROR 5.02 2" xfId="3531"/>
    <cellStyle name="_Fuel Prices 4-14_ROR 5.02 2 2" xfId="3532"/>
    <cellStyle name="_Fuel Prices 4-14_ROR 5.02 2 2 2" xfId="18651"/>
    <cellStyle name="_Fuel Prices 4-14_ROR 5.02 2 3" xfId="16211"/>
    <cellStyle name="_Fuel Prices 4-14_ROR 5.02 3" xfId="3533"/>
    <cellStyle name="_Fuel Prices 4-14_ROR 5.02 3 2" xfId="18652"/>
    <cellStyle name="_Fuel Prices 4-14_ROR 5.02 4" xfId="16210"/>
    <cellStyle name="_Fuel Prices 4-14_Sch 40 Feeder OH 2008" xfId="3534"/>
    <cellStyle name="_Fuel Prices 4-14_Sch 40 Feeder OH 2008 2" xfId="3535"/>
    <cellStyle name="_Fuel Prices 4-14_Sch 40 Feeder OH 2008 2 2" xfId="3536"/>
    <cellStyle name="_Fuel Prices 4-14_Sch 40 Feeder OH 2008 2 2 2" xfId="18653"/>
    <cellStyle name="_Fuel Prices 4-14_Sch 40 Feeder OH 2008 2 3" xfId="16213"/>
    <cellStyle name="_Fuel Prices 4-14_Sch 40 Feeder OH 2008 3" xfId="3537"/>
    <cellStyle name="_Fuel Prices 4-14_Sch 40 Feeder OH 2008 3 2" xfId="18654"/>
    <cellStyle name="_Fuel Prices 4-14_Sch 40 Feeder OH 2008 4" xfId="16212"/>
    <cellStyle name="_Fuel Prices 4-14_Sch 40 Interim Energy Rates " xfId="3538"/>
    <cellStyle name="_Fuel Prices 4-14_Sch 40 Interim Energy Rates  2" xfId="3539"/>
    <cellStyle name="_Fuel Prices 4-14_Sch 40 Interim Energy Rates  2 2" xfId="3540"/>
    <cellStyle name="_Fuel Prices 4-14_Sch 40 Interim Energy Rates  2 2 2" xfId="18655"/>
    <cellStyle name="_Fuel Prices 4-14_Sch 40 Interim Energy Rates  2 3" xfId="16215"/>
    <cellStyle name="_Fuel Prices 4-14_Sch 40 Interim Energy Rates  3" xfId="3541"/>
    <cellStyle name="_Fuel Prices 4-14_Sch 40 Interim Energy Rates  3 2" xfId="18656"/>
    <cellStyle name="_Fuel Prices 4-14_Sch 40 Interim Energy Rates  4" xfId="16214"/>
    <cellStyle name="_Fuel Prices 4-14_Sch 40 Substation A&amp;G 2008" xfId="3542"/>
    <cellStyle name="_Fuel Prices 4-14_Sch 40 Substation A&amp;G 2008 2" xfId="3543"/>
    <cellStyle name="_Fuel Prices 4-14_Sch 40 Substation A&amp;G 2008 2 2" xfId="3544"/>
    <cellStyle name="_Fuel Prices 4-14_Sch 40 Substation A&amp;G 2008 2 2 2" xfId="18657"/>
    <cellStyle name="_Fuel Prices 4-14_Sch 40 Substation A&amp;G 2008 2 3" xfId="16217"/>
    <cellStyle name="_Fuel Prices 4-14_Sch 40 Substation A&amp;G 2008 3" xfId="3545"/>
    <cellStyle name="_Fuel Prices 4-14_Sch 40 Substation A&amp;G 2008 3 2" xfId="18658"/>
    <cellStyle name="_Fuel Prices 4-14_Sch 40 Substation A&amp;G 2008 4" xfId="16216"/>
    <cellStyle name="_Fuel Prices 4-14_Sch 40 Substation O&amp;M 2008" xfId="3546"/>
    <cellStyle name="_Fuel Prices 4-14_Sch 40 Substation O&amp;M 2008 2" xfId="3547"/>
    <cellStyle name="_Fuel Prices 4-14_Sch 40 Substation O&amp;M 2008 2 2" xfId="3548"/>
    <cellStyle name="_Fuel Prices 4-14_Sch 40 Substation O&amp;M 2008 2 2 2" xfId="18659"/>
    <cellStyle name="_Fuel Prices 4-14_Sch 40 Substation O&amp;M 2008 2 3" xfId="16219"/>
    <cellStyle name="_Fuel Prices 4-14_Sch 40 Substation O&amp;M 2008 3" xfId="3549"/>
    <cellStyle name="_Fuel Prices 4-14_Sch 40 Substation O&amp;M 2008 3 2" xfId="18660"/>
    <cellStyle name="_Fuel Prices 4-14_Sch 40 Substation O&amp;M 2008 4" xfId="16218"/>
    <cellStyle name="_Fuel Prices 4-14_Subs 2008" xfId="3550"/>
    <cellStyle name="_Fuel Prices 4-14_Subs 2008 2" xfId="3551"/>
    <cellStyle name="_Fuel Prices 4-14_Subs 2008 2 2" xfId="3552"/>
    <cellStyle name="_Fuel Prices 4-14_Subs 2008 2 2 2" xfId="18661"/>
    <cellStyle name="_Fuel Prices 4-14_Subs 2008 2 3" xfId="16221"/>
    <cellStyle name="_Fuel Prices 4-14_Subs 2008 3" xfId="3553"/>
    <cellStyle name="_Fuel Prices 4-14_Subs 2008 3 2" xfId="18662"/>
    <cellStyle name="_Fuel Prices 4-14_Subs 2008 4" xfId="16220"/>
    <cellStyle name="_Fuel Prices 4-14_Wind Integration 10GRC" xfId="3554"/>
    <cellStyle name="_Fuel Prices 4-14_Wind Integration 10GRC 2" xfId="3555"/>
    <cellStyle name="_Fuel Prices 4-14_Wind Integration 10GRC 2 2" xfId="12250"/>
    <cellStyle name="_Fuel Prices 4-14_Wind Integration 10GRC 2 2 2" xfId="22093"/>
    <cellStyle name="_Fuel Prices 4-14_Wind Integration 10GRC 2 3" xfId="22094"/>
    <cellStyle name="_Fuel Prices 4-14_Wind Integration 10GRC 3" xfId="12251"/>
    <cellStyle name="_Fuel Prices 4-14_Wind Integration 10GRC 3 2" xfId="22095"/>
    <cellStyle name="_Fuel Prices 4-14_Wind Integration 10GRC 4" xfId="22096"/>
    <cellStyle name="_Fuel Prices 4-14_Wind Integration 10GRC_DEM-WP(C) ENERG10C--ctn Mid-C_042010 2010GRC" xfId="9417"/>
    <cellStyle name="_Fuel Prices 4-14_Wind Integration 10GRC_DEM-WP(C) ENERG10C--ctn Mid-C_042010 2010GRC 2" xfId="39084"/>
    <cellStyle name="_Gas Transportation Charges_2009GRC_120308" xfId="3556"/>
    <cellStyle name="_Gas Transportation Charges_2009GRC_120308 2" xfId="3557"/>
    <cellStyle name="_Gas Transportation Charges_2009GRC_120308 2 2" xfId="3558"/>
    <cellStyle name="_Gas Transportation Charges_2009GRC_120308 2 2 2" xfId="12252"/>
    <cellStyle name="_Gas Transportation Charges_2009GRC_120308 2 2 2 2" xfId="22097"/>
    <cellStyle name="_Gas Transportation Charges_2009GRC_120308 2 2 2 3" xfId="22098"/>
    <cellStyle name="_Gas Transportation Charges_2009GRC_120308 2 2 3" xfId="22099"/>
    <cellStyle name="_Gas Transportation Charges_2009GRC_120308 2 3" xfId="22100"/>
    <cellStyle name="_Gas Transportation Charges_2009GRC_120308 2 3 2" xfId="22101"/>
    <cellStyle name="_Gas Transportation Charges_2009GRC_120308 2 4" xfId="22102"/>
    <cellStyle name="_Gas Transportation Charges_2009GRC_120308 3" xfId="3559"/>
    <cellStyle name="_Gas Transportation Charges_2009GRC_120308 3 2" xfId="18663"/>
    <cellStyle name="_Gas Transportation Charges_2009GRC_120308 3 2 2" xfId="22103"/>
    <cellStyle name="_Gas Transportation Charges_2009GRC_120308 3 2 2 2" xfId="22104"/>
    <cellStyle name="_Gas Transportation Charges_2009GRC_120308 3 2 3" xfId="22105"/>
    <cellStyle name="_Gas Transportation Charges_2009GRC_120308 3 3" xfId="22106"/>
    <cellStyle name="_Gas Transportation Charges_2009GRC_120308 3 3 2" xfId="22107"/>
    <cellStyle name="_Gas Transportation Charges_2009GRC_120308 3 4" xfId="22108"/>
    <cellStyle name="_Gas Transportation Charges_2009GRC_120308 4" xfId="9418"/>
    <cellStyle name="_Gas Transportation Charges_2009GRC_120308 4 2" xfId="9419"/>
    <cellStyle name="_Gas Transportation Charges_2009GRC_120308 4 2 2" xfId="22109"/>
    <cellStyle name="_Gas Transportation Charges_2009GRC_120308 4 3" xfId="22110"/>
    <cellStyle name="_Gas Transportation Charges_2009GRC_120308 5" xfId="22111"/>
    <cellStyle name="_Gas Transportation Charges_2009GRC_120308 5 2" xfId="22112"/>
    <cellStyle name="_Gas Transportation Charges_2009GRC_120308 5 2 2" xfId="22113"/>
    <cellStyle name="_Gas Transportation Charges_2009GRC_120308 5 3" xfId="22114"/>
    <cellStyle name="_Gas Transportation Charges_2009GRC_120308 6" xfId="22115"/>
    <cellStyle name="_Gas Transportation Charges_2009GRC_120308 6 2" xfId="22116"/>
    <cellStyle name="_Gas Transportation Charges_2009GRC_120308 6 2 2" xfId="22117"/>
    <cellStyle name="_Gas Transportation Charges_2009GRC_120308 6 3" xfId="22118"/>
    <cellStyle name="_Gas Transportation Charges_2009GRC_120308 7" xfId="22119"/>
    <cellStyle name="_Gas Transportation Charges_2009GRC_120308 7 2" xfId="22120"/>
    <cellStyle name="_Gas Transportation Charges_2009GRC_120308 7 2 2" xfId="22121"/>
    <cellStyle name="_Gas Transportation Charges_2009GRC_120308 7 3" xfId="22122"/>
    <cellStyle name="_Gas Transportation Charges_2009GRC_120308 8" xfId="22123"/>
    <cellStyle name="_Gas Transportation Charges_2009GRC_120308_4 31E Reg Asset  Liab and EXH D" xfId="9420"/>
    <cellStyle name="_Gas Transportation Charges_2009GRC_120308_4 31E Reg Asset  Liab and EXH D _ Aug 10 Filing (2)" xfId="9421"/>
    <cellStyle name="_Gas Transportation Charges_2009GRC_120308_4 31E Reg Asset  Liab and EXH D _ Aug 10 Filing (2) 2" xfId="22124"/>
    <cellStyle name="_Gas Transportation Charges_2009GRC_120308_4 31E Reg Asset  Liab and EXH D _ Aug 10 Filing (2) 2 2" xfId="22125"/>
    <cellStyle name="_Gas Transportation Charges_2009GRC_120308_4 31E Reg Asset  Liab and EXH D _ Aug 10 Filing (2) 3" xfId="22126"/>
    <cellStyle name="_Gas Transportation Charges_2009GRC_120308_4 31E Reg Asset  Liab and EXH D 10" xfId="22127"/>
    <cellStyle name="_Gas Transportation Charges_2009GRC_120308_4 31E Reg Asset  Liab and EXH D 10 2" xfId="22128"/>
    <cellStyle name="_Gas Transportation Charges_2009GRC_120308_4 31E Reg Asset  Liab and EXH D 11" xfId="22129"/>
    <cellStyle name="_Gas Transportation Charges_2009GRC_120308_4 31E Reg Asset  Liab and EXH D 11 2" xfId="22130"/>
    <cellStyle name="_Gas Transportation Charges_2009GRC_120308_4 31E Reg Asset  Liab and EXH D 12" xfId="22131"/>
    <cellStyle name="_Gas Transportation Charges_2009GRC_120308_4 31E Reg Asset  Liab and EXH D 12 2" xfId="22132"/>
    <cellStyle name="_Gas Transportation Charges_2009GRC_120308_4 31E Reg Asset  Liab and EXH D 13" xfId="22133"/>
    <cellStyle name="_Gas Transportation Charges_2009GRC_120308_4 31E Reg Asset  Liab and EXH D 13 2" xfId="22134"/>
    <cellStyle name="_Gas Transportation Charges_2009GRC_120308_4 31E Reg Asset  Liab and EXH D 14" xfId="22135"/>
    <cellStyle name="_Gas Transportation Charges_2009GRC_120308_4 31E Reg Asset  Liab and EXH D 14 2" xfId="22136"/>
    <cellStyle name="_Gas Transportation Charges_2009GRC_120308_4 31E Reg Asset  Liab and EXH D 15" xfId="22137"/>
    <cellStyle name="_Gas Transportation Charges_2009GRC_120308_4 31E Reg Asset  Liab and EXH D 15 2" xfId="22138"/>
    <cellStyle name="_Gas Transportation Charges_2009GRC_120308_4 31E Reg Asset  Liab and EXH D 16" xfId="22139"/>
    <cellStyle name="_Gas Transportation Charges_2009GRC_120308_4 31E Reg Asset  Liab and EXH D 16 2" xfId="22140"/>
    <cellStyle name="_Gas Transportation Charges_2009GRC_120308_4 31E Reg Asset  Liab and EXH D 17" xfId="22141"/>
    <cellStyle name="_Gas Transportation Charges_2009GRC_120308_4 31E Reg Asset  Liab and EXH D 17 2" xfId="22142"/>
    <cellStyle name="_Gas Transportation Charges_2009GRC_120308_4 31E Reg Asset  Liab and EXH D 18" xfId="22143"/>
    <cellStyle name="_Gas Transportation Charges_2009GRC_120308_4 31E Reg Asset  Liab and EXH D 18 2" xfId="22144"/>
    <cellStyle name="_Gas Transportation Charges_2009GRC_120308_4 31E Reg Asset  Liab and EXH D 19" xfId="22145"/>
    <cellStyle name="_Gas Transportation Charges_2009GRC_120308_4 31E Reg Asset  Liab and EXH D 19 2" xfId="22146"/>
    <cellStyle name="_Gas Transportation Charges_2009GRC_120308_4 31E Reg Asset  Liab and EXH D 2" xfId="22147"/>
    <cellStyle name="_Gas Transportation Charges_2009GRC_120308_4 31E Reg Asset  Liab and EXH D 2 2" xfId="22148"/>
    <cellStyle name="_Gas Transportation Charges_2009GRC_120308_4 31E Reg Asset  Liab and EXH D 20" xfId="22149"/>
    <cellStyle name="_Gas Transportation Charges_2009GRC_120308_4 31E Reg Asset  Liab and EXH D 20 2" xfId="22150"/>
    <cellStyle name="_Gas Transportation Charges_2009GRC_120308_4 31E Reg Asset  Liab and EXH D 21" xfId="22151"/>
    <cellStyle name="_Gas Transportation Charges_2009GRC_120308_4 31E Reg Asset  Liab and EXH D 21 2" xfId="22152"/>
    <cellStyle name="_Gas Transportation Charges_2009GRC_120308_4 31E Reg Asset  Liab and EXH D 22" xfId="22153"/>
    <cellStyle name="_Gas Transportation Charges_2009GRC_120308_4 31E Reg Asset  Liab and EXH D 22 2" xfId="22154"/>
    <cellStyle name="_Gas Transportation Charges_2009GRC_120308_4 31E Reg Asset  Liab and EXH D 23" xfId="22155"/>
    <cellStyle name="_Gas Transportation Charges_2009GRC_120308_4 31E Reg Asset  Liab and EXH D 23 2" xfId="22156"/>
    <cellStyle name="_Gas Transportation Charges_2009GRC_120308_4 31E Reg Asset  Liab and EXH D 24" xfId="22157"/>
    <cellStyle name="_Gas Transportation Charges_2009GRC_120308_4 31E Reg Asset  Liab and EXH D 24 2" xfId="22158"/>
    <cellStyle name="_Gas Transportation Charges_2009GRC_120308_4 31E Reg Asset  Liab and EXH D 25" xfId="22159"/>
    <cellStyle name="_Gas Transportation Charges_2009GRC_120308_4 31E Reg Asset  Liab and EXH D 25 2" xfId="22160"/>
    <cellStyle name="_Gas Transportation Charges_2009GRC_120308_4 31E Reg Asset  Liab and EXH D 26" xfId="22161"/>
    <cellStyle name="_Gas Transportation Charges_2009GRC_120308_4 31E Reg Asset  Liab and EXH D 26 2" xfId="22162"/>
    <cellStyle name="_Gas Transportation Charges_2009GRC_120308_4 31E Reg Asset  Liab and EXH D 27" xfId="22163"/>
    <cellStyle name="_Gas Transportation Charges_2009GRC_120308_4 31E Reg Asset  Liab and EXH D 27 2" xfId="22164"/>
    <cellStyle name="_Gas Transportation Charges_2009GRC_120308_4 31E Reg Asset  Liab and EXH D 28" xfId="22165"/>
    <cellStyle name="_Gas Transportation Charges_2009GRC_120308_4 31E Reg Asset  Liab and EXH D 28 2" xfId="22166"/>
    <cellStyle name="_Gas Transportation Charges_2009GRC_120308_4 31E Reg Asset  Liab and EXH D 29" xfId="22167"/>
    <cellStyle name="_Gas Transportation Charges_2009GRC_120308_4 31E Reg Asset  Liab and EXH D 29 2" xfId="22168"/>
    <cellStyle name="_Gas Transportation Charges_2009GRC_120308_4 31E Reg Asset  Liab and EXH D 3" xfId="22169"/>
    <cellStyle name="_Gas Transportation Charges_2009GRC_120308_4 31E Reg Asset  Liab and EXH D 3 2" xfId="22170"/>
    <cellStyle name="_Gas Transportation Charges_2009GRC_120308_4 31E Reg Asset  Liab and EXH D 30" xfId="22171"/>
    <cellStyle name="_Gas Transportation Charges_2009GRC_120308_4 31E Reg Asset  Liab and EXH D 30 2" xfId="22172"/>
    <cellStyle name="_Gas Transportation Charges_2009GRC_120308_4 31E Reg Asset  Liab and EXH D 31" xfId="22173"/>
    <cellStyle name="_Gas Transportation Charges_2009GRC_120308_4 31E Reg Asset  Liab and EXH D 32" xfId="22174"/>
    <cellStyle name="_Gas Transportation Charges_2009GRC_120308_4 31E Reg Asset  Liab and EXH D 33" xfId="22175"/>
    <cellStyle name="_Gas Transportation Charges_2009GRC_120308_4 31E Reg Asset  Liab and EXH D 34" xfId="22176"/>
    <cellStyle name="_Gas Transportation Charges_2009GRC_120308_4 31E Reg Asset  Liab and EXH D 35" xfId="22177"/>
    <cellStyle name="_Gas Transportation Charges_2009GRC_120308_4 31E Reg Asset  Liab and EXH D 36" xfId="22178"/>
    <cellStyle name="_Gas Transportation Charges_2009GRC_120308_4 31E Reg Asset  Liab and EXH D 4" xfId="22179"/>
    <cellStyle name="_Gas Transportation Charges_2009GRC_120308_4 31E Reg Asset  Liab and EXH D 4 2" xfId="22180"/>
    <cellStyle name="_Gas Transportation Charges_2009GRC_120308_4 31E Reg Asset  Liab and EXH D 5" xfId="22181"/>
    <cellStyle name="_Gas Transportation Charges_2009GRC_120308_4 31E Reg Asset  Liab and EXH D 5 2" xfId="22182"/>
    <cellStyle name="_Gas Transportation Charges_2009GRC_120308_4 31E Reg Asset  Liab and EXH D 6" xfId="22183"/>
    <cellStyle name="_Gas Transportation Charges_2009GRC_120308_4 31E Reg Asset  Liab and EXH D 6 2" xfId="22184"/>
    <cellStyle name="_Gas Transportation Charges_2009GRC_120308_4 31E Reg Asset  Liab and EXH D 7" xfId="22185"/>
    <cellStyle name="_Gas Transportation Charges_2009GRC_120308_4 31E Reg Asset  Liab and EXH D 7 2" xfId="22186"/>
    <cellStyle name="_Gas Transportation Charges_2009GRC_120308_4 31E Reg Asset  Liab and EXH D 8" xfId="22187"/>
    <cellStyle name="_Gas Transportation Charges_2009GRC_120308_4 31E Reg Asset  Liab and EXH D 8 2" xfId="22188"/>
    <cellStyle name="_Gas Transportation Charges_2009GRC_120308_4 31E Reg Asset  Liab and EXH D 9" xfId="22189"/>
    <cellStyle name="_Gas Transportation Charges_2009GRC_120308_4 31E Reg Asset  Liab and EXH D 9 2" xfId="22190"/>
    <cellStyle name="_Gas Transportation Charges_2009GRC_120308_Chelan PUD Power Costs (8-10)" xfId="9422"/>
    <cellStyle name="_Gas Transportation Charges_2009GRC_120308_Chelan PUD Power Costs (8-10) 2" xfId="22191"/>
    <cellStyle name="_Gas Transportation Charges_2009GRC_120308_compare wind integration" xfId="22192"/>
    <cellStyle name="_Gas Transportation Charges_2009GRC_120308_DEM-WP(C) Chelan Power Costs" xfId="9423"/>
    <cellStyle name="_Gas Transportation Charges_2009GRC_120308_DEM-WP(C) Chelan Power Costs 2" xfId="22193"/>
    <cellStyle name="_Gas Transportation Charges_2009GRC_120308_DEM-WP(C) Chelan Power Costs 2 2" xfId="22194"/>
    <cellStyle name="_Gas Transportation Charges_2009GRC_120308_DEM-WP(C) Chelan Power Costs 3" xfId="22195"/>
    <cellStyle name="_Gas Transportation Charges_2009GRC_120308_DEM-WP(C) Costs Not In AURORA 2010GRC As Filed" xfId="3560"/>
    <cellStyle name="_Gas Transportation Charges_2009GRC_120308_DEM-WP(C) Costs Not In AURORA 2010GRC As Filed 2" xfId="9424"/>
    <cellStyle name="_Gas Transportation Charges_2009GRC_120308_DEM-WP(C) Costs Not In AURORA 2010GRC As Filed 2 2" xfId="22196"/>
    <cellStyle name="_Gas Transportation Charges_2009GRC_120308_DEM-WP(C) Costs Not In AURORA 2010GRC As Filed 2 2 2" xfId="22197"/>
    <cellStyle name="_Gas Transportation Charges_2009GRC_120308_DEM-WP(C) Costs Not In AURORA 2010GRC As Filed 3" xfId="9425"/>
    <cellStyle name="_Gas Transportation Charges_2009GRC_120308_DEM-WP(C) Costs Not In AURORA 2010GRC As Filed 3 2" xfId="22198"/>
    <cellStyle name="_Gas Transportation Charges_2009GRC_120308_DEM-WP(C) Costs Not In AURORA 2010GRC As Filed 3 3" xfId="22199"/>
    <cellStyle name="_Gas Transportation Charges_2009GRC_120308_DEM-WP(C) Costs Not In AURORA 2010GRC As Filed 4" xfId="22200"/>
    <cellStyle name="_Gas Transportation Charges_2009GRC_120308_DEM-WP(C) Costs Not In AURORA 2010GRC As Filed 4 2" xfId="22201"/>
    <cellStyle name="_Gas Transportation Charges_2009GRC_120308_DEM-WP(C) Costs Not In AURORA 2010GRC As Filed 5" xfId="22202"/>
    <cellStyle name="_Gas Transportation Charges_2009GRC_120308_DEM-WP(C) Costs Not In AURORA 2010GRC As Filed 5 2" xfId="22203"/>
    <cellStyle name="_Gas Transportation Charges_2009GRC_120308_DEM-WP(C) Costs Not In AURORA 2010GRC As Filed 6" xfId="22204"/>
    <cellStyle name="_Gas Transportation Charges_2009GRC_120308_DEM-WP(C) Costs Not In AURORA 2010GRC As Filed 6 2" xfId="22205"/>
    <cellStyle name="_Gas Transportation Charges_2009GRC_120308_DEM-WP(C) Costs Not In AURORA 2010GRC As Filed_DEM-WP(C) ENERG10C--ctn Mid-C_042010 2010GRC" xfId="9426"/>
    <cellStyle name="_Gas Transportation Charges_2009GRC_120308_DEM-WP(C) Costs Not In AURORA 2010GRC As Filed_DEM-WP(C) ENERG10C--ctn Mid-C_042010 2010GRC 2" xfId="39085"/>
    <cellStyle name="_Gas Transportation Charges_2009GRC_120308_DEM-WP(C) ENERG10C--ctn Mid-C_042010 2010GRC" xfId="9427"/>
    <cellStyle name="_Gas Transportation Charges_2009GRC_120308_DEM-WP(C) ENERG10C--ctn Mid-C_042010 2010GRC 2" xfId="39086"/>
    <cellStyle name="_Gas Transportation Charges_2009GRC_120308_DEM-WP(C) Gas Transport 2010GRC" xfId="9428"/>
    <cellStyle name="_Gas Transportation Charges_2009GRC_120308_DEM-WP(C) Gas Transport 2010GRC 2" xfId="22206"/>
    <cellStyle name="_Gas Transportation Charges_2009GRC_120308_DEM-WP(C) Gas Transport 2010GRC 2 2" xfId="22207"/>
    <cellStyle name="_Gas Transportation Charges_2009GRC_120308_DEM-WP(C) Gas Transport 2010GRC 3" xfId="22208"/>
    <cellStyle name="_Gas Transportation Charges_2009GRC_120308_NIM Summary" xfId="3561"/>
    <cellStyle name="_Gas Transportation Charges_2009GRC_120308_NIM Summary 09GRC" xfId="3562"/>
    <cellStyle name="_Gas Transportation Charges_2009GRC_120308_NIM Summary 09GRC 2" xfId="3563"/>
    <cellStyle name="_Gas Transportation Charges_2009GRC_120308_NIM Summary 09GRC 2 2" xfId="12253"/>
    <cellStyle name="_Gas Transportation Charges_2009GRC_120308_NIM Summary 09GRC 2 2 2" xfId="22209"/>
    <cellStyle name="_Gas Transportation Charges_2009GRC_120308_NIM Summary 09GRC 2 3" xfId="22210"/>
    <cellStyle name="_Gas Transportation Charges_2009GRC_120308_NIM Summary 09GRC 3" xfId="12254"/>
    <cellStyle name="_Gas Transportation Charges_2009GRC_120308_NIM Summary 09GRC 3 2" xfId="22211"/>
    <cellStyle name="_Gas Transportation Charges_2009GRC_120308_NIM Summary 09GRC 4" xfId="22212"/>
    <cellStyle name="_Gas Transportation Charges_2009GRC_120308_NIM Summary 09GRC_DEM-WP(C) ENERG10C--ctn Mid-C_042010 2010GRC" xfId="9429"/>
    <cellStyle name="_Gas Transportation Charges_2009GRC_120308_NIM Summary 09GRC_DEM-WP(C) ENERG10C--ctn Mid-C_042010 2010GRC 2" xfId="39087"/>
    <cellStyle name="_Gas Transportation Charges_2009GRC_120308_NIM Summary 10" xfId="12255"/>
    <cellStyle name="_Gas Transportation Charges_2009GRC_120308_NIM Summary 10 2" xfId="22213"/>
    <cellStyle name="_Gas Transportation Charges_2009GRC_120308_NIM Summary 11" xfId="12256"/>
    <cellStyle name="_Gas Transportation Charges_2009GRC_120308_NIM Summary 11 2" xfId="22214"/>
    <cellStyle name="_Gas Transportation Charges_2009GRC_120308_NIM Summary 12" xfId="12257"/>
    <cellStyle name="_Gas Transportation Charges_2009GRC_120308_NIM Summary 12 2" xfId="22215"/>
    <cellStyle name="_Gas Transportation Charges_2009GRC_120308_NIM Summary 13" xfId="12258"/>
    <cellStyle name="_Gas Transportation Charges_2009GRC_120308_NIM Summary 13 2" xfId="22216"/>
    <cellStyle name="_Gas Transportation Charges_2009GRC_120308_NIM Summary 14" xfId="12259"/>
    <cellStyle name="_Gas Transportation Charges_2009GRC_120308_NIM Summary 14 2" xfId="22217"/>
    <cellStyle name="_Gas Transportation Charges_2009GRC_120308_NIM Summary 15" xfId="12260"/>
    <cellStyle name="_Gas Transportation Charges_2009GRC_120308_NIM Summary 15 2" xfId="22218"/>
    <cellStyle name="_Gas Transportation Charges_2009GRC_120308_NIM Summary 16" xfId="12261"/>
    <cellStyle name="_Gas Transportation Charges_2009GRC_120308_NIM Summary 16 2" xfId="22219"/>
    <cellStyle name="_Gas Transportation Charges_2009GRC_120308_NIM Summary 17" xfId="12262"/>
    <cellStyle name="_Gas Transportation Charges_2009GRC_120308_NIM Summary 17 2" xfId="22220"/>
    <cellStyle name="_Gas Transportation Charges_2009GRC_120308_NIM Summary 18" xfId="12263"/>
    <cellStyle name="_Gas Transportation Charges_2009GRC_120308_NIM Summary 18 2" xfId="22221"/>
    <cellStyle name="_Gas Transportation Charges_2009GRC_120308_NIM Summary 19" xfId="12264"/>
    <cellStyle name="_Gas Transportation Charges_2009GRC_120308_NIM Summary 19 2" xfId="22222"/>
    <cellStyle name="_Gas Transportation Charges_2009GRC_120308_NIM Summary 2" xfId="3564"/>
    <cellStyle name="_Gas Transportation Charges_2009GRC_120308_NIM Summary 2 2" xfId="12265"/>
    <cellStyle name="_Gas Transportation Charges_2009GRC_120308_NIM Summary 2 2 2" xfId="22223"/>
    <cellStyle name="_Gas Transportation Charges_2009GRC_120308_NIM Summary 2 3" xfId="22224"/>
    <cellStyle name="_Gas Transportation Charges_2009GRC_120308_NIM Summary 20" xfId="12266"/>
    <cellStyle name="_Gas Transportation Charges_2009GRC_120308_NIM Summary 20 2" xfId="22225"/>
    <cellStyle name="_Gas Transportation Charges_2009GRC_120308_NIM Summary 21" xfId="12267"/>
    <cellStyle name="_Gas Transportation Charges_2009GRC_120308_NIM Summary 21 2" xfId="22226"/>
    <cellStyle name="_Gas Transportation Charges_2009GRC_120308_NIM Summary 22" xfId="12268"/>
    <cellStyle name="_Gas Transportation Charges_2009GRC_120308_NIM Summary 22 2" xfId="22227"/>
    <cellStyle name="_Gas Transportation Charges_2009GRC_120308_NIM Summary 23" xfId="12269"/>
    <cellStyle name="_Gas Transportation Charges_2009GRC_120308_NIM Summary 23 2" xfId="22228"/>
    <cellStyle name="_Gas Transportation Charges_2009GRC_120308_NIM Summary 24" xfId="12270"/>
    <cellStyle name="_Gas Transportation Charges_2009GRC_120308_NIM Summary 24 2" xfId="22229"/>
    <cellStyle name="_Gas Transportation Charges_2009GRC_120308_NIM Summary 25" xfId="12271"/>
    <cellStyle name="_Gas Transportation Charges_2009GRC_120308_NIM Summary 25 2" xfId="22230"/>
    <cellStyle name="_Gas Transportation Charges_2009GRC_120308_NIM Summary 26" xfId="12272"/>
    <cellStyle name="_Gas Transportation Charges_2009GRC_120308_NIM Summary 26 2" xfId="22231"/>
    <cellStyle name="_Gas Transportation Charges_2009GRC_120308_NIM Summary 27" xfId="12273"/>
    <cellStyle name="_Gas Transportation Charges_2009GRC_120308_NIM Summary 27 2" xfId="22232"/>
    <cellStyle name="_Gas Transportation Charges_2009GRC_120308_NIM Summary 28" xfId="12274"/>
    <cellStyle name="_Gas Transportation Charges_2009GRC_120308_NIM Summary 28 2" xfId="22233"/>
    <cellStyle name="_Gas Transportation Charges_2009GRC_120308_NIM Summary 29" xfId="12275"/>
    <cellStyle name="_Gas Transportation Charges_2009GRC_120308_NIM Summary 29 2" xfId="22234"/>
    <cellStyle name="_Gas Transportation Charges_2009GRC_120308_NIM Summary 3" xfId="3565"/>
    <cellStyle name="_Gas Transportation Charges_2009GRC_120308_NIM Summary 3 2" xfId="14089"/>
    <cellStyle name="_Gas Transportation Charges_2009GRC_120308_NIM Summary 30" xfId="12276"/>
    <cellStyle name="_Gas Transportation Charges_2009GRC_120308_NIM Summary 30 2" xfId="22235"/>
    <cellStyle name="_Gas Transportation Charges_2009GRC_120308_NIM Summary 31" xfId="12277"/>
    <cellStyle name="_Gas Transportation Charges_2009GRC_120308_NIM Summary 31 2" xfId="22236"/>
    <cellStyle name="_Gas Transportation Charges_2009GRC_120308_NIM Summary 32" xfId="12278"/>
    <cellStyle name="_Gas Transportation Charges_2009GRC_120308_NIM Summary 32 2" xfId="22237"/>
    <cellStyle name="_Gas Transportation Charges_2009GRC_120308_NIM Summary 33" xfId="12279"/>
    <cellStyle name="_Gas Transportation Charges_2009GRC_120308_NIM Summary 33 2" xfId="22238"/>
    <cellStyle name="_Gas Transportation Charges_2009GRC_120308_NIM Summary 34" xfId="12280"/>
    <cellStyle name="_Gas Transportation Charges_2009GRC_120308_NIM Summary 34 2" xfId="22239"/>
    <cellStyle name="_Gas Transportation Charges_2009GRC_120308_NIM Summary 35" xfId="12281"/>
    <cellStyle name="_Gas Transportation Charges_2009GRC_120308_NIM Summary 35 2" xfId="22240"/>
    <cellStyle name="_Gas Transportation Charges_2009GRC_120308_NIM Summary 36" xfId="12282"/>
    <cellStyle name="_Gas Transportation Charges_2009GRC_120308_NIM Summary 36 2" xfId="22241"/>
    <cellStyle name="_Gas Transportation Charges_2009GRC_120308_NIM Summary 37" xfId="12283"/>
    <cellStyle name="_Gas Transportation Charges_2009GRC_120308_NIM Summary 37 2" xfId="22242"/>
    <cellStyle name="_Gas Transportation Charges_2009GRC_120308_NIM Summary 38" xfId="12284"/>
    <cellStyle name="_Gas Transportation Charges_2009GRC_120308_NIM Summary 38 2" xfId="39088"/>
    <cellStyle name="_Gas Transportation Charges_2009GRC_120308_NIM Summary 39" xfId="12285"/>
    <cellStyle name="_Gas Transportation Charges_2009GRC_120308_NIM Summary 39 2" xfId="39089"/>
    <cellStyle name="_Gas Transportation Charges_2009GRC_120308_NIM Summary 4" xfId="3566"/>
    <cellStyle name="_Gas Transportation Charges_2009GRC_120308_NIM Summary 4 2" xfId="15623"/>
    <cellStyle name="_Gas Transportation Charges_2009GRC_120308_NIM Summary 40" xfId="12286"/>
    <cellStyle name="_Gas Transportation Charges_2009GRC_120308_NIM Summary 40 2" xfId="39090"/>
    <cellStyle name="_Gas Transportation Charges_2009GRC_120308_NIM Summary 41" xfId="12287"/>
    <cellStyle name="_Gas Transportation Charges_2009GRC_120308_NIM Summary 41 2" xfId="39091"/>
    <cellStyle name="_Gas Transportation Charges_2009GRC_120308_NIM Summary 42" xfId="14088"/>
    <cellStyle name="_Gas Transportation Charges_2009GRC_120308_NIM Summary 42 2" xfId="39092"/>
    <cellStyle name="_Gas Transportation Charges_2009GRC_120308_NIM Summary 43" xfId="20006"/>
    <cellStyle name="_Gas Transportation Charges_2009GRC_120308_NIM Summary 43 2" xfId="39093"/>
    <cellStyle name="_Gas Transportation Charges_2009GRC_120308_NIM Summary 44" xfId="22243"/>
    <cellStyle name="_Gas Transportation Charges_2009GRC_120308_NIM Summary 44 2" xfId="39094"/>
    <cellStyle name="_Gas Transportation Charges_2009GRC_120308_NIM Summary 45" xfId="22244"/>
    <cellStyle name="_Gas Transportation Charges_2009GRC_120308_NIM Summary 45 2" xfId="39095"/>
    <cellStyle name="_Gas Transportation Charges_2009GRC_120308_NIM Summary 46" xfId="22245"/>
    <cellStyle name="_Gas Transportation Charges_2009GRC_120308_NIM Summary 46 2" xfId="39096"/>
    <cellStyle name="_Gas Transportation Charges_2009GRC_120308_NIM Summary 47" xfId="22246"/>
    <cellStyle name="_Gas Transportation Charges_2009GRC_120308_NIM Summary 47 2" xfId="39097"/>
    <cellStyle name="_Gas Transportation Charges_2009GRC_120308_NIM Summary 48" xfId="22247"/>
    <cellStyle name="_Gas Transportation Charges_2009GRC_120308_NIM Summary 49" xfId="22248"/>
    <cellStyle name="_Gas Transportation Charges_2009GRC_120308_NIM Summary 5" xfId="3567"/>
    <cellStyle name="_Gas Transportation Charges_2009GRC_120308_NIM Summary 5 2" xfId="15624"/>
    <cellStyle name="_Gas Transportation Charges_2009GRC_120308_NIM Summary 50" xfId="22249"/>
    <cellStyle name="_Gas Transportation Charges_2009GRC_120308_NIM Summary 51" xfId="39098"/>
    <cellStyle name="_Gas Transportation Charges_2009GRC_120308_NIM Summary 6" xfId="3568"/>
    <cellStyle name="_Gas Transportation Charges_2009GRC_120308_NIM Summary 6 2" xfId="15625"/>
    <cellStyle name="_Gas Transportation Charges_2009GRC_120308_NIM Summary 7" xfId="3569"/>
    <cellStyle name="_Gas Transportation Charges_2009GRC_120308_NIM Summary 7 2" xfId="15626"/>
    <cellStyle name="_Gas Transportation Charges_2009GRC_120308_NIM Summary 8" xfId="3570"/>
    <cellStyle name="_Gas Transportation Charges_2009GRC_120308_NIM Summary 8 2" xfId="15627"/>
    <cellStyle name="_Gas Transportation Charges_2009GRC_120308_NIM Summary 9" xfId="3571"/>
    <cellStyle name="_Gas Transportation Charges_2009GRC_120308_NIM Summary 9 2" xfId="15628"/>
    <cellStyle name="_Gas Transportation Charges_2009GRC_120308_NIM Summary_DEM-WP(C) ENERG10C--ctn Mid-C_042010 2010GRC" xfId="9430"/>
    <cellStyle name="_Gas Transportation Charges_2009GRC_120308_NIM Summary_DEM-WP(C) ENERG10C--ctn Mid-C_042010 2010GRC 2" xfId="39099"/>
    <cellStyle name="_Gas Transportation Charges_2009GRC_120308_NIM+O&amp;M" xfId="9431"/>
    <cellStyle name="_Gas Transportation Charges_2009GRC_120308_NIM+O&amp;M 2" xfId="9432"/>
    <cellStyle name="_Gas Transportation Charges_2009GRC_120308_NIM+O&amp;M 2 2" xfId="22250"/>
    <cellStyle name="_Gas Transportation Charges_2009GRC_120308_NIM+O&amp;M 2 2 2" xfId="22251"/>
    <cellStyle name="_Gas Transportation Charges_2009GRC_120308_NIM+O&amp;M 2 3" xfId="22252"/>
    <cellStyle name="_Gas Transportation Charges_2009GRC_120308_NIM+O&amp;M 3" xfId="22253"/>
    <cellStyle name="_Gas Transportation Charges_2009GRC_120308_NIM+O&amp;M 3 2" xfId="22254"/>
    <cellStyle name="_Gas Transportation Charges_2009GRC_120308_NIM+O&amp;M 4" xfId="22255"/>
    <cellStyle name="_Gas Transportation Charges_2009GRC_120308_NIM+O&amp;M Monthly" xfId="9433"/>
    <cellStyle name="_Gas Transportation Charges_2009GRC_120308_NIM+O&amp;M Monthly 2" xfId="9434"/>
    <cellStyle name="_Gas Transportation Charges_2009GRC_120308_NIM+O&amp;M Monthly 2 2" xfId="22256"/>
    <cellStyle name="_Gas Transportation Charges_2009GRC_120308_NIM+O&amp;M Monthly 2 2 2" xfId="22257"/>
    <cellStyle name="_Gas Transportation Charges_2009GRC_120308_NIM+O&amp;M Monthly 2 3" xfId="22258"/>
    <cellStyle name="_Gas Transportation Charges_2009GRC_120308_NIM+O&amp;M Monthly 3" xfId="22259"/>
    <cellStyle name="_Gas Transportation Charges_2009GRC_120308_NIM+O&amp;M Monthly 3 2" xfId="22260"/>
    <cellStyle name="_Gas Transportation Charges_2009GRC_120308_NIM+O&amp;M Monthly 4" xfId="22261"/>
    <cellStyle name="_Gas Transportation Charges_2009GRC_120308_PCA 9 -  Exhibit D April 2010 (3)" xfId="3572"/>
    <cellStyle name="_Gas Transportation Charges_2009GRC_120308_PCA 9 -  Exhibit D April 2010 (3) 2" xfId="3573"/>
    <cellStyle name="_Gas Transportation Charges_2009GRC_120308_PCA 9 -  Exhibit D April 2010 (3) 2 2" xfId="12288"/>
    <cellStyle name="_Gas Transportation Charges_2009GRC_120308_PCA 9 -  Exhibit D April 2010 (3) 2 2 2" xfId="22262"/>
    <cellStyle name="_Gas Transportation Charges_2009GRC_120308_PCA 9 -  Exhibit D April 2010 (3) 2 3" xfId="22263"/>
    <cellStyle name="_Gas Transportation Charges_2009GRC_120308_PCA 9 -  Exhibit D April 2010 (3) 3" xfId="12289"/>
    <cellStyle name="_Gas Transportation Charges_2009GRC_120308_PCA 9 -  Exhibit D April 2010 (3) 3 2" xfId="22264"/>
    <cellStyle name="_Gas Transportation Charges_2009GRC_120308_PCA 9 -  Exhibit D April 2010 (3) 4" xfId="22265"/>
    <cellStyle name="_Gas Transportation Charges_2009GRC_120308_PCA 9 -  Exhibit D April 2010 (3)_DEM-WP(C) ENERG10C--ctn Mid-C_042010 2010GRC" xfId="9435"/>
    <cellStyle name="_Gas Transportation Charges_2009GRC_120308_PCA 9 -  Exhibit D April 2010 (3)_DEM-WP(C) ENERG10C--ctn Mid-C_042010 2010GRC 2" xfId="39100"/>
    <cellStyle name="_Gas Transportation Charges_2009GRC_120308_Reconciliation" xfId="3574"/>
    <cellStyle name="_Gas Transportation Charges_2009GRC_120308_Reconciliation 2" xfId="9436"/>
    <cellStyle name="_Gas Transportation Charges_2009GRC_120308_Reconciliation 2 2" xfId="22266"/>
    <cellStyle name="_Gas Transportation Charges_2009GRC_120308_Reconciliation 2 2 2" xfId="22267"/>
    <cellStyle name="_Gas Transportation Charges_2009GRC_120308_Reconciliation 3" xfId="9437"/>
    <cellStyle name="_Gas Transportation Charges_2009GRC_120308_Reconciliation 3 2" xfId="22268"/>
    <cellStyle name="_Gas Transportation Charges_2009GRC_120308_Reconciliation 3 3" xfId="22269"/>
    <cellStyle name="_Gas Transportation Charges_2009GRC_120308_Reconciliation 4" xfId="22270"/>
    <cellStyle name="_Gas Transportation Charges_2009GRC_120308_Reconciliation 4 2" xfId="22271"/>
    <cellStyle name="_Gas Transportation Charges_2009GRC_120308_Reconciliation 5" xfId="22272"/>
    <cellStyle name="_Gas Transportation Charges_2009GRC_120308_Reconciliation 5 2" xfId="22273"/>
    <cellStyle name="_Gas Transportation Charges_2009GRC_120308_Reconciliation 6" xfId="22274"/>
    <cellStyle name="_Gas Transportation Charges_2009GRC_120308_Reconciliation 6 2" xfId="22275"/>
    <cellStyle name="_Gas Transportation Charges_2009GRC_120308_Reconciliation_DEM-WP(C) ENERG10C--ctn Mid-C_042010 2010GRC" xfId="9438"/>
    <cellStyle name="_Gas Transportation Charges_2009GRC_120308_Reconciliation_DEM-WP(C) ENERG10C--ctn Mid-C_042010 2010GRC 2" xfId="39101"/>
    <cellStyle name="_Gas Transportation Charges_2009GRC_120308_Wind Integration 10GRC" xfId="3575"/>
    <cellStyle name="_Gas Transportation Charges_2009GRC_120308_Wind Integration 10GRC 2" xfId="3576"/>
    <cellStyle name="_Gas Transportation Charges_2009GRC_120308_Wind Integration 10GRC 2 2" xfId="12290"/>
    <cellStyle name="_Gas Transportation Charges_2009GRC_120308_Wind Integration 10GRC 2 2 2" xfId="22276"/>
    <cellStyle name="_Gas Transportation Charges_2009GRC_120308_Wind Integration 10GRC 2 3" xfId="22277"/>
    <cellStyle name="_Gas Transportation Charges_2009GRC_120308_Wind Integration 10GRC 3" xfId="12291"/>
    <cellStyle name="_Gas Transportation Charges_2009GRC_120308_Wind Integration 10GRC 3 2" xfId="22278"/>
    <cellStyle name="_Gas Transportation Charges_2009GRC_120308_Wind Integration 10GRC 4" xfId="22279"/>
    <cellStyle name="_Gas Transportation Charges_2009GRC_120308_Wind Integration 10GRC_DEM-WP(C) ENERG10C--ctn Mid-C_042010 2010GRC" xfId="9439"/>
    <cellStyle name="_Gas Transportation Charges_2009GRC_120308_Wind Integration 10GRC_DEM-WP(C) ENERG10C--ctn Mid-C_042010 2010GRC 2" xfId="39102"/>
    <cellStyle name="_x0013__LSRWEP LGIA like Acctg Petition Aug 2010" xfId="9440"/>
    <cellStyle name="_x0013__LSRWEP LGIA like Acctg Petition Aug 2010 2" xfId="22280"/>
    <cellStyle name="_x0013__LSRWEP LGIA like Acctg Petition Aug 2010 2 2" xfId="22281"/>
    <cellStyle name="_x0013__LSRWEP LGIA like Acctg Petition Aug 2010 3" xfId="22282"/>
    <cellStyle name="_Mid C 09GRC" xfId="9441"/>
    <cellStyle name="_Mid C 09GRC 2" xfId="22283"/>
    <cellStyle name="_Monthly Fixed Input" xfId="3577"/>
    <cellStyle name="_Monthly Fixed Input 2" xfId="3578"/>
    <cellStyle name="_Monthly Fixed Input 2 2" xfId="12292"/>
    <cellStyle name="_Monthly Fixed Input 2 2 2" xfId="22284"/>
    <cellStyle name="_Monthly Fixed Input 2 3" xfId="22285"/>
    <cellStyle name="_Monthly Fixed Input 3" xfId="12293"/>
    <cellStyle name="_Monthly Fixed Input 3 2" xfId="22286"/>
    <cellStyle name="_Monthly Fixed Input 3 2 2" xfId="22287"/>
    <cellStyle name="_Monthly Fixed Input 3 3" xfId="22288"/>
    <cellStyle name="_Monthly Fixed Input 3 4" xfId="22289"/>
    <cellStyle name="_Monthly Fixed Input 4" xfId="22290"/>
    <cellStyle name="_Monthly Fixed Input_DEM-WP(C) ENERG10C--ctn Mid-C_042010 2010GRC" xfId="9442"/>
    <cellStyle name="_Monthly Fixed Input_DEM-WP(C) ENERG10C--ctn Mid-C_042010 2010GRC 2" xfId="39103"/>
    <cellStyle name="_Monthly Fixed Input_NIM Summary" xfId="3579"/>
    <cellStyle name="_Monthly Fixed Input_NIM Summary 2" xfId="3580"/>
    <cellStyle name="_Monthly Fixed Input_NIM Summary 2 2" xfId="12294"/>
    <cellStyle name="_Monthly Fixed Input_NIM Summary 2 2 2" xfId="22291"/>
    <cellStyle name="_Monthly Fixed Input_NIM Summary 2 2 2 2" xfId="22292"/>
    <cellStyle name="_Monthly Fixed Input_NIM Summary 2 2 3" xfId="22293"/>
    <cellStyle name="_Monthly Fixed Input_NIM Summary 2 2 4" xfId="22294"/>
    <cellStyle name="_Monthly Fixed Input_NIM Summary 2 3" xfId="22295"/>
    <cellStyle name="_Monthly Fixed Input_NIM Summary 2 3 2" xfId="22296"/>
    <cellStyle name="_Monthly Fixed Input_NIM Summary 2 4" xfId="22297"/>
    <cellStyle name="_Monthly Fixed Input_NIM Summary 3" xfId="12295"/>
    <cellStyle name="_Monthly Fixed Input_NIM Summary 3 2" xfId="22298"/>
    <cellStyle name="_Monthly Fixed Input_NIM Summary 3 2 2" xfId="22299"/>
    <cellStyle name="_Monthly Fixed Input_NIM Summary 3 3" xfId="22300"/>
    <cellStyle name="_Monthly Fixed Input_NIM Summary 3 4" xfId="22301"/>
    <cellStyle name="_Monthly Fixed Input_NIM Summary 4" xfId="22302"/>
    <cellStyle name="_Monthly Fixed Input_NIM Summary 4 2" xfId="22303"/>
    <cellStyle name="_Monthly Fixed Input_NIM Summary 5" xfId="22304"/>
    <cellStyle name="_Monthly Fixed Input_NIM Summary_DEM-WP(C) ENERG10C--ctn Mid-C_042010 2010GRC" xfId="9443"/>
    <cellStyle name="_Monthly Fixed Input_NIM Summary_DEM-WP(C) ENERG10C--ctn Mid-C_042010 2010GRC 2" xfId="39104"/>
    <cellStyle name="_NIM 06 Base Case Current Trends" xfId="3581"/>
    <cellStyle name="_NIM 06 Base Case Current Trends 2" xfId="3582"/>
    <cellStyle name="_NIM 06 Base Case Current Trends 2 2" xfId="3583"/>
    <cellStyle name="_NIM 06 Base Case Current Trends 2 2 2" xfId="12296"/>
    <cellStyle name="_NIM 06 Base Case Current Trends 2 2 2 2" xfId="22305"/>
    <cellStyle name="_NIM 06 Base Case Current Trends 2 2 2 2 2" xfId="22306"/>
    <cellStyle name="_NIM 06 Base Case Current Trends 2 2 2 3" xfId="22307"/>
    <cellStyle name="_NIM 06 Base Case Current Trends 2 2 2 4" xfId="22308"/>
    <cellStyle name="_NIM 06 Base Case Current Trends 2 2 3" xfId="22309"/>
    <cellStyle name="_NIM 06 Base Case Current Trends 2 2 3 2" xfId="22310"/>
    <cellStyle name="_NIM 06 Base Case Current Trends 2 2 4" xfId="22311"/>
    <cellStyle name="_NIM 06 Base Case Current Trends 2 3" xfId="9444"/>
    <cellStyle name="_NIM 06 Base Case Current Trends 2 3 2" xfId="22312"/>
    <cellStyle name="_NIM 06 Base Case Current Trends 2 3 2 2" xfId="22313"/>
    <cellStyle name="_NIM 06 Base Case Current Trends 2 3 3" xfId="22314"/>
    <cellStyle name="_NIM 06 Base Case Current Trends 2 3 4" xfId="22315"/>
    <cellStyle name="_NIM 06 Base Case Current Trends 2 4" xfId="22316"/>
    <cellStyle name="_NIM 06 Base Case Current Trends 2 4 2" xfId="22317"/>
    <cellStyle name="_NIM 06 Base Case Current Trends 2 5" xfId="22318"/>
    <cellStyle name="_NIM 06 Base Case Current Trends 3" xfId="3584"/>
    <cellStyle name="_NIM 06 Base Case Current Trends 3 2" xfId="18664"/>
    <cellStyle name="_NIM 06 Base Case Current Trends 3 2 2" xfId="22319"/>
    <cellStyle name="_NIM 06 Base Case Current Trends 3 2 3" xfId="22320"/>
    <cellStyle name="_NIM 06 Base Case Current Trends 3 3" xfId="22321"/>
    <cellStyle name="_NIM 06 Base Case Current Trends 3 4" xfId="22322"/>
    <cellStyle name="_NIM 06 Base Case Current Trends 4" xfId="22323"/>
    <cellStyle name="_NIM 06 Base Case Current Trends 4 2" xfId="22324"/>
    <cellStyle name="_NIM 06 Base Case Current Trends 4 2 2" xfId="22325"/>
    <cellStyle name="_NIM 06 Base Case Current Trends 4 3" xfId="22326"/>
    <cellStyle name="_NIM 06 Base Case Current Trends 5" xfId="22327"/>
    <cellStyle name="_NIM 06 Base Case Current Trends 5 2" xfId="22328"/>
    <cellStyle name="_NIM 06 Base Case Current Trends 5 3" xfId="22329"/>
    <cellStyle name="_NIM 06 Base Case Current Trends 6" xfId="22330"/>
    <cellStyle name="_NIM 06 Base Case Current Trends 6 2" xfId="22331"/>
    <cellStyle name="_NIM 06 Base Case Current Trends_Adj Bench DR 3 for Initial Briefs (Electric)" xfId="3585"/>
    <cellStyle name="_NIM 06 Base Case Current Trends_Adj Bench DR 3 for Initial Briefs (Electric) 2" xfId="3586"/>
    <cellStyle name="_NIM 06 Base Case Current Trends_Adj Bench DR 3 for Initial Briefs (Electric) 2 2" xfId="3587"/>
    <cellStyle name="_NIM 06 Base Case Current Trends_Adj Bench DR 3 for Initial Briefs (Electric) 2 2 2" xfId="18665"/>
    <cellStyle name="_NIM 06 Base Case Current Trends_Adj Bench DR 3 for Initial Briefs (Electric) 2 2 2 2" xfId="22332"/>
    <cellStyle name="_NIM 06 Base Case Current Trends_Adj Bench DR 3 for Initial Briefs (Electric) 2 2 3" xfId="22333"/>
    <cellStyle name="_NIM 06 Base Case Current Trends_Adj Bench DR 3 for Initial Briefs (Electric) 2 2 4" xfId="22334"/>
    <cellStyle name="_NIM 06 Base Case Current Trends_Adj Bench DR 3 for Initial Briefs (Electric) 2 3" xfId="14092"/>
    <cellStyle name="_NIM 06 Base Case Current Trends_Adj Bench DR 3 for Initial Briefs (Electric) 2 3 2" xfId="22335"/>
    <cellStyle name="_NIM 06 Base Case Current Trends_Adj Bench DR 3 for Initial Briefs (Electric) 2 4" xfId="22336"/>
    <cellStyle name="_NIM 06 Base Case Current Trends_Adj Bench DR 3 for Initial Briefs (Electric) 3" xfId="3588"/>
    <cellStyle name="_NIM 06 Base Case Current Trends_Adj Bench DR 3 for Initial Briefs (Electric) 3 2" xfId="18666"/>
    <cellStyle name="_NIM 06 Base Case Current Trends_Adj Bench DR 3 for Initial Briefs (Electric) 3 2 2" xfId="22337"/>
    <cellStyle name="_NIM 06 Base Case Current Trends_Adj Bench DR 3 for Initial Briefs (Electric) 3 3" xfId="22338"/>
    <cellStyle name="_NIM 06 Base Case Current Trends_Adj Bench DR 3 for Initial Briefs (Electric) 3 4" xfId="22339"/>
    <cellStyle name="_NIM 06 Base Case Current Trends_Adj Bench DR 3 for Initial Briefs (Electric) 4" xfId="14091"/>
    <cellStyle name="_NIM 06 Base Case Current Trends_Adj Bench DR 3 for Initial Briefs (Electric) 4 2" xfId="22340"/>
    <cellStyle name="_NIM 06 Base Case Current Trends_Adj Bench DR 3 for Initial Briefs (Electric) 5" xfId="22341"/>
    <cellStyle name="_NIM 06 Base Case Current Trends_Adj Bench DR 3 for Initial Briefs (Electric)_DEM-WP(C) ENERG10C--ctn Mid-C_042010 2010GRC" xfId="9445"/>
    <cellStyle name="_NIM 06 Base Case Current Trends_Adj Bench DR 3 for Initial Briefs (Electric)_DEM-WP(C) ENERG10C--ctn Mid-C_042010 2010GRC 2" xfId="39105"/>
    <cellStyle name="_NIM 06 Base Case Current Trends_Book1" xfId="10984"/>
    <cellStyle name="_NIM 06 Base Case Current Trends_Book1 2" xfId="39106"/>
    <cellStyle name="_NIM 06 Base Case Current Trends_Book2" xfId="3589"/>
    <cellStyle name="_NIM 06 Base Case Current Trends_Book2 2" xfId="3590"/>
    <cellStyle name="_NIM 06 Base Case Current Trends_Book2 2 2" xfId="3591"/>
    <cellStyle name="_NIM 06 Base Case Current Trends_Book2 2 2 2" xfId="18667"/>
    <cellStyle name="_NIM 06 Base Case Current Trends_Book2 2 2 2 2" xfId="22342"/>
    <cellStyle name="_NIM 06 Base Case Current Trends_Book2 2 2 3" xfId="22343"/>
    <cellStyle name="_NIM 06 Base Case Current Trends_Book2 2 2 4" xfId="22344"/>
    <cellStyle name="_NIM 06 Base Case Current Trends_Book2 2 3" xfId="14094"/>
    <cellStyle name="_NIM 06 Base Case Current Trends_Book2 2 3 2" xfId="22345"/>
    <cellStyle name="_NIM 06 Base Case Current Trends_Book2 2 4" xfId="22346"/>
    <cellStyle name="_NIM 06 Base Case Current Trends_Book2 3" xfId="3592"/>
    <cellStyle name="_NIM 06 Base Case Current Trends_Book2 3 2" xfId="18668"/>
    <cellStyle name="_NIM 06 Base Case Current Trends_Book2 3 2 2" xfId="22347"/>
    <cellStyle name="_NIM 06 Base Case Current Trends_Book2 3 3" xfId="22348"/>
    <cellStyle name="_NIM 06 Base Case Current Trends_Book2 3 4" xfId="22349"/>
    <cellStyle name="_NIM 06 Base Case Current Trends_Book2 4" xfId="14093"/>
    <cellStyle name="_NIM 06 Base Case Current Trends_Book2 4 2" xfId="22350"/>
    <cellStyle name="_NIM 06 Base Case Current Trends_Book2 5" xfId="22351"/>
    <cellStyle name="_NIM 06 Base Case Current Trends_Book2_Adj Bench DR 3 for Initial Briefs (Electric)" xfId="3593"/>
    <cellStyle name="_NIM 06 Base Case Current Trends_Book2_Adj Bench DR 3 for Initial Briefs (Electric) 2" xfId="3594"/>
    <cellStyle name="_NIM 06 Base Case Current Trends_Book2_Adj Bench DR 3 for Initial Briefs (Electric) 2 2" xfId="3595"/>
    <cellStyle name="_NIM 06 Base Case Current Trends_Book2_Adj Bench DR 3 for Initial Briefs (Electric) 2 2 2" xfId="18669"/>
    <cellStyle name="_NIM 06 Base Case Current Trends_Book2_Adj Bench DR 3 for Initial Briefs (Electric) 2 2 2 2" xfId="22352"/>
    <cellStyle name="_NIM 06 Base Case Current Trends_Book2_Adj Bench DR 3 for Initial Briefs (Electric) 2 2 3" xfId="22353"/>
    <cellStyle name="_NIM 06 Base Case Current Trends_Book2_Adj Bench DR 3 for Initial Briefs (Electric) 2 2 4" xfId="22354"/>
    <cellStyle name="_NIM 06 Base Case Current Trends_Book2_Adj Bench DR 3 for Initial Briefs (Electric) 2 3" xfId="14096"/>
    <cellStyle name="_NIM 06 Base Case Current Trends_Book2_Adj Bench DR 3 for Initial Briefs (Electric) 2 3 2" xfId="22355"/>
    <cellStyle name="_NIM 06 Base Case Current Trends_Book2_Adj Bench DR 3 for Initial Briefs (Electric) 2 4" xfId="22356"/>
    <cellStyle name="_NIM 06 Base Case Current Trends_Book2_Adj Bench DR 3 for Initial Briefs (Electric) 3" xfId="3596"/>
    <cellStyle name="_NIM 06 Base Case Current Trends_Book2_Adj Bench DR 3 for Initial Briefs (Electric) 3 2" xfId="18670"/>
    <cellStyle name="_NIM 06 Base Case Current Trends_Book2_Adj Bench DR 3 for Initial Briefs (Electric) 3 2 2" xfId="22357"/>
    <cellStyle name="_NIM 06 Base Case Current Trends_Book2_Adj Bench DR 3 for Initial Briefs (Electric) 3 3" xfId="22358"/>
    <cellStyle name="_NIM 06 Base Case Current Trends_Book2_Adj Bench DR 3 for Initial Briefs (Electric) 3 4" xfId="22359"/>
    <cellStyle name="_NIM 06 Base Case Current Trends_Book2_Adj Bench DR 3 for Initial Briefs (Electric) 4" xfId="14095"/>
    <cellStyle name="_NIM 06 Base Case Current Trends_Book2_Adj Bench DR 3 for Initial Briefs (Electric) 4 2" xfId="22360"/>
    <cellStyle name="_NIM 06 Base Case Current Trends_Book2_Adj Bench DR 3 for Initial Briefs (Electric) 5" xfId="22361"/>
    <cellStyle name="_NIM 06 Base Case Current Trends_Book2_Adj Bench DR 3 for Initial Briefs (Electric)_DEM-WP(C) ENERG10C--ctn Mid-C_042010 2010GRC" xfId="9446"/>
    <cellStyle name="_NIM 06 Base Case Current Trends_Book2_Adj Bench DR 3 for Initial Briefs (Electric)_DEM-WP(C) ENERG10C--ctn Mid-C_042010 2010GRC 2" xfId="39107"/>
    <cellStyle name="_NIM 06 Base Case Current Trends_Book2_DEM-WP(C) ENERG10C--ctn Mid-C_042010 2010GRC" xfId="9447"/>
    <cellStyle name="_NIM 06 Base Case Current Trends_Book2_DEM-WP(C) ENERG10C--ctn Mid-C_042010 2010GRC 2" xfId="39108"/>
    <cellStyle name="_NIM 06 Base Case Current Trends_Book2_Electric Rev Req Model (2009 GRC) Rebuttal" xfId="3597"/>
    <cellStyle name="_NIM 06 Base Case Current Trends_Book2_Electric Rev Req Model (2009 GRC) Rebuttal 2" xfId="3598"/>
    <cellStyle name="_NIM 06 Base Case Current Trends_Book2_Electric Rev Req Model (2009 GRC) Rebuttal 2 2" xfId="3599"/>
    <cellStyle name="_NIM 06 Base Case Current Trends_Book2_Electric Rev Req Model (2009 GRC) Rebuttal 2 2 2" xfId="18671"/>
    <cellStyle name="_NIM 06 Base Case Current Trends_Book2_Electric Rev Req Model (2009 GRC) Rebuttal 2 3" xfId="16222"/>
    <cellStyle name="_NIM 06 Base Case Current Trends_Book2_Electric Rev Req Model (2009 GRC) Rebuttal 3" xfId="3600"/>
    <cellStyle name="_NIM 06 Base Case Current Trends_Book2_Electric Rev Req Model (2009 GRC) Rebuttal 3 2" xfId="18672"/>
    <cellStyle name="_NIM 06 Base Case Current Trends_Book2_Electric Rev Req Model (2009 GRC) Rebuttal 4" xfId="14097"/>
    <cellStyle name="_NIM 06 Base Case Current Trends_Book2_Electric Rev Req Model (2009 GRC) Rebuttal REmoval of New  WH Solar AdjustMI" xfId="3601"/>
    <cellStyle name="_NIM 06 Base Case Current Trends_Book2_Electric Rev Req Model (2009 GRC) Rebuttal REmoval of New  WH Solar AdjustMI 2" xfId="3602"/>
    <cellStyle name="_NIM 06 Base Case Current Trends_Book2_Electric Rev Req Model (2009 GRC) Rebuttal REmoval of New  WH Solar AdjustMI 2 2" xfId="3603"/>
    <cellStyle name="_NIM 06 Base Case Current Trends_Book2_Electric Rev Req Model (2009 GRC) Rebuttal REmoval of New  WH Solar AdjustMI 2 2 2" xfId="18673"/>
    <cellStyle name="_NIM 06 Base Case Current Trends_Book2_Electric Rev Req Model (2009 GRC) Rebuttal REmoval of New  WH Solar AdjustMI 2 2 2 2" xfId="22362"/>
    <cellStyle name="_NIM 06 Base Case Current Trends_Book2_Electric Rev Req Model (2009 GRC) Rebuttal REmoval of New  WH Solar AdjustMI 2 2 3" xfId="22363"/>
    <cellStyle name="_NIM 06 Base Case Current Trends_Book2_Electric Rev Req Model (2009 GRC) Rebuttal REmoval of New  WH Solar AdjustMI 2 2 4" xfId="22364"/>
    <cellStyle name="_NIM 06 Base Case Current Trends_Book2_Electric Rev Req Model (2009 GRC) Rebuttal REmoval of New  WH Solar AdjustMI 2 3" xfId="14099"/>
    <cellStyle name="_NIM 06 Base Case Current Trends_Book2_Electric Rev Req Model (2009 GRC) Rebuttal REmoval of New  WH Solar AdjustMI 2 3 2" xfId="22365"/>
    <cellStyle name="_NIM 06 Base Case Current Trends_Book2_Electric Rev Req Model (2009 GRC) Rebuttal REmoval of New  WH Solar AdjustMI 2 4" xfId="22366"/>
    <cellStyle name="_NIM 06 Base Case Current Trends_Book2_Electric Rev Req Model (2009 GRC) Rebuttal REmoval of New  WH Solar AdjustMI 3" xfId="3604"/>
    <cellStyle name="_NIM 06 Base Case Current Trends_Book2_Electric Rev Req Model (2009 GRC) Rebuttal REmoval of New  WH Solar AdjustMI 3 2" xfId="18674"/>
    <cellStyle name="_NIM 06 Base Case Current Trends_Book2_Electric Rev Req Model (2009 GRC) Rebuttal REmoval of New  WH Solar AdjustMI 3 2 2" xfId="22367"/>
    <cellStyle name="_NIM 06 Base Case Current Trends_Book2_Electric Rev Req Model (2009 GRC) Rebuttal REmoval of New  WH Solar AdjustMI 3 3" xfId="22368"/>
    <cellStyle name="_NIM 06 Base Case Current Trends_Book2_Electric Rev Req Model (2009 GRC) Rebuttal REmoval of New  WH Solar AdjustMI 3 4" xfId="22369"/>
    <cellStyle name="_NIM 06 Base Case Current Trends_Book2_Electric Rev Req Model (2009 GRC) Rebuttal REmoval of New  WH Solar AdjustMI 4" xfId="14098"/>
    <cellStyle name="_NIM 06 Base Case Current Trends_Book2_Electric Rev Req Model (2009 GRC) Rebuttal REmoval of New  WH Solar AdjustMI 4 2" xfId="22370"/>
    <cellStyle name="_NIM 06 Base Case Current Trends_Book2_Electric Rev Req Model (2009 GRC) Rebuttal REmoval of New  WH Solar AdjustMI 5" xfId="22371"/>
    <cellStyle name="_NIM 06 Base Case Current Trends_Book2_Electric Rev Req Model (2009 GRC) Rebuttal REmoval of New  WH Solar AdjustMI_DEM-WP(C) ENERG10C--ctn Mid-C_042010 2010GRC" xfId="9448"/>
    <cellStyle name="_NIM 06 Base Case Current Trends_Book2_Electric Rev Req Model (2009 GRC) Rebuttal REmoval of New  WH Solar AdjustMI_DEM-WP(C) ENERG10C--ctn Mid-C_042010 2010GRC 2" xfId="39109"/>
    <cellStyle name="_NIM 06 Base Case Current Trends_Book2_Electric Rev Req Model (2009 GRC) Revised 01-18-2010" xfId="3605"/>
    <cellStyle name="_NIM 06 Base Case Current Trends_Book2_Electric Rev Req Model (2009 GRC) Revised 01-18-2010 2" xfId="3606"/>
    <cellStyle name="_NIM 06 Base Case Current Trends_Book2_Electric Rev Req Model (2009 GRC) Revised 01-18-2010 2 2" xfId="3607"/>
    <cellStyle name="_NIM 06 Base Case Current Trends_Book2_Electric Rev Req Model (2009 GRC) Revised 01-18-2010 2 2 2" xfId="18675"/>
    <cellStyle name="_NIM 06 Base Case Current Trends_Book2_Electric Rev Req Model (2009 GRC) Revised 01-18-2010 2 2 2 2" xfId="22372"/>
    <cellStyle name="_NIM 06 Base Case Current Trends_Book2_Electric Rev Req Model (2009 GRC) Revised 01-18-2010 2 2 3" xfId="22373"/>
    <cellStyle name="_NIM 06 Base Case Current Trends_Book2_Electric Rev Req Model (2009 GRC) Revised 01-18-2010 2 2 4" xfId="22374"/>
    <cellStyle name="_NIM 06 Base Case Current Trends_Book2_Electric Rev Req Model (2009 GRC) Revised 01-18-2010 2 3" xfId="14101"/>
    <cellStyle name="_NIM 06 Base Case Current Trends_Book2_Electric Rev Req Model (2009 GRC) Revised 01-18-2010 2 3 2" xfId="22375"/>
    <cellStyle name="_NIM 06 Base Case Current Trends_Book2_Electric Rev Req Model (2009 GRC) Revised 01-18-2010 2 4" xfId="22376"/>
    <cellStyle name="_NIM 06 Base Case Current Trends_Book2_Electric Rev Req Model (2009 GRC) Revised 01-18-2010 3" xfId="3608"/>
    <cellStyle name="_NIM 06 Base Case Current Trends_Book2_Electric Rev Req Model (2009 GRC) Revised 01-18-2010 3 2" xfId="18676"/>
    <cellStyle name="_NIM 06 Base Case Current Trends_Book2_Electric Rev Req Model (2009 GRC) Revised 01-18-2010 3 2 2" xfId="22377"/>
    <cellStyle name="_NIM 06 Base Case Current Trends_Book2_Electric Rev Req Model (2009 GRC) Revised 01-18-2010 3 3" xfId="22378"/>
    <cellStyle name="_NIM 06 Base Case Current Trends_Book2_Electric Rev Req Model (2009 GRC) Revised 01-18-2010 3 4" xfId="22379"/>
    <cellStyle name="_NIM 06 Base Case Current Trends_Book2_Electric Rev Req Model (2009 GRC) Revised 01-18-2010 4" xfId="14100"/>
    <cellStyle name="_NIM 06 Base Case Current Trends_Book2_Electric Rev Req Model (2009 GRC) Revised 01-18-2010 4 2" xfId="22380"/>
    <cellStyle name="_NIM 06 Base Case Current Trends_Book2_Electric Rev Req Model (2009 GRC) Revised 01-18-2010 5" xfId="22381"/>
    <cellStyle name="_NIM 06 Base Case Current Trends_Book2_Electric Rev Req Model (2009 GRC) Revised 01-18-2010_DEM-WP(C) ENERG10C--ctn Mid-C_042010 2010GRC" xfId="9449"/>
    <cellStyle name="_NIM 06 Base Case Current Trends_Book2_Electric Rev Req Model (2009 GRC) Revised 01-18-2010_DEM-WP(C) ENERG10C--ctn Mid-C_042010 2010GRC 2" xfId="39110"/>
    <cellStyle name="_NIM 06 Base Case Current Trends_Book2_Final Order Electric EXHIBIT A-1" xfId="3609"/>
    <cellStyle name="_NIM 06 Base Case Current Trends_Book2_Final Order Electric EXHIBIT A-1 2" xfId="3610"/>
    <cellStyle name="_NIM 06 Base Case Current Trends_Book2_Final Order Electric EXHIBIT A-1 2 2" xfId="3611"/>
    <cellStyle name="_NIM 06 Base Case Current Trends_Book2_Final Order Electric EXHIBIT A-1 2 2 2" xfId="18677"/>
    <cellStyle name="_NIM 06 Base Case Current Trends_Book2_Final Order Electric EXHIBIT A-1 2 3" xfId="16223"/>
    <cellStyle name="_NIM 06 Base Case Current Trends_Book2_Final Order Electric EXHIBIT A-1 2 4" xfId="22382"/>
    <cellStyle name="_NIM 06 Base Case Current Trends_Book2_Final Order Electric EXHIBIT A-1 3" xfId="3612"/>
    <cellStyle name="_NIM 06 Base Case Current Trends_Book2_Final Order Electric EXHIBIT A-1 3 2" xfId="18678"/>
    <cellStyle name="_NIM 06 Base Case Current Trends_Book2_Final Order Electric EXHIBIT A-1 4" xfId="14102"/>
    <cellStyle name="_NIM 06 Base Case Current Trends_Book2_Final Order Electric EXHIBIT A-1 5" xfId="22383"/>
    <cellStyle name="_NIM 06 Base Case Current Trends_Book2_Final Order Electric EXHIBIT A-1 6" xfId="22384"/>
    <cellStyle name="_NIM 06 Base Case Current Trends_Chelan PUD Power Costs (8-10)" xfId="9450"/>
    <cellStyle name="_NIM 06 Base Case Current Trends_Chelan PUD Power Costs (8-10) 2" xfId="22385"/>
    <cellStyle name="_NIM 06 Base Case Current Trends_Colstrip 1&amp;2 Annual O&amp;M Budgets" xfId="22386"/>
    <cellStyle name="_NIM 06 Base Case Current Trends_Confidential Material" xfId="9451"/>
    <cellStyle name="_NIM 06 Base Case Current Trends_Confidential Material 2" xfId="22387"/>
    <cellStyle name="_NIM 06 Base Case Current Trends_DEM-WP(C) Colstrip 12 Coal Cost Forecast 2010GRC" xfId="9452"/>
    <cellStyle name="_NIM 06 Base Case Current Trends_DEM-WP(C) Colstrip 12 Coal Cost Forecast 2010GRC 2" xfId="22388"/>
    <cellStyle name="_NIM 06 Base Case Current Trends_DEM-WP(C) ENERG10C--ctn Mid-C_042010 2010GRC" xfId="9453"/>
    <cellStyle name="_NIM 06 Base Case Current Trends_DEM-WP(C) ENERG10C--ctn Mid-C_042010 2010GRC 2" xfId="39111"/>
    <cellStyle name="_NIM 06 Base Case Current Trends_DEM-WP(C) Production O&amp;M 2010GRC As-Filed" xfId="9454"/>
    <cellStyle name="_NIM 06 Base Case Current Trends_DEM-WP(C) Production O&amp;M 2010GRC As-Filed 2" xfId="9455"/>
    <cellStyle name="_NIM 06 Base Case Current Trends_DEM-WP(C) Production O&amp;M 2010GRC As-Filed 2 2" xfId="22389"/>
    <cellStyle name="_NIM 06 Base Case Current Trends_DEM-WP(C) Production O&amp;M 2010GRC As-Filed 3" xfId="9456"/>
    <cellStyle name="_NIM 06 Base Case Current Trends_DEM-WP(C) Production O&amp;M 2010GRC As-Filed 3 2" xfId="22390"/>
    <cellStyle name="_NIM 06 Base Case Current Trends_DEM-WP(C) Production O&amp;M 2010GRC As-Filed 4" xfId="22391"/>
    <cellStyle name="_NIM 06 Base Case Current Trends_DEM-WP(C) Production O&amp;M 2010GRC As-Filed 4 2" xfId="22392"/>
    <cellStyle name="_NIM 06 Base Case Current Trends_DEM-WP(C) Production O&amp;M 2010GRC As-Filed 5" xfId="22393"/>
    <cellStyle name="_NIM 06 Base Case Current Trends_DEM-WP(C) Production O&amp;M 2010GRC As-Filed 5 2" xfId="22394"/>
    <cellStyle name="_NIM 06 Base Case Current Trends_DEM-WP(C) Production O&amp;M 2010GRC As-Filed 6" xfId="22395"/>
    <cellStyle name="_NIM 06 Base Case Current Trends_DEM-WP(C) Production O&amp;M 2010GRC As-Filed 6 2" xfId="22396"/>
    <cellStyle name="_NIM 06 Base Case Current Trends_Electric Rev Req Model (2009 GRC) " xfId="3613"/>
    <cellStyle name="_NIM 06 Base Case Current Trends_Electric Rev Req Model (2009 GRC)  2" xfId="3614"/>
    <cellStyle name="_NIM 06 Base Case Current Trends_Electric Rev Req Model (2009 GRC)  2 2" xfId="3615"/>
    <cellStyle name="_NIM 06 Base Case Current Trends_Electric Rev Req Model (2009 GRC)  2 2 2" xfId="18679"/>
    <cellStyle name="_NIM 06 Base Case Current Trends_Electric Rev Req Model (2009 GRC)  2 2 2 2" xfId="22397"/>
    <cellStyle name="_NIM 06 Base Case Current Trends_Electric Rev Req Model (2009 GRC)  2 2 3" xfId="22398"/>
    <cellStyle name="_NIM 06 Base Case Current Trends_Electric Rev Req Model (2009 GRC)  2 2 4" xfId="22399"/>
    <cellStyle name="_NIM 06 Base Case Current Trends_Electric Rev Req Model (2009 GRC)  2 3" xfId="14104"/>
    <cellStyle name="_NIM 06 Base Case Current Trends_Electric Rev Req Model (2009 GRC)  2 3 2" xfId="22400"/>
    <cellStyle name="_NIM 06 Base Case Current Trends_Electric Rev Req Model (2009 GRC)  2 4" xfId="22401"/>
    <cellStyle name="_NIM 06 Base Case Current Trends_Electric Rev Req Model (2009 GRC)  3" xfId="3616"/>
    <cellStyle name="_NIM 06 Base Case Current Trends_Electric Rev Req Model (2009 GRC)  3 2" xfId="18680"/>
    <cellStyle name="_NIM 06 Base Case Current Trends_Electric Rev Req Model (2009 GRC)  3 2 2" xfId="22402"/>
    <cellStyle name="_NIM 06 Base Case Current Trends_Electric Rev Req Model (2009 GRC)  3 3" xfId="22403"/>
    <cellStyle name="_NIM 06 Base Case Current Trends_Electric Rev Req Model (2009 GRC)  3 4" xfId="22404"/>
    <cellStyle name="_NIM 06 Base Case Current Trends_Electric Rev Req Model (2009 GRC)  4" xfId="14103"/>
    <cellStyle name="_NIM 06 Base Case Current Trends_Electric Rev Req Model (2009 GRC)  4 2" xfId="22405"/>
    <cellStyle name="_NIM 06 Base Case Current Trends_Electric Rev Req Model (2009 GRC)  5" xfId="22406"/>
    <cellStyle name="_NIM 06 Base Case Current Trends_Electric Rev Req Model (2009 GRC) _DEM-WP(C) ENERG10C--ctn Mid-C_042010 2010GRC" xfId="9457"/>
    <cellStyle name="_NIM 06 Base Case Current Trends_Electric Rev Req Model (2009 GRC) _DEM-WP(C) ENERG10C--ctn Mid-C_042010 2010GRC 2" xfId="39112"/>
    <cellStyle name="_NIM 06 Base Case Current Trends_Electric Rev Req Model (2009 GRC) Rebuttal" xfId="3617"/>
    <cellStyle name="_NIM 06 Base Case Current Trends_Electric Rev Req Model (2009 GRC) Rebuttal 2" xfId="3618"/>
    <cellStyle name="_NIM 06 Base Case Current Trends_Electric Rev Req Model (2009 GRC) Rebuttal 2 2" xfId="3619"/>
    <cellStyle name="_NIM 06 Base Case Current Trends_Electric Rev Req Model (2009 GRC) Rebuttal 2 2 2" xfId="18681"/>
    <cellStyle name="_NIM 06 Base Case Current Trends_Electric Rev Req Model (2009 GRC) Rebuttal 2 3" xfId="16224"/>
    <cellStyle name="_NIM 06 Base Case Current Trends_Electric Rev Req Model (2009 GRC) Rebuttal 3" xfId="3620"/>
    <cellStyle name="_NIM 06 Base Case Current Trends_Electric Rev Req Model (2009 GRC) Rebuttal 3 2" xfId="18682"/>
    <cellStyle name="_NIM 06 Base Case Current Trends_Electric Rev Req Model (2009 GRC) Rebuttal 4" xfId="14105"/>
    <cellStyle name="_NIM 06 Base Case Current Trends_Electric Rev Req Model (2009 GRC) Rebuttal REmoval of New  WH Solar AdjustMI" xfId="3621"/>
    <cellStyle name="_NIM 06 Base Case Current Trends_Electric Rev Req Model (2009 GRC) Rebuttal REmoval of New  WH Solar AdjustMI 2" xfId="3622"/>
    <cellStyle name="_NIM 06 Base Case Current Trends_Electric Rev Req Model (2009 GRC) Rebuttal REmoval of New  WH Solar AdjustMI 2 2" xfId="3623"/>
    <cellStyle name="_NIM 06 Base Case Current Trends_Electric Rev Req Model (2009 GRC) Rebuttal REmoval of New  WH Solar AdjustMI 2 2 2" xfId="18683"/>
    <cellStyle name="_NIM 06 Base Case Current Trends_Electric Rev Req Model (2009 GRC) Rebuttal REmoval of New  WH Solar AdjustMI 2 2 2 2" xfId="22407"/>
    <cellStyle name="_NIM 06 Base Case Current Trends_Electric Rev Req Model (2009 GRC) Rebuttal REmoval of New  WH Solar AdjustMI 2 2 3" xfId="22408"/>
    <cellStyle name="_NIM 06 Base Case Current Trends_Electric Rev Req Model (2009 GRC) Rebuttal REmoval of New  WH Solar AdjustMI 2 2 4" xfId="22409"/>
    <cellStyle name="_NIM 06 Base Case Current Trends_Electric Rev Req Model (2009 GRC) Rebuttal REmoval of New  WH Solar AdjustMI 2 3" xfId="14107"/>
    <cellStyle name="_NIM 06 Base Case Current Trends_Electric Rev Req Model (2009 GRC) Rebuttal REmoval of New  WH Solar AdjustMI 2 3 2" xfId="22410"/>
    <cellStyle name="_NIM 06 Base Case Current Trends_Electric Rev Req Model (2009 GRC) Rebuttal REmoval of New  WH Solar AdjustMI 2 4" xfId="22411"/>
    <cellStyle name="_NIM 06 Base Case Current Trends_Electric Rev Req Model (2009 GRC) Rebuttal REmoval of New  WH Solar AdjustMI 3" xfId="3624"/>
    <cellStyle name="_NIM 06 Base Case Current Trends_Electric Rev Req Model (2009 GRC) Rebuttal REmoval of New  WH Solar AdjustMI 3 2" xfId="18684"/>
    <cellStyle name="_NIM 06 Base Case Current Trends_Electric Rev Req Model (2009 GRC) Rebuttal REmoval of New  WH Solar AdjustMI 3 2 2" xfId="22412"/>
    <cellStyle name="_NIM 06 Base Case Current Trends_Electric Rev Req Model (2009 GRC) Rebuttal REmoval of New  WH Solar AdjustMI 3 3" xfId="22413"/>
    <cellStyle name="_NIM 06 Base Case Current Trends_Electric Rev Req Model (2009 GRC) Rebuttal REmoval of New  WH Solar AdjustMI 3 4" xfId="22414"/>
    <cellStyle name="_NIM 06 Base Case Current Trends_Electric Rev Req Model (2009 GRC) Rebuttal REmoval of New  WH Solar AdjustMI 4" xfId="14106"/>
    <cellStyle name="_NIM 06 Base Case Current Trends_Electric Rev Req Model (2009 GRC) Rebuttal REmoval of New  WH Solar AdjustMI 4 2" xfId="22415"/>
    <cellStyle name="_NIM 06 Base Case Current Trends_Electric Rev Req Model (2009 GRC) Rebuttal REmoval of New  WH Solar AdjustMI 5" xfId="22416"/>
    <cellStyle name="_NIM 06 Base Case Current Trends_Electric Rev Req Model (2009 GRC) Rebuttal REmoval of New  WH Solar AdjustMI_DEM-WP(C) ENERG10C--ctn Mid-C_042010 2010GRC" xfId="9458"/>
    <cellStyle name="_NIM 06 Base Case Current Trends_Electric Rev Req Model (2009 GRC) Rebuttal REmoval of New  WH Solar AdjustMI_DEM-WP(C) ENERG10C--ctn Mid-C_042010 2010GRC 2" xfId="39113"/>
    <cellStyle name="_NIM 06 Base Case Current Trends_Electric Rev Req Model (2009 GRC) Revised 01-18-2010" xfId="3625"/>
    <cellStyle name="_NIM 06 Base Case Current Trends_Electric Rev Req Model (2009 GRC) Revised 01-18-2010 2" xfId="3626"/>
    <cellStyle name="_NIM 06 Base Case Current Trends_Electric Rev Req Model (2009 GRC) Revised 01-18-2010 2 2" xfId="3627"/>
    <cellStyle name="_NIM 06 Base Case Current Trends_Electric Rev Req Model (2009 GRC) Revised 01-18-2010 2 2 2" xfId="18685"/>
    <cellStyle name="_NIM 06 Base Case Current Trends_Electric Rev Req Model (2009 GRC) Revised 01-18-2010 2 2 2 2" xfId="22417"/>
    <cellStyle name="_NIM 06 Base Case Current Trends_Electric Rev Req Model (2009 GRC) Revised 01-18-2010 2 2 3" xfId="22418"/>
    <cellStyle name="_NIM 06 Base Case Current Trends_Electric Rev Req Model (2009 GRC) Revised 01-18-2010 2 2 4" xfId="22419"/>
    <cellStyle name="_NIM 06 Base Case Current Trends_Electric Rev Req Model (2009 GRC) Revised 01-18-2010 2 3" xfId="14109"/>
    <cellStyle name="_NIM 06 Base Case Current Trends_Electric Rev Req Model (2009 GRC) Revised 01-18-2010 2 3 2" xfId="22420"/>
    <cellStyle name="_NIM 06 Base Case Current Trends_Electric Rev Req Model (2009 GRC) Revised 01-18-2010 2 4" xfId="22421"/>
    <cellStyle name="_NIM 06 Base Case Current Trends_Electric Rev Req Model (2009 GRC) Revised 01-18-2010 3" xfId="3628"/>
    <cellStyle name="_NIM 06 Base Case Current Trends_Electric Rev Req Model (2009 GRC) Revised 01-18-2010 3 2" xfId="18686"/>
    <cellStyle name="_NIM 06 Base Case Current Trends_Electric Rev Req Model (2009 GRC) Revised 01-18-2010 3 2 2" xfId="22422"/>
    <cellStyle name="_NIM 06 Base Case Current Trends_Electric Rev Req Model (2009 GRC) Revised 01-18-2010 3 3" xfId="22423"/>
    <cellStyle name="_NIM 06 Base Case Current Trends_Electric Rev Req Model (2009 GRC) Revised 01-18-2010 3 4" xfId="22424"/>
    <cellStyle name="_NIM 06 Base Case Current Trends_Electric Rev Req Model (2009 GRC) Revised 01-18-2010 4" xfId="14108"/>
    <cellStyle name="_NIM 06 Base Case Current Trends_Electric Rev Req Model (2009 GRC) Revised 01-18-2010 4 2" xfId="22425"/>
    <cellStyle name="_NIM 06 Base Case Current Trends_Electric Rev Req Model (2009 GRC) Revised 01-18-2010 5" xfId="22426"/>
    <cellStyle name="_NIM 06 Base Case Current Trends_Electric Rev Req Model (2009 GRC) Revised 01-18-2010_DEM-WP(C) ENERG10C--ctn Mid-C_042010 2010GRC" xfId="9459"/>
    <cellStyle name="_NIM 06 Base Case Current Trends_Electric Rev Req Model (2009 GRC) Revised 01-18-2010_DEM-WP(C) ENERG10C--ctn Mid-C_042010 2010GRC 2" xfId="39114"/>
    <cellStyle name="_NIM 06 Base Case Current Trends_Electric Rev Req Model (2010 GRC)" xfId="10985"/>
    <cellStyle name="_NIM 06 Base Case Current Trends_Electric Rev Req Model (2010 GRC) 2" xfId="39115"/>
    <cellStyle name="_NIM 06 Base Case Current Trends_Electric Rev Req Model (2010 GRC) SF" xfId="10986"/>
    <cellStyle name="_NIM 06 Base Case Current Trends_Electric Rev Req Model (2010 GRC) SF 2" xfId="39116"/>
    <cellStyle name="_NIM 06 Base Case Current Trends_Final Order Electric EXHIBIT A-1" xfId="3629"/>
    <cellStyle name="_NIM 06 Base Case Current Trends_Final Order Electric EXHIBIT A-1 2" xfId="3630"/>
    <cellStyle name="_NIM 06 Base Case Current Trends_Final Order Electric EXHIBIT A-1 2 2" xfId="3631"/>
    <cellStyle name="_NIM 06 Base Case Current Trends_Final Order Electric EXHIBIT A-1 2 2 2" xfId="18687"/>
    <cellStyle name="_NIM 06 Base Case Current Trends_Final Order Electric EXHIBIT A-1 2 3" xfId="16225"/>
    <cellStyle name="_NIM 06 Base Case Current Trends_Final Order Electric EXHIBIT A-1 2 4" xfId="22427"/>
    <cellStyle name="_NIM 06 Base Case Current Trends_Final Order Electric EXHIBIT A-1 3" xfId="3632"/>
    <cellStyle name="_NIM 06 Base Case Current Trends_Final Order Electric EXHIBIT A-1 3 2" xfId="18688"/>
    <cellStyle name="_NIM 06 Base Case Current Trends_Final Order Electric EXHIBIT A-1 4" xfId="14110"/>
    <cellStyle name="_NIM 06 Base Case Current Trends_Final Order Electric EXHIBIT A-1 5" xfId="22428"/>
    <cellStyle name="_NIM 06 Base Case Current Trends_Final Order Electric EXHIBIT A-1 6" xfId="22429"/>
    <cellStyle name="_NIM 06 Base Case Current Trends_NIM Summary" xfId="3633"/>
    <cellStyle name="_NIM 06 Base Case Current Trends_NIM Summary 2" xfId="3634"/>
    <cellStyle name="_NIM 06 Base Case Current Trends_NIM Summary 2 2" xfId="12297"/>
    <cellStyle name="_NIM 06 Base Case Current Trends_NIM Summary 2 2 2" xfId="22430"/>
    <cellStyle name="_NIM 06 Base Case Current Trends_NIM Summary 2 2 2 2" xfId="22431"/>
    <cellStyle name="_NIM 06 Base Case Current Trends_NIM Summary 2 2 3" xfId="22432"/>
    <cellStyle name="_NIM 06 Base Case Current Trends_NIM Summary 2 2 4" xfId="22433"/>
    <cellStyle name="_NIM 06 Base Case Current Trends_NIM Summary 2 3" xfId="22434"/>
    <cellStyle name="_NIM 06 Base Case Current Trends_NIM Summary 2 3 2" xfId="22435"/>
    <cellStyle name="_NIM 06 Base Case Current Trends_NIM Summary 2 4" xfId="22436"/>
    <cellStyle name="_NIM 06 Base Case Current Trends_NIM Summary 3" xfId="12298"/>
    <cellStyle name="_NIM 06 Base Case Current Trends_NIM Summary 3 2" xfId="22437"/>
    <cellStyle name="_NIM 06 Base Case Current Trends_NIM Summary 3 2 2" xfId="22438"/>
    <cellStyle name="_NIM 06 Base Case Current Trends_NIM Summary 3 3" xfId="22439"/>
    <cellStyle name="_NIM 06 Base Case Current Trends_NIM Summary 3 4" xfId="22440"/>
    <cellStyle name="_NIM 06 Base Case Current Trends_NIM Summary 4" xfId="22441"/>
    <cellStyle name="_NIM 06 Base Case Current Trends_NIM Summary 4 2" xfId="22442"/>
    <cellStyle name="_NIM 06 Base Case Current Trends_NIM Summary 5" xfId="22443"/>
    <cellStyle name="_NIM 06 Base Case Current Trends_NIM Summary_DEM-WP(C) ENERG10C--ctn Mid-C_042010 2010GRC" xfId="9460"/>
    <cellStyle name="_NIM 06 Base Case Current Trends_NIM Summary_DEM-WP(C) ENERG10C--ctn Mid-C_042010 2010GRC 2" xfId="39117"/>
    <cellStyle name="_NIM 06 Base Case Current Trends_NIM+O&amp;M" xfId="9461"/>
    <cellStyle name="_NIM 06 Base Case Current Trends_NIM+O&amp;M 2" xfId="9462"/>
    <cellStyle name="_NIM 06 Base Case Current Trends_NIM+O&amp;M 2 2" xfId="22444"/>
    <cellStyle name="_NIM 06 Base Case Current Trends_NIM+O&amp;M 2 2 2" xfId="22445"/>
    <cellStyle name="_NIM 06 Base Case Current Trends_NIM+O&amp;M 2 2 2 2" xfId="22446"/>
    <cellStyle name="_NIM 06 Base Case Current Trends_NIM+O&amp;M 2 2 3" xfId="22447"/>
    <cellStyle name="_NIM 06 Base Case Current Trends_NIM+O&amp;M 2 3" xfId="22448"/>
    <cellStyle name="_NIM 06 Base Case Current Trends_NIM+O&amp;M 2 3 2" xfId="22449"/>
    <cellStyle name="_NIM 06 Base Case Current Trends_NIM+O&amp;M 2 4" xfId="22450"/>
    <cellStyle name="_NIM 06 Base Case Current Trends_NIM+O&amp;M 3" xfId="22451"/>
    <cellStyle name="_NIM 06 Base Case Current Trends_NIM+O&amp;M 3 2" xfId="22452"/>
    <cellStyle name="_NIM 06 Base Case Current Trends_NIM+O&amp;M 3 2 2" xfId="22453"/>
    <cellStyle name="_NIM 06 Base Case Current Trends_NIM+O&amp;M 3 3" xfId="22454"/>
    <cellStyle name="_NIM 06 Base Case Current Trends_NIM+O&amp;M 4" xfId="22455"/>
    <cellStyle name="_NIM 06 Base Case Current Trends_NIM+O&amp;M 4 2" xfId="22456"/>
    <cellStyle name="_NIM 06 Base Case Current Trends_NIM+O&amp;M 5" xfId="22457"/>
    <cellStyle name="_NIM 06 Base Case Current Trends_NIM+O&amp;M Monthly" xfId="9463"/>
    <cellStyle name="_NIM 06 Base Case Current Trends_NIM+O&amp;M Monthly 2" xfId="9464"/>
    <cellStyle name="_NIM 06 Base Case Current Trends_NIM+O&amp;M Monthly 2 2" xfId="22458"/>
    <cellStyle name="_NIM 06 Base Case Current Trends_NIM+O&amp;M Monthly 2 2 2" xfId="22459"/>
    <cellStyle name="_NIM 06 Base Case Current Trends_NIM+O&amp;M Monthly 2 2 2 2" xfId="22460"/>
    <cellStyle name="_NIM 06 Base Case Current Trends_NIM+O&amp;M Monthly 2 2 3" xfId="22461"/>
    <cellStyle name="_NIM 06 Base Case Current Trends_NIM+O&amp;M Monthly 2 3" xfId="22462"/>
    <cellStyle name="_NIM 06 Base Case Current Trends_NIM+O&amp;M Monthly 2 3 2" xfId="22463"/>
    <cellStyle name="_NIM 06 Base Case Current Trends_NIM+O&amp;M Monthly 2 4" xfId="22464"/>
    <cellStyle name="_NIM 06 Base Case Current Trends_NIM+O&amp;M Monthly 3" xfId="22465"/>
    <cellStyle name="_NIM 06 Base Case Current Trends_NIM+O&amp;M Monthly 3 2" xfId="22466"/>
    <cellStyle name="_NIM 06 Base Case Current Trends_NIM+O&amp;M Monthly 3 2 2" xfId="22467"/>
    <cellStyle name="_NIM 06 Base Case Current Trends_NIM+O&amp;M Monthly 3 3" xfId="22468"/>
    <cellStyle name="_NIM 06 Base Case Current Trends_NIM+O&amp;M Monthly 4" xfId="22469"/>
    <cellStyle name="_NIM 06 Base Case Current Trends_NIM+O&amp;M Monthly 4 2" xfId="22470"/>
    <cellStyle name="_NIM 06 Base Case Current Trends_NIM+O&amp;M Monthly 5" xfId="22471"/>
    <cellStyle name="_NIM 06 Base Case Current Trends_Rebuttal Power Costs" xfId="3635"/>
    <cellStyle name="_NIM 06 Base Case Current Trends_Rebuttal Power Costs 2" xfId="3636"/>
    <cellStyle name="_NIM 06 Base Case Current Trends_Rebuttal Power Costs 2 2" xfId="3637"/>
    <cellStyle name="_NIM 06 Base Case Current Trends_Rebuttal Power Costs 2 2 2" xfId="18689"/>
    <cellStyle name="_NIM 06 Base Case Current Trends_Rebuttal Power Costs 2 2 2 2" xfId="22472"/>
    <cellStyle name="_NIM 06 Base Case Current Trends_Rebuttal Power Costs 2 2 3" xfId="22473"/>
    <cellStyle name="_NIM 06 Base Case Current Trends_Rebuttal Power Costs 2 2 4" xfId="22474"/>
    <cellStyle name="_NIM 06 Base Case Current Trends_Rebuttal Power Costs 2 3" xfId="14112"/>
    <cellStyle name="_NIM 06 Base Case Current Trends_Rebuttal Power Costs 2 3 2" xfId="22475"/>
    <cellStyle name="_NIM 06 Base Case Current Trends_Rebuttal Power Costs 2 4" xfId="22476"/>
    <cellStyle name="_NIM 06 Base Case Current Trends_Rebuttal Power Costs 3" xfId="3638"/>
    <cellStyle name="_NIM 06 Base Case Current Trends_Rebuttal Power Costs 3 2" xfId="18690"/>
    <cellStyle name="_NIM 06 Base Case Current Trends_Rebuttal Power Costs 3 2 2" xfId="22477"/>
    <cellStyle name="_NIM 06 Base Case Current Trends_Rebuttal Power Costs 3 3" xfId="22478"/>
    <cellStyle name="_NIM 06 Base Case Current Trends_Rebuttal Power Costs 3 4" xfId="22479"/>
    <cellStyle name="_NIM 06 Base Case Current Trends_Rebuttal Power Costs 4" xfId="14111"/>
    <cellStyle name="_NIM 06 Base Case Current Trends_Rebuttal Power Costs 4 2" xfId="22480"/>
    <cellStyle name="_NIM 06 Base Case Current Trends_Rebuttal Power Costs 5" xfId="22481"/>
    <cellStyle name="_NIM 06 Base Case Current Trends_Rebuttal Power Costs_Adj Bench DR 3 for Initial Briefs (Electric)" xfId="3639"/>
    <cellStyle name="_NIM 06 Base Case Current Trends_Rebuttal Power Costs_Adj Bench DR 3 for Initial Briefs (Electric) 2" xfId="3640"/>
    <cellStyle name="_NIM 06 Base Case Current Trends_Rebuttal Power Costs_Adj Bench DR 3 for Initial Briefs (Electric) 2 2" xfId="3641"/>
    <cellStyle name="_NIM 06 Base Case Current Trends_Rebuttal Power Costs_Adj Bench DR 3 for Initial Briefs (Electric) 2 2 2" xfId="18691"/>
    <cellStyle name="_NIM 06 Base Case Current Trends_Rebuttal Power Costs_Adj Bench DR 3 for Initial Briefs (Electric) 2 2 2 2" xfId="22482"/>
    <cellStyle name="_NIM 06 Base Case Current Trends_Rebuttal Power Costs_Adj Bench DR 3 for Initial Briefs (Electric) 2 2 3" xfId="22483"/>
    <cellStyle name="_NIM 06 Base Case Current Trends_Rebuttal Power Costs_Adj Bench DR 3 for Initial Briefs (Electric) 2 2 4" xfId="22484"/>
    <cellStyle name="_NIM 06 Base Case Current Trends_Rebuttal Power Costs_Adj Bench DR 3 for Initial Briefs (Electric) 2 3" xfId="14114"/>
    <cellStyle name="_NIM 06 Base Case Current Trends_Rebuttal Power Costs_Adj Bench DR 3 for Initial Briefs (Electric) 2 3 2" xfId="22485"/>
    <cellStyle name="_NIM 06 Base Case Current Trends_Rebuttal Power Costs_Adj Bench DR 3 for Initial Briefs (Electric) 2 4" xfId="22486"/>
    <cellStyle name="_NIM 06 Base Case Current Trends_Rebuttal Power Costs_Adj Bench DR 3 for Initial Briefs (Electric) 3" xfId="3642"/>
    <cellStyle name="_NIM 06 Base Case Current Trends_Rebuttal Power Costs_Adj Bench DR 3 for Initial Briefs (Electric) 3 2" xfId="18692"/>
    <cellStyle name="_NIM 06 Base Case Current Trends_Rebuttal Power Costs_Adj Bench DR 3 for Initial Briefs (Electric) 3 2 2" xfId="22487"/>
    <cellStyle name="_NIM 06 Base Case Current Trends_Rebuttal Power Costs_Adj Bench DR 3 for Initial Briefs (Electric) 3 3" xfId="22488"/>
    <cellStyle name="_NIM 06 Base Case Current Trends_Rebuttal Power Costs_Adj Bench DR 3 for Initial Briefs (Electric) 3 4" xfId="22489"/>
    <cellStyle name="_NIM 06 Base Case Current Trends_Rebuttal Power Costs_Adj Bench DR 3 for Initial Briefs (Electric) 4" xfId="14113"/>
    <cellStyle name="_NIM 06 Base Case Current Trends_Rebuttal Power Costs_Adj Bench DR 3 for Initial Briefs (Electric) 4 2" xfId="22490"/>
    <cellStyle name="_NIM 06 Base Case Current Trends_Rebuttal Power Costs_Adj Bench DR 3 for Initial Briefs (Electric) 5" xfId="22491"/>
    <cellStyle name="_NIM 06 Base Case Current Trends_Rebuttal Power Costs_Adj Bench DR 3 for Initial Briefs (Electric)_DEM-WP(C) ENERG10C--ctn Mid-C_042010 2010GRC" xfId="9465"/>
    <cellStyle name="_NIM 06 Base Case Current Trends_Rebuttal Power Costs_Adj Bench DR 3 for Initial Briefs (Electric)_DEM-WP(C) ENERG10C--ctn Mid-C_042010 2010GRC 2" xfId="39118"/>
    <cellStyle name="_NIM 06 Base Case Current Trends_Rebuttal Power Costs_DEM-WP(C) ENERG10C--ctn Mid-C_042010 2010GRC" xfId="9466"/>
    <cellStyle name="_NIM 06 Base Case Current Trends_Rebuttal Power Costs_DEM-WP(C) ENERG10C--ctn Mid-C_042010 2010GRC 2" xfId="39119"/>
    <cellStyle name="_NIM 06 Base Case Current Trends_Rebuttal Power Costs_Electric Rev Req Model (2009 GRC) Rebuttal" xfId="3643"/>
    <cellStyle name="_NIM 06 Base Case Current Trends_Rebuttal Power Costs_Electric Rev Req Model (2009 GRC) Rebuttal 2" xfId="3644"/>
    <cellStyle name="_NIM 06 Base Case Current Trends_Rebuttal Power Costs_Electric Rev Req Model (2009 GRC) Rebuttal 2 2" xfId="3645"/>
    <cellStyle name="_NIM 06 Base Case Current Trends_Rebuttal Power Costs_Electric Rev Req Model (2009 GRC) Rebuttal 2 2 2" xfId="18693"/>
    <cellStyle name="_NIM 06 Base Case Current Trends_Rebuttal Power Costs_Electric Rev Req Model (2009 GRC) Rebuttal 2 3" xfId="16226"/>
    <cellStyle name="_NIM 06 Base Case Current Trends_Rebuttal Power Costs_Electric Rev Req Model (2009 GRC) Rebuttal 3" xfId="3646"/>
    <cellStyle name="_NIM 06 Base Case Current Trends_Rebuttal Power Costs_Electric Rev Req Model (2009 GRC) Rebuttal 3 2" xfId="18694"/>
    <cellStyle name="_NIM 06 Base Case Current Trends_Rebuttal Power Costs_Electric Rev Req Model (2009 GRC) Rebuttal 4" xfId="14115"/>
    <cellStyle name="_NIM 06 Base Case Current Trends_Rebuttal Power Costs_Electric Rev Req Model (2009 GRC) Rebuttal REmoval of New  WH Solar AdjustMI" xfId="3647"/>
    <cellStyle name="_NIM 06 Base Case Current Trends_Rebuttal Power Costs_Electric Rev Req Model (2009 GRC) Rebuttal REmoval of New  WH Solar AdjustMI 2" xfId="3648"/>
    <cellStyle name="_NIM 06 Base Case Current Trends_Rebuttal Power Costs_Electric Rev Req Model (2009 GRC) Rebuttal REmoval of New  WH Solar AdjustMI 2 2" xfId="3649"/>
    <cellStyle name="_NIM 06 Base Case Current Trends_Rebuttal Power Costs_Electric Rev Req Model (2009 GRC) Rebuttal REmoval of New  WH Solar AdjustMI 2 2 2" xfId="18695"/>
    <cellStyle name="_NIM 06 Base Case Current Trends_Rebuttal Power Costs_Electric Rev Req Model (2009 GRC) Rebuttal REmoval of New  WH Solar AdjustMI 2 2 2 2" xfId="22492"/>
    <cellStyle name="_NIM 06 Base Case Current Trends_Rebuttal Power Costs_Electric Rev Req Model (2009 GRC) Rebuttal REmoval of New  WH Solar AdjustMI 2 2 3" xfId="22493"/>
    <cellStyle name="_NIM 06 Base Case Current Trends_Rebuttal Power Costs_Electric Rev Req Model (2009 GRC) Rebuttal REmoval of New  WH Solar AdjustMI 2 2 4" xfId="22494"/>
    <cellStyle name="_NIM 06 Base Case Current Trends_Rebuttal Power Costs_Electric Rev Req Model (2009 GRC) Rebuttal REmoval of New  WH Solar AdjustMI 2 3" xfId="14117"/>
    <cellStyle name="_NIM 06 Base Case Current Trends_Rebuttal Power Costs_Electric Rev Req Model (2009 GRC) Rebuttal REmoval of New  WH Solar AdjustMI 2 3 2" xfId="22495"/>
    <cellStyle name="_NIM 06 Base Case Current Trends_Rebuttal Power Costs_Electric Rev Req Model (2009 GRC) Rebuttal REmoval of New  WH Solar AdjustMI 2 4" xfId="22496"/>
    <cellStyle name="_NIM 06 Base Case Current Trends_Rebuttal Power Costs_Electric Rev Req Model (2009 GRC) Rebuttal REmoval of New  WH Solar AdjustMI 3" xfId="3650"/>
    <cellStyle name="_NIM 06 Base Case Current Trends_Rebuttal Power Costs_Electric Rev Req Model (2009 GRC) Rebuttal REmoval of New  WH Solar AdjustMI 3 2" xfId="18696"/>
    <cellStyle name="_NIM 06 Base Case Current Trends_Rebuttal Power Costs_Electric Rev Req Model (2009 GRC) Rebuttal REmoval of New  WH Solar AdjustMI 3 2 2" xfId="22497"/>
    <cellStyle name="_NIM 06 Base Case Current Trends_Rebuttal Power Costs_Electric Rev Req Model (2009 GRC) Rebuttal REmoval of New  WH Solar AdjustMI 3 3" xfId="22498"/>
    <cellStyle name="_NIM 06 Base Case Current Trends_Rebuttal Power Costs_Electric Rev Req Model (2009 GRC) Rebuttal REmoval of New  WH Solar AdjustMI 3 4" xfId="22499"/>
    <cellStyle name="_NIM 06 Base Case Current Trends_Rebuttal Power Costs_Electric Rev Req Model (2009 GRC) Rebuttal REmoval of New  WH Solar AdjustMI 4" xfId="14116"/>
    <cellStyle name="_NIM 06 Base Case Current Trends_Rebuttal Power Costs_Electric Rev Req Model (2009 GRC) Rebuttal REmoval of New  WH Solar AdjustMI 4 2" xfId="22500"/>
    <cellStyle name="_NIM 06 Base Case Current Trends_Rebuttal Power Costs_Electric Rev Req Model (2009 GRC) Rebuttal REmoval of New  WH Solar AdjustMI 5" xfId="22501"/>
    <cellStyle name="_NIM 06 Base Case Current Trends_Rebuttal Power Costs_Electric Rev Req Model (2009 GRC) Rebuttal REmoval of New  WH Solar AdjustMI_DEM-WP(C) ENERG10C--ctn Mid-C_042010 2010GRC" xfId="9467"/>
    <cellStyle name="_NIM 06 Base Case Current Trends_Rebuttal Power Costs_Electric Rev Req Model (2009 GRC) Rebuttal REmoval of New  WH Solar AdjustMI_DEM-WP(C) ENERG10C--ctn Mid-C_042010 2010GRC 2" xfId="39120"/>
    <cellStyle name="_NIM 06 Base Case Current Trends_Rebuttal Power Costs_Electric Rev Req Model (2009 GRC) Revised 01-18-2010" xfId="3651"/>
    <cellStyle name="_NIM 06 Base Case Current Trends_Rebuttal Power Costs_Electric Rev Req Model (2009 GRC) Revised 01-18-2010 2" xfId="3652"/>
    <cellStyle name="_NIM 06 Base Case Current Trends_Rebuttal Power Costs_Electric Rev Req Model (2009 GRC) Revised 01-18-2010 2 2" xfId="3653"/>
    <cellStyle name="_NIM 06 Base Case Current Trends_Rebuttal Power Costs_Electric Rev Req Model (2009 GRC) Revised 01-18-2010 2 2 2" xfId="18697"/>
    <cellStyle name="_NIM 06 Base Case Current Trends_Rebuttal Power Costs_Electric Rev Req Model (2009 GRC) Revised 01-18-2010 2 2 2 2" xfId="22502"/>
    <cellStyle name="_NIM 06 Base Case Current Trends_Rebuttal Power Costs_Electric Rev Req Model (2009 GRC) Revised 01-18-2010 2 2 3" xfId="22503"/>
    <cellStyle name="_NIM 06 Base Case Current Trends_Rebuttal Power Costs_Electric Rev Req Model (2009 GRC) Revised 01-18-2010 2 2 4" xfId="22504"/>
    <cellStyle name="_NIM 06 Base Case Current Trends_Rebuttal Power Costs_Electric Rev Req Model (2009 GRC) Revised 01-18-2010 2 3" xfId="14119"/>
    <cellStyle name="_NIM 06 Base Case Current Trends_Rebuttal Power Costs_Electric Rev Req Model (2009 GRC) Revised 01-18-2010 2 3 2" xfId="22505"/>
    <cellStyle name="_NIM 06 Base Case Current Trends_Rebuttal Power Costs_Electric Rev Req Model (2009 GRC) Revised 01-18-2010 2 4" xfId="22506"/>
    <cellStyle name="_NIM 06 Base Case Current Trends_Rebuttal Power Costs_Electric Rev Req Model (2009 GRC) Revised 01-18-2010 3" xfId="3654"/>
    <cellStyle name="_NIM 06 Base Case Current Trends_Rebuttal Power Costs_Electric Rev Req Model (2009 GRC) Revised 01-18-2010 3 2" xfId="18698"/>
    <cellStyle name="_NIM 06 Base Case Current Trends_Rebuttal Power Costs_Electric Rev Req Model (2009 GRC) Revised 01-18-2010 3 2 2" xfId="22507"/>
    <cellStyle name="_NIM 06 Base Case Current Trends_Rebuttal Power Costs_Electric Rev Req Model (2009 GRC) Revised 01-18-2010 3 3" xfId="22508"/>
    <cellStyle name="_NIM 06 Base Case Current Trends_Rebuttal Power Costs_Electric Rev Req Model (2009 GRC) Revised 01-18-2010 3 4" xfId="22509"/>
    <cellStyle name="_NIM 06 Base Case Current Trends_Rebuttal Power Costs_Electric Rev Req Model (2009 GRC) Revised 01-18-2010 4" xfId="14118"/>
    <cellStyle name="_NIM 06 Base Case Current Trends_Rebuttal Power Costs_Electric Rev Req Model (2009 GRC) Revised 01-18-2010 4 2" xfId="22510"/>
    <cellStyle name="_NIM 06 Base Case Current Trends_Rebuttal Power Costs_Electric Rev Req Model (2009 GRC) Revised 01-18-2010 5" xfId="22511"/>
    <cellStyle name="_NIM 06 Base Case Current Trends_Rebuttal Power Costs_Electric Rev Req Model (2009 GRC) Revised 01-18-2010_DEM-WP(C) ENERG10C--ctn Mid-C_042010 2010GRC" xfId="9468"/>
    <cellStyle name="_NIM 06 Base Case Current Trends_Rebuttal Power Costs_Electric Rev Req Model (2009 GRC) Revised 01-18-2010_DEM-WP(C) ENERG10C--ctn Mid-C_042010 2010GRC 2" xfId="39121"/>
    <cellStyle name="_NIM 06 Base Case Current Trends_Rebuttal Power Costs_Final Order Electric EXHIBIT A-1" xfId="3655"/>
    <cellStyle name="_NIM 06 Base Case Current Trends_Rebuttal Power Costs_Final Order Electric EXHIBIT A-1 2" xfId="3656"/>
    <cellStyle name="_NIM 06 Base Case Current Trends_Rebuttal Power Costs_Final Order Electric EXHIBIT A-1 2 2" xfId="3657"/>
    <cellStyle name="_NIM 06 Base Case Current Trends_Rebuttal Power Costs_Final Order Electric EXHIBIT A-1 2 2 2" xfId="18699"/>
    <cellStyle name="_NIM 06 Base Case Current Trends_Rebuttal Power Costs_Final Order Electric EXHIBIT A-1 2 3" xfId="16227"/>
    <cellStyle name="_NIM 06 Base Case Current Trends_Rebuttal Power Costs_Final Order Electric EXHIBIT A-1 2 4" xfId="22512"/>
    <cellStyle name="_NIM 06 Base Case Current Trends_Rebuttal Power Costs_Final Order Electric EXHIBIT A-1 3" xfId="3658"/>
    <cellStyle name="_NIM 06 Base Case Current Trends_Rebuttal Power Costs_Final Order Electric EXHIBIT A-1 3 2" xfId="18700"/>
    <cellStyle name="_NIM 06 Base Case Current Trends_Rebuttal Power Costs_Final Order Electric EXHIBIT A-1 4" xfId="14120"/>
    <cellStyle name="_NIM 06 Base Case Current Trends_Rebuttal Power Costs_Final Order Electric EXHIBIT A-1 5" xfId="22513"/>
    <cellStyle name="_NIM 06 Base Case Current Trends_Rebuttal Power Costs_Final Order Electric EXHIBIT A-1 6" xfId="22514"/>
    <cellStyle name="_NIM 06 Base Case Current Trends_TENASKA REGULATORY ASSET" xfId="3659"/>
    <cellStyle name="_NIM 06 Base Case Current Trends_TENASKA REGULATORY ASSET 2" xfId="3660"/>
    <cellStyle name="_NIM 06 Base Case Current Trends_TENASKA REGULATORY ASSET 2 2" xfId="3661"/>
    <cellStyle name="_NIM 06 Base Case Current Trends_TENASKA REGULATORY ASSET 2 2 2" xfId="18701"/>
    <cellStyle name="_NIM 06 Base Case Current Trends_TENASKA REGULATORY ASSET 2 3" xfId="16228"/>
    <cellStyle name="_NIM 06 Base Case Current Trends_TENASKA REGULATORY ASSET 2 4" xfId="22515"/>
    <cellStyle name="_NIM 06 Base Case Current Trends_TENASKA REGULATORY ASSET 3" xfId="3662"/>
    <cellStyle name="_NIM 06 Base Case Current Trends_TENASKA REGULATORY ASSET 3 2" xfId="18702"/>
    <cellStyle name="_NIM 06 Base Case Current Trends_TENASKA REGULATORY ASSET 4" xfId="14121"/>
    <cellStyle name="_NIM 06 Base Case Current Trends_TENASKA REGULATORY ASSET 5" xfId="22516"/>
    <cellStyle name="_NIM 06 Base Case Current Trends_TENASKA REGULATORY ASSET 6" xfId="22517"/>
    <cellStyle name="_NIM Summary 09GRC" xfId="3663"/>
    <cellStyle name="_NIM Summary 09GRC 2" xfId="3664"/>
    <cellStyle name="_NIM Summary 09GRC 2 2" xfId="12299"/>
    <cellStyle name="_NIM Summary 09GRC 2 2 2" xfId="22518"/>
    <cellStyle name="_NIM Summary 09GRC 2 2 2 2" xfId="22519"/>
    <cellStyle name="_NIM Summary 09GRC 2 2 3" xfId="22520"/>
    <cellStyle name="_NIM Summary 09GRC 2 2 4" xfId="22521"/>
    <cellStyle name="_NIM Summary 09GRC 2 3" xfId="22522"/>
    <cellStyle name="_NIM Summary 09GRC 2 3 2" xfId="22523"/>
    <cellStyle name="_NIM Summary 09GRC 2 4" xfId="22524"/>
    <cellStyle name="_NIM Summary 09GRC 3" xfId="12300"/>
    <cellStyle name="_NIM Summary 09GRC 3 2" xfId="22525"/>
    <cellStyle name="_NIM Summary 09GRC 3 2 2" xfId="22526"/>
    <cellStyle name="_NIM Summary 09GRC 3 3" xfId="22527"/>
    <cellStyle name="_NIM Summary 09GRC 3 4" xfId="22528"/>
    <cellStyle name="_NIM Summary 09GRC 4" xfId="22529"/>
    <cellStyle name="_NIM Summary 09GRC 4 2" xfId="22530"/>
    <cellStyle name="_NIM Summary 09GRC 5" xfId="22531"/>
    <cellStyle name="_NIM Summary 09GRC_DEM-WP(C) ENERG10C--ctn Mid-C_042010 2010GRC" xfId="9469"/>
    <cellStyle name="_NIM Summary 09GRC_DEM-WP(C) ENERG10C--ctn Mid-C_042010 2010GRC 2" xfId="39122"/>
    <cellStyle name="_NIM Summary 09GRC_NIM Summary" xfId="3665"/>
    <cellStyle name="_NIM Summary 09GRC_NIM Summary 2" xfId="3666"/>
    <cellStyle name="_NIM Summary 09GRC_NIM Summary 2 2" xfId="12301"/>
    <cellStyle name="_NIM Summary 09GRC_NIM Summary 2 2 2" xfId="22532"/>
    <cellStyle name="_NIM Summary 09GRC_NIM Summary 2 2 2 2" xfId="22533"/>
    <cellStyle name="_NIM Summary 09GRC_NIM Summary 2 2 3" xfId="22534"/>
    <cellStyle name="_NIM Summary 09GRC_NIM Summary 2 2 4" xfId="22535"/>
    <cellStyle name="_NIM Summary 09GRC_NIM Summary 2 3" xfId="22536"/>
    <cellStyle name="_NIM Summary 09GRC_NIM Summary 2 3 2" xfId="22537"/>
    <cellStyle name="_NIM Summary 09GRC_NIM Summary 2 4" xfId="22538"/>
    <cellStyle name="_NIM Summary 09GRC_NIM Summary 3" xfId="12302"/>
    <cellStyle name="_NIM Summary 09GRC_NIM Summary 3 2" xfId="22539"/>
    <cellStyle name="_NIM Summary 09GRC_NIM Summary 3 2 2" xfId="22540"/>
    <cellStyle name="_NIM Summary 09GRC_NIM Summary 3 3" xfId="22541"/>
    <cellStyle name="_NIM Summary 09GRC_NIM Summary 3 4" xfId="22542"/>
    <cellStyle name="_NIM Summary 09GRC_NIM Summary 4" xfId="22543"/>
    <cellStyle name="_NIM Summary 09GRC_NIM Summary 4 2" xfId="22544"/>
    <cellStyle name="_NIM Summary 09GRC_NIM Summary 5" xfId="22545"/>
    <cellStyle name="_NIM Summary 09GRC_NIM Summary_DEM-WP(C) ENERG10C--ctn Mid-C_042010 2010GRC" xfId="9470"/>
    <cellStyle name="_NIM Summary 09GRC_NIM Summary_DEM-WP(C) ENERG10C--ctn Mid-C_042010 2010GRC 2" xfId="39123"/>
    <cellStyle name="_PC DRAFT 10 15 07" xfId="10841"/>
    <cellStyle name="_PC DRAFT 10 15 07 2" xfId="22546"/>
    <cellStyle name="_PCA 7 - Exhibit D update 9_30_2008" xfId="3667"/>
    <cellStyle name="_PCA 7 - Exhibit D update 9_30_2008 2" xfId="9471"/>
    <cellStyle name="_PCA 7 - Exhibit D update 9_30_2008 2 2" xfId="9472"/>
    <cellStyle name="_PCA 7 - Exhibit D update 9_30_2008 2 2 2" xfId="22547"/>
    <cellStyle name="_PCA 7 - Exhibit D update 9_30_2008 2 2 2 2" xfId="22548"/>
    <cellStyle name="_PCA 7 - Exhibit D update 9_30_2008 2 2 2 2 2" xfId="22549"/>
    <cellStyle name="_PCA 7 - Exhibit D update 9_30_2008 2 2 2 3" xfId="22550"/>
    <cellStyle name="_PCA 7 - Exhibit D update 9_30_2008 2 2 3" xfId="22551"/>
    <cellStyle name="_PCA 7 - Exhibit D update 9_30_2008 2 2 3 2" xfId="22552"/>
    <cellStyle name="_PCA 7 - Exhibit D update 9_30_2008 2 2 4" xfId="22553"/>
    <cellStyle name="_PCA 7 - Exhibit D update 9_30_2008 2 3" xfId="22554"/>
    <cellStyle name="_PCA 7 - Exhibit D update 9_30_2008 2 3 2" xfId="22555"/>
    <cellStyle name="_PCA 7 - Exhibit D update 9_30_2008 2 3 2 2" xfId="22556"/>
    <cellStyle name="_PCA 7 - Exhibit D update 9_30_2008 2 3 3" xfId="22557"/>
    <cellStyle name="_PCA 7 - Exhibit D update 9_30_2008 2 4" xfId="22558"/>
    <cellStyle name="_PCA 7 - Exhibit D update 9_30_2008 2 4 2" xfId="22559"/>
    <cellStyle name="_PCA 7 - Exhibit D update 9_30_2008 2 5" xfId="22560"/>
    <cellStyle name="_PCA 7 - Exhibit D update 9_30_2008 3" xfId="9473"/>
    <cellStyle name="_PCA 7 - Exhibit D update 9_30_2008 3 2" xfId="22561"/>
    <cellStyle name="_PCA 7 - Exhibit D update 9_30_2008 3 2 2" xfId="22562"/>
    <cellStyle name="_PCA 7 - Exhibit D update 9_30_2008 3 2 2 2" xfId="22563"/>
    <cellStyle name="_PCA 7 - Exhibit D update 9_30_2008 3 2 2 2 2" xfId="22564"/>
    <cellStyle name="_PCA 7 - Exhibit D update 9_30_2008 3 2 2 3" xfId="22565"/>
    <cellStyle name="_PCA 7 - Exhibit D update 9_30_2008 3 2 3" xfId="22566"/>
    <cellStyle name="_PCA 7 - Exhibit D update 9_30_2008 3 2 3 2" xfId="22567"/>
    <cellStyle name="_PCA 7 - Exhibit D update 9_30_2008 3 2 4" xfId="22568"/>
    <cellStyle name="_PCA 7 - Exhibit D update 9_30_2008 3 2 5" xfId="22569"/>
    <cellStyle name="_PCA 7 - Exhibit D update 9_30_2008 3 3" xfId="22570"/>
    <cellStyle name="_PCA 7 - Exhibit D update 9_30_2008 3 3 2" xfId="22571"/>
    <cellStyle name="_PCA 7 - Exhibit D update 9_30_2008 3 3 2 2" xfId="22572"/>
    <cellStyle name="_PCA 7 - Exhibit D update 9_30_2008 3 3 3" xfId="22573"/>
    <cellStyle name="_PCA 7 - Exhibit D update 9_30_2008 3 4" xfId="22574"/>
    <cellStyle name="_PCA 7 - Exhibit D update 9_30_2008 3 4 2" xfId="22575"/>
    <cellStyle name="_PCA 7 - Exhibit D update 9_30_2008 3 5" xfId="22576"/>
    <cellStyle name="_PCA 7 - Exhibit D update 9_30_2008 4" xfId="9474"/>
    <cellStyle name="_PCA 7 - Exhibit D update 9_30_2008 4 2" xfId="9475"/>
    <cellStyle name="_PCA 7 - Exhibit D update 9_30_2008 4 2 2" xfId="22577"/>
    <cellStyle name="_PCA 7 - Exhibit D update 9_30_2008 4 2 2 2" xfId="22578"/>
    <cellStyle name="_PCA 7 - Exhibit D update 9_30_2008 4 2 3" xfId="22579"/>
    <cellStyle name="_PCA 7 - Exhibit D update 9_30_2008 4 3" xfId="22580"/>
    <cellStyle name="_PCA 7 - Exhibit D update 9_30_2008 4 3 2" xfId="22581"/>
    <cellStyle name="_PCA 7 - Exhibit D update 9_30_2008 4 4" xfId="22582"/>
    <cellStyle name="_PCA 7 - Exhibit D update 9_30_2008 5" xfId="22583"/>
    <cellStyle name="_PCA 7 - Exhibit D update 9_30_2008 5 2" xfId="22584"/>
    <cellStyle name="_PCA 7 - Exhibit D update 9_30_2008 5 2 2" xfId="22585"/>
    <cellStyle name="_PCA 7 - Exhibit D update 9_30_2008 5 2 2 2" xfId="22586"/>
    <cellStyle name="_PCA 7 - Exhibit D update 9_30_2008 5 2 3" xfId="22587"/>
    <cellStyle name="_PCA 7 - Exhibit D update 9_30_2008 5 2 4" xfId="22588"/>
    <cellStyle name="_PCA 7 - Exhibit D update 9_30_2008 5 3" xfId="22589"/>
    <cellStyle name="_PCA 7 - Exhibit D update 9_30_2008 5 3 2" xfId="22590"/>
    <cellStyle name="_PCA 7 - Exhibit D update 9_30_2008 5 4" xfId="22591"/>
    <cellStyle name="_PCA 7 - Exhibit D update 9_30_2008 5 5" xfId="22592"/>
    <cellStyle name="_PCA 7 - Exhibit D update 9_30_2008 6" xfId="22593"/>
    <cellStyle name="_PCA 7 - Exhibit D update 9_30_2008 6 2" xfId="22594"/>
    <cellStyle name="_PCA 7 - Exhibit D update 9_30_2008 6 2 2" xfId="22595"/>
    <cellStyle name="_PCA 7 - Exhibit D update 9_30_2008 6 2 2 2" xfId="22596"/>
    <cellStyle name="_PCA 7 - Exhibit D update 9_30_2008 6 2 3" xfId="22597"/>
    <cellStyle name="_PCA 7 - Exhibit D update 9_30_2008 6 2 4" xfId="22598"/>
    <cellStyle name="_PCA 7 - Exhibit D update 9_30_2008 6 3" xfId="22599"/>
    <cellStyle name="_PCA 7 - Exhibit D update 9_30_2008 6 3 2" xfId="22600"/>
    <cellStyle name="_PCA 7 - Exhibit D update 9_30_2008 6 4" xfId="22601"/>
    <cellStyle name="_PCA 7 - Exhibit D update 9_30_2008 6 5" xfId="22602"/>
    <cellStyle name="_PCA 7 - Exhibit D update 9_30_2008 7" xfId="22603"/>
    <cellStyle name="_PCA 7 - Exhibit D update 9_30_2008 7 2" xfId="22604"/>
    <cellStyle name="_PCA 7 - Exhibit D update 9_30_2008 8" xfId="22605"/>
    <cellStyle name="_PCA 7 - Exhibit D update 9_30_2008_Chelan PUD Power Costs (8-10)" xfId="9476"/>
    <cellStyle name="_PCA 7 - Exhibit D update 9_30_2008_Chelan PUD Power Costs (8-10) 2" xfId="22606"/>
    <cellStyle name="_PCA 7 - Exhibit D update 9_30_2008_DEM-WP(C) Chelan Power Costs" xfId="9477"/>
    <cellStyle name="_PCA 7 - Exhibit D update 9_30_2008_DEM-WP(C) Chelan Power Costs 2" xfId="22607"/>
    <cellStyle name="_PCA 7 - Exhibit D update 9_30_2008_DEM-WP(C) Chelan Power Costs 2 2" xfId="22608"/>
    <cellStyle name="_PCA 7 - Exhibit D update 9_30_2008_DEM-WP(C) Chelan Power Costs 2 2 2" xfId="22609"/>
    <cellStyle name="_PCA 7 - Exhibit D update 9_30_2008_DEM-WP(C) Chelan Power Costs 2 3" xfId="22610"/>
    <cellStyle name="_PCA 7 - Exhibit D update 9_30_2008_DEM-WP(C) Chelan Power Costs 2 4" xfId="22611"/>
    <cellStyle name="_PCA 7 - Exhibit D update 9_30_2008_DEM-WP(C) Chelan Power Costs 3" xfId="22612"/>
    <cellStyle name="_PCA 7 - Exhibit D update 9_30_2008_DEM-WP(C) Chelan Power Costs 3 2" xfId="22613"/>
    <cellStyle name="_PCA 7 - Exhibit D update 9_30_2008_DEM-WP(C) Chelan Power Costs 4" xfId="22614"/>
    <cellStyle name="_PCA 7 - Exhibit D update 9_30_2008_DEM-WP(C) ENERG10C--ctn Mid-C_042010 2010GRC" xfId="9478"/>
    <cellStyle name="_PCA 7 - Exhibit D update 9_30_2008_DEM-WP(C) ENERG10C--ctn Mid-C_042010 2010GRC 2" xfId="39124"/>
    <cellStyle name="_PCA 7 - Exhibit D update 9_30_2008_DEM-WP(C) Gas Transport 2010GRC" xfId="9479"/>
    <cellStyle name="_PCA 7 - Exhibit D update 9_30_2008_DEM-WP(C) Gas Transport 2010GRC 2" xfId="22615"/>
    <cellStyle name="_PCA 7 - Exhibit D update 9_30_2008_DEM-WP(C) Gas Transport 2010GRC 2 2" xfId="22616"/>
    <cellStyle name="_PCA 7 - Exhibit D update 9_30_2008_DEM-WP(C) Gas Transport 2010GRC 2 2 2" xfId="22617"/>
    <cellStyle name="_PCA 7 - Exhibit D update 9_30_2008_DEM-WP(C) Gas Transport 2010GRC 2 3" xfId="22618"/>
    <cellStyle name="_PCA 7 - Exhibit D update 9_30_2008_DEM-WP(C) Gas Transport 2010GRC 2 4" xfId="22619"/>
    <cellStyle name="_PCA 7 - Exhibit D update 9_30_2008_DEM-WP(C) Gas Transport 2010GRC 3" xfId="22620"/>
    <cellStyle name="_PCA 7 - Exhibit D update 9_30_2008_DEM-WP(C) Gas Transport 2010GRC 3 2" xfId="22621"/>
    <cellStyle name="_PCA 7 - Exhibit D update 9_30_2008_DEM-WP(C) Gas Transport 2010GRC 4" xfId="22622"/>
    <cellStyle name="_PCA 7 - Exhibit D update 9_30_2008_NIM Summary" xfId="3668"/>
    <cellStyle name="_PCA 7 - Exhibit D update 9_30_2008_NIM Summary 2" xfId="3669"/>
    <cellStyle name="_PCA 7 - Exhibit D update 9_30_2008_NIM Summary 2 2" xfId="12303"/>
    <cellStyle name="_PCA 7 - Exhibit D update 9_30_2008_NIM Summary 2 2 2" xfId="22623"/>
    <cellStyle name="_PCA 7 - Exhibit D update 9_30_2008_NIM Summary 2 2 2 2" xfId="22624"/>
    <cellStyle name="_PCA 7 - Exhibit D update 9_30_2008_NIM Summary 2 2 3" xfId="22625"/>
    <cellStyle name="_PCA 7 - Exhibit D update 9_30_2008_NIM Summary 2 2 4" xfId="22626"/>
    <cellStyle name="_PCA 7 - Exhibit D update 9_30_2008_NIM Summary 2 3" xfId="22627"/>
    <cellStyle name="_PCA 7 - Exhibit D update 9_30_2008_NIM Summary 2 3 2" xfId="22628"/>
    <cellStyle name="_PCA 7 - Exhibit D update 9_30_2008_NIM Summary 2 4" xfId="22629"/>
    <cellStyle name="_PCA 7 - Exhibit D update 9_30_2008_NIM Summary 3" xfId="12304"/>
    <cellStyle name="_PCA 7 - Exhibit D update 9_30_2008_NIM Summary 3 2" xfId="22630"/>
    <cellStyle name="_PCA 7 - Exhibit D update 9_30_2008_NIM Summary 3 2 2" xfId="22631"/>
    <cellStyle name="_PCA 7 - Exhibit D update 9_30_2008_NIM Summary 3 3" xfId="22632"/>
    <cellStyle name="_PCA 7 - Exhibit D update 9_30_2008_NIM Summary 3 4" xfId="22633"/>
    <cellStyle name="_PCA 7 - Exhibit D update 9_30_2008_NIM Summary 4" xfId="22634"/>
    <cellStyle name="_PCA 7 - Exhibit D update 9_30_2008_NIM Summary 4 2" xfId="22635"/>
    <cellStyle name="_PCA 7 - Exhibit D update 9_30_2008_NIM Summary 5" xfId="22636"/>
    <cellStyle name="_PCA 7 - Exhibit D update 9_30_2008_NIM Summary_DEM-WP(C) ENERG10C--ctn Mid-C_042010 2010GRC" xfId="9480"/>
    <cellStyle name="_PCA 7 - Exhibit D update 9_30_2008_NIM Summary_DEM-WP(C) ENERG10C--ctn Mid-C_042010 2010GRC 2" xfId="39125"/>
    <cellStyle name="_PCA 7 - Exhibit D update 9_30_2008_Transmission Workbook for May BOD" xfId="3670"/>
    <cellStyle name="_PCA 7 - Exhibit D update 9_30_2008_Transmission Workbook for May BOD 2" xfId="3671"/>
    <cellStyle name="_PCA 7 - Exhibit D update 9_30_2008_Transmission Workbook for May BOD 2 2" xfId="12305"/>
    <cellStyle name="_PCA 7 - Exhibit D update 9_30_2008_Transmission Workbook for May BOD 2 2 2" xfId="22637"/>
    <cellStyle name="_PCA 7 - Exhibit D update 9_30_2008_Transmission Workbook for May BOD 2 2 2 2" xfId="22638"/>
    <cellStyle name="_PCA 7 - Exhibit D update 9_30_2008_Transmission Workbook for May BOD 2 2 3" xfId="22639"/>
    <cellStyle name="_PCA 7 - Exhibit D update 9_30_2008_Transmission Workbook for May BOD 2 2 4" xfId="22640"/>
    <cellStyle name="_PCA 7 - Exhibit D update 9_30_2008_Transmission Workbook for May BOD 2 3" xfId="22641"/>
    <cellStyle name="_PCA 7 - Exhibit D update 9_30_2008_Transmission Workbook for May BOD 2 3 2" xfId="22642"/>
    <cellStyle name="_PCA 7 - Exhibit D update 9_30_2008_Transmission Workbook for May BOD 2 4" xfId="22643"/>
    <cellStyle name="_PCA 7 - Exhibit D update 9_30_2008_Transmission Workbook for May BOD 3" xfId="12306"/>
    <cellStyle name="_PCA 7 - Exhibit D update 9_30_2008_Transmission Workbook for May BOD 3 2" xfId="22644"/>
    <cellStyle name="_PCA 7 - Exhibit D update 9_30_2008_Transmission Workbook for May BOD 3 2 2" xfId="22645"/>
    <cellStyle name="_PCA 7 - Exhibit D update 9_30_2008_Transmission Workbook for May BOD 3 3" xfId="22646"/>
    <cellStyle name="_PCA 7 - Exhibit D update 9_30_2008_Transmission Workbook for May BOD 3 4" xfId="22647"/>
    <cellStyle name="_PCA 7 - Exhibit D update 9_30_2008_Transmission Workbook for May BOD 4" xfId="22648"/>
    <cellStyle name="_PCA 7 - Exhibit D update 9_30_2008_Transmission Workbook for May BOD 4 2" xfId="22649"/>
    <cellStyle name="_PCA 7 - Exhibit D update 9_30_2008_Transmission Workbook for May BOD 5" xfId="22650"/>
    <cellStyle name="_PCA 7 - Exhibit D update 9_30_2008_Transmission Workbook for May BOD_DEM-WP(C) ENERG10C--ctn Mid-C_042010 2010GRC" xfId="9481"/>
    <cellStyle name="_PCA 7 - Exhibit D update 9_30_2008_Transmission Workbook for May BOD_DEM-WP(C) ENERG10C--ctn Mid-C_042010 2010GRC 2" xfId="39126"/>
    <cellStyle name="_PCA 7 - Exhibit D update 9_30_2008_Wind Integration 10GRC" xfId="3672"/>
    <cellStyle name="_PCA 7 - Exhibit D update 9_30_2008_Wind Integration 10GRC 2" xfId="3673"/>
    <cellStyle name="_PCA 7 - Exhibit D update 9_30_2008_Wind Integration 10GRC 2 2" xfId="12307"/>
    <cellStyle name="_PCA 7 - Exhibit D update 9_30_2008_Wind Integration 10GRC 2 2 2" xfId="22651"/>
    <cellStyle name="_PCA 7 - Exhibit D update 9_30_2008_Wind Integration 10GRC 2 2 2 2" xfId="22652"/>
    <cellStyle name="_PCA 7 - Exhibit D update 9_30_2008_Wind Integration 10GRC 2 2 3" xfId="22653"/>
    <cellStyle name="_PCA 7 - Exhibit D update 9_30_2008_Wind Integration 10GRC 2 2 4" xfId="22654"/>
    <cellStyle name="_PCA 7 - Exhibit D update 9_30_2008_Wind Integration 10GRC 2 3" xfId="22655"/>
    <cellStyle name="_PCA 7 - Exhibit D update 9_30_2008_Wind Integration 10GRC 2 3 2" xfId="22656"/>
    <cellStyle name="_PCA 7 - Exhibit D update 9_30_2008_Wind Integration 10GRC 2 4" xfId="22657"/>
    <cellStyle name="_PCA 7 - Exhibit D update 9_30_2008_Wind Integration 10GRC 3" xfId="12308"/>
    <cellStyle name="_PCA 7 - Exhibit D update 9_30_2008_Wind Integration 10GRC 3 2" xfId="22658"/>
    <cellStyle name="_PCA 7 - Exhibit D update 9_30_2008_Wind Integration 10GRC 3 2 2" xfId="22659"/>
    <cellStyle name="_PCA 7 - Exhibit D update 9_30_2008_Wind Integration 10GRC 3 3" xfId="22660"/>
    <cellStyle name="_PCA 7 - Exhibit D update 9_30_2008_Wind Integration 10GRC 3 4" xfId="22661"/>
    <cellStyle name="_PCA 7 - Exhibit D update 9_30_2008_Wind Integration 10GRC 4" xfId="22662"/>
    <cellStyle name="_PCA 7 - Exhibit D update 9_30_2008_Wind Integration 10GRC 4 2" xfId="22663"/>
    <cellStyle name="_PCA 7 - Exhibit D update 9_30_2008_Wind Integration 10GRC 5" xfId="22664"/>
    <cellStyle name="_PCA 7 - Exhibit D update 9_30_2008_Wind Integration 10GRC_DEM-WP(C) ENERG10C--ctn Mid-C_042010 2010GRC" xfId="9482"/>
    <cellStyle name="_PCA 7 - Exhibit D update 9_30_2008_Wind Integration 10GRC_DEM-WP(C) ENERG10C--ctn Mid-C_042010 2010GRC 2" xfId="39127"/>
    <cellStyle name="_Portfolio SPlan Base Case.xls Chart 1" xfId="3674"/>
    <cellStyle name="_Portfolio SPlan Base Case.xls Chart 1 2" xfId="3675"/>
    <cellStyle name="_Portfolio SPlan Base Case.xls Chart 1 2 2" xfId="3676"/>
    <cellStyle name="_Portfolio SPlan Base Case.xls Chart 1 2 2 2" xfId="18703"/>
    <cellStyle name="_Portfolio SPlan Base Case.xls Chart 1 2 2 2 2" xfId="22665"/>
    <cellStyle name="_Portfolio SPlan Base Case.xls Chart 1 2 2 2 2 2" xfId="22666"/>
    <cellStyle name="_Portfolio SPlan Base Case.xls Chart 1 2 2 2 3" xfId="22667"/>
    <cellStyle name="_Portfolio SPlan Base Case.xls Chart 1 2 2 3" xfId="22668"/>
    <cellStyle name="_Portfolio SPlan Base Case.xls Chart 1 2 2 3 2" xfId="22669"/>
    <cellStyle name="_Portfolio SPlan Base Case.xls Chart 1 2 2 4" xfId="22670"/>
    <cellStyle name="_Portfolio SPlan Base Case.xls Chart 1 2 3" xfId="14123"/>
    <cellStyle name="_Portfolio SPlan Base Case.xls Chart 1 2 3 2" xfId="22671"/>
    <cellStyle name="_Portfolio SPlan Base Case.xls Chart 1 2 3 2 2" xfId="22672"/>
    <cellStyle name="_Portfolio SPlan Base Case.xls Chart 1 2 3 3" xfId="22673"/>
    <cellStyle name="_Portfolio SPlan Base Case.xls Chart 1 2 4" xfId="22674"/>
    <cellStyle name="_Portfolio SPlan Base Case.xls Chart 1 2 4 2" xfId="22675"/>
    <cellStyle name="_Portfolio SPlan Base Case.xls Chart 1 2 5" xfId="22676"/>
    <cellStyle name="_Portfolio SPlan Base Case.xls Chart 1 3" xfId="3677"/>
    <cellStyle name="_Portfolio SPlan Base Case.xls Chart 1 3 2" xfId="18704"/>
    <cellStyle name="_Portfolio SPlan Base Case.xls Chart 1 3 2 2" xfId="22677"/>
    <cellStyle name="_Portfolio SPlan Base Case.xls Chart 1 3 2 3" xfId="22678"/>
    <cellStyle name="_Portfolio SPlan Base Case.xls Chart 1 3 3" xfId="22679"/>
    <cellStyle name="_Portfolio SPlan Base Case.xls Chart 1 3 4" xfId="22680"/>
    <cellStyle name="_Portfolio SPlan Base Case.xls Chart 1 4" xfId="14122"/>
    <cellStyle name="_Portfolio SPlan Base Case.xls Chart 1 4 2" xfId="22681"/>
    <cellStyle name="_Portfolio SPlan Base Case.xls Chart 1 4 2 2" xfId="22682"/>
    <cellStyle name="_Portfolio SPlan Base Case.xls Chart 1 4 3" xfId="22683"/>
    <cellStyle name="_Portfolio SPlan Base Case.xls Chart 1 5" xfId="22684"/>
    <cellStyle name="_Portfolio SPlan Base Case.xls Chart 1 5 2" xfId="22685"/>
    <cellStyle name="_Portfolio SPlan Base Case.xls Chart 1 5 3" xfId="22686"/>
    <cellStyle name="_Portfolio SPlan Base Case.xls Chart 1 6" xfId="22687"/>
    <cellStyle name="_Portfolio SPlan Base Case.xls Chart 1 6 2" xfId="22688"/>
    <cellStyle name="_Portfolio SPlan Base Case.xls Chart 1_Adj Bench DR 3 for Initial Briefs (Electric)" xfId="3678"/>
    <cellStyle name="_Portfolio SPlan Base Case.xls Chart 1_Adj Bench DR 3 for Initial Briefs (Electric) 2" xfId="3679"/>
    <cellStyle name="_Portfolio SPlan Base Case.xls Chart 1_Adj Bench DR 3 for Initial Briefs (Electric) 2 2" xfId="3680"/>
    <cellStyle name="_Portfolio SPlan Base Case.xls Chart 1_Adj Bench DR 3 for Initial Briefs (Electric) 2 2 2" xfId="18705"/>
    <cellStyle name="_Portfolio SPlan Base Case.xls Chart 1_Adj Bench DR 3 for Initial Briefs (Electric) 2 2 2 2" xfId="22689"/>
    <cellStyle name="_Portfolio SPlan Base Case.xls Chart 1_Adj Bench DR 3 for Initial Briefs (Electric) 2 2 3" xfId="22690"/>
    <cellStyle name="_Portfolio SPlan Base Case.xls Chart 1_Adj Bench DR 3 for Initial Briefs (Electric) 2 2 4" xfId="22691"/>
    <cellStyle name="_Portfolio SPlan Base Case.xls Chart 1_Adj Bench DR 3 for Initial Briefs (Electric) 2 3" xfId="14125"/>
    <cellStyle name="_Portfolio SPlan Base Case.xls Chart 1_Adj Bench DR 3 for Initial Briefs (Electric) 2 3 2" xfId="22692"/>
    <cellStyle name="_Portfolio SPlan Base Case.xls Chart 1_Adj Bench DR 3 for Initial Briefs (Electric) 2 4" xfId="22693"/>
    <cellStyle name="_Portfolio SPlan Base Case.xls Chart 1_Adj Bench DR 3 for Initial Briefs (Electric) 3" xfId="3681"/>
    <cellStyle name="_Portfolio SPlan Base Case.xls Chart 1_Adj Bench DR 3 for Initial Briefs (Electric) 3 2" xfId="18706"/>
    <cellStyle name="_Portfolio SPlan Base Case.xls Chart 1_Adj Bench DR 3 for Initial Briefs (Electric) 3 2 2" xfId="22694"/>
    <cellStyle name="_Portfolio SPlan Base Case.xls Chart 1_Adj Bench DR 3 for Initial Briefs (Electric) 3 3" xfId="22695"/>
    <cellStyle name="_Portfolio SPlan Base Case.xls Chart 1_Adj Bench DR 3 for Initial Briefs (Electric) 3 4" xfId="22696"/>
    <cellStyle name="_Portfolio SPlan Base Case.xls Chart 1_Adj Bench DR 3 for Initial Briefs (Electric) 4" xfId="14124"/>
    <cellStyle name="_Portfolio SPlan Base Case.xls Chart 1_Adj Bench DR 3 for Initial Briefs (Electric) 4 2" xfId="22697"/>
    <cellStyle name="_Portfolio SPlan Base Case.xls Chart 1_Adj Bench DR 3 for Initial Briefs (Electric) 5" xfId="22698"/>
    <cellStyle name="_Portfolio SPlan Base Case.xls Chart 1_Adj Bench DR 3 for Initial Briefs (Electric)_DEM-WP(C) ENERG10C--ctn Mid-C_042010 2010GRC" xfId="9483"/>
    <cellStyle name="_Portfolio SPlan Base Case.xls Chart 1_Adj Bench DR 3 for Initial Briefs (Electric)_DEM-WP(C) ENERG10C--ctn Mid-C_042010 2010GRC 2" xfId="39128"/>
    <cellStyle name="_Portfolio SPlan Base Case.xls Chart 1_Book1" xfId="10987"/>
    <cellStyle name="_Portfolio SPlan Base Case.xls Chart 1_Book1 2" xfId="39129"/>
    <cellStyle name="_Portfolio SPlan Base Case.xls Chart 1_Book2" xfId="3682"/>
    <cellStyle name="_Portfolio SPlan Base Case.xls Chart 1_Book2 2" xfId="3683"/>
    <cellStyle name="_Portfolio SPlan Base Case.xls Chart 1_Book2 2 2" xfId="3684"/>
    <cellStyle name="_Portfolio SPlan Base Case.xls Chart 1_Book2 2 2 2" xfId="18707"/>
    <cellStyle name="_Portfolio SPlan Base Case.xls Chart 1_Book2 2 2 2 2" xfId="22699"/>
    <cellStyle name="_Portfolio SPlan Base Case.xls Chart 1_Book2 2 2 3" xfId="22700"/>
    <cellStyle name="_Portfolio SPlan Base Case.xls Chart 1_Book2 2 2 4" xfId="22701"/>
    <cellStyle name="_Portfolio SPlan Base Case.xls Chart 1_Book2 2 3" xfId="14127"/>
    <cellStyle name="_Portfolio SPlan Base Case.xls Chart 1_Book2 2 3 2" xfId="22702"/>
    <cellStyle name="_Portfolio SPlan Base Case.xls Chart 1_Book2 2 4" xfId="22703"/>
    <cellStyle name="_Portfolio SPlan Base Case.xls Chart 1_Book2 3" xfId="3685"/>
    <cellStyle name="_Portfolio SPlan Base Case.xls Chart 1_Book2 3 2" xfId="18708"/>
    <cellStyle name="_Portfolio SPlan Base Case.xls Chart 1_Book2 3 2 2" xfId="22704"/>
    <cellStyle name="_Portfolio SPlan Base Case.xls Chart 1_Book2 3 3" xfId="22705"/>
    <cellStyle name="_Portfolio SPlan Base Case.xls Chart 1_Book2 3 4" xfId="22706"/>
    <cellStyle name="_Portfolio SPlan Base Case.xls Chart 1_Book2 4" xfId="14126"/>
    <cellStyle name="_Portfolio SPlan Base Case.xls Chart 1_Book2 4 2" xfId="22707"/>
    <cellStyle name="_Portfolio SPlan Base Case.xls Chart 1_Book2 5" xfId="22708"/>
    <cellStyle name="_Portfolio SPlan Base Case.xls Chart 1_Book2_Adj Bench DR 3 for Initial Briefs (Electric)" xfId="3686"/>
    <cellStyle name="_Portfolio SPlan Base Case.xls Chart 1_Book2_Adj Bench DR 3 for Initial Briefs (Electric) 2" xfId="3687"/>
    <cellStyle name="_Portfolio SPlan Base Case.xls Chart 1_Book2_Adj Bench DR 3 for Initial Briefs (Electric) 2 2" xfId="3688"/>
    <cellStyle name="_Portfolio SPlan Base Case.xls Chart 1_Book2_Adj Bench DR 3 for Initial Briefs (Electric) 2 2 2" xfId="18709"/>
    <cellStyle name="_Portfolio SPlan Base Case.xls Chart 1_Book2_Adj Bench DR 3 for Initial Briefs (Electric) 2 2 2 2" xfId="22709"/>
    <cellStyle name="_Portfolio SPlan Base Case.xls Chart 1_Book2_Adj Bench DR 3 for Initial Briefs (Electric) 2 2 3" xfId="22710"/>
    <cellStyle name="_Portfolio SPlan Base Case.xls Chart 1_Book2_Adj Bench DR 3 for Initial Briefs (Electric) 2 2 4" xfId="22711"/>
    <cellStyle name="_Portfolio SPlan Base Case.xls Chart 1_Book2_Adj Bench DR 3 for Initial Briefs (Electric) 2 3" xfId="14129"/>
    <cellStyle name="_Portfolio SPlan Base Case.xls Chart 1_Book2_Adj Bench DR 3 for Initial Briefs (Electric) 2 3 2" xfId="22712"/>
    <cellStyle name="_Portfolio SPlan Base Case.xls Chart 1_Book2_Adj Bench DR 3 for Initial Briefs (Electric) 2 4" xfId="22713"/>
    <cellStyle name="_Portfolio SPlan Base Case.xls Chart 1_Book2_Adj Bench DR 3 for Initial Briefs (Electric) 3" xfId="3689"/>
    <cellStyle name="_Portfolio SPlan Base Case.xls Chart 1_Book2_Adj Bench DR 3 for Initial Briefs (Electric) 3 2" xfId="18710"/>
    <cellStyle name="_Portfolio SPlan Base Case.xls Chart 1_Book2_Adj Bench DR 3 for Initial Briefs (Electric) 3 2 2" xfId="22714"/>
    <cellStyle name="_Portfolio SPlan Base Case.xls Chart 1_Book2_Adj Bench DR 3 for Initial Briefs (Electric) 3 3" xfId="22715"/>
    <cellStyle name="_Portfolio SPlan Base Case.xls Chart 1_Book2_Adj Bench DR 3 for Initial Briefs (Electric) 3 4" xfId="22716"/>
    <cellStyle name="_Portfolio SPlan Base Case.xls Chart 1_Book2_Adj Bench DR 3 for Initial Briefs (Electric) 4" xfId="14128"/>
    <cellStyle name="_Portfolio SPlan Base Case.xls Chart 1_Book2_Adj Bench DR 3 for Initial Briefs (Electric) 4 2" xfId="22717"/>
    <cellStyle name="_Portfolio SPlan Base Case.xls Chart 1_Book2_Adj Bench DR 3 for Initial Briefs (Electric) 5" xfId="22718"/>
    <cellStyle name="_Portfolio SPlan Base Case.xls Chart 1_Book2_Adj Bench DR 3 for Initial Briefs (Electric)_DEM-WP(C) ENERG10C--ctn Mid-C_042010 2010GRC" xfId="9484"/>
    <cellStyle name="_Portfolio SPlan Base Case.xls Chart 1_Book2_Adj Bench DR 3 for Initial Briefs (Electric)_DEM-WP(C) ENERG10C--ctn Mid-C_042010 2010GRC 2" xfId="39130"/>
    <cellStyle name="_Portfolio SPlan Base Case.xls Chart 1_Book2_DEM-WP(C) ENERG10C--ctn Mid-C_042010 2010GRC" xfId="9485"/>
    <cellStyle name="_Portfolio SPlan Base Case.xls Chart 1_Book2_DEM-WP(C) ENERG10C--ctn Mid-C_042010 2010GRC 2" xfId="39131"/>
    <cellStyle name="_Portfolio SPlan Base Case.xls Chart 1_Book2_Electric Rev Req Model (2009 GRC) Rebuttal" xfId="3690"/>
    <cellStyle name="_Portfolio SPlan Base Case.xls Chart 1_Book2_Electric Rev Req Model (2009 GRC) Rebuttal 2" xfId="3691"/>
    <cellStyle name="_Portfolio SPlan Base Case.xls Chart 1_Book2_Electric Rev Req Model (2009 GRC) Rebuttal 2 2" xfId="3692"/>
    <cellStyle name="_Portfolio SPlan Base Case.xls Chart 1_Book2_Electric Rev Req Model (2009 GRC) Rebuttal 2 2 2" xfId="18711"/>
    <cellStyle name="_Portfolio SPlan Base Case.xls Chart 1_Book2_Electric Rev Req Model (2009 GRC) Rebuttal 2 3" xfId="16229"/>
    <cellStyle name="_Portfolio SPlan Base Case.xls Chart 1_Book2_Electric Rev Req Model (2009 GRC) Rebuttal 3" xfId="3693"/>
    <cellStyle name="_Portfolio SPlan Base Case.xls Chart 1_Book2_Electric Rev Req Model (2009 GRC) Rebuttal 3 2" xfId="18712"/>
    <cellStyle name="_Portfolio SPlan Base Case.xls Chart 1_Book2_Electric Rev Req Model (2009 GRC) Rebuttal 4" xfId="14130"/>
    <cellStyle name="_Portfolio SPlan Base Case.xls Chart 1_Book2_Electric Rev Req Model (2009 GRC) Rebuttal REmoval of New  WH Solar AdjustMI" xfId="3694"/>
    <cellStyle name="_Portfolio SPlan Base Case.xls Chart 1_Book2_Electric Rev Req Model (2009 GRC) Rebuttal REmoval of New  WH Solar AdjustMI 2" xfId="3695"/>
    <cellStyle name="_Portfolio SPlan Base Case.xls Chart 1_Book2_Electric Rev Req Model (2009 GRC) Rebuttal REmoval of New  WH Solar AdjustMI 2 2" xfId="3696"/>
    <cellStyle name="_Portfolio SPlan Base Case.xls Chart 1_Book2_Electric Rev Req Model (2009 GRC) Rebuttal REmoval of New  WH Solar AdjustMI 2 2 2" xfId="18713"/>
    <cellStyle name="_Portfolio SPlan Base Case.xls Chart 1_Book2_Electric Rev Req Model (2009 GRC) Rebuttal REmoval of New  WH Solar AdjustMI 2 2 2 2" xfId="22719"/>
    <cellStyle name="_Portfolio SPlan Base Case.xls Chart 1_Book2_Electric Rev Req Model (2009 GRC) Rebuttal REmoval of New  WH Solar AdjustMI 2 2 3" xfId="22720"/>
    <cellStyle name="_Portfolio SPlan Base Case.xls Chart 1_Book2_Electric Rev Req Model (2009 GRC) Rebuttal REmoval of New  WH Solar AdjustMI 2 2 4" xfId="22721"/>
    <cellStyle name="_Portfolio SPlan Base Case.xls Chart 1_Book2_Electric Rev Req Model (2009 GRC) Rebuttal REmoval of New  WH Solar AdjustMI 2 3" xfId="14132"/>
    <cellStyle name="_Portfolio SPlan Base Case.xls Chart 1_Book2_Electric Rev Req Model (2009 GRC) Rebuttal REmoval of New  WH Solar AdjustMI 2 3 2" xfId="22722"/>
    <cellStyle name="_Portfolio SPlan Base Case.xls Chart 1_Book2_Electric Rev Req Model (2009 GRC) Rebuttal REmoval of New  WH Solar AdjustMI 2 4" xfId="22723"/>
    <cellStyle name="_Portfolio SPlan Base Case.xls Chart 1_Book2_Electric Rev Req Model (2009 GRC) Rebuttal REmoval of New  WH Solar AdjustMI 3" xfId="3697"/>
    <cellStyle name="_Portfolio SPlan Base Case.xls Chart 1_Book2_Electric Rev Req Model (2009 GRC) Rebuttal REmoval of New  WH Solar AdjustMI 3 2" xfId="18714"/>
    <cellStyle name="_Portfolio SPlan Base Case.xls Chart 1_Book2_Electric Rev Req Model (2009 GRC) Rebuttal REmoval of New  WH Solar AdjustMI 3 2 2" xfId="22724"/>
    <cellStyle name="_Portfolio SPlan Base Case.xls Chart 1_Book2_Electric Rev Req Model (2009 GRC) Rebuttal REmoval of New  WH Solar AdjustMI 3 3" xfId="22725"/>
    <cellStyle name="_Portfolio SPlan Base Case.xls Chart 1_Book2_Electric Rev Req Model (2009 GRC) Rebuttal REmoval of New  WH Solar AdjustMI 3 4" xfId="22726"/>
    <cellStyle name="_Portfolio SPlan Base Case.xls Chart 1_Book2_Electric Rev Req Model (2009 GRC) Rebuttal REmoval of New  WH Solar AdjustMI 4" xfId="14131"/>
    <cellStyle name="_Portfolio SPlan Base Case.xls Chart 1_Book2_Electric Rev Req Model (2009 GRC) Rebuttal REmoval of New  WH Solar AdjustMI 4 2" xfId="22727"/>
    <cellStyle name="_Portfolio SPlan Base Case.xls Chart 1_Book2_Electric Rev Req Model (2009 GRC) Rebuttal REmoval of New  WH Solar AdjustMI 5" xfId="22728"/>
    <cellStyle name="_Portfolio SPlan Base Case.xls Chart 1_Book2_Electric Rev Req Model (2009 GRC) Rebuttal REmoval of New  WH Solar AdjustMI_DEM-WP(C) ENERG10C--ctn Mid-C_042010 2010GRC" xfId="9486"/>
    <cellStyle name="_Portfolio SPlan Base Case.xls Chart 1_Book2_Electric Rev Req Model (2009 GRC) Rebuttal REmoval of New  WH Solar AdjustMI_DEM-WP(C) ENERG10C--ctn Mid-C_042010 2010GRC 2" xfId="39132"/>
    <cellStyle name="_Portfolio SPlan Base Case.xls Chart 1_Book2_Electric Rev Req Model (2009 GRC) Revised 01-18-2010" xfId="3698"/>
    <cellStyle name="_Portfolio SPlan Base Case.xls Chart 1_Book2_Electric Rev Req Model (2009 GRC) Revised 01-18-2010 2" xfId="3699"/>
    <cellStyle name="_Portfolio SPlan Base Case.xls Chart 1_Book2_Electric Rev Req Model (2009 GRC) Revised 01-18-2010 2 2" xfId="3700"/>
    <cellStyle name="_Portfolio SPlan Base Case.xls Chart 1_Book2_Electric Rev Req Model (2009 GRC) Revised 01-18-2010 2 2 2" xfId="18715"/>
    <cellStyle name="_Portfolio SPlan Base Case.xls Chart 1_Book2_Electric Rev Req Model (2009 GRC) Revised 01-18-2010 2 2 2 2" xfId="22729"/>
    <cellStyle name="_Portfolio SPlan Base Case.xls Chart 1_Book2_Electric Rev Req Model (2009 GRC) Revised 01-18-2010 2 2 3" xfId="22730"/>
    <cellStyle name="_Portfolio SPlan Base Case.xls Chart 1_Book2_Electric Rev Req Model (2009 GRC) Revised 01-18-2010 2 2 4" xfId="22731"/>
    <cellStyle name="_Portfolio SPlan Base Case.xls Chart 1_Book2_Electric Rev Req Model (2009 GRC) Revised 01-18-2010 2 3" xfId="14134"/>
    <cellStyle name="_Portfolio SPlan Base Case.xls Chart 1_Book2_Electric Rev Req Model (2009 GRC) Revised 01-18-2010 2 3 2" xfId="22732"/>
    <cellStyle name="_Portfolio SPlan Base Case.xls Chart 1_Book2_Electric Rev Req Model (2009 GRC) Revised 01-18-2010 2 4" xfId="22733"/>
    <cellStyle name="_Portfolio SPlan Base Case.xls Chart 1_Book2_Electric Rev Req Model (2009 GRC) Revised 01-18-2010 3" xfId="3701"/>
    <cellStyle name="_Portfolio SPlan Base Case.xls Chart 1_Book2_Electric Rev Req Model (2009 GRC) Revised 01-18-2010 3 2" xfId="18716"/>
    <cellStyle name="_Portfolio SPlan Base Case.xls Chart 1_Book2_Electric Rev Req Model (2009 GRC) Revised 01-18-2010 3 2 2" xfId="22734"/>
    <cellStyle name="_Portfolio SPlan Base Case.xls Chart 1_Book2_Electric Rev Req Model (2009 GRC) Revised 01-18-2010 3 3" xfId="22735"/>
    <cellStyle name="_Portfolio SPlan Base Case.xls Chart 1_Book2_Electric Rev Req Model (2009 GRC) Revised 01-18-2010 3 4" xfId="22736"/>
    <cellStyle name="_Portfolio SPlan Base Case.xls Chart 1_Book2_Electric Rev Req Model (2009 GRC) Revised 01-18-2010 4" xfId="14133"/>
    <cellStyle name="_Portfolio SPlan Base Case.xls Chart 1_Book2_Electric Rev Req Model (2009 GRC) Revised 01-18-2010 4 2" xfId="22737"/>
    <cellStyle name="_Portfolio SPlan Base Case.xls Chart 1_Book2_Electric Rev Req Model (2009 GRC) Revised 01-18-2010 5" xfId="22738"/>
    <cellStyle name="_Portfolio SPlan Base Case.xls Chart 1_Book2_Electric Rev Req Model (2009 GRC) Revised 01-18-2010_DEM-WP(C) ENERG10C--ctn Mid-C_042010 2010GRC" xfId="9487"/>
    <cellStyle name="_Portfolio SPlan Base Case.xls Chart 1_Book2_Electric Rev Req Model (2009 GRC) Revised 01-18-2010_DEM-WP(C) ENERG10C--ctn Mid-C_042010 2010GRC 2" xfId="39133"/>
    <cellStyle name="_Portfolio SPlan Base Case.xls Chart 1_Book2_Final Order Electric EXHIBIT A-1" xfId="3702"/>
    <cellStyle name="_Portfolio SPlan Base Case.xls Chart 1_Book2_Final Order Electric EXHIBIT A-1 2" xfId="3703"/>
    <cellStyle name="_Portfolio SPlan Base Case.xls Chart 1_Book2_Final Order Electric EXHIBIT A-1 2 2" xfId="3704"/>
    <cellStyle name="_Portfolio SPlan Base Case.xls Chart 1_Book2_Final Order Electric EXHIBIT A-1 2 2 2" xfId="18717"/>
    <cellStyle name="_Portfolio SPlan Base Case.xls Chart 1_Book2_Final Order Electric EXHIBIT A-1 2 3" xfId="16230"/>
    <cellStyle name="_Portfolio SPlan Base Case.xls Chart 1_Book2_Final Order Electric EXHIBIT A-1 2 4" xfId="22739"/>
    <cellStyle name="_Portfolio SPlan Base Case.xls Chart 1_Book2_Final Order Electric EXHIBIT A-1 3" xfId="3705"/>
    <cellStyle name="_Portfolio SPlan Base Case.xls Chart 1_Book2_Final Order Electric EXHIBIT A-1 3 2" xfId="18718"/>
    <cellStyle name="_Portfolio SPlan Base Case.xls Chart 1_Book2_Final Order Electric EXHIBIT A-1 4" xfId="14135"/>
    <cellStyle name="_Portfolio SPlan Base Case.xls Chart 1_Book2_Final Order Electric EXHIBIT A-1 5" xfId="22740"/>
    <cellStyle name="_Portfolio SPlan Base Case.xls Chart 1_Book2_Final Order Electric EXHIBIT A-1 6" xfId="22741"/>
    <cellStyle name="_Portfolio SPlan Base Case.xls Chart 1_Chelan PUD Power Costs (8-10)" xfId="9488"/>
    <cellStyle name="_Portfolio SPlan Base Case.xls Chart 1_Chelan PUD Power Costs (8-10) 2" xfId="22742"/>
    <cellStyle name="_Portfolio SPlan Base Case.xls Chart 1_Colstrip 1&amp;2 Annual O&amp;M Budgets" xfId="22743"/>
    <cellStyle name="_Portfolio SPlan Base Case.xls Chart 1_Confidential Material" xfId="9489"/>
    <cellStyle name="_Portfolio SPlan Base Case.xls Chart 1_Confidential Material 2" xfId="22744"/>
    <cellStyle name="_Portfolio SPlan Base Case.xls Chart 1_DEM-WP(C) Colstrip 12 Coal Cost Forecast 2010GRC" xfId="9490"/>
    <cellStyle name="_Portfolio SPlan Base Case.xls Chart 1_DEM-WP(C) Colstrip 12 Coal Cost Forecast 2010GRC 2" xfId="22745"/>
    <cellStyle name="_Portfolio SPlan Base Case.xls Chart 1_DEM-WP(C) ENERG10C--ctn Mid-C_042010 2010GRC" xfId="9491"/>
    <cellStyle name="_Portfolio SPlan Base Case.xls Chart 1_DEM-WP(C) ENERG10C--ctn Mid-C_042010 2010GRC 2" xfId="39134"/>
    <cellStyle name="_Portfolio SPlan Base Case.xls Chart 1_DEM-WP(C) Production O&amp;M 2010GRC As-Filed" xfId="9492"/>
    <cellStyle name="_Portfolio SPlan Base Case.xls Chart 1_DEM-WP(C) Production O&amp;M 2010GRC As-Filed 2" xfId="9493"/>
    <cellStyle name="_Portfolio SPlan Base Case.xls Chart 1_DEM-WP(C) Production O&amp;M 2010GRC As-Filed 2 2" xfId="22746"/>
    <cellStyle name="_Portfolio SPlan Base Case.xls Chart 1_DEM-WP(C) Production O&amp;M 2010GRC As-Filed 3" xfId="9494"/>
    <cellStyle name="_Portfolio SPlan Base Case.xls Chart 1_DEM-WP(C) Production O&amp;M 2010GRC As-Filed 3 2" xfId="22747"/>
    <cellStyle name="_Portfolio SPlan Base Case.xls Chart 1_DEM-WP(C) Production O&amp;M 2010GRC As-Filed 4" xfId="22748"/>
    <cellStyle name="_Portfolio SPlan Base Case.xls Chart 1_DEM-WP(C) Production O&amp;M 2010GRC As-Filed 4 2" xfId="22749"/>
    <cellStyle name="_Portfolio SPlan Base Case.xls Chart 1_DEM-WP(C) Production O&amp;M 2010GRC As-Filed 5" xfId="22750"/>
    <cellStyle name="_Portfolio SPlan Base Case.xls Chart 1_DEM-WP(C) Production O&amp;M 2010GRC As-Filed 5 2" xfId="22751"/>
    <cellStyle name="_Portfolio SPlan Base Case.xls Chart 1_DEM-WP(C) Production O&amp;M 2010GRC As-Filed 6" xfId="22752"/>
    <cellStyle name="_Portfolio SPlan Base Case.xls Chart 1_DEM-WP(C) Production O&amp;M 2010GRC As-Filed 6 2" xfId="22753"/>
    <cellStyle name="_Portfolio SPlan Base Case.xls Chart 1_Electric Rev Req Model (2009 GRC) " xfId="3706"/>
    <cellStyle name="_Portfolio SPlan Base Case.xls Chart 1_Electric Rev Req Model (2009 GRC)  2" xfId="3707"/>
    <cellStyle name="_Portfolio SPlan Base Case.xls Chart 1_Electric Rev Req Model (2009 GRC)  2 2" xfId="3708"/>
    <cellStyle name="_Portfolio SPlan Base Case.xls Chart 1_Electric Rev Req Model (2009 GRC)  2 2 2" xfId="18719"/>
    <cellStyle name="_Portfolio SPlan Base Case.xls Chart 1_Electric Rev Req Model (2009 GRC)  2 2 2 2" xfId="22754"/>
    <cellStyle name="_Portfolio SPlan Base Case.xls Chart 1_Electric Rev Req Model (2009 GRC)  2 2 3" xfId="22755"/>
    <cellStyle name="_Portfolio SPlan Base Case.xls Chart 1_Electric Rev Req Model (2009 GRC)  2 2 4" xfId="22756"/>
    <cellStyle name="_Portfolio SPlan Base Case.xls Chart 1_Electric Rev Req Model (2009 GRC)  2 3" xfId="14137"/>
    <cellStyle name="_Portfolio SPlan Base Case.xls Chart 1_Electric Rev Req Model (2009 GRC)  2 3 2" xfId="22757"/>
    <cellStyle name="_Portfolio SPlan Base Case.xls Chart 1_Electric Rev Req Model (2009 GRC)  2 4" xfId="22758"/>
    <cellStyle name="_Portfolio SPlan Base Case.xls Chart 1_Electric Rev Req Model (2009 GRC)  3" xfId="3709"/>
    <cellStyle name="_Portfolio SPlan Base Case.xls Chart 1_Electric Rev Req Model (2009 GRC)  3 2" xfId="18720"/>
    <cellStyle name="_Portfolio SPlan Base Case.xls Chart 1_Electric Rev Req Model (2009 GRC)  3 2 2" xfId="22759"/>
    <cellStyle name="_Portfolio SPlan Base Case.xls Chart 1_Electric Rev Req Model (2009 GRC)  3 3" xfId="22760"/>
    <cellStyle name="_Portfolio SPlan Base Case.xls Chart 1_Electric Rev Req Model (2009 GRC)  3 4" xfId="22761"/>
    <cellStyle name="_Portfolio SPlan Base Case.xls Chart 1_Electric Rev Req Model (2009 GRC)  4" xfId="14136"/>
    <cellStyle name="_Portfolio SPlan Base Case.xls Chart 1_Electric Rev Req Model (2009 GRC)  4 2" xfId="22762"/>
    <cellStyle name="_Portfolio SPlan Base Case.xls Chart 1_Electric Rev Req Model (2009 GRC)  5" xfId="22763"/>
    <cellStyle name="_Portfolio SPlan Base Case.xls Chart 1_Electric Rev Req Model (2009 GRC) _DEM-WP(C) ENERG10C--ctn Mid-C_042010 2010GRC" xfId="9495"/>
    <cellStyle name="_Portfolio SPlan Base Case.xls Chart 1_Electric Rev Req Model (2009 GRC) _DEM-WP(C) ENERG10C--ctn Mid-C_042010 2010GRC 2" xfId="39135"/>
    <cellStyle name="_Portfolio SPlan Base Case.xls Chart 1_Electric Rev Req Model (2009 GRC) Rebuttal" xfId="3710"/>
    <cellStyle name="_Portfolio SPlan Base Case.xls Chart 1_Electric Rev Req Model (2009 GRC) Rebuttal 2" xfId="3711"/>
    <cellStyle name="_Portfolio SPlan Base Case.xls Chart 1_Electric Rev Req Model (2009 GRC) Rebuttal 2 2" xfId="3712"/>
    <cellStyle name="_Portfolio SPlan Base Case.xls Chart 1_Electric Rev Req Model (2009 GRC) Rebuttal 2 2 2" xfId="18721"/>
    <cellStyle name="_Portfolio SPlan Base Case.xls Chart 1_Electric Rev Req Model (2009 GRC) Rebuttal 2 3" xfId="16231"/>
    <cellStyle name="_Portfolio SPlan Base Case.xls Chart 1_Electric Rev Req Model (2009 GRC) Rebuttal 3" xfId="3713"/>
    <cellStyle name="_Portfolio SPlan Base Case.xls Chart 1_Electric Rev Req Model (2009 GRC) Rebuttal 3 2" xfId="18722"/>
    <cellStyle name="_Portfolio SPlan Base Case.xls Chart 1_Electric Rev Req Model (2009 GRC) Rebuttal 4" xfId="14138"/>
    <cellStyle name="_Portfolio SPlan Base Case.xls Chart 1_Electric Rev Req Model (2009 GRC) Rebuttal REmoval of New  WH Solar AdjustMI" xfId="3714"/>
    <cellStyle name="_Portfolio SPlan Base Case.xls Chart 1_Electric Rev Req Model (2009 GRC) Rebuttal REmoval of New  WH Solar AdjustMI 2" xfId="3715"/>
    <cellStyle name="_Portfolio SPlan Base Case.xls Chart 1_Electric Rev Req Model (2009 GRC) Rebuttal REmoval of New  WH Solar AdjustMI 2 2" xfId="3716"/>
    <cellStyle name="_Portfolio SPlan Base Case.xls Chart 1_Electric Rev Req Model (2009 GRC) Rebuttal REmoval of New  WH Solar AdjustMI 2 2 2" xfId="18723"/>
    <cellStyle name="_Portfolio SPlan Base Case.xls Chart 1_Electric Rev Req Model (2009 GRC) Rebuttal REmoval of New  WH Solar AdjustMI 2 2 2 2" xfId="22764"/>
    <cellStyle name="_Portfolio SPlan Base Case.xls Chart 1_Electric Rev Req Model (2009 GRC) Rebuttal REmoval of New  WH Solar AdjustMI 2 2 3" xfId="22765"/>
    <cellStyle name="_Portfolio SPlan Base Case.xls Chart 1_Electric Rev Req Model (2009 GRC) Rebuttal REmoval of New  WH Solar AdjustMI 2 2 4" xfId="22766"/>
    <cellStyle name="_Portfolio SPlan Base Case.xls Chart 1_Electric Rev Req Model (2009 GRC) Rebuttal REmoval of New  WH Solar AdjustMI 2 3" xfId="14140"/>
    <cellStyle name="_Portfolio SPlan Base Case.xls Chart 1_Electric Rev Req Model (2009 GRC) Rebuttal REmoval of New  WH Solar AdjustMI 2 3 2" xfId="22767"/>
    <cellStyle name="_Portfolio SPlan Base Case.xls Chart 1_Electric Rev Req Model (2009 GRC) Rebuttal REmoval of New  WH Solar AdjustMI 2 4" xfId="22768"/>
    <cellStyle name="_Portfolio SPlan Base Case.xls Chart 1_Electric Rev Req Model (2009 GRC) Rebuttal REmoval of New  WH Solar AdjustMI 3" xfId="3717"/>
    <cellStyle name="_Portfolio SPlan Base Case.xls Chart 1_Electric Rev Req Model (2009 GRC) Rebuttal REmoval of New  WH Solar AdjustMI 3 2" xfId="18724"/>
    <cellStyle name="_Portfolio SPlan Base Case.xls Chart 1_Electric Rev Req Model (2009 GRC) Rebuttal REmoval of New  WH Solar AdjustMI 3 2 2" xfId="22769"/>
    <cellStyle name="_Portfolio SPlan Base Case.xls Chart 1_Electric Rev Req Model (2009 GRC) Rebuttal REmoval of New  WH Solar AdjustMI 3 3" xfId="22770"/>
    <cellStyle name="_Portfolio SPlan Base Case.xls Chart 1_Electric Rev Req Model (2009 GRC) Rebuttal REmoval of New  WH Solar AdjustMI 3 4" xfId="22771"/>
    <cellStyle name="_Portfolio SPlan Base Case.xls Chart 1_Electric Rev Req Model (2009 GRC) Rebuttal REmoval of New  WH Solar AdjustMI 4" xfId="14139"/>
    <cellStyle name="_Portfolio SPlan Base Case.xls Chart 1_Electric Rev Req Model (2009 GRC) Rebuttal REmoval of New  WH Solar AdjustMI 4 2" xfId="22772"/>
    <cellStyle name="_Portfolio SPlan Base Case.xls Chart 1_Electric Rev Req Model (2009 GRC) Rebuttal REmoval of New  WH Solar AdjustMI 5" xfId="22773"/>
    <cellStyle name="_Portfolio SPlan Base Case.xls Chart 1_Electric Rev Req Model (2009 GRC) Rebuttal REmoval of New  WH Solar AdjustMI_DEM-WP(C) ENERG10C--ctn Mid-C_042010 2010GRC" xfId="9496"/>
    <cellStyle name="_Portfolio SPlan Base Case.xls Chart 1_Electric Rev Req Model (2009 GRC) Rebuttal REmoval of New  WH Solar AdjustMI_DEM-WP(C) ENERG10C--ctn Mid-C_042010 2010GRC 2" xfId="39136"/>
    <cellStyle name="_Portfolio SPlan Base Case.xls Chart 1_Electric Rev Req Model (2009 GRC) Revised 01-18-2010" xfId="3718"/>
    <cellStyle name="_Portfolio SPlan Base Case.xls Chart 1_Electric Rev Req Model (2009 GRC) Revised 01-18-2010 2" xfId="3719"/>
    <cellStyle name="_Portfolio SPlan Base Case.xls Chart 1_Electric Rev Req Model (2009 GRC) Revised 01-18-2010 2 2" xfId="3720"/>
    <cellStyle name="_Portfolio SPlan Base Case.xls Chart 1_Electric Rev Req Model (2009 GRC) Revised 01-18-2010 2 2 2" xfId="18725"/>
    <cellStyle name="_Portfolio SPlan Base Case.xls Chart 1_Electric Rev Req Model (2009 GRC) Revised 01-18-2010 2 2 2 2" xfId="22774"/>
    <cellStyle name="_Portfolio SPlan Base Case.xls Chart 1_Electric Rev Req Model (2009 GRC) Revised 01-18-2010 2 2 3" xfId="22775"/>
    <cellStyle name="_Portfolio SPlan Base Case.xls Chart 1_Electric Rev Req Model (2009 GRC) Revised 01-18-2010 2 2 4" xfId="22776"/>
    <cellStyle name="_Portfolio SPlan Base Case.xls Chart 1_Electric Rev Req Model (2009 GRC) Revised 01-18-2010 2 3" xfId="14142"/>
    <cellStyle name="_Portfolio SPlan Base Case.xls Chart 1_Electric Rev Req Model (2009 GRC) Revised 01-18-2010 2 3 2" xfId="22777"/>
    <cellStyle name="_Portfolio SPlan Base Case.xls Chart 1_Electric Rev Req Model (2009 GRC) Revised 01-18-2010 2 4" xfId="22778"/>
    <cellStyle name="_Portfolio SPlan Base Case.xls Chart 1_Electric Rev Req Model (2009 GRC) Revised 01-18-2010 3" xfId="3721"/>
    <cellStyle name="_Portfolio SPlan Base Case.xls Chart 1_Electric Rev Req Model (2009 GRC) Revised 01-18-2010 3 2" xfId="18726"/>
    <cellStyle name="_Portfolio SPlan Base Case.xls Chart 1_Electric Rev Req Model (2009 GRC) Revised 01-18-2010 3 2 2" xfId="22779"/>
    <cellStyle name="_Portfolio SPlan Base Case.xls Chart 1_Electric Rev Req Model (2009 GRC) Revised 01-18-2010 3 3" xfId="22780"/>
    <cellStyle name="_Portfolio SPlan Base Case.xls Chart 1_Electric Rev Req Model (2009 GRC) Revised 01-18-2010 3 4" xfId="22781"/>
    <cellStyle name="_Portfolio SPlan Base Case.xls Chart 1_Electric Rev Req Model (2009 GRC) Revised 01-18-2010 4" xfId="14141"/>
    <cellStyle name="_Portfolio SPlan Base Case.xls Chart 1_Electric Rev Req Model (2009 GRC) Revised 01-18-2010 4 2" xfId="22782"/>
    <cellStyle name="_Portfolio SPlan Base Case.xls Chart 1_Electric Rev Req Model (2009 GRC) Revised 01-18-2010 5" xfId="22783"/>
    <cellStyle name="_Portfolio SPlan Base Case.xls Chart 1_Electric Rev Req Model (2009 GRC) Revised 01-18-2010_DEM-WP(C) ENERG10C--ctn Mid-C_042010 2010GRC" xfId="9497"/>
    <cellStyle name="_Portfolio SPlan Base Case.xls Chart 1_Electric Rev Req Model (2009 GRC) Revised 01-18-2010_DEM-WP(C) ENERG10C--ctn Mid-C_042010 2010GRC 2" xfId="39137"/>
    <cellStyle name="_Portfolio SPlan Base Case.xls Chart 1_Electric Rev Req Model (2010 GRC)" xfId="10988"/>
    <cellStyle name="_Portfolio SPlan Base Case.xls Chart 1_Electric Rev Req Model (2010 GRC) 2" xfId="39138"/>
    <cellStyle name="_Portfolio SPlan Base Case.xls Chart 1_Electric Rev Req Model (2010 GRC) SF" xfId="10989"/>
    <cellStyle name="_Portfolio SPlan Base Case.xls Chart 1_Electric Rev Req Model (2010 GRC) SF 2" xfId="39139"/>
    <cellStyle name="_Portfolio SPlan Base Case.xls Chart 1_Final Order Electric EXHIBIT A-1" xfId="3722"/>
    <cellStyle name="_Portfolio SPlan Base Case.xls Chart 1_Final Order Electric EXHIBIT A-1 2" xfId="3723"/>
    <cellStyle name="_Portfolio SPlan Base Case.xls Chart 1_Final Order Electric EXHIBIT A-1 2 2" xfId="3724"/>
    <cellStyle name="_Portfolio SPlan Base Case.xls Chart 1_Final Order Electric EXHIBIT A-1 2 2 2" xfId="18727"/>
    <cellStyle name="_Portfolio SPlan Base Case.xls Chart 1_Final Order Electric EXHIBIT A-1 2 3" xfId="16232"/>
    <cellStyle name="_Portfolio SPlan Base Case.xls Chart 1_Final Order Electric EXHIBIT A-1 2 4" xfId="22784"/>
    <cellStyle name="_Portfolio SPlan Base Case.xls Chart 1_Final Order Electric EXHIBIT A-1 3" xfId="3725"/>
    <cellStyle name="_Portfolio SPlan Base Case.xls Chart 1_Final Order Electric EXHIBIT A-1 3 2" xfId="18728"/>
    <cellStyle name="_Portfolio SPlan Base Case.xls Chart 1_Final Order Electric EXHIBIT A-1 4" xfId="14143"/>
    <cellStyle name="_Portfolio SPlan Base Case.xls Chart 1_Final Order Electric EXHIBIT A-1 5" xfId="22785"/>
    <cellStyle name="_Portfolio SPlan Base Case.xls Chart 1_Final Order Electric EXHIBIT A-1 6" xfId="22786"/>
    <cellStyle name="_Portfolio SPlan Base Case.xls Chart 1_NIM Summary" xfId="3726"/>
    <cellStyle name="_Portfolio SPlan Base Case.xls Chart 1_NIM Summary 2" xfId="3727"/>
    <cellStyle name="_Portfolio SPlan Base Case.xls Chart 1_NIM Summary 2 2" xfId="12309"/>
    <cellStyle name="_Portfolio SPlan Base Case.xls Chart 1_NIM Summary 2 2 2" xfId="22787"/>
    <cellStyle name="_Portfolio SPlan Base Case.xls Chart 1_NIM Summary 2 2 2 2" xfId="22788"/>
    <cellStyle name="_Portfolio SPlan Base Case.xls Chart 1_NIM Summary 2 2 3" xfId="22789"/>
    <cellStyle name="_Portfolio SPlan Base Case.xls Chart 1_NIM Summary 2 2 4" xfId="22790"/>
    <cellStyle name="_Portfolio SPlan Base Case.xls Chart 1_NIM Summary 2 3" xfId="22791"/>
    <cellStyle name="_Portfolio SPlan Base Case.xls Chart 1_NIM Summary 2 3 2" xfId="22792"/>
    <cellStyle name="_Portfolio SPlan Base Case.xls Chart 1_NIM Summary 2 4" xfId="22793"/>
    <cellStyle name="_Portfolio SPlan Base Case.xls Chart 1_NIM Summary 3" xfId="12310"/>
    <cellStyle name="_Portfolio SPlan Base Case.xls Chart 1_NIM Summary 3 2" xfId="22794"/>
    <cellStyle name="_Portfolio SPlan Base Case.xls Chart 1_NIM Summary 3 2 2" xfId="22795"/>
    <cellStyle name="_Portfolio SPlan Base Case.xls Chart 1_NIM Summary 3 3" xfId="22796"/>
    <cellStyle name="_Portfolio SPlan Base Case.xls Chart 1_NIM Summary 3 4" xfId="22797"/>
    <cellStyle name="_Portfolio SPlan Base Case.xls Chart 1_NIM Summary 4" xfId="22798"/>
    <cellStyle name="_Portfolio SPlan Base Case.xls Chart 1_NIM Summary 4 2" xfId="22799"/>
    <cellStyle name="_Portfolio SPlan Base Case.xls Chart 1_NIM Summary 5" xfId="22800"/>
    <cellStyle name="_Portfolio SPlan Base Case.xls Chart 1_NIM Summary_DEM-WP(C) ENERG10C--ctn Mid-C_042010 2010GRC" xfId="9498"/>
    <cellStyle name="_Portfolio SPlan Base Case.xls Chart 1_NIM Summary_DEM-WP(C) ENERG10C--ctn Mid-C_042010 2010GRC 2" xfId="39140"/>
    <cellStyle name="_Portfolio SPlan Base Case.xls Chart 1_Rebuttal Power Costs" xfId="3728"/>
    <cellStyle name="_Portfolio SPlan Base Case.xls Chart 1_Rebuttal Power Costs 2" xfId="3729"/>
    <cellStyle name="_Portfolio SPlan Base Case.xls Chart 1_Rebuttal Power Costs 2 2" xfId="3730"/>
    <cellStyle name="_Portfolio SPlan Base Case.xls Chart 1_Rebuttal Power Costs 2 2 2" xfId="18729"/>
    <cellStyle name="_Portfolio SPlan Base Case.xls Chart 1_Rebuttal Power Costs 2 2 2 2" xfId="22801"/>
    <cellStyle name="_Portfolio SPlan Base Case.xls Chart 1_Rebuttal Power Costs 2 2 3" xfId="22802"/>
    <cellStyle name="_Portfolio SPlan Base Case.xls Chart 1_Rebuttal Power Costs 2 2 4" xfId="22803"/>
    <cellStyle name="_Portfolio SPlan Base Case.xls Chart 1_Rebuttal Power Costs 2 3" xfId="14145"/>
    <cellStyle name="_Portfolio SPlan Base Case.xls Chart 1_Rebuttal Power Costs 2 3 2" xfId="22804"/>
    <cellStyle name="_Portfolio SPlan Base Case.xls Chart 1_Rebuttal Power Costs 2 4" xfId="22805"/>
    <cellStyle name="_Portfolio SPlan Base Case.xls Chart 1_Rebuttal Power Costs 3" xfId="3731"/>
    <cellStyle name="_Portfolio SPlan Base Case.xls Chart 1_Rebuttal Power Costs 3 2" xfId="18730"/>
    <cellStyle name="_Portfolio SPlan Base Case.xls Chart 1_Rebuttal Power Costs 3 2 2" xfId="22806"/>
    <cellStyle name="_Portfolio SPlan Base Case.xls Chart 1_Rebuttal Power Costs 3 3" xfId="22807"/>
    <cellStyle name="_Portfolio SPlan Base Case.xls Chart 1_Rebuttal Power Costs 3 4" xfId="22808"/>
    <cellStyle name="_Portfolio SPlan Base Case.xls Chart 1_Rebuttal Power Costs 4" xfId="14144"/>
    <cellStyle name="_Portfolio SPlan Base Case.xls Chart 1_Rebuttal Power Costs 4 2" xfId="22809"/>
    <cellStyle name="_Portfolio SPlan Base Case.xls Chart 1_Rebuttal Power Costs 5" xfId="22810"/>
    <cellStyle name="_Portfolio SPlan Base Case.xls Chart 1_Rebuttal Power Costs_Adj Bench DR 3 for Initial Briefs (Electric)" xfId="3732"/>
    <cellStyle name="_Portfolio SPlan Base Case.xls Chart 1_Rebuttal Power Costs_Adj Bench DR 3 for Initial Briefs (Electric) 2" xfId="3733"/>
    <cellStyle name="_Portfolio SPlan Base Case.xls Chart 1_Rebuttal Power Costs_Adj Bench DR 3 for Initial Briefs (Electric) 2 2" xfId="3734"/>
    <cellStyle name="_Portfolio SPlan Base Case.xls Chart 1_Rebuttal Power Costs_Adj Bench DR 3 for Initial Briefs (Electric) 2 2 2" xfId="18731"/>
    <cellStyle name="_Portfolio SPlan Base Case.xls Chart 1_Rebuttal Power Costs_Adj Bench DR 3 for Initial Briefs (Electric) 2 2 2 2" xfId="22811"/>
    <cellStyle name="_Portfolio SPlan Base Case.xls Chart 1_Rebuttal Power Costs_Adj Bench DR 3 for Initial Briefs (Electric) 2 2 3" xfId="22812"/>
    <cellStyle name="_Portfolio SPlan Base Case.xls Chart 1_Rebuttal Power Costs_Adj Bench DR 3 for Initial Briefs (Electric) 2 2 4" xfId="22813"/>
    <cellStyle name="_Portfolio SPlan Base Case.xls Chart 1_Rebuttal Power Costs_Adj Bench DR 3 for Initial Briefs (Electric) 2 3" xfId="14147"/>
    <cellStyle name="_Portfolio SPlan Base Case.xls Chart 1_Rebuttal Power Costs_Adj Bench DR 3 for Initial Briefs (Electric) 2 3 2" xfId="22814"/>
    <cellStyle name="_Portfolio SPlan Base Case.xls Chart 1_Rebuttal Power Costs_Adj Bench DR 3 for Initial Briefs (Electric) 2 4" xfId="22815"/>
    <cellStyle name="_Portfolio SPlan Base Case.xls Chart 1_Rebuttal Power Costs_Adj Bench DR 3 for Initial Briefs (Electric) 3" xfId="3735"/>
    <cellStyle name="_Portfolio SPlan Base Case.xls Chart 1_Rebuttal Power Costs_Adj Bench DR 3 for Initial Briefs (Electric) 3 2" xfId="18732"/>
    <cellStyle name="_Portfolio SPlan Base Case.xls Chart 1_Rebuttal Power Costs_Adj Bench DR 3 for Initial Briefs (Electric) 3 2 2" xfId="22816"/>
    <cellStyle name="_Portfolio SPlan Base Case.xls Chart 1_Rebuttal Power Costs_Adj Bench DR 3 for Initial Briefs (Electric) 3 3" xfId="22817"/>
    <cellStyle name="_Portfolio SPlan Base Case.xls Chart 1_Rebuttal Power Costs_Adj Bench DR 3 for Initial Briefs (Electric) 3 4" xfId="22818"/>
    <cellStyle name="_Portfolio SPlan Base Case.xls Chart 1_Rebuttal Power Costs_Adj Bench DR 3 for Initial Briefs (Electric) 4" xfId="14146"/>
    <cellStyle name="_Portfolio SPlan Base Case.xls Chart 1_Rebuttal Power Costs_Adj Bench DR 3 for Initial Briefs (Electric) 4 2" xfId="22819"/>
    <cellStyle name="_Portfolio SPlan Base Case.xls Chart 1_Rebuttal Power Costs_Adj Bench DR 3 for Initial Briefs (Electric) 5" xfId="22820"/>
    <cellStyle name="_Portfolio SPlan Base Case.xls Chart 1_Rebuttal Power Costs_Adj Bench DR 3 for Initial Briefs (Electric)_DEM-WP(C) ENERG10C--ctn Mid-C_042010 2010GRC" xfId="9499"/>
    <cellStyle name="_Portfolio SPlan Base Case.xls Chart 1_Rebuttal Power Costs_Adj Bench DR 3 for Initial Briefs (Electric)_DEM-WP(C) ENERG10C--ctn Mid-C_042010 2010GRC 2" xfId="39141"/>
    <cellStyle name="_Portfolio SPlan Base Case.xls Chart 1_Rebuttal Power Costs_DEM-WP(C) ENERG10C--ctn Mid-C_042010 2010GRC" xfId="9500"/>
    <cellStyle name="_Portfolio SPlan Base Case.xls Chart 1_Rebuttal Power Costs_DEM-WP(C) ENERG10C--ctn Mid-C_042010 2010GRC 2" xfId="39142"/>
    <cellStyle name="_Portfolio SPlan Base Case.xls Chart 1_Rebuttal Power Costs_Electric Rev Req Model (2009 GRC) Rebuttal" xfId="3736"/>
    <cellStyle name="_Portfolio SPlan Base Case.xls Chart 1_Rebuttal Power Costs_Electric Rev Req Model (2009 GRC) Rebuttal 2" xfId="3737"/>
    <cellStyle name="_Portfolio SPlan Base Case.xls Chart 1_Rebuttal Power Costs_Electric Rev Req Model (2009 GRC) Rebuttal 2 2" xfId="3738"/>
    <cellStyle name="_Portfolio SPlan Base Case.xls Chart 1_Rebuttal Power Costs_Electric Rev Req Model (2009 GRC) Rebuttal 2 2 2" xfId="18733"/>
    <cellStyle name="_Portfolio SPlan Base Case.xls Chart 1_Rebuttal Power Costs_Electric Rev Req Model (2009 GRC) Rebuttal 2 3" xfId="16233"/>
    <cellStyle name="_Portfolio SPlan Base Case.xls Chart 1_Rebuttal Power Costs_Electric Rev Req Model (2009 GRC) Rebuttal 3" xfId="3739"/>
    <cellStyle name="_Portfolio SPlan Base Case.xls Chart 1_Rebuttal Power Costs_Electric Rev Req Model (2009 GRC) Rebuttal 3 2" xfId="18734"/>
    <cellStyle name="_Portfolio SPlan Base Case.xls Chart 1_Rebuttal Power Costs_Electric Rev Req Model (2009 GRC) Rebuttal 4" xfId="14148"/>
    <cellStyle name="_Portfolio SPlan Base Case.xls Chart 1_Rebuttal Power Costs_Electric Rev Req Model (2009 GRC) Rebuttal REmoval of New  WH Solar AdjustMI" xfId="3740"/>
    <cellStyle name="_Portfolio SPlan Base Case.xls Chart 1_Rebuttal Power Costs_Electric Rev Req Model (2009 GRC) Rebuttal REmoval of New  WH Solar AdjustMI 2" xfId="3741"/>
    <cellStyle name="_Portfolio SPlan Base Case.xls Chart 1_Rebuttal Power Costs_Electric Rev Req Model (2009 GRC) Rebuttal REmoval of New  WH Solar AdjustMI 2 2" xfId="3742"/>
    <cellStyle name="_Portfolio SPlan Base Case.xls Chart 1_Rebuttal Power Costs_Electric Rev Req Model (2009 GRC) Rebuttal REmoval of New  WH Solar AdjustMI 2 2 2" xfId="18735"/>
    <cellStyle name="_Portfolio SPlan Base Case.xls Chart 1_Rebuttal Power Costs_Electric Rev Req Model (2009 GRC) Rebuttal REmoval of New  WH Solar AdjustMI 2 2 2 2" xfId="22821"/>
    <cellStyle name="_Portfolio SPlan Base Case.xls Chart 1_Rebuttal Power Costs_Electric Rev Req Model (2009 GRC) Rebuttal REmoval of New  WH Solar AdjustMI 2 2 3" xfId="22822"/>
    <cellStyle name="_Portfolio SPlan Base Case.xls Chart 1_Rebuttal Power Costs_Electric Rev Req Model (2009 GRC) Rebuttal REmoval of New  WH Solar AdjustMI 2 2 4" xfId="22823"/>
    <cellStyle name="_Portfolio SPlan Base Case.xls Chart 1_Rebuttal Power Costs_Electric Rev Req Model (2009 GRC) Rebuttal REmoval of New  WH Solar AdjustMI 2 3" xfId="14150"/>
    <cellStyle name="_Portfolio SPlan Base Case.xls Chart 1_Rebuttal Power Costs_Electric Rev Req Model (2009 GRC) Rebuttal REmoval of New  WH Solar AdjustMI 2 3 2" xfId="22824"/>
    <cellStyle name="_Portfolio SPlan Base Case.xls Chart 1_Rebuttal Power Costs_Electric Rev Req Model (2009 GRC) Rebuttal REmoval of New  WH Solar AdjustMI 2 4" xfId="22825"/>
    <cellStyle name="_Portfolio SPlan Base Case.xls Chart 1_Rebuttal Power Costs_Electric Rev Req Model (2009 GRC) Rebuttal REmoval of New  WH Solar AdjustMI 3" xfId="3743"/>
    <cellStyle name="_Portfolio SPlan Base Case.xls Chart 1_Rebuttal Power Costs_Electric Rev Req Model (2009 GRC) Rebuttal REmoval of New  WH Solar AdjustMI 3 2" xfId="18736"/>
    <cellStyle name="_Portfolio SPlan Base Case.xls Chart 1_Rebuttal Power Costs_Electric Rev Req Model (2009 GRC) Rebuttal REmoval of New  WH Solar AdjustMI 3 2 2" xfId="22826"/>
    <cellStyle name="_Portfolio SPlan Base Case.xls Chart 1_Rebuttal Power Costs_Electric Rev Req Model (2009 GRC) Rebuttal REmoval of New  WH Solar AdjustMI 3 3" xfId="22827"/>
    <cellStyle name="_Portfolio SPlan Base Case.xls Chart 1_Rebuttal Power Costs_Electric Rev Req Model (2009 GRC) Rebuttal REmoval of New  WH Solar AdjustMI 3 4" xfId="22828"/>
    <cellStyle name="_Portfolio SPlan Base Case.xls Chart 1_Rebuttal Power Costs_Electric Rev Req Model (2009 GRC) Rebuttal REmoval of New  WH Solar AdjustMI 4" xfId="14149"/>
    <cellStyle name="_Portfolio SPlan Base Case.xls Chart 1_Rebuttal Power Costs_Electric Rev Req Model (2009 GRC) Rebuttal REmoval of New  WH Solar AdjustMI 4 2" xfId="22829"/>
    <cellStyle name="_Portfolio SPlan Base Case.xls Chart 1_Rebuttal Power Costs_Electric Rev Req Model (2009 GRC) Rebuttal REmoval of New  WH Solar AdjustMI 5" xfId="22830"/>
    <cellStyle name="_Portfolio SPlan Base Case.xls Chart 1_Rebuttal Power Costs_Electric Rev Req Model (2009 GRC) Rebuttal REmoval of New  WH Solar AdjustMI_DEM-WP(C) ENERG10C--ctn Mid-C_042010 2010GRC" xfId="9501"/>
    <cellStyle name="_Portfolio SPlan Base Case.xls Chart 1_Rebuttal Power Costs_Electric Rev Req Model (2009 GRC) Rebuttal REmoval of New  WH Solar AdjustMI_DEM-WP(C) ENERG10C--ctn Mid-C_042010 2010GRC 2" xfId="39143"/>
    <cellStyle name="_Portfolio SPlan Base Case.xls Chart 1_Rebuttal Power Costs_Electric Rev Req Model (2009 GRC) Revised 01-18-2010" xfId="3744"/>
    <cellStyle name="_Portfolio SPlan Base Case.xls Chart 1_Rebuttal Power Costs_Electric Rev Req Model (2009 GRC) Revised 01-18-2010 2" xfId="3745"/>
    <cellStyle name="_Portfolio SPlan Base Case.xls Chart 1_Rebuttal Power Costs_Electric Rev Req Model (2009 GRC) Revised 01-18-2010 2 2" xfId="3746"/>
    <cellStyle name="_Portfolio SPlan Base Case.xls Chart 1_Rebuttal Power Costs_Electric Rev Req Model (2009 GRC) Revised 01-18-2010 2 2 2" xfId="18737"/>
    <cellStyle name="_Portfolio SPlan Base Case.xls Chart 1_Rebuttal Power Costs_Electric Rev Req Model (2009 GRC) Revised 01-18-2010 2 2 2 2" xfId="22831"/>
    <cellStyle name="_Portfolio SPlan Base Case.xls Chart 1_Rebuttal Power Costs_Electric Rev Req Model (2009 GRC) Revised 01-18-2010 2 2 3" xfId="22832"/>
    <cellStyle name="_Portfolio SPlan Base Case.xls Chart 1_Rebuttal Power Costs_Electric Rev Req Model (2009 GRC) Revised 01-18-2010 2 2 4" xfId="22833"/>
    <cellStyle name="_Portfolio SPlan Base Case.xls Chart 1_Rebuttal Power Costs_Electric Rev Req Model (2009 GRC) Revised 01-18-2010 2 3" xfId="14152"/>
    <cellStyle name="_Portfolio SPlan Base Case.xls Chart 1_Rebuttal Power Costs_Electric Rev Req Model (2009 GRC) Revised 01-18-2010 2 3 2" xfId="22834"/>
    <cellStyle name="_Portfolio SPlan Base Case.xls Chart 1_Rebuttal Power Costs_Electric Rev Req Model (2009 GRC) Revised 01-18-2010 2 4" xfId="22835"/>
    <cellStyle name="_Portfolio SPlan Base Case.xls Chart 1_Rebuttal Power Costs_Electric Rev Req Model (2009 GRC) Revised 01-18-2010 3" xfId="3747"/>
    <cellStyle name="_Portfolio SPlan Base Case.xls Chart 1_Rebuttal Power Costs_Electric Rev Req Model (2009 GRC) Revised 01-18-2010 3 2" xfId="18738"/>
    <cellStyle name="_Portfolio SPlan Base Case.xls Chart 1_Rebuttal Power Costs_Electric Rev Req Model (2009 GRC) Revised 01-18-2010 3 2 2" xfId="22836"/>
    <cellStyle name="_Portfolio SPlan Base Case.xls Chart 1_Rebuttal Power Costs_Electric Rev Req Model (2009 GRC) Revised 01-18-2010 3 3" xfId="22837"/>
    <cellStyle name="_Portfolio SPlan Base Case.xls Chart 1_Rebuttal Power Costs_Electric Rev Req Model (2009 GRC) Revised 01-18-2010 3 4" xfId="22838"/>
    <cellStyle name="_Portfolio SPlan Base Case.xls Chart 1_Rebuttal Power Costs_Electric Rev Req Model (2009 GRC) Revised 01-18-2010 4" xfId="14151"/>
    <cellStyle name="_Portfolio SPlan Base Case.xls Chart 1_Rebuttal Power Costs_Electric Rev Req Model (2009 GRC) Revised 01-18-2010 4 2" xfId="22839"/>
    <cellStyle name="_Portfolio SPlan Base Case.xls Chart 1_Rebuttal Power Costs_Electric Rev Req Model (2009 GRC) Revised 01-18-2010 5" xfId="22840"/>
    <cellStyle name="_Portfolio SPlan Base Case.xls Chart 1_Rebuttal Power Costs_Electric Rev Req Model (2009 GRC) Revised 01-18-2010_DEM-WP(C) ENERG10C--ctn Mid-C_042010 2010GRC" xfId="9502"/>
    <cellStyle name="_Portfolio SPlan Base Case.xls Chart 1_Rebuttal Power Costs_Electric Rev Req Model (2009 GRC) Revised 01-18-2010_DEM-WP(C) ENERG10C--ctn Mid-C_042010 2010GRC 2" xfId="39144"/>
    <cellStyle name="_Portfolio SPlan Base Case.xls Chart 1_Rebuttal Power Costs_Final Order Electric EXHIBIT A-1" xfId="3748"/>
    <cellStyle name="_Portfolio SPlan Base Case.xls Chart 1_Rebuttal Power Costs_Final Order Electric EXHIBIT A-1 2" xfId="3749"/>
    <cellStyle name="_Portfolio SPlan Base Case.xls Chart 1_Rebuttal Power Costs_Final Order Electric EXHIBIT A-1 2 2" xfId="3750"/>
    <cellStyle name="_Portfolio SPlan Base Case.xls Chart 1_Rebuttal Power Costs_Final Order Electric EXHIBIT A-1 2 2 2" xfId="18739"/>
    <cellStyle name="_Portfolio SPlan Base Case.xls Chart 1_Rebuttal Power Costs_Final Order Electric EXHIBIT A-1 2 3" xfId="16234"/>
    <cellStyle name="_Portfolio SPlan Base Case.xls Chart 1_Rebuttal Power Costs_Final Order Electric EXHIBIT A-1 2 4" xfId="22841"/>
    <cellStyle name="_Portfolio SPlan Base Case.xls Chart 1_Rebuttal Power Costs_Final Order Electric EXHIBIT A-1 3" xfId="3751"/>
    <cellStyle name="_Portfolio SPlan Base Case.xls Chart 1_Rebuttal Power Costs_Final Order Electric EXHIBIT A-1 3 2" xfId="18740"/>
    <cellStyle name="_Portfolio SPlan Base Case.xls Chart 1_Rebuttal Power Costs_Final Order Electric EXHIBIT A-1 4" xfId="14153"/>
    <cellStyle name="_Portfolio SPlan Base Case.xls Chart 1_Rebuttal Power Costs_Final Order Electric EXHIBIT A-1 5" xfId="22842"/>
    <cellStyle name="_Portfolio SPlan Base Case.xls Chart 1_Rebuttal Power Costs_Final Order Electric EXHIBIT A-1 6" xfId="22843"/>
    <cellStyle name="_Portfolio SPlan Base Case.xls Chart 1_TENASKA REGULATORY ASSET" xfId="3752"/>
    <cellStyle name="_Portfolio SPlan Base Case.xls Chart 1_TENASKA REGULATORY ASSET 2" xfId="3753"/>
    <cellStyle name="_Portfolio SPlan Base Case.xls Chart 1_TENASKA REGULATORY ASSET 2 2" xfId="3754"/>
    <cellStyle name="_Portfolio SPlan Base Case.xls Chart 1_TENASKA REGULATORY ASSET 2 2 2" xfId="18741"/>
    <cellStyle name="_Portfolio SPlan Base Case.xls Chart 1_TENASKA REGULATORY ASSET 2 3" xfId="16235"/>
    <cellStyle name="_Portfolio SPlan Base Case.xls Chart 1_TENASKA REGULATORY ASSET 2 4" xfId="22844"/>
    <cellStyle name="_Portfolio SPlan Base Case.xls Chart 1_TENASKA REGULATORY ASSET 3" xfId="3755"/>
    <cellStyle name="_Portfolio SPlan Base Case.xls Chart 1_TENASKA REGULATORY ASSET 3 2" xfId="18742"/>
    <cellStyle name="_Portfolio SPlan Base Case.xls Chart 1_TENASKA REGULATORY ASSET 4" xfId="14154"/>
    <cellStyle name="_Portfolio SPlan Base Case.xls Chart 1_TENASKA REGULATORY ASSET 5" xfId="22845"/>
    <cellStyle name="_Portfolio SPlan Base Case.xls Chart 1_TENASKA REGULATORY ASSET 6" xfId="22846"/>
    <cellStyle name="_Portfolio SPlan Base Case.xls Chart 2" xfId="3756"/>
    <cellStyle name="_Portfolio SPlan Base Case.xls Chart 2 2" xfId="3757"/>
    <cellStyle name="_Portfolio SPlan Base Case.xls Chart 2 2 2" xfId="3758"/>
    <cellStyle name="_Portfolio SPlan Base Case.xls Chart 2 2 2 2" xfId="18743"/>
    <cellStyle name="_Portfolio SPlan Base Case.xls Chart 2 2 2 2 2" xfId="22847"/>
    <cellStyle name="_Portfolio SPlan Base Case.xls Chart 2 2 2 2 2 2" xfId="22848"/>
    <cellStyle name="_Portfolio SPlan Base Case.xls Chart 2 2 2 2 3" xfId="22849"/>
    <cellStyle name="_Portfolio SPlan Base Case.xls Chart 2 2 2 3" xfId="22850"/>
    <cellStyle name="_Portfolio SPlan Base Case.xls Chart 2 2 2 3 2" xfId="22851"/>
    <cellStyle name="_Portfolio SPlan Base Case.xls Chart 2 2 2 4" xfId="22852"/>
    <cellStyle name="_Portfolio SPlan Base Case.xls Chart 2 2 3" xfId="14156"/>
    <cellStyle name="_Portfolio SPlan Base Case.xls Chart 2 2 3 2" xfId="22853"/>
    <cellStyle name="_Portfolio SPlan Base Case.xls Chart 2 2 3 2 2" xfId="22854"/>
    <cellStyle name="_Portfolio SPlan Base Case.xls Chart 2 2 3 3" xfId="22855"/>
    <cellStyle name="_Portfolio SPlan Base Case.xls Chart 2 2 4" xfId="22856"/>
    <cellStyle name="_Portfolio SPlan Base Case.xls Chart 2 2 4 2" xfId="22857"/>
    <cellStyle name="_Portfolio SPlan Base Case.xls Chart 2 2 5" xfId="22858"/>
    <cellStyle name="_Portfolio SPlan Base Case.xls Chart 2 3" xfId="3759"/>
    <cellStyle name="_Portfolio SPlan Base Case.xls Chart 2 3 2" xfId="18744"/>
    <cellStyle name="_Portfolio SPlan Base Case.xls Chart 2 3 2 2" xfId="22859"/>
    <cellStyle name="_Portfolio SPlan Base Case.xls Chart 2 3 2 3" xfId="22860"/>
    <cellStyle name="_Portfolio SPlan Base Case.xls Chart 2 3 3" xfId="22861"/>
    <cellStyle name="_Portfolio SPlan Base Case.xls Chart 2 3 4" xfId="22862"/>
    <cellStyle name="_Portfolio SPlan Base Case.xls Chart 2 4" xfId="14155"/>
    <cellStyle name="_Portfolio SPlan Base Case.xls Chart 2 4 2" xfId="22863"/>
    <cellStyle name="_Portfolio SPlan Base Case.xls Chart 2 4 2 2" xfId="22864"/>
    <cellStyle name="_Portfolio SPlan Base Case.xls Chart 2 4 3" xfId="22865"/>
    <cellStyle name="_Portfolio SPlan Base Case.xls Chart 2 5" xfId="22866"/>
    <cellStyle name="_Portfolio SPlan Base Case.xls Chart 2 5 2" xfId="22867"/>
    <cellStyle name="_Portfolio SPlan Base Case.xls Chart 2 5 3" xfId="22868"/>
    <cellStyle name="_Portfolio SPlan Base Case.xls Chart 2 6" xfId="22869"/>
    <cellStyle name="_Portfolio SPlan Base Case.xls Chart 2 6 2" xfId="22870"/>
    <cellStyle name="_Portfolio SPlan Base Case.xls Chart 2_Adj Bench DR 3 for Initial Briefs (Electric)" xfId="3760"/>
    <cellStyle name="_Portfolio SPlan Base Case.xls Chart 2_Adj Bench DR 3 for Initial Briefs (Electric) 2" xfId="3761"/>
    <cellStyle name="_Portfolio SPlan Base Case.xls Chart 2_Adj Bench DR 3 for Initial Briefs (Electric) 2 2" xfId="3762"/>
    <cellStyle name="_Portfolio SPlan Base Case.xls Chart 2_Adj Bench DR 3 for Initial Briefs (Electric) 2 2 2" xfId="18745"/>
    <cellStyle name="_Portfolio SPlan Base Case.xls Chart 2_Adj Bench DR 3 for Initial Briefs (Electric) 2 2 2 2" xfId="22871"/>
    <cellStyle name="_Portfolio SPlan Base Case.xls Chart 2_Adj Bench DR 3 for Initial Briefs (Electric) 2 2 3" xfId="22872"/>
    <cellStyle name="_Portfolio SPlan Base Case.xls Chart 2_Adj Bench DR 3 for Initial Briefs (Electric) 2 2 4" xfId="22873"/>
    <cellStyle name="_Portfolio SPlan Base Case.xls Chart 2_Adj Bench DR 3 for Initial Briefs (Electric) 2 3" xfId="14158"/>
    <cellStyle name="_Portfolio SPlan Base Case.xls Chart 2_Adj Bench DR 3 for Initial Briefs (Electric) 2 3 2" xfId="22874"/>
    <cellStyle name="_Portfolio SPlan Base Case.xls Chart 2_Adj Bench DR 3 for Initial Briefs (Electric) 2 4" xfId="22875"/>
    <cellStyle name="_Portfolio SPlan Base Case.xls Chart 2_Adj Bench DR 3 for Initial Briefs (Electric) 3" xfId="3763"/>
    <cellStyle name="_Portfolio SPlan Base Case.xls Chart 2_Adj Bench DR 3 for Initial Briefs (Electric) 3 2" xfId="18746"/>
    <cellStyle name="_Portfolio SPlan Base Case.xls Chart 2_Adj Bench DR 3 for Initial Briefs (Electric) 3 2 2" xfId="22876"/>
    <cellStyle name="_Portfolio SPlan Base Case.xls Chart 2_Adj Bench DR 3 for Initial Briefs (Electric) 3 3" xfId="22877"/>
    <cellStyle name="_Portfolio SPlan Base Case.xls Chart 2_Adj Bench DR 3 for Initial Briefs (Electric) 3 4" xfId="22878"/>
    <cellStyle name="_Portfolio SPlan Base Case.xls Chart 2_Adj Bench DR 3 for Initial Briefs (Electric) 4" xfId="14157"/>
    <cellStyle name="_Portfolio SPlan Base Case.xls Chart 2_Adj Bench DR 3 for Initial Briefs (Electric) 4 2" xfId="22879"/>
    <cellStyle name="_Portfolio SPlan Base Case.xls Chart 2_Adj Bench DR 3 for Initial Briefs (Electric) 5" xfId="22880"/>
    <cellStyle name="_Portfolio SPlan Base Case.xls Chart 2_Adj Bench DR 3 for Initial Briefs (Electric)_DEM-WP(C) ENERG10C--ctn Mid-C_042010 2010GRC" xfId="9503"/>
    <cellStyle name="_Portfolio SPlan Base Case.xls Chart 2_Adj Bench DR 3 for Initial Briefs (Electric)_DEM-WP(C) ENERG10C--ctn Mid-C_042010 2010GRC 2" xfId="39145"/>
    <cellStyle name="_Portfolio SPlan Base Case.xls Chart 2_Book1" xfId="10990"/>
    <cellStyle name="_Portfolio SPlan Base Case.xls Chart 2_Book1 2" xfId="39146"/>
    <cellStyle name="_Portfolio SPlan Base Case.xls Chart 2_Book2" xfId="3764"/>
    <cellStyle name="_Portfolio SPlan Base Case.xls Chart 2_Book2 2" xfId="3765"/>
    <cellStyle name="_Portfolio SPlan Base Case.xls Chart 2_Book2 2 2" xfId="3766"/>
    <cellStyle name="_Portfolio SPlan Base Case.xls Chart 2_Book2 2 2 2" xfId="18747"/>
    <cellStyle name="_Portfolio SPlan Base Case.xls Chart 2_Book2 2 2 2 2" xfId="22881"/>
    <cellStyle name="_Portfolio SPlan Base Case.xls Chart 2_Book2 2 2 3" xfId="22882"/>
    <cellStyle name="_Portfolio SPlan Base Case.xls Chart 2_Book2 2 2 4" xfId="22883"/>
    <cellStyle name="_Portfolio SPlan Base Case.xls Chart 2_Book2 2 3" xfId="14160"/>
    <cellStyle name="_Portfolio SPlan Base Case.xls Chart 2_Book2 2 3 2" xfId="22884"/>
    <cellStyle name="_Portfolio SPlan Base Case.xls Chart 2_Book2 2 4" xfId="22885"/>
    <cellStyle name="_Portfolio SPlan Base Case.xls Chart 2_Book2 3" xfId="3767"/>
    <cellStyle name="_Portfolio SPlan Base Case.xls Chart 2_Book2 3 2" xfId="18748"/>
    <cellStyle name="_Portfolio SPlan Base Case.xls Chart 2_Book2 3 2 2" xfId="22886"/>
    <cellStyle name="_Portfolio SPlan Base Case.xls Chart 2_Book2 3 3" xfId="22887"/>
    <cellStyle name="_Portfolio SPlan Base Case.xls Chart 2_Book2 3 4" xfId="22888"/>
    <cellStyle name="_Portfolio SPlan Base Case.xls Chart 2_Book2 4" xfId="14159"/>
    <cellStyle name="_Portfolio SPlan Base Case.xls Chart 2_Book2 4 2" xfId="22889"/>
    <cellStyle name="_Portfolio SPlan Base Case.xls Chart 2_Book2 5" xfId="22890"/>
    <cellStyle name="_Portfolio SPlan Base Case.xls Chart 2_Book2_Adj Bench DR 3 for Initial Briefs (Electric)" xfId="3768"/>
    <cellStyle name="_Portfolio SPlan Base Case.xls Chart 2_Book2_Adj Bench DR 3 for Initial Briefs (Electric) 2" xfId="3769"/>
    <cellStyle name="_Portfolio SPlan Base Case.xls Chart 2_Book2_Adj Bench DR 3 for Initial Briefs (Electric) 2 2" xfId="3770"/>
    <cellStyle name="_Portfolio SPlan Base Case.xls Chart 2_Book2_Adj Bench DR 3 for Initial Briefs (Electric) 2 2 2" xfId="18749"/>
    <cellStyle name="_Portfolio SPlan Base Case.xls Chart 2_Book2_Adj Bench DR 3 for Initial Briefs (Electric) 2 2 2 2" xfId="22891"/>
    <cellStyle name="_Portfolio SPlan Base Case.xls Chart 2_Book2_Adj Bench DR 3 for Initial Briefs (Electric) 2 2 3" xfId="22892"/>
    <cellStyle name="_Portfolio SPlan Base Case.xls Chart 2_Book2_Adj Bench DR 3 for Initial Briefs (Electric) 2 2 4" xfId="22893"/>
    <cellStyle name="_Portfolio SPlan Base Case.xls Chart 2_Book2_Adj Bench DR 3 for Initial Briefs (Electric) 2 3" xfId="14162"/>
    <cellStyle name="_Portfolio SPlan Base Case.xls Chart 2_Book2_Adj Bench DR 3 for Initial Briefs (Electric) 2 3 2" xfId="22894"/>
    <cellStyle name="_Portfolio SPlan Base Case.xls Chart 2_Book2_Adj Bench DR 3 for Initial Briefs (Electric) 2 4" xfId="22895"/>
    <cellStyle name="_Portfolio SPlan Base Case.xls Chart 2_Book2_Adj Bench DR 3 for Initial Briefs (Electric) 3" xfId="3771"/>
    <cellStyle name="_Portfolio SPlan Base Case.xls Chart 2_Book2_Adj Bench DR 3 for Initial Briefs (Electric) 3 2" xfId="18750"/>
    <cellStyle name="_Portfolio SPlan Base Case.xls Chart 2_Book2_Adj Bench DR 3 for Initial Briefs (Electric) 3 2 2" xfId="22896"/>
    <cellStyle name="_Portfolio SPlan Base Case.xls Chart 2_Book2_Adj Bench DR 3 for Initial Briefs (Electric) 3 3" xfId="22897"/>
    <cellStyle name="_Portfolio SPlan Base Case.xls Chart 2_Book2_Adj Bench DR 3 for Initial Briefs (Electric) 3 4" xfId="22898"/>
    <cellStyle name="_Portfolio SPlan Base Case.xls Chart 2_Book2_Adj Bench DR 3 for Initial Briefs (Electric) 4" xfId="14161"/>
    <cellStyle name="_Portfolio SPlan Base Case.xls Chart 2_Book2_Adj Bench DR 3 for Initial Briefs (Electric) 4 2" xfId="22899"/>
    <cellStyle name="_Portfolio SPlan Base Case.xls Chart 2_Book2_Adj Bench DR 3 for Initial Briefs (Electric) 5" xfId="22900"/>
    <cellStyle name="_Portfolio SPlan Base Case.xls Chart 2_Book2_Adj Bench DR 3 for Initial Briefs (Electric)_DEM-WP(C) ENERG10C--ctn Mid-C_042010 2010GRC" xfId="9504"/>
    <cellStyle name="_Portfolio SPlan Base Case.xls Chart 2_Book2_Adj Bench DR 3 for Initial Briefs (Electric)_DEM-WP(C) ENERG10C--ctn Mid-C_042010 2010GRC 2" xfId="39147"/>
    <cellStyle name="_Portfolio SPlan Base Case.xls Chart 2_Book2_DEM-WP(C) ENERG10C--ctn Mid-C_042010 2010GRC" xfId="9505"/>
    <cellStyle name="_Portfolio SPlan Base Case.xls Chart 2_Book2_DEM-WP(C) ENERG10C--ctn Mid-C_042010 2010GRC 2" xfId="39148"/>
    <cellStyle name="_Portfolio SPlan Base Case.xls Chart 2_Book2_Electric Rev Req Model (2009 GRC) Rebuttal" xfId="3772"/>
    <cellStyle name="_Portfolio SPlan Base Case.xls Chart 2_Book2_Electric Rev Req Model (2009 GRC) Rebuttal 2" xfId="3773"/>
    <cellStyle name="_Portfolio SPlan Base Case.xls Chart 2_Book2_Electric Rev Req Model (2009 GRC) Rebuttal 2 2" xfId="3774"/>
    <cellStyle name="_Portfolio SPlan Base Case.xls Chart 2_Book2_Electric Rev Req Model (2009 GRC) Rebuttal 2 2 2" xfId="18751"/>
    <cellStyle name="_Portfolio SPlan Base Case.xls Chart 2_Book2_Electric Rev Req Model (2009 GRC) Rebuttal 2 3" xfId="16236"/>
    <cellStyle name="_Portfolio SPlan Base Case.xls Chart 2_Book2_Electric Rev Req Model (2009 GRC) Rebuttal 3" xfId="3775"/>
    <cellStyle name="_Portfolio SPlan Base Case.xls Chart 2_Book2_Electric Rev Req Model (2009 GRC) Rebuttal 3 2" xfId="18752"/>
    <cellStyle name="_Portfolio SPlan Base Case.xls Chart 2_Book2_Electric Rev Req Model (2009 GRC) Rebuttal 4" xfId="14163"/>
    <cellStyle name="_Portfolio SPlan Base Case.xls Chart 2_Book2_Electric Rev Req Model (2009 GRC) Rebuttal REmoval of New  WH Solar AdjustMI" xfId="3776"/>
    <cellStyle name="_Portfolio SPlan Base Case.xls Chart 2_Book2_Electric Rev Req Model (2009 GRC) Rebuttal REmoval of New  WH Solar AdjustMI 2" xfId="3777"/>
    <cellStyle name="_Portfolio SPlan Base Case.xls Chart 2_Book2_Electric Rev Req Model (2009 GRC) Rebuttal REmoval of New  WH Solar AdjustMI 2 2" xfId="3778"/>
    <cellStyle name="_Portfolio SPlan Base Case.xls Chart 2_Book2_Electric Rev Req Model (2009 GRC) Rebuttal REmoval of New  WH Solar AdjustMI 2 2 2" xfId="18753"/>
    <cellStyle name="_Portfolio SPlan Base Case.xls Chart 2_Book2_Electric Rev Req Model (2009 GRC) Rebuttal REmoval of New  WH Solar AdjustMI 2 2 2 2" xfId="22901"/>
    <cellStyle name="_Portfolio SPlan Base Case.xls Chart 2_Book2_Electric Rev Req Model (2009 GRC) Rebuttal REmoval of New  WH Solar AdjustMI 2 2 3" xfId="22902"/>
    <cellStyle name="_Portfolio SPlan Base Case.xls Chart 2_Book2_Electric Rev Req Model (2009 GRC) Rebuttal REmoval of New  WH Solar AdjustMI 2 2 4" xfId="22903"/>
    <cellStyle name="_Portfolio SPlan Base Case.xls Chart 2_Book2_Electric Rev Req Model (2009 GRC) Rebuttal REmoval of New  WH Solar AdjustMI 2 3" xfId="14165"/>
    <cellStyle name="_Portfolio SPlan Base Case.xls Chart 2_Book2_Electric Rev Req Model (2009 GRC) Rebuttal REmoval of New  WH Solar AdjustMI 2 3 2" xfId="22904"/>
    <cellStyle name="_Portfolio SPlan Base Case.xls Chart 2_Book2_Electric Rev Req Model (2009 GRC) Rebuttal REmoval of New  WH Solar AdjustMI 2 4" xfId="22905"/>
    <cellStyle name="_Portfolio SPlan Base Case.xls Chart 2_Book2_Electric Rev Req Model (2009 GRC) Rebuttal REmoval of New  WH Solar AdjustMI 3" xfId="3779"/>
    <cellStyle name="_Portfolio SPlan Base Case.xls Chart 2_Book2_Electric Rev Req Model (2009 GRC) Rebuttal REmoval of New  WH Solar AdjustMI 3 2" xfId="18754"/>
    <cellStyle name="_Portfolio SPlan Base Case.xls Chart 2_Book2_Electric Rev Req Model (2009 GRC) Rebuttal REmoval of New  WH Solar AdjustMI 3 2 2" xfId="22906"/>
    <cellStyle name="_Portfolio SPlan Base Case.xls Chart 2_Book2_Electric Rev Req Model (2009 GRC) Rebuttal REmoval of New  WH Solar AdjustMI 3 3" xfId="22907"/>
    <cellStyle name="_Portfolio SPlan Base Case.xls Chart 2_Book2_Electric Rev Req Model (2009 GRC) Rebuttal REmoval of New  WH Solar AdjustMI 3 4" xfId="22908"/>
    <cellStyle name="_Portfolio SPlan Base Case.xls Chart 2_Book2_Electric Rev Req Model (2009 GRC) Rebuttal REmoval of New  WH Solar AdjustMI 4" xfId="14164"/>
    <cellStyle name="_Portfolio SPlan Base Case.xls Chart 2_Book2_Electric Rev Req Model (2009 GRC) Rebuttal REmoval of New  WH Solar AdjustMI 4 2" xfId="22909"/>
    <cellStyle name="_Portfolio SPlan Base Case.xls Chart 2_Book2_Electric Rev Req Model (2009 GRC) Rebuttal REmoval of New  WH Solar AdjustMI 5" xfId="22910"/>
    <cellStyle name="_Portfolio SPlan Base Case.xls Chart 2_Book2_Electric Rev Req Model (2009 GRC) Rebuttal REmoval of New  WH Solar AdjustMI_DEM-WP(C) ENERG10C--ctn Mid-C_042010 2010GRC" xfId="9506"/>
    <cellStyle name="_Portfolio SPlan Base Case.xls Chart 2_Book2_Electric Rev Req Model (2009 GRC) Rebuttal REmoval of New  WH Solar AdjustMI_DEM-WP(C) ENERG10C--ctn Mid-C_042010 2010GRC 2" xfId="39149"/>
    <cellStyle name="_Portfolio SPlan Base Case.xls Chart 2_Book2_Electric Rev Req Model (2009 GRC) Revised 01-18-2010" xfId="3780"/>
    <cellStyle name="_Portfolio SPlan Base Case.xls Chart 2_Book2_Electric Rev Req Model (2009 GRC) Revised 01-18-2010 2" xfId="3781"/>
    <cellStyle name="_Portfolio SPlan Base Case.xls Chart 2_Book2_Electric Rev Req Model (2009 GRC) Revised 01-18-2010 2 2" xfId="3782"/>
    <cellStyle name="_Portfolio SPlan Base Case.xls Chart 2_Book2_Electric Rev Req Model (2009 GRC) Revised 01-18-2010 2 2 2" xfId="18755"/>
    <cellStyle name="_Portfolio SPlan Base Case.xls Chart 2_Book2_Electric Rev Req Model (2009 GRC) Revised 01-18-2010 2 2 2 2" xfId="22911"/>
    <cellStyle name="_Portfolio SPlan Base Case.xls Chart 2_Book2_Electric Rev Req Model (2009 GRC) Revised 01-18-2010 2 2 3" xfId="22912"/>
    <cellStyle name="_Portfolio SPlan Base Case.xls Chart 2_Book2_Electric Rev Req Model (2009 GRC) Revised 01-18-2010 2 2 4" xfId="22913"/>
    <cellStyle name="_Portfolio SPlan Base Case.xls Chart 2_Book2_Electric Rev Req Model (2009 GRC) Revised 01-18-2010 2 3" xfId="14167"/>
    <cellStyle name="_Portfolio SPlan Base Case.xls Chart 2_Book2_Electric Rev Req Model (2009 GRC) Revised 01-18-2010 2 3 2" xfId="22914"/>
    <cellStyle name="_Portfolio SPlan Base Case.xls Chart 2_Book2_Electric Rev Req Model (2009 GRC) Revised 01-18-2010 2 4" xfId="22915"/>
    <cellStyle name="_Portfolio SPlan Base Case.xls Chart 2_Book2_Electric Rev Req Model (2009 GRC) Revised 01-18-2010 3" xfId="3783"/>
    <cellStyle name="_Portfolio SPlan Base Case.xls Chart 2_Book2_Electric Rev Req Model (2009 GRC) Revised 01-18-2010 3 2" xfId="18756"/>
    <cellStyle name="_Portfolio SPlan Base Case.xls Chart 2_Book2_Electric Rev Req Model (2009 GRC) Revised 01-18-2010 3 2 2" xfId="22916"/>
    <cellStyle name="_Portfolio SPlan Base Case.xls Chart 2_Book2_Electric Rev Req Model (2009 GRC) Revised 01-18-2010 3 3" xfId="22917"/>
    <cellStyle name="_Portfolio SPlan Base Case.xls Chart 2_Book2_Electric Rev Req Model (2009 GRC) Revised 01-18-2010 3 4" xfId="22918"/>
    <cellStyle name="_Portfolio SPlan Base Case.xls Chart 2_Book2_Electric Rev Req Model (2009 GRC) Revised 01-18-2010 4" xfId="14166"/>
    <cellStyle name="_Portfolio SPlan Base Case.xls Chart 2_Book2_Electric Rev Req Model (2009 GRC) Revised 01-18-2010 4 2" xfId="22919"/>
    <cellStyle name="_Portfolio SPlan Base Case.xls Chart 2_Book2_Electric Rev Req Model (2009 GRC) Revised 01-18-2010 5" xfId="22920"/>
    <cellStyle name="_Portfolio SPlan Base Case.xls Chart 2_Book2_Electric Rev Req Model (2009 GRC) Revised 01-18-2010_DEM-WP(C) ENERG10C--ctn Mid-C_042010 2010GRC" xfId="9507"/>
    <cellStyle name="_Portfolio SPlan Base Case.xls Chart 2_Book2_Electric Rev Req Model (2009 GRC) Revised 01-18-2010_DEM-WP(C) ENERG10C--ctn Mid-C_042010 2010GRC 2" xfId="39150"/>
    <cellStyle name="_Portfolio SPlan Base Case.xls Chart 2_Book2_Final Order Electric EXHIBIT A-1" xfId="3784"/>
    <cellStyle name="_Portfolio SPlan Base Case.xls Chart 2_Book2_Final Order Electric EXHIBIT A-1 2" xfId="3785"/>
    <cellStyle name="_Portfolio SPlan Base Case.xls Chart 2_Book2_Final Order Electric EXHIBIT A-1 2 2" xfId="3786"/>
    <cellStyle name="_Portfolio SPlan Base Case.xls Chart 2_Book2_Final Order Electric EXHIBIT A-1 2 2 2" xfId="18757"/>
    <cellStyle name="_Portfolio SPlan Base Case.xls Chart 2_Book2_Final Order Electric EXHIBIT A-1 2 3" xfId="16237"/>
    <cellStyle name="_Portfolio SPlan Base Case.xls Chart 2_Book2_Final Order Electric EXHIBIT A-1 2 4" xfId="22921"/>
    <cellStyle name="_Portfolio SPlan Base Case.xls Chart 2_Book2_Final Order Electric EXHIBIT A-1 3" xfId="3787"/>
    <cellStyle name="_Portfolio SPlan Base Case.xls Chart 2_Book2_Final Order Electric EXHIBIT A-1 3 2" xfId="18758"/>
    <cellStyle name="_Portfolio SPlan Base Case.xls Chart 2_Book2_Final Order Electric EXHIBIT A-1 4" xfId="14168"/>
    <cellStyle name="_Portfolio SPlan Base Case.xls Chart 2_Book2_Final Order Electric EXHIBIT A-1 5" xfId="22922"/>
    <cellStyle name="_Portfolio SPlan Base Case.xls Chart 2_Book2_Final Order Electric EXHIBIT A-1 6" xfId="22923"/>
    <cellStyle name="_Portfolio SPlan Base Case.xls Chart 2_Chelan PUD Power Costs (8-10)" xfId="9508"/>
    <cellStyle name="_Portfolio SPlan Base Case.xls Chart 2_Chelan PUD Power Costs (8-10) 2" xfId="22924"/>
    <cellStyle name="_Portfolio SPlan Base Case.xls Chart 2_Colstrip 1&amp;2 Annual O&amp;M Budgets" xfId="22925"/>
    <cellStyle name="_Portfolio SPlan Base Case.xls Chart 2_Confidential Material" xfId="9509"/>
    <cellStyle name="_Portfolio SPlan Base Case.xls Chart 2_Confidential Material 2" xfId="22926"/>
    <cellStyle name="_Portfolio SPlan Base Case.xls Chart 2_DEM-WP(C) Colstrip 12 Coal Cost Forecast 2010GRC" xfId="9510"/>
    <cellStyle name="_Portfolio SPlan Base Case.xls Chart 2_DEM-WP(C) Colstrip 12 Coal Cost Forecast 2010GRC 2" xfId="22927"/>
    <cellStyle name="_Portfolio SPlan Base Case.xls Chart 2_DEM-WP(C) ENERG10C--ctn Mid-C_042010 2010GRC" xfId="9511"/>
    <cellStyle name="_Portfolio SPlan Base Case.xls Chart 2_DEM-WP(C) ENERG10C--ctn Mid-C_042010 2010GRC 2" xfId="39151"/>
    <cellStyle name="_Portfolio SPlan Base Case.xls Chart 2_DEM-WP(C) Production O&amp;M 2010GRC As-Filed" xfId="9512"/>
    <cellStyle name="_Portfolio SPlan Base Case.xls Chart 2_DEM-WP(C) Production O&amp;M 2010GRC As-Filed 2" xfId="9513"/>
    <cellStyle name="_Portfolio SPlan Base Case.xls Chart 2_DEM-WP(C) Production O&amp;M 2010GRC As-Filed 2 2" xfId="22928"/>
    <cellStyle name="_Portfolio SPlan Base Case.xls Chart 2_DEM-WP(C) Production O&amp;M 2010GRC As-Filed 3" xfId="9514"/>
    <cellStyle name="_Portfolio SPlan Base Case.xls Chart 2_DEM-WP(C) Production O&amp;M 2010GRC As-Filed 3 2" xfId="22929"/>
    <cellStyle name="_Portfolio SPlan Base Case.xls Chart 2_DEM-WP(C) Production O&amp;M 2010GRC As-Filed 4" xfId="22930"/>
    <cellStyle name="_Portfolio SPlan Base Case.xls Chart 2_DEM-WP(C) Production O&amp;M 2010GRC As-Filed 4 2" xfId="22931"/>
    <cellStyle name="_Portfolio SPlan Base Case.xls Chart 2_DEM-WP(C) Production O&amp;M 2010GRC As-Filed 5" xfId="22932"/>
    <cellStyle name="_Portfolio SPlan Base Case.xls Chart 2_DEM-WP(C) Production O&amp;M 2010GRC As-Filed 5 2" xfId="22933"/>
    <cellStyle name="_Portfolio SPlan Base Case.xls Chart 2_DEM-WP(C) Production O&amp;M 2010GRC As-Filed 6" xfId="22934"/>
    <cellStyle name="_Portfolio SPlan Base Case.xls Chart 2_DEM-WP(C) Production O&amp;M 2010GRC As-Filed 6 2" xfId="22935"/>
    <cellStyle name="_Portfolio SPlan Base Case.xls Chart 2_Electric Rev Req Model (2009 GRC) " xfId="3788"/>
    <cellStyle name="_Portfolio SPlan Base Case.xls Chart 2_Electric Rev Req Model (2009 GRC)  2" xfId="3789"/>
    <cellStyle name="_Portfolio SPlan Base Case.xls Chart 2_Electric Rev Req Model (2009 GRC)  2 2" xfId="3790"/>
    <cellStyle name="_Portfolio SPlan Base Case.xls Chart 2_Electric Rev Req Model (2009 GRC)  2 2 2" xfId="18759"/>
    <cellStyle name="_Portfolio SPlan Base Case.xls Chart 2_Electric Rev Req Model (2009 GRC)  2 2 2 2" xfId="22936"/>
    <cellStyle name="_Portfolio SPlan Base Case.xls Chart 2_Electric Rev Req Model (2009 GRC)  2 2 3" xfId="22937"/>
    <cellStyle name="_Portfolio SPlan Base Case.xls Chart 2_Electric Rev Req Model (2009 GRC)  2 2 4" xfId="22938"/>
    <cellStyle name="_Portfolio SPlan Base Case.xls Chart 2_Electric Rev Req Model (2009 GRC)  2 3" xfId="14170"/>
    <cellStyle name="_Portfolio SPlan Base Case.xls Chart 2_Electric Rev Req Model (2009 GRC)  2 3 2" xfId="22939"/>
    <cellStyle name="_Portfolio SPlan Base Case.xls Chart 2_Electric Rev Req Model (2009 GRC)  2 4" xfId="22940"/>
    <cellStyle name="_Portfolio SPlan Base Case.xls Chart 2_Electric Rev Req Model (2009 GRC)  3" xfId="3791"/>
    <cellStyle name="_Portfolio SPlan Base Case.xls Chart 2_Electric Rev Req Model (2009 GRC)  3 2" xfId="18760"/>
    <cellStyle name="_Portfolio SPlan Base Case.xls Chart 2_Electric Rev Req Model (2009 GRC)  3 2 2" xfId="22941"/>
    <cellStyle name="_Portfolio SPlan Base Case.xls Chart 2_Electric Rev Req Model (2009 GRC)  3 3" xfId="22942"/>
    <cellStyle name="_Portfolio SPlan Base Case.xls Chart 2_Electric Rev Req Model (2009 GRC)  3 4" xfId="22943"/>
    <cellStyle name="_Portfolio SPlan Base Case.xls Chart 2_Electric Rev Req Model (2009 GRC)  4" xfId="14169"/>
    <cellStyle name="_Portfolio SPlan Base Case.xls Chart 2_Electric Rev Req Model (2009 GRC)  4 2" xfId="22944"/>
    <cellStyle name="_Portfolio SPlan Base Case.xls Chart 2_Electric Rev Req Model (2009 GRC)  5" xfId="22945"/>
    <cellStyle name="_Portfolio SPlan Base Case.xls Chart 2_Electric Rev Req Model (2009 GRC) _DEM-WP(C) ENERG10C--ctn Mid-C_042010 2010GRC" xfId="9515"/>
    <cellStyle name="_Portfolio SPlan Base Case.xls Chart 2_Electric Rev Req Model (2009 GRC) _DEM-WP(C) ENERG10C--ctn Mid-C_042010 2010GRC 2" xfId="39152"/>
    <cellStyle name="_Portfolio SPlan Base Case.xls Chart 2_Electric Rev Req Model (2009 GRC) Rebuttal" xfId="3792"/>
    <cellStyle name="_Portfolio SPlan Base Case.xls Chart 2_Electric Rev Req Model (2009 GRC) Rebuttal 2" xfId="3793"/>
    <cellStyle name="_Portfolio SPlan Base Case.xls Chart 2_Electric Rev Req Model (2009 GRC) Rebuttal 2 2" xfId="3794"/>
    <cellStyle name="_Portfolio SPlan Base Case.xls Chart 2_Electric Rev Req Model (2009 GRC) Rebuttal 2 2 2" xfId="18761"/>
    <cellStyle name="_Portfolio SPlan Base Case.xls Chart 2_Electric Rev Req Model (2009 GRC) Rebuttal 2 3" xfId="16238"/>
    <cellStyle name="_Portfolio SPlan Base Case.xls Chart 2_Electric Rev Req Model (2009 GRC) Rebuttal 3" xfId="3795"/>
    <cellStyle name="_Portfolio SPlan Base Case.xls Chart 2_Electric Rev Req Model (2009 GRC) Rebuttal 3 2" xfId="18762"/>
    <cellStyle name="_Portfolio SPlan Base Case.xls Chart 2_Electric Rev Req Model (2009 GRC) Rebuttal 4" xfId="14171"/>
    <cellStyle name="_Portfolio SPlan Base Case.xls Chart 2_Electric Rev Req Model (2009 GRC) Rebuttal REmoval of New  WH Solar AdjustMI" xfId="3796"/>
    <cellStyle name="_Portfolio SPlan Base Case.xls Chart 2_Electric Rev Req Model (2009 GRC) Rebuttal REmoval of New  WH Solar AdjustMI 2" xfId="3797"/>
    <cellStyle name="_Portfolio SPlan Base Case.xls Chart 2_Electric Rev Req Model (2009 GRC) Rebuttal REmoval of New  WH Solar AdjustMI 2 2" xfId="3798"/>
    <cellStyle name="_Portfolio SPlan Base Case.xls Chart 2_Electric Rev Req Model (2009 GRC) Rebuttal REmoval of New  WH Solar AdjustMI 2 2 2" xfId="18763"/>
    <cellStyle name="_Portfolio SPlan Base Case.xls Chart 2_Electric Rev Req Model (2009 GRC) Rebuttal REmoval of New  WH Solar AdjustMI 2 2 2 2" xfId="22946"/>
    <cellStyle name="_Portfolio SPlan Base Case.xls Chart 2_Electric Rev Req Model (2009 GRC) Rebuttal REmoval of New  WH Solar AdjustMI 2 2 3" xfId="22947"/>
    <cellStyle name="_Portfolio SPlan Base Case.xls Chart 2_Electric Rev Req Model (2009 GRC) Rebuttal REmoval of New  WH Solar AdjustMI 2 2 4" xfId="22948"/>
    <cellStyle name="_Portfolio SPlan Base Case.xls Chart 2_Electric Rev Req Model (2009 GRC) Rebuttal REmoval of New  WH Solar AdjustMI 2 3" xfId="14173"/>
    <cellStyle name="_Portfolio SPlan Base Case.xls Chart 2_Electric Rev Req Model (2009 GRC) Rebuttal REmoval of New  WH Solar AdjustMI 2 3 2" xfId="22949"/>
    <cellStyle name="_Portfolio SPlan Base Case.xls Chart 2_Electric Rev Req Model (2009 GRC) Rebuttal REmoval of New  WH Solar AdjustMI 2 4" xfId="22950"/>
    <cellStyle name="_Portfolio SPlan Base Case.xls Chart 2_Electric Rev Req Model (2009 GRC) Rebuttal REmoval of New  WH Solar AdjustMI 3" xfId="3799"/>
    <cellStyle name="_Portfolio SPlan Base Case.xls Chart 2_Electric Rev Req Model (2009 GRC) Rebuttal REmoval of New  WH Solar AdjustMI 3 2" xfId="18764"/>
    <cellStyle name="_Portfolio SPlan Base Case.xls Chart 2_Electric Rev Req Model (2009 GRC) Rebuttal REmoval of New  WH Solar AdjustMI 3 2 2" xfId="22951"/>
    <cellStyle name="_Portfolio SPlan Base Case.xls Chart 2_Electric Rev Req Model (2009 GRC) Rebuttal REmoval of New  WH Solar AdjustMI 3 3" xfId="22952"/>
    <cellStyle name="_Portfolio SPlan Base Case.xls Chart 2_Electric Rev Req Model (2009 GRC) Rebuttal REmoval of New  WH Solar AdjustMI 3 4" xfId="22953"/>
    <cellStyle name="_Portfolio SPlan Base Case.xls Chart 2_Electric Rev Req Model (2009 GRC) Rebuttal REmoval of New  WH Solar AdjustMI 4" xfId="14172"/>
    <cellStyle name="_Portfolio SPlan Base Case.xls Chart 2_Electric Rev Req Model (2009 GRC) Rebuttal REmoval of New  WH Solar AdjustMI 4 2" xfId="22954"/>
    <cellStyle name="_Portfolio SPlan Base Case.xls Chart 2_Electric Rev Req Model (2009 GRC) Rebuttal REmoval of New  WH Solar AdjustMI 5" xfId="22955"/>
    <cellStyle name="_Portfolio SPlan Base Case.xls Chart 2_Electric Rev Req Model (2009 GRC) Rebuttal REmoval of New  WH Solar AdjustMI_DEM-WP(C) ENERG10C--ctn Mid-C_042010 2010GRC" xfId="9516"/>
    <cellStyle name="_Portfolio SPlan Base Case.xls Chart 2_Electric Rev Req Model (2009 GRC) Rebuttal REmoval of New  WH Solar AdjustMI_DEM-WP(C) ENERG10C--ctn Mid-C_042010 2010GRC 2" xfId="39153"/>
    <cellStyle name="_Portfolio SPlan Base Case.xls Chart 2_Electric Rev Req Model (2009 GRC) Revised 01-18-2010" xfId="3800"/>
    <cellStyle name="_Portfolio SPlan Base Case.xls Chart 2_Electric Rev Req Model (2009 GRC) Revised 01-18-2010 2" xfId="3801"/>
    <cellStyle name="_Portfolio SPlan Base Case.xls Chart 2_Electric Rev Req Model (2009 GRC) Revised 01-18-2010 2 2" xfId="3802"/>
    <cellStyle name="_Portfolio SPlan Base Case.xls Chart 2_Electric Rev Req Model (2009 GRC) Revised 01-18-2010 2 2 2" xfId="18765"/>
    <cellStyle name="_Portfolio SPlan Base Case.xls Chart 2_Electric Rev Req Model (2009 GRC) Revised 01-18-2010 2 2 2 2" xfId="22956"/>
    <cellStyle name="_Portfolio SPlan Base Case.xls Chart 2_Electric Rev Req Model (2009 GRC) Revised 01-18-2010 2 2 3" xfId="22957"/>
    <cellStyle name="_Portfolio SPlan Base Case.xls Chart 2_Electric Rev Req Model (2009 GRC) Revised 01-18-2010 2 2 4" xfId="22958"/>
    <cellStyle name="_Portfolio SPlan Base Case.xls Chart 2_Electric Rev Req Model (2009 GRC) Revised 01-18-2010 2 3" xfId="14175"/>
    <cellStyle name="_Portfolio SPlan Base Case.xls Chart 2_Electric Rev Req Model (2009 GRC) Revised 01-18-2010 2 3 2" xfId="22959"/>
    <cellStyle name="_Portfolio SPlan Base Case.xls Chart 2_Electric Rev Req Model (2009 GRC) Revised 01-18-2010 2 4" xfId="22960"/>
    <cellStyle name="_Portfolio SPlan Base Case.xls Chart 2_Electric Rev Req Model (2009 GRC) Revised 01-18-2010 3" xfId="3803"/>
    <cellStyle name="_Portfolio SPlan Base Case.xls Chart 2_Electric Rev Req Model (2009 GRC) Revised 01-18-2010 3 2" xfId="18766"/>
    <cellStyle name="_Portfolio SPlan Base Case.xls Chart 2_Electric Rev Req Model (2009 GRC) Revised 01-18-2010 3 2 2" xfId="22961"/>
    <cellStyle name="_Portfolio SPlan Base Case.xls Chart 2_Electric Rev Req Model (2009 GRC) Revised 01-18-2010 3 3" xfId="22962"/>
    <cellStyle name="_Portfolio SPlan Base Case.xls Chart 2_Electric Rev Req Model (2009 GRC) Revised 01-18-2010 3 4" xfId="22963"/>
    <cellStyle name="_Portfolio SPlan Base Case.xls Chart 2_Electric Rev Req Model (2009 GRC) Revised 01-18-2010 4" xfId="14174"/>
    <cellStyle name="_Portfolio SPlan Base Case.xls Chart 2_Electric Rev Req Model (2009 GRC) Revised 01-18-2010 4 2" xfId="22964"/>
    <cellStyle name="_Portfolio SPlan Base Case.xls Chart 2_Electric Rev Req Model (2009 GRC) Revised 01-18-2010 5" xfId="22965"/>
    <cellStyle name="_Portfolio SPlan Base Case.xls Chart 2_Electric Rev Req Model (2009 GRC) Revised 01-18-2010_DEM-WP(C) ENERG10C--ctn Mid-C_042010 2010GRC" xfId="9517"/>
    <cellStyle name="_Portfolio SPlan Base Case.xls Chart 2_Electric Rev Req Model (2009 GRC) Revised 01-18-2010_DEM-WP(C) ENERG10C--ctn Mid-C_042010 2010GRC 2" xfId="39154"/>
    <cellStyle name="_Portfolio SPlan Base Case.xls Chart 2_Electric Rev Req Model (2010 GRC)" xfId="10991"/>
    <cellStyle name="_Portfolio SPlan Base Case.xls Chart 2_Electric Rev Req Model (2010 GRC) 2" xfId="39155"/>
    <cellStyle name="_Portfolio SPlan Base Case.xls Chart 2_Electric Rev Req Model (2010 GRC) SF" xfId="10992"/>
    <cellStyle name="_Portfolio SPlan Base Case.xls Chart 2_Electric Rev Req Model (2010 GRC) SF 2" xfId="39156"/>
    <cellStyle name="_Portfolio SPlan Base Case.xls Chart 2_Final Order Electric EXHIBIT A-1" xfId="3804"/>
    <cellStyle name="_Portfolio SPlan Base Case.xls Chart 2_Final Order Electric EXHIBIT A-1 2" xfId="3805"/>
    <cellStyle name="_Portfolio SPlan Base Case.xls Chart 2_Final Order Electric EXHIBIT A-1 2 2" xfId="3806"/>
    <cellStyle name="_Portfolio SPlan Base Case.xls Chart 2_Final Order Electric EXHIBIT A-1 2 2 2" xfId="18767"/>
    <cellStyle name="_Portfolio SPlan Base Case.xls Chart 2_Final Order Electric EXHIBIT A-1 2 3" xfId="16239"/>
    <cellStyle name="_Portfolio SPlan Base Case.xls Chart 2_Final Order Electric EXHIBIT A-1 2 4" xfId="22966"/>
    <cellStyle name="_Portfolio SPlan Base Case.xls Chart 2_Final Order Electric EXHIBIT A-1 3" xfId="3807"/>
    <cellStyle name="_Portfolio SPlan Base Case.xls Chart 2_Final Order Electric EXHIBIT A-1 3 2" xfId="18768"/>
    <cellStyle name="_Portfolio SPlan Base Case.xls Chart 2_Final Order Electric EXHIBIT A-1 4" xfId="14176"/>
    <cellStyle name="_Portfolio SPlan Base Case.xls Chart 2_Final Order Electric EXHIBIT A-1 5" xfId="22967"/>
    <cellStyle name="_Portfolio SPlan Base Case.xls Chart 2_Final Order Electric EXHIBIT A-1 6" xfId="22968"/>
    <cellStyle name="_Portfolio SPlan Base Case.xls Chart 2_NIM Summary" xfId="3808"/>
    <cellStyle name="_Portfolio SPlan Base Case.xls Chart 2_NIM Summary 2" xfId="3809"/>
    <cellStyle name="_Portfolio SPlan Base Case.xls Chart 2_NIM Summary 2 2" xfId="12311"/>
    <cellStyle name="_Portfolio SPlan Base Case.xls Chart 2_NIM Summary 2 2 2" xfId="22969"/>
    <cellStyle name="_Portfolio SPlan Base Case.xls Chart 2_NIM Summary 2 2 2 2" xfId="22970"/>
    <cellStyle name="_Portfolio SPlan Base Case.xls Chart 2_NIM Summary 2 2 3" xfId="22971"/>
    <cellStyle name="_Portfolio SPlan Base Case.xls Chart 2_NIM Summary 2 2 4" xfId="22972"/>
    <cellStyle name="_Portfolio SPlan Base Case.xls Chart 2_NIM Summary 2 3" xfId="22973"/>
    <cellStyle name="_Portfolio SPlan Base Case.xls Chart 2_NIM Summary 2 3 2" xfId="22974"/>
    <cellStyle name="_Portfolio SPlan Base Case.xls Chart 2_NIM Summary 2 4" xfId="22975"/>
    <cellStyle name="_Portfolio SPlan Base Case.xls Chart 2_NIM Summary 3" xfId="12312"/>
    <cellStyle name="_Portfolio SPlan Base Case.xls Chart 2_NIM Summary 3 2" xfId="22976"/>
    <cellStyle name="_Portfolio SPlan Base Case.xls Chart 2_NIM Summary 3 2 2" xfId="22977"/>
    <cellStyle name="_Portfolio SPlan Base Case.xls Chart 2_NIM Summary 3 3" xfId="22978"/>
    <cellStyle name="_Portfolio SPlan Base Case.xls Chart 2_NIM Summary 3 4" xfId="22979"/>
    <cellStyle name="_Portfolio SPlan Base Case.xls Chart 2_NIM Summary 4" xfId="22980"/>
    <cellStyle name="_Portfolio SPlan Base Case.xls Chart 2_NIM Summary 4 2" xfId="22981"/>
    <cellStyle name="_Portfolio SPlan Base Case.xls Chart 2_NIM Summary 5" xfId="22982"/>
    <cellStyle name="_Portfolio SPlan Base Case.xls Chart 2_NIM Summary_DEM-WP(C) ENERG10C--ctn Mid-C_042010 2010GRC" xfId="9518"/>
    <cellStyle name="_Portfolio SPlan Base Case.xls Chart 2_NIM Summary_DEM-WP(C) ENERG10C--ctn Mid-C_042010 2010GRC 2" xfId="39157"/>
    <cellStyle name="_Portfolio SPlan Base Case.xls Chart 2_Rebuttal Power Costs" xfId="3810"/>
    <cellStyle name="_Portfolio SPlan Base Case.xls Chart 2_Rebuttal Power Costs 2" xfId="3811"/>
    <cellStyle name="_Portfolio SPlan Base Case.xls Chart 2_Rebuttal Power Costs 2 2" xfId="3812"/>
    <cellStyle name="_Portfolio SPlan Base Case.xls Chart 2_Rebuttal Power Costs 2 2 2" xfId="18769"/>
    <cellStyle name="_Portfolio SPlan Base Case.xls Chart 2_Rebuttal Power Costs 2 2 2 2" xfId="22983"/>
    <cellStyle name="_Portfolio SPlan Base Case.xls Chart 2_Rebuttal Power Costs 2 2 3" xfId="22984"/>
    <cellStyle name="_Portfolio SPlan Base Case.xls Chart 2_Rebuttal Power Costs 2 2 4" xfId="22985"/>
    <cellStyle name="_Portfolio SPlan Base Case.xls Chart 2_Rebuttal Power Costs 2 3" xfId="14178"/>
    <cellStyle name="_Portfolio SPlan Base Case.xls Chart 2_Rebuttal Power Costs 2 3 2" xfId="22986"/>
    <cellStyle name="_Portfolio SPlan Base Case.xls Chart 2_Rebuttal Power Costs 2 4" xfId="22987"/>
    <cellStyle name="_Portfolio SPlan Base Case.xls Chart 2_Rebuttal Power Costs 3" xfId="3813"/>
    <cellStyle name="_Portfolio SPlan Base Case.xls Chart 2_Rebuttal Power Costs 3 2" xfId="18770"/>
    <cellStyle name="_Portfolio SPlan Base Case.xls Chart 2_Rebuttal Power Costs 3 2 2" xfId="22988"/>
    <cellStyle name="_Portfolio SPlan Base Case.xls Chart 2_Rebuttal Power Costs 3 3" xfId="22989"/>
    <cellStyle name="_Portfolio SPlan Base Case.xls Chart 2_Rebuttal Power Costs 3 4" xfId="22990"/>
    <cellStyle name="_Portfolio SPlan Base Case.xls Chart 2_Rebuttal Power Costs 4" xfId="14177"/>
    <cellStyle name="_Portfolio SPlan Base Case.xls Chart 2_Rebuttal Power Costs 4 2" xfId="22991"/>
    <cellStyle name="_Portfolio SPlan Base Case.xls Chart 2_Rebuttal Power Costs 5" xfId="22992"/>
    <cellStyle name="_Portfolio SPlan Base Case.xls Chart 2_Rebuttal Power Costs_Adj Bench DR 3 for Initial Briefs (Electric)" xfId="3814"/>
    <cellStyle name="_Portfolio SPlan Base Case.xls Chart 2_Rebuttal Power Costs_Adj Bench DR 3 for Initial Briefs (Electric) 2" xfId="3815"/>
    <cellStyle name="_Portfolio SPlan Base Case.xls Chart 2_Rebuttal Power Costs_Adj Bench DR 3 for Initial Briefs (Electric) 2 2" xfId="3816"/>
    <cellStyle name="_Portfolio SPlan Base Case.xls Chart 2_Rebuttal Power Costs_Adj Bench DR 3 for Initial Briefs (Electric) 2 2 2" xfId="18771"/>
    <cellStyle name="_Portfolio SPlan Base Case.xls Chart 2_Rebuttal Power Costs_Adj Bench DR 3 for Initial Briefs (Electric) 2 2 2 2" xfId="22993"/>
    <cellStyle name="_Portfolio SPlan Base Case.xls Chart 2_Rebuttal Power Costs_Adj Bench DR 3 for Initial Briefs (Electric) 2 2 3" xfId="22994"/>
    <cellStyle name="_Portfolio SPlan Base Case.xls Chart 2_Rebuttal Power Costs_Adj Bench DR 3 for Initial Briefs (Electric) 2 2 4" xfId="22995"/>
    <cellStyle name="_Portfolio SPlan Base Case.xls Chart 2_Rebuttal Power Costs_Adj Bench DR 3 for Initial Briefs (Electric) 2 3" xfId="14180"/>
    <cellStyle name="_Portfolio SPlan Base Case.xls Chart 2_Rebuttal Power Costs_Adj Bench DR 3 for Initial Briefs (Electric) 2 3 2" xfId="22996"/>
    <cellStyle name="_Portfolio SPlan Base Case.xls Chart 2_Rebuttal Power Costs_Adj Bench DR 3 for Initial Briefs (Electric) 2 4" xfId="22997"/>
    <cellStyle name="_Portfolio SPlan Base Case.xls Chart 2_Rebuttal Power Costs_Adj Bench DR 3 for Initial Briefs (Electric) 3" xfId="3817"/>
    <cellStyle name="_Portfolio SPlan Base Case.xls Chart 2_Rebuttal Power Costs_Adj Bench DR 3 for Initial Briefs (Electric) 3 2" xfId="18772"/>
    <cellStyle name="_Portfolio SPlan Base Case.xls Chart 2_Rebuttal Power Costs_Adj Bench DR 3 for Initial Briefs (Electric) 3 2 2" xfId="22998"/>
    <cellStyle name="_Portfolio SPlan Base Case.xls Chart 2_Rebuttal Power Costs_Adj Bench DR 3 for Initial Briefs (Electric) 3 3" xfId="22999"/>
    <cellStyle name="_Portfolio SPlan Base Case.xls Chart 2_Rebuttal Power Costs_Adj Bench DR 3 for Initial Briefs (Electric) 3 4" xfId="23000"/>
    <cellStyle name="_Portfolio SPlan Base Case.xls Chart 2_Rebuttal Power Costs_Adj Bench DR 3 for Initial Briefs (Electric) 4" xfId="14179"/>
    <cellStyle name="_Portfolio SPlan Base Case.xls Chart 2_Rebuttal Power Costs_Adj Bench DR 3 for Initial Briefs (Electric) 4 2" xfId="23001"/>
    <cellStyle name="_Portfolio SPlan Base Case.xls Chart 2_Rebuttal Power Costs_Adj Bench DR 3 for Initial Briefs (Electric) 5" xfId="23002"/>
    <cellStyle name="_Portfolio SPlan Base Case.xls Chart 2_Rebuttal Power Costs_Adj Bench DR 3 for Initial Briefs (Electric)_DEM-WP(C) ENERG10C--ctn Mid-C_042010 2010GRC" xfId="9519"/>
    <cellStyle name="_Portfolio SPlan Base Case.xls Chart 2_Rebuttal Power Costs_Adj Bench DR 3 for Initial Briefs (Electric)_DEM-WP(C) ENERG10C--ctn Mid-C_042010 2010GRC 2" xfId="39158"/>
    <cellStyle name="_Portfolio SPlan Base Case.xls Chart 2_Rebuttal Power Costs_DEM-WP(C) ENERG10C--ctn Mid-C_042010 2010GRC" xfId="9520"/>
    <cellStyle name="_Portfolio SPlan Base Case.xls Chart 2_Rebuttal Power Costs_DEM-WP(C) ENERG10C--ctn Mid-C_042010 2010GRC 2" xfId="39159"/>
    <cellStyle name="_Portfolio SPlan Base Case.xls Chart 2_Rebuttal Power Costs_Electric Rev Req Model (2009 GRC) Rebuttal" xfId="3818"/>
    <cellStyle name="_Portfolio SPlan Base Case.xls Chart 2_Rebuttal Power Costs_Electric Rev Req Model (2009 GRC) Rebuttal 2" xfId="3819"/>
    <cellStyle name="_Portfolio SPlan Base Case.xls Chart 2_Rebuttal Power Costs_Electric Rev Req Model (2009 GRC) Rebuttal 2 2" xfId="3820"/>
    <cellStyle name="_Portfolio SPlan Base Case.xls Chart 2_Rebuttal Power Costs_Electric Rev Req Model (2009 GRC) Rebuttal 2 2 2" xfId="18773"/>
    <cellStyle name="_Portfolio SPlan Base Case.xls Chart 2_Rebuttal Power Costs_Electric Rev Req Model (2009 GRC) Rebuttal 2 3" xfId="16240"/>
    <cellStyle name="_Portfolio SPlan Base Case.xls Chart 2_Rebuttal Power Costs_Electric Rev Req Model (2009 GRC) Rebuttal 3" xfId="3821"/>
    <cellStyle name="_Portfolio SPlan Base Case.xls Chart 2_Rebuttal Power Costs_Electric Rev Req Model (2009 GRC) Rebuttal 3 2" xfId="18774"/>
    <cellStyle name="_Portfolio SPlan Base Case.xls Chart 2_Rebuttal Power Costs_Electric Rev Req Model (2009 GRC) Rebuttal 4" xfId="14181"/>
    <cellStyle name="_Portfolio SPlan Base Case.xls Chart 2_Rebuttal Power Costs_Electric Rev Req Model (2009 GRC) Rebuttal REmoval of New  WH Solar AdjustMI" xfId="3822"/>
    <cellStyle name="_Portfolio SPlan Base Case.xls Chart 2_Rebuttal Power Costs_Electric Rev Req Model (2009 GRC) Rebuttal REmoval of New  WH Solar AdjustMI 2" xfId="3823"/>
    <cellStyle name="_Portfolio SPlan Base Case.xls Chart 2_Rebuttal Power Costs_Electric Rev Req Model (2009 GRC) Rebuttal REmoval of New  WH Solar AdjustMI 2 2" xfId="3824"/>
    <cellStyle name="_Portfolio SPlan Base Case.xls Chart 2_Rebuttal Power Costs_Electric Rev Req Model (2009 GRC) Rebuttal REmoval of New  WH Solar AdjustMI 2 2 2" xfId="18775"/>
    <cellStyle name="_Portfolio SPlan Base Case.xls Chart 2_Rebuttal Power Costs_Electric Rev Req Model (2009 GRC) Rebuttal REmoval of New  WH Solar AdjustMI 2 2 2 2" xfId="23003"/>
    <cellStyle name="_Portfolio SPlan Base Case.xls Chart 2_Rebuttal Power Costs_Electric Rev Req Model (2009 GRC) Rebuttal REmoval of New  WH Solar AdjustMI 2 2 3" xfId="23004"/>
    <cellStyle name="_Portfolio SPlan Base Case.xls Chart 2_Rebuttal Power Costs_Electric Rev Req Model (2009 GRC) Rebuttal REmoval of New  WH Solar AdjustMI 2 2 4" xfId="23005"/>
    <cellStyle name="_Portfolio SPlan Base Case.xls Chart 2_Rebuttal Power Costs_Electric Rev Req Model (2009 GRC) Rebuttal REmoval of New  WH Solar AdjustMI 2 3" xfId="14183"/>
    <cellStyle name="_Portfolio SPlan Base Case.xls Chart 2_Rebuttal Power Costs_Electric Rev Req Model (2009 GRC) Rebuttal REmoval of New  WH Solar AdjustMI 2 3 2" xfId="23006"/>
    <cellStyle name="_Portfolio SPlan Base Case.xls Chart 2_Rebuttal Power Costs_Electric Rev Req Model (2009 GRC) Rebuttal REmoval of New  WH Solar AdjustMI 2 4" xfId="23007"/>
    <cellStyle name="_Portfolio SPlan Base Case.xls Chart 2_Rebuttal Power Costs_Electric Rev Req Model (2009 GRC) Rebuttal REmoval of New  WH Solar AdjustMI 3" xfId="3825"/>
    <cellStyle name="_Portfolio SPlan Base Case.xls Chart 2_Rebuttal Power Costs_Electric Rev Req Model (2009 GRC) Rebuttal REmoval of New  WH Solar AdjustMI 3 2" xfId="18776"/>
    <cellStyle name="_Portfolio SPlan Base Case.xls Chart 2_Rebuttal Power Costs_Electric Rev Req Model (2009 GRC) Rebuttal REmoval of New  WH Solar AdjustMI 3 2 2" xfId="23008"/>
    <cellStyle name="_Portfolio SPlan Base Case.xls Chart 2_Rebuttal Power Costs_Electric Rev Req Model (2009 GRC) Rebuttal REmoval of New  WH Solar AdjustMI 3 3" xfId="23009"/>
    <cellStyle name="_Portfolio SPlan Base Case.xls Chart 2_Rebuttal Power Costs_Electric Rev Req Model (2009 GRC) Rebuttal REmoval of New  WH Solar AdjustMI 3 4" xfId="23010"/>
    <cellStyle name="_Portfolio SPlan Base Case.xls Chart 2_Rebuttal Power Costs_Electric Rev Req Model (2009 GRC) Rebuttal REmoval of New  WH Solar AdjustMI 4" xfId="14182"/>
    <cellStyle name="_Portfolio SPlan Base Case.xls Chart 2_Rebuttal Power Costs_Electric Rev Req Model (2009 GRC) Rebuttal REmoval of New  WH Solar AdjustMI 4 2" xfId="23011"/>
    <cellStyle name="_Portfolio SPlan Base Case.xls Chart 2_Rebuttal Power Costs_Electric Rev Req Model (2009 GRC) Rebuttal REmoval of New  WH Solar AdjustMI 5" xfId="23012"/>
    <cellStyle name="_Portfolio SPlan Base Case.xls Chart 2_Rebuttal Power Costs_Electric Rev Req Model (2009 GRC) Rebuttal REmoval of New  WH Solar AdjustMI_DEM-WP(C) ENERG10C--ctn Mid-C_042010 2010GRC" xfId="9521"/>
    <cellStyle name="_Portfolio SPlan Base Case.xls Chart 2_Rebuttal Power Costs_Electric Rev Req Model (2009 GRC) Rebuttal REmoval of New  WH Solar AdjustMI_DEM-WP(C) ENERG10C--ctn Mid-C_042010 2010GRC 2" xfId="39160"/>
    <cellStyle name="_Portfolio SPlan Base Case.xls Chart 2_Rebuttal Power Costs_Electric Rev Req Model (2009 GRC) Revised 01-18-2010" xfId="3826"/>
    <cellStyle name="_Portfolio SPlan Base Case.xls Chart 2_Rebuttal Power Costs_Electric Rev Req Model (2009 GRC) Revised 01-18-2010 2" xfId="3827"/>
    <cellStyle name="_Portfolio SPlan Base Case.xls Chart 2_Rebuttal Power Costs_Electric Rev Req Model (2009 GRC) Revised 01-18-2010 2 2" xfId="3828"/>
    <cellStyle name="_Portfolio SPlan Base Case.xls Chart 2_Rebuttal Power Costs_Electric Rev Req Model (2009 GRC) Revised 01-18-2010 2 2 2" xfId="18777"/>
    <cellStyle name="_Portfolio SPlan Base Case.xls Chart 2_Rebuttal Power Costs_Electric Rev Req Model (2009 GRC) Revised 01-18-2010 2 2 2 2" xfId="23013"/>
    <cellStyle name="_Portfolio SPlan Base Case.xls Chart 2_Rebuttal Power Costs_Electric Rev Req Model (2009 GRC) Revised 01-18-2010 2 2 3" xfId="23014"/>
    <cellStyle name="_Portfolio SPlan Base Case.xls Chart 2_Rebuttal Power Costs_Electric Rev Req Model (2009 GRC) Revised 01-18-2010 2 2 4" xfId="23015"/>
    <cellStyle name="_Portfolio SPlan Base Case.xls Chart 2_Rebuttal Power Costs_Electric Rev Req Model (2009 GRC) Revised 01-18-2010 2 3" xfId="14185"/>
    <cellStyle name="_Portfolio SPlan Base Case.xls Chart 2_Rebuttal Power Costs_Electric Rev Req Model (2009 GRC) Revised 01-18-2010 2 3 2" xfId="23016"/>
    <cellStyle name="_Portfolio SPlan Base Case.xls Chart 2_Rebuttal Power Costs_Electric Rev Req Model (2009 GRC) Revised 01-18-2010 2 4" xfId="23017"/>
    <cellStyle name="_Portfolio SPlan Base Case.xls Chart 2_Rebuttal Power Costs_Electric Rev Req Model (2009 GRC) Revised 01-18-2010 3" xfId="3829"/>
    <cellStyle name="_Portfolio SPlan Base Case.xls Chart 2_Rebuttal Power Costs_Electric Rev Req Model (2009 GRC) Revised 01-18-2010 3 2" xfId="18778"/>
    <cellStyle name="_Portfolio SPlan Base Case.xls Chart 2_Rebuttal Power Costs_Electric Rev Req Model (2009 GRC) Revised 01-18-2010 3 2 2" xfId="23018"/>
    <cellStyle name="_Portfolio SPlan Base Case.xls Chart 2_Rebuttal Power Costs_Electric Rev Req Model (2009 GRC) Revised 01-18-2010 3 3" xfId="23019"/>
    <cellStyle name="_Portfolio SPlan Base Case.xls Chart 2_Rebuttal Power Costs_Electric Rev Req Model (2009 GRC) Revised 01-18-2010 3 4" xfId="23020"/>
    <cellStyle name="_Portfolio SPlan Base Case.xls Chart 2_Rebuttal Power Costs_Electric Rev Req Model (2009 GRC) Revised 01-18-2010 4" xfId="14184"/>
    <cellStyle name="_Portfolio SPlan Base Case.xls Chart 2_Rebuttal Power Costs_Electric Rev Req Model (2009 GRC) Revised 01-18-2010 4 2" xfId="23021"/>
    <cellStyle name="_Portfolio SPlan Base Case.xls Chart 2_Rebuttal Power Costs_Electric Rev Req Model (2009 GRC) Revised 01-18-2010 5" xfId="23022"/>
    <cellStyle name="_Portfolio SPlan Base Case.xls Chart 2_Rebuttal Power Costs_Electric Rev Req Model (2009 GRC) Revised 01-18-2010_DEM-WP(C) ENERG10C--ctn Mid-C_042010 2010GRC" xfId="9522"/>
    <cellStyle name="_Portfolio SPlan Base Case.xls Chart 2_Rebuttal Power Costs_Electric Rev Req Model (2009 GRC) Revised 01-18-2010_DEM-WP(C) ENERG10C--ctn Mid-C_042010 2010GRC 2" xfId="39161"/>
    <cellStyle name="_Portfolio SPlan Base Case.xls Chart 2_Rebuttal Power Costs_Final Order Electric EXHIBIT A-1" xfId="3830"/>
    <cellStyle name="_Portfolio SPlan Base Case.xls Chart 2_Rebuttal Power Costs_Final Order Electric EXHIBIT A-1 2" xfId="3831"/>
    <cellStyle name="_Portfolio SPlan Base Case.xls Chart 2_Rebuttal Power Costs_Final Order Electric EXHIBIT A-1 2 2" xfId="3832"/>
    <cellStyle name="_Portfolio SPlan Base Case.xls Chart 2_Rebuttal Power Costs_Final Order Electric EXHIBIT A-1 2 2 2" xfId="18779"/>
    <cellStyle name="_Portfolio SPlan Base Case.xls Chart 2_Rebuttal Power Costs_Final Order Electric EXHIBIT A-1 2 3" xfId="16241"/>
    <cellStyle name="_Portfolio SPlan Base Case.xls Chart 2_Rebuttal Power Costs_Final Order Electric EXHIBIT A-1 2 4" xfId="23023"/>
    <cellStyle name="_Portfolio SPlan Base Case.xls Chart 2_Rebuttal Power Costs_Final Order Electric EXHIBIT A-1 3" xfId="3833"/>
    <cellStyle name="_Portfolio SPlan Base Case.xls Chart 2_Rebuttal Power Costs_Final Order Electric EXHIBIT A-1 3 2" xfId="18780"/>
    <cellStyle name="_Portfolio SPlan Base Case.xls Chart 2_Rebuttal Power Costs_Final Order Electric EXHIBIT A-1 4" xfId="14186"/>
    <cellStyle name="_Portfolio SPlan Base Case.xls Chart 2_Rebuttal Power Costs_Final Order Electric EXHIBIT A-1 5" xfId="23024"/>
    <cellStyle name="_Portfolio SPlan Base Case.xls Chart 2_Rebuttal Power Costs_Final Order Electric EXHIBIT A-1 6" xfId="23025"/>
    <cellStyle name="_Portfolio SPlan Base Case.xls Chart 2_TENASKA REGULATORY ASSET" xfId="3834"/>
    <cellStyle name="_Portfolio SPlan Base Case.xls Chart 2_TENASKA REGULATORY ASSET 2" xfId="3835"/>
    <cellStyle name="_Portfolio SPlan Base Case.xls Chart 2_TENASKA REGULATORY ASSET 2 2" xfId="3836"/>
    <cellStyle name="_Portfolio SPlan Base Case.xls Chart 2_TENASKA REGULATORY ASSET 2 2 2" xfId="18781"/>
    <cellStyle name="_Portfolio SPlan Base Case.xls Chart 2_TENASKA REGULATORY ASSET 2 3" xfId="16242"/>
    <cellStyle name="_Portfolio SPlan Base Case.xls Chart 2_TENASKA REGULATORY ASSET 2 4" xfId="23026"/>
    <cellStyle name="_Portfolio SPlan Base Case.xls Chart 2_TENASKA REGULATORY ASSET 3" xfId="3837"/>
    <cellStyle name="_Portfolio SPlan Base Case.xls Chart 2_TENASKA REGULATORY ASSET 3 2" xfId="18782"/>
    <cellStyle name="_Portfolio SPlan Base Case.xls Chart 2_TENASKA REGULATORY ASSET 4" xfId="14187"/>
    <cellStyle name="_Portfolio SPlan Base Case.xls Chart 2_TENASKA REGULATORY ASSET 5" xfId="23027"/>
    <cellStyle name="_Portfolio SPlan Base Case.xls Chart 2_TENASKA REGULATORY ASSET 6" xfId="23028"/>
    <cellStyle name="_Portfolio SPlan Base Case.xls Chart 3" xfId="3838"/>
    <cellStyle name="_Portfolio SPlan Base Case.xls Chart 3 2" xfId="3839"/>
    <cellStyle name="_Portfolio SPlan Base Case.xls Chart 3 2 2" xfId="3840"/>
    <cellStyle name="_Portfolio SPlan Base Case.xls Chart 3 2 2 2" xfId="18783"/>
    <cellStyle name="_Portfolio SPlan Base Case.xls Chart 3 2 2 2 2" xfId="23029"/>
    <cellStyle name="_Portfolio SPlan Base Case.xls Chart 3 2 2 2 2 2" xfId="23030"/>
    <cellStyle name="_Portfolio SPlan Base Case.xls Chart 3 2 2 2 3" xfId="23031"/>
    <cellStyle name="_Portfolio SPlan Base Case.xls Chart 3 2 2 3" xfId="23032"/>
    <cellStyle name="_Portfolio SPlan Base Case.xls Chart 3 2 2 3 2" xfId="23033"/>
    <cellStyle name="_Portfolio SPlan Base Case.xls Chart 3 2 2 4" xfId="23034"/>
    <cellStyle name="_Portfolio SPlan Base Case.xls Chart 3 2 3" xfId="14189"/>
    <cellStyle name="_Portfolio SPlan Base Case.xls Chart 3 2 3 2" xfId="23035"/>
    <cellStyle name="_Portfolio SPlan Base Case.xls Chart 3 2 3 2 2" xfId="23036"/>
    <cellStyle name="_Portfolio SPlan Base Case.xls Chart 3 2 3 3" xfId="23037"/>
    <cellStyle name="_Portfolio SPlan Base Case.xls Chart 3 2 4" xfId="23038"/>
    <cellStyle name="_Portfolio SPlan Base Case.xls Chart 3 2 4 2" xfId="23039"/>
    <cellStyle name="_Portfolio SPlan Base Case.xls Chart 3 2 5" xfId="23040"/>
    <cellStyle name="_Portfolio SPlan Base Case.xls Chart 3 3" xfId="3841"/>
    <cellStyle name="_Portfolio SPlan Base Case.xls Chart 3 3 2" xfId="18784"/>
    <cellStyle name="_Portfolio SPlan Base Case.xls Chart 3 3 2 2" xfId="23041"/>
    <cellStyle name="_Portfolio SPlan Base Case.xls Chart 3 3 2 3" xfId="23042"/>
    <cellStyle name="_Portfolio SPlan Base Case.xls Chart 3 3 3" xfId="23043"/>
    <cellStyle name="_Portfolio SPlan Base Case.xls Chart 3 3 4" xfId="23044"/>
    <cellStyle name="_Portfolio SPlan Base Case.xls Chart 3 4" xfId="14188"/>
    <cellStyle name="_Portfolio SPlan Base Case.xls Chart 3 4 2" xfId="23045"/>
    <cellStyle name="_Portfolio SPlan Base Case.xls Chart 3 4 2 2" xfId="23046"/>
    <cellStyle name="_Portfolio SPlan Base Case.xls Chart 3 4 3" xfId="23047"/>
    <cellStyle name="_Portfolio SPlan Base Case.xls Chart 3 5" xfId="23048"/>
    <cellStyle name="_Portfolio SPlan Base Case.xls Chart 3 5 2" xfId="23049"/>
    <cellStyle name="_Portfolio SPlan Base Case.xls Chart 3 5 3" xfId="23050"/>
    <cellStyle name="_Portfolio SPlan Base Case.xls Chart 3 6" xfId="23051"/>
    <cellStyle name="_Portfolio SPlan Base Case.xls Chart 3 6 2" xfId="23052"/>
    <cellStyle name="_Portfolio SPlan Base Case.xls Chart 3_Adj Bench DR 3 for Initial Briefs (Electric)" xfId="3842"/>
    <cellStyle name="_Portfolio SPlan Base Case.xls Chart 3_Adj Bench DR 3 for Initial Briefs (Electric) 2" xfId="3843"/>
    <cellStyle name="_Portfolio SPlan Base Case.xls Chart 3_Adj Bench DR 3 for Initial Briefs (Electric) 2 2" xfId="3844"/>
    <cellStyle name="_Portfolio SPlan Base Case.xls Chart 3_Adj Bench DR 3 for Initial Briefs (Electric) 2 2 2" xfId="18785"/>
    <cellStyle name="_Portfolio SPlan Base Case.xls Chart 3_Adj Bench DR 3 for Initial Briefs (Electric) 2 2 2 2" xfId="23053"/>
    <cellStyle name="_Portfolio SPlan Base Case.xls Chart 3_Adj Bench DR 3 for Initial Briefs (Electric) 2 2 3" xfId="23054"/>
    <cellStyle name="_Portfolio SPlan Base Case.xls Chart 3_Adj Bench DR 3 for Initial Briefs (Electric) 2 2 4" xfId="23055"/>
    <cellStyle name="_Portfolio SPlan Base Case.xls Chart 3_Adj Bench DR 3 for Initial Briefs (Electric) 2 3" xfId="14191"/>
    <cellStyle name="_Portfolio SPlan Base Case.xls Chart 3_Adj Bench DR 3 for Initial Briefs (Electric) 2 3 2" xfId="23056"/>
    <cellStyle name="_Portfolio SPlan Base Case.xls Chart 3_Adj Bench DR 3 for Initial Briefs (Electric) 2 4" xfId="23057"/>
    <cellStyle name="_Portfolio SPlan Base Case.xls Chart 3_Adj Bench DR 3 for Initial Briefs (Electric) 3" xfId="3845"/>
    <cellStyle name="_Portfolio SPlan Base Case.xls Chart 3_Adj Bench DR 3 for Initial Briefs (Electric) 3 2" xfId="18786"/>
    <cellStyle name="_Portfolio SPlan Base Case.xls Chart 3_Adj Bench DR 3 for Initial Briefs (Electric) 3 2 2" xfId="23058"/>
    <cellStyle name="_Portfolio SPlan Base Case.xls Chart 3_Adj Bench DR 3 for Initial Briefs (Electric) 3 3" xfId="23059"/>
    <cellStyle name="_Portfolio SPlan Base Case.xls Chart 3_Adj Bench DR 3 for Initial Briefs (Electric) 3 4" xfId="23060"/>
    <cellStyle name="_Portfolio SPlan Base Case.xls Chart 3_Adj Bench DR 3 for Initial Briefs (Electric) 4" xfId="14190"/>
    <cellStyle name="_Portfolio SPlan Base Case.xls Chart 3_Adj Bench DR 3 for Initial Briefs (Electric) 4 2" xfId="23061"/>
    <cellStyle name="_Portfolio SPlan Base Case.xls Chart 3_Adj Bench DR 3 for Initial Briefs (Electric) 5" xfId="23062"/>
    <cellStyle name="_Portfolio SPlan Base Case.xls Chart 3_Adj Bench DR 3 for Initial Briefs (Electric)_DEM-WP(C) ENERG10C--ctn Mid-C_042010 2010GRC" xfId="9523"/>
    <cellStyle name="_Portfolio SPlan Base Case.xls Chart 3_Adj Bench DR 3 for Initial Briefs (Electric)_DEM-WP(C) ENERG10C--ctn Mid-C_042010 2010GRC 2" xfId="39162"/>
    <cellStyle name="_Portfolio SPlan Base Case.xls Chart 3_Book1" xfId="10993"/>
    <cellStyle name="_Portfolio SPlan Base Case.xls Chart 3_Book1 2" xfId="39163"/>
    <cellStyle name="_Portfolio SPlan Base Case.xls Chart 3_Book2" xfId="3846"/>
    <cellStyle name="_Portfolio SPlan Base Case.xls Chart 3_Book2 2" xfId="3847"/>
    <cellStyle name="_Portfolio SPlan Base Case.xls Chart 3_Book2 2 2" xfId="3848"/>
    <cellStyle name="_Portfolio SPlan Base Case.xls Chart 3_Book2 2 2 2" xfId="18787"/>
    <cellStyle name="_Portfolio SPlan Base Case.xls Chart 3_Book2 2 2 2 2" xfId="23063"/>
    <cellStyle name="_Portfolio SPlan Base Case.xls Chart 3_Book2 2 2 3" xfId="23064"/>
    <cellStyle name="_Portfolio SPlan Base Case.xls Chart 3_Book2 2 2 4" xfId="23065"/>
    <cellStyle name="_Portfolio SPlan Base Case.xls Chart 3_Book2 2 3" xfId="14193"/>
    <cellStyle name="_Portfolio SPlan Base Case.xls Chart 3_Book2 2 3 2" xfId="23066"/>
    <cellStyle name="_Portfolio SPlan Base Case.xls Chart 3_Book2 2 4" xfId="23067"/>
    <cellStyle name="_Portfolio SPlan Base Case.xls Chart 3_Book2 3" xfId="3849"/>
    <cellStyle name="_Portfolio SPlan Base Case.xls Chart 3_Book2 3 2" xfId="18788"/>
    <cellStyle name="_Portfolio SPlan Base Case.xls Chart 3_Book2 3 2 2" xfId="23068"/>
    <cellStyle name="_Portfolio SPlan Base Case.xls Chart 3_Book2 3 3" xfId="23069"/>
    <cellStyle name="_Portfolio SPlan Base Case.xls Chart 3_Book2 3 4" xfId="23070"/>
    <cellStyle name="_Portfolio SPlan Base Case.xls Chart 3_Book2 4" xfId="14192"/>
    <cellStyle name="_Portfolio SPlan Base Case.xls Chart 3_Book2 4 2" xfId="23071"/>
    <cellStyle name="_Portfolio SPlan Base Case.xls Chart 3_Book2 5" xfId="23072"/>
    <cellStyle name="_Portfolio SPlan Base Case.xls Chart 3_Book2_Adj Bench DR 3 for Initial Briefs (Electric)" xfId="3850"/>
    <cellStyle name="_Portfolio SPlan Base Case.xls Chart 3_Book2_Adj Bench DR 3 for Initial Briefs (Electric) 2" xfId="3851"/>
    <cellStyle name="_Portfolio SPlan Base Case.xls Chart 3_Book2_Adj Bench DR 3 for Initial Briefs (Electric) 2 2" xfId="3852"/>
    <cellStyle name="_Portfolio SPlan Base Case.xls Chart 3_Book2_Adj Bench DR 3 for Initial Briefs (Electric) 2 2 2" xfId="18789"/>
    <cellStyle name="_Portfolio SPlan Base Case.xls Chart 3_Book2_Adj Bench DR 3 for Initial Briefs (Electric) 2 2 2 2" xfId="23073"/>
    <cellStyle name="_Portfolio SPlan Base Case.xls Chart 3_Book2_Adj Bench DR 3 for Initial Briefs (Electric) 2 2 3" xfId="23074"/>
    <cellStyle name="_Portfolio SPlan Base Case.xls Chart 3_Book2_Adj Bench DR 3 for Initial Briefs (Electric) 2 2 4" xfId="23075"/>
    <cellStyle name="_Portfolio SPlan Base Case.xls Chart 3_Book2_Adj Bench DR 3 for Initial Briefs (Electric) 2 3" xfId="14195"/>
    <cellStyle name="_Portfolio SPlan Base Case.xls Chart 3_Book2_Adj Bench DR 3 for Initial Briefs (Electric) 2 3 2" xfId="23076"/>
    <cellStyle name="_Portfolio SPlan Base Case.xls Chart 3_Book2_Adj Bench DR 3 for Initial Briefs (Electric) 2 4" xfId="23077"/>
    <cellStyle name="_Portfolio SPlan Base Case.xls Chart 3_Book2_Adj Bench DR 3 for Initial Briefs (Electric) 3" xfId="3853"/>
    <cellStyle name="_Portfolio SPlan Base Case.xls Chart 3_Book2_Adj Bench DR 3 for Initial Briefs (Electric) 3 2" xfId="18790"/>
    <cellStyle name="_Portfolio SPlan Base Case.xls Chart 3_Book2_Adj Bench DR 3 for Initial Briefs (Electric) 3 2 2" xfId="23078"/>
    <cellStyle name="_Portfolio SPlan Base Case.xls Chart 3_Book2_Adj Bench DR 3 for Initial Briefs (Electric) 3 3" xfId="23079"/>
    <cellStyle name="_Portfolio SPlan Base Case.xls Chart 3_Book2_Adj Bench DR 3 for Initial Briefs (Electric) 3 4" xfId="23080"/>
    <cellStyle name="_Portfolio SPlan Base Case.xls Chart 3_Book2_Adj Bench DR 3 for Initial Briefs (Electric) 4" xfId="14194"/>
    <cellStyle name="_Portfolio SPlan Base Case.xls Chart 3_Book2_Adj Bench DR 3 for Initial Briefs (Electric) 4 2" xfId="23081"/>
    <cellStyle name="_Portfolio SPlan Base Case.xls Chart 3_Book2_Adj Bench DR 3 for Initial Briefs (Electric) 5" xfId="23082"/>
    <cellStyle name="_Portfolio SPlan Base Case.xls Chart 3_Book2_Adj Bench DR 3 for Initial Briefs (Electric)_DEM-WP(C) ENERG10C--ctn Mid-C_042010 2010GRC" xfId="9524"/>
    <cellStyle name="_Portfolio SPlan Base Case.xls Chart 3_Book2_Adj Bench DR 3 for Initial Briefs (Electric)_DEM-WP(C) ENERG10C--ctn Mid-C_042010 2010GRC 2" xfId="39164"/>
    <cellStyle name="_Portfolio SPlan Base Case.xls Chart 3_Book2_DEM-WP(C) ENERG10C--ctn Mid-C_042010 2010GRC" xfId="9525"/>
    <cellStyle name="_Portfolio SPlan Base Case.xls Chart 3_Book2_DEM-WP(C) ENERG10C--ctn Mid-C_042010 2010GRC 2" xfId="39165"/>
    <cellStyle name="_Portfolio SPlan Base Case.xls Chart 3_Book2_Electric Rev Req Model (2009 GRC) Rebuttal" xfId="3854"/>
    <cellStyle name="_Portfolio SPlan Base Case.xls Chart 3_Book2_Electric Rev Req Model (2009 GRC) Rebuttal 2" xfId="3855"/>
    <cellStyle name="_Portfolio SPlan Base Case.xls Chart 3_Book2_Electric Rev Req Model (2009 GRC) Rebuttal 2 2" xfId="3856"/>
    <cellStyle name="_Portfolio SPlan Base Case.xls Chart 3_Book2_Electric Rev Req Model (2009 GRC) Rebuttal 2 2 2" xfId="18791"/>
    <cellStyle name="_Portfolio SPlan Base Case.xls Chart 3_Book2_Electric Rev Req Model (2009 GRC) Rebuttal 2 3" xfId="16243"/>
    <cellStyle name="_Portfolio SPlan Base Case.xls Chart 3_Book2_Electric Rev Req Model (2009 GRC) Rebuttal 3" xfId="3857"/>
    <cellStyle name="_Portfolio SPlan Base Case.xls Chart 3_Book2_Electric Rev Req Model (2009 GRC) Rebuttal 3 2" xfId="18792"/>
    <cellStyle name="_Portfolio SPlan Base Case.xls Chart 3_Book2_Electric Rev Req Model (2009 GRC) Rebuttal 4" xfId="14196"/>
    <cellStyle name="_Portfolio SPlan Base Case.xls Chart 3_Book2_Electric Rev Req Model (2009 GRC) Rebuttal REmoval of New  WH Solar AdjustMI" xfId="3858"/>
    <cellStyle name="_Portfolio SPlan Base Case.xls Chart 3_Book2_Electric Rev Req Model (2009 GRC) Rebuttal REmoval of New  WH Solar AdjustMI 2" xfId="3859"/>
    <cellStyle name="_Portfolio SPlan Base Case.xls Chart 3_Book2_Electric Rev Req Model (2009 GRC) Rebuttal REmoval of New  WH Solar AdjustMI 2 2" xfId="3860"/>
    <cellStyle name="_Portfolio SPlan Base Case.xls Chart 3_Book2_Electric Rev Req Model (2009 GRC) Rebuttal REmoval of New  WH Solar AdjustMI 2 2 2" xfId="18793"/>
    <cellStyle name="_Portfolio SPlan Base Case.xls Chart 3_Book2_Electric Rev Req Model (2009 GRC) Rebuttal REmoval of New  WH Solar AdjustMI 2 2 2 2" xfId="23083"/>
    <cellStyle name="_Portfolio SPlan Base Case.xls Chart 3_Book2_Electric Rev Req Model (2009 GRC) Rebuttal REmoval of New  WH Solar AdjustMI 2 2 3" xfId="23084"/>
    <cellStyle name="_Portfolio SPlan Base Case.xls Chart 3_Book2_Electric Rev Req Model (2009 GRC) Rebuttal REmoval of New  WH Solar AdjustMI 2 2 4" xfId="23085"/>
    <cellStyle name="_Portfolio SPlan Base Case.xls Chart 3_Book2_Electric Rev Req Model (2009 GRC) Rebuttal REmoval of New  WH Solar AdjustMI 2 3" xfId="14198"/>
    <cellStyle name="_Portfolio SPlan Base Case.xls Chart 3_Book2_Electric Rev Req Model (2009 GRC) Rebuttal REmoval of New  WH Solar AdjustMI 2 3 2" xfId="23086"/>
    <cellStyle name="_Portfolio SPlan Base Case.xls Chart 3_Book2_Electric Rev Req Model (2009 GRC) Rebuttal REmoval of New  WH Solar AdjustMI 2 4" xfId="23087"/>
    <cellStyle name="_Portfolio SPlan Base Case.xls Chart 3_Book2_Electric Rev Req Model (2009 GRC) Rebuttal REmoval of New  WH Solar AdjustMI 3" xfId="3861"/>
    <cellStyle name="_Portfolio SPlan Base Case.xls Chart 3_Book2_Electric Rev Req Model (2009 GRC) Rebuttal REmoval of New  WH Solar AdjustMI 3 2" xfId="18794"/>
    <cellStyle name="_Portfolio SPlan Base Case.xls Chart 3_Book2_Electric Rev Req Model (2009 GRC) Rebuttal REmoval of New  WH Solar AdjustMI 3 2 2" xfId="23088"/>
    <cellStyle name="_Portfolio SPlan Base Case.xls Chart 3_Book2_Electric Rev Req Model (2009 GRC) Rebuttal REmoval of New  WH Solar AdjustMI 3 3" xfId="23089"/>
    <cellStyle name="_Portfolio SPlan Base Case.xls Chart 3_Book2_Electric Rev Req Model (2009 GRC) Rebuttal REmoval of New  WH Solar AdjustMI 3 4" xfId="23090"/>
    <cellStyle name="_Portfolio SPlan Base Case.xls Chart 3_Book2_Electric Rev Req Model (2009 GRC) Rebuttal REmoval of New  WH Solar AdjustMI 4" xfId="14197"/>
    <cellStyle name="_Portfolio SPlan Base Case.xls Chart 3_Book2_Electric Rev Req Model (2009 GRC) Rebuttal REmoval of New  WH Solar AdjustMI 4 2" xfId="23091"/>
    <cellStyle name="_Portfolio SPlan Base Case.xls Chart 3_Book2_Electric Rev Req Model (2009 GRC) Rebuttal REmoval of New  WH Solar AdjustMI 5" xfId="23092"/>
    <cellStyle name="_Portfolio SPlan Base Case.xls Chart 3_Book2_Electric Rev Req Model (2009 GRC) Rebuttal REmoval of New  WH Solar AdjustMI_DEM-WP(C) ENERG10C--ctn Mid-C_042010 2010GRC" xfId="9526"/>
    <cellStyle name="_Portfolio SPlan Base Case.xls Chart 3_Book2_Electric Rev Req Model (2009 GRC) Rebuttal REmoval of New  WH Solar AdjustMI_DEM-WP(C) ENERG10C--ctn Mid-C_042010 2010GRC 2" xfId="39166"/>
    <cellStyle name="_Portfolio SPlan Base Case.xls Chart 3_Book2_Electric Rev Req Model (2009 GRC) Revised 01-18-2010" xfId="3862"/>
    <cellStyle name="_Portfolio SPlan Base Case.xls Chart 3_Book2_Electric Rev Req Model (2009 GRC) Revised 01-18-2010 2" xfId="3863"/>
    <cellStyle name="_Portfolio SPlan Base Case.xls Chart 3_Book2_Electric Rev Req Model (2009 GRC) Revised 01-18-2010 2 2" xfId="3864"/>
    <cellStyle name="_Portfolio SPlan Base Case.xls Chart 3_Book2_Electric Rev Req Model (2009 GRC) Revised 01-18-2010 2 2 2" xfId="18795"/>
    <cellStyle name="_Portfolio SPlan Base Case.xls Chart 3_Book2_Electric Rev Req Model (2009 GRC) Revised 01-18-2010 2 2 2 2" xfId="23093"/>
    <cellStyle name="_Portfolio SPlan Base Case.xls Chart 3_Book2_Electric Rev Req Model (2009 GRC) Revised 01-18-2010 2 2 3" xfId="23094"/>
    <cellStyle name="_Portfolio SPlan Base Case.xls Chart 3_Book2_Electric Rev Req Model (2009 GRC) Revised 01-18-2010 2 2 4" xfId="23095"/>
    <cellStyle name="_Portfolio SPlan Base Case.xls Chart 3_Book2_Electric Rev Req Model (2009 GRC) Revised 01-18-2010 2 3" xfId="14200"/>
    <cellStyle name="_Portfolio SPlan Base Case.xls Chart 3_Book2_Electric Rev Req Model (2009 GRC) Revised 01-18-2010 2 3 2" xfId="23096"/>
    <cellStyle name="_Portfolio SPlan Base Case.xls Chart 3_Book2_Electric Rev Req Model (2009 GRC) Revised 01-18-2010 2 4" xfId="23097"/>
    <cellStyle name="_Portfolio SPlan Base Case.xls Chart 3_Book2_Electric Rev Req Model (2009 GRC) Revised 01-18-2010 3" xfId="3865"/>
    <cellStyle name="_Portfolio SPlan Base Case.xls Chart 3_Book2_Electric Rev Req Model (2009 GRC) Revised 01-18-2010 3 2" xfId="18796"/>
    <cellStyle name="_Portfolio SPlan Base Case.xls Chart 3_Book2_Electric Rev Req Model (2009 GRC) Revised 01-18-2010 3 2 2" xfId="23098"/>
    <cellStyle name="_Portfolio SPlan Base Case.xls Chart 3_Book2_Electric Rev Req Model (2009 GRC) Revised 01-18-2010 3 3" xfId="23099"/>
    <cellStyle name="_Portfolio SPlan Base Case.xls Chart 3_Book2_Electric Rev Req Model (2009 GRC) Revised 01-18-2010 3 4" xfId="23100"/>
    <cellStyle name="_Portfolio SPlan Base Case.xls Chart 3_Book2_Electric Rev Req Model (2009 GRC) Revised 01-18-2010 4" xfId="14199"/>
    <cellStyle name="_Portfolio SPlan Base Case.xls Chart 3_Book2_Electric Rev Req Model (2009 GRC) Revised 01-18-2010 4 2" xfId="23101"/>
    <cellStyle name="_Portfolio SPlan Base Case.xls Chart 3_Book2_Electric Rev Req Model (2009 GRC) Revised 01-18-2010 5" xfId="23102"/>
    <cellStyle name="_Portfolio SPlan Base Case.xls Chart 3_Book2_Electric Rev Req Model (2009 GRC) Revised 01-18-2010_DEM-WP(C) ENERG10C--ctn Mid-C_042010 2010GRC" xfId="9527"/>
    <cellStyle name="_Portfolio SPlan Base Case.xls Chart 3_Book2_Electric Rev Req Model (2009 GRC) Revised 01-18-2010_DEM-WP(C) ENERG10C--ctn Mid-C_042010 2010GRC 2" xfId="39167"/>
    <cellStyle name="_Portfolio SPlan Base Case.xls Chart 3_Book2_Final Order Electric EXHIBIT A-1" xfId="3866"/>
    <cellStyle name="_Portfolio SPlan Base Case.xls Chart 3_Book2_Final Order Electric EXHIBIT A-1 2" xfId="3867"/>
    <cellStyle name="_Portfolio SPlan Base Case.xls Chart 3_Book2_Final Order Electric EXHIBIT A-1 2 2" xfId="3868"/>
    <cellStyle name="_Portfolio SPlan Base Case.xls Chart 3_Book2_Final Order Electric EXHIBIT A-1 2 2 2" xfId="18797"/>
    <cellStyle name="_Portfolio SPlan Base Case.xls Chart 3_Book2_Final Order Electric EXHIBIT A-1 2 3" xfId="16244"/>
    <cellStyle name="_Portfolio SPlan Base Case.xls Chart 3_Book2_Final Order Electric EXHIBIT A-1 2 4" xfId="23103"/>
    <cellStyle name="_Portfolio SPlan Base Case.xls Chart 3_Book2_Final Order Electric EXHIBIT A-1 3" xfId="3869"/>
    <cellStyle name="_Portfolio SPlan Base Case.xls Chart 3_Book2_Final Order Electric EXHIBIT A-1 3 2" xfId="18798"/>
    <cellStyle name="_Portfolio SPlan Base Case.xls Chart 3_Book2_Final Order Electric EXHIBIT A-1 4" xfId="14201"/>
    <cellStyle name="_Portfolio SPlan Base Case.xls Chart 3_Book2_Final Order Electric EXHIBIT A-1 5" xfId="23104"/>
    <cellStyle name="_Portfolio SPlan Base Case.xls Chart 3_Book2_Final Order Electric EXHIBIT A-1 6" xfId="23105"/>
    <cellStyle name="_Portfolio SPlan Base Case.xls Chart 3_Chelan PUD Power Costs (8-10)" xfId="9528"/>
    <cellStyle name="_Portfolio SPlan Base Case.xls Chart 3_Chelan PUD Power Costs (8-10) 2" xfId="23106"/>
    <cellStyle name="_Portfolio SPlan Base Case.xls Chart 3_Colstrip 1&amp;2 Annual O&amp;M Budgets" xfId="23107"/>
    <cellStyle name="_Portfolio SPlan Base Case.xls Chart 3_Confidential Material" xfId="9529"/>
    <cellStyle name="_Portfolio SPlan Base Case.xls Chart 3_Confidential Material 2" xfId="23108"/>
    <cellStyle name="_Portfolio SPlan Base Case.xls Chart 3_DEM-WP(C) Colstrip 12 Coal Cost Forecast 2010GRC" xfId="9530"/>
    <cellStyle name="_Portfolio SPlan Base Case.xls Chart 3_DEM-WP(C) Colstrip 12 Coal Cost Forecast 2010GRC 2" xfId="23109"/>
    <cellStyle name="_Portfolio SPlan Base Case.xls Chart 3_DEM-WP(C) ENERG10C--ctn Mid-C_042010 2010GRC" xfId="9531"/>
    <cellStyle name="_Portfolio SPlan Base Case.xls Chart 3_DEM-WP(C) ENERG10C--ctn Mid-C_042010 2010GRC 2" xfId="39168"/>
    <cellStyle name="_Portfolio SPlan Base Case.xls Chart 3_DEM-WP(C) Production O&amp;M 2010GRC As-Filed" xfId="9532"/>
    <cellStyle name="_Portfolio SPlan Base Case.xls Chart 3_DEM-WP(C) Production O&amp;M 2010GRC As-Filed 2" xfId="9533"/>
    <cellStyle name="_Portfolio SPlan Base Case.xls Chart 3_DEM-WP(C) Production O&amp;M 2010GRC As-Filed 2 2" xfId="23110"/>
    <cellStyle name="_Portfolio SPlan Base Case.xls Chart 3_DEM-WP(C) Production O&amp;M 2010GRC As-Filed 3" xfId="9534"/>
    <cellStyle name="_Portfolio SPlan Base Case.xls Chart 3_DEM-WP(C) Production O&amp;M 2010GRC As-Filed 3 2" xfId="23111"/>
    <cellStyle name="_Portfolio SPlan Base Case.xls Chart 3_DEM-WP(C) Production O&amp;M 2010GRC As-Filed 4" xfId="23112"/>
    <cellStyle name="_Portfolio SPlan Base Case.xls Chart 3_DEM-WP(C) Production O&amp;M 2010GRC As-Filed 4 2" xfId="23113"/>
    <cellStyle name="_Portfolio SPlan Base Case.xls Chart 3_DEM-WP(C) Production O&amp;M 2010GRC As-Filed 5" xfId="23114"/>
    <cellStyle name="_Portfolio SPlan Base Case.xls Chart 3_DEM-WP(C) Production O&amp;M 2010GRC As-Filed 5 2" xfId="23115"/>
    <cellStyle name="_Portfolio SPlan Base Case.xls Chart 3_DEM-WP(C) Production O&amp;M 2010GRC As-Filed 6" xfId="23116"/>
    <cellStyle name="_Portfolio SPlan Base Case.xls Chart 3_DEM-WP(C) Production O&amp;M 2010GRC As-Filed 6 2" xfId="23117"/>
    <cellStyle name="_Portfolio SPlan Base Case.xls Chart 3_Electric Rev Req Model (2009 GRC) " xfId="3870"/>
    <cellStyle name="_Portfolio SPlan Base Case.xls Chart 3_Electric Rev Req Model (2009 GRC)  2" xfId="3871"/>
    <cellStyle name="_Portfolio SPlan Base Case.xls Chart 3_Electric Rev Req Model (2009 GRC)  2 2" xfId="3872"/>
    <cellStyle name="_Portfolio SPlan Base Case.xls Chart 3_Electric Rev Req Model (2009 GRC)  2 2 2" xfId="18799"/>
    <cellStyle name="_Portfolio SPlan Base Case.xls Chart 3_Electric Rev Req Model (2009 GRC)  2 2 2 2" xfId="23118"/>
    <cellStyle name="_Portfolio SPlan Base Case.xls Chart 3_Electric Rev Req Model (2009 GRC)  2 2 3" xfId="23119"/>
    <cellStyle name="_Portfolio SPlan Base Case.xls Chart 3_Electric Rev Req Model (2009 GRC)  2 2 4" xfId="23120"/>
    <cellStyle name="_Portfolio SPlan Base Case.xls Chart 3_Electric Rev Req Model (2009 GRC)  2 3" xfId="14203"/>
    <cellStyle name="_Portfolio SPlan Base Case.xls Chart 3_Electric Rev Req Model (2009 GRC)  2 3 2" xfId="23121"/>
    <cellStyle name="_Portfolio SPlan Base Case.xls Chart 3_Electric Rev Req Model (2009 GRC)  2 4" xfId="23122"/>
    <cellStyle name="_Portfolio SPlan Base Case.xls Chart 3_Electric Rev Req Model (2009 GRC)  3" xfId="3873"/>
    <cellStyle name="_Portfolio SPlan Base Case.xls Chart 3_Electric Rev Req Model (2009 GRC)  3 2" xfId="18800"/>
    <cellStyle name="_Portfolio SPlan Base Case.xls Chart 3_Electric Rev Req Model (2009 GRC)  3 2 2" xfId="23123"/>
    <cellStyle name="_Portfolio SPlan Base Case.xls Chart 3_Electric Rev Req Model (2009 GRC)  3 3" xfId="23124"/>
    <cellStyle name="_Portfolio SPlan Base Case.xls Chart 3_Electric Rev Req Model (2009 GRC)  3 4" xfId="23125"/>
    <cellStyle name="_Portfolio SPlan Base Case.xls Chart 3_Electric Rev Req Model (2009 GRC)  4" xfId="14202"/>
    <cellStyle name="_Portfolio SPlan Base Case.xls Chart 3_Electric Rev Req Model (2009 GRC)  4 2" xfId="23126"/>
    <cellStyle name="_Portfolio SPlan Base Case.xls Chart 3_Electric Rev Req Model (2009 GRC)  5" xfId="23127"/>
    <cellStyle name="_Portfolio SPlan Base Case.xls Chart 3_Electric Rev Req Model (2009 GRC) _DEM-WP(C) ENERG10C--ctn Mid-C_042010 2010GRC" xfId="9535"/>
    <cellStyle name="_Portfolio SPlan Base Case.xls Chart 3_Electric Rev Req Model (2009 GRC) _DEM-WP(C) ENERG10C--ctn Mid-C_042010 2010GRC 2" xfId="39169"/>
    <cellStyle name="_Portfolio SPlan Base Case.xls Chart 3_Electric Rev Req Model (2009 GRC) Rebuttal" xfId="3874"/>
    <cellStyle name="_Portfolio SPlan Base Case.xls Chart 3_Electric Rev Req Model (2009 GRC) Rebuttal 2" xfId="3875"/>
    <cellStyle name="_Portfolio SPlan Base Case.xls Chart 3_Electric Rev Req Model (2009 GRC) Rebuttal 2 2" xfId="3876"/>
    <cellStyle name="_Portfolio SPlan Base Case.xls Chart 3_Electric Rev Req Model (2009 GRC) Rebuttal 2 2 2" xfId="18801"/>
    <cellStyle name="_Portfolio SPlan Base Case.xls Chart 3_Electric Rev Req Model (2009 GRC) Rebuttal 2 3" xfId="16245"/>
    <cellStyle name="_Portfolio SPlan Base Case.xls Chart 3_Electric Rev Req Model (2009 GRC) Rebuttal 3" xfId="3877"/>
    <cellStyle name="_Portfolio SPlan Base Case.xls Chart 3_Electric Rev Req Model (2009 GRC) Rebuttal 3 2" xfId="18802"/>
    <cellStyle name="_Portfolio SPlan Base Case.xls Chart 3_Electric Rev Req Model (2009 GRC) Rebuttal 4" xfId="14204"/>
    <cellStyle name="_Portfolio SPlan Base Case.xls Chart 3_Electric Rev Req Model (2009 GRC) Rebuttal REmoval of New  WH Solar AdjustMI" xfId="3878"/>
    <cellStyle name="_Portfolio SPlan Base Case.xls Chart 3_Electric Rev Req Model (2009 GRC) Rebuttal REmoval of New  WH Solar AdjustMI 2" xfId="3879"/>
    <cellStyle name="_Portfolio SPlan Base Case.xls Chart 3_Electric Rev Req Model (2009 GRC) Rebuttal REmoval of New  WH Solar AdjustMI 2 2" xfId="3880"/>
    <cellStyle name="_Portfolio SPlan Base Case.xls Chart 3_Electric Rev Req Model (2009 GRC) Rebuttal REmoval of New  WH Solar AdjustMI 2 2 2" xfId="18803"/>
    <cellStyle name="_Portfolio SPlan Base Case.xls Chart 3_Electric Rev Req Model (2009 GRC) Rebuttal REmoval of New  WH Solar AdjustMI 2 2 2 2" xfId="23128"/>
    <cellStyle name="_Portfolio SPlan Base Case.xls Chart 3_Electric Rev Req Model (2009 GRC) Rebuttal REmoval of New  WH Solar AdjustMI 2 2 3" xfId="23129"/>
    <cellStyle name="_Portfolio SPlan Base Case.xls Chart 3_Electric Rev Req Model (2009 GRC) Rebuttal REmoval of New  WH Solar AdjustMI 2 2 4" xfId="23130"/>
    <cellStyle name="_Portfolio SPlan Base Case.xls Chart 3_Electric Rev Req Model (2009 GRC) Rebuttal REmoval of New  WH Solar AdjustMI 2 3" xfId="14206"/>
    <cellStyle name="_Portfolio SPlan Base Case.xls Chart 3_Electric Rev Req Model (2009 GRC) Rebuttal REmoval of New  WH Solar AdjustMI 2 3 2" xfId="23131"/>
    <cellStyle name="_Portfolio SPlan Base Case.xls Chart 3_Electric Rev Req Model (2009 GRC) Rebuttal REmoval of New  WH Solar AdjustMI 2 4" xfId="23132"/>
    <cellStyle name="_Portfolio SPlan Base Case.xls Chart 3_Electric Rev Req Model (2009 GRC) Rebuttal REmoval of New  WH Solar AdjustMI 3" xfId="3881"/>
    <cellStyle name="_Portfolio SPlan Base Case.xls Chart 3_Electric Rev Req Model (2009 GRC) Rebuttal REmoval of New  WH Solar AdjustMI 3 2" xfId="18804"/>
    <cellStyle name="_Portfolio SPlan Base Case.xls Chart 3_Electric Rev Req Model (2009 GRC) Rebuttal REmoval of New  WH Solar AdjustMI 3 2 2" xfId="23133"/>
    <cellStyle name="_Portfolio SPlan Base Case.xls Chart 3_Electric Rev Req Model (2009 GRC) Rebuttal REmoval of New  WH Solar AdjustMI 3 3" xfId="23134"/>
    <cellStyle name="_Portfolio SPlan Base Case.xls Chart 3_Electric Rev Req Model (2009 GRC) Rebuttal REmoval of New  WH Solar AdjustMI 3 4" xfId="23135"/>
    <cellStyle name="_Portfolio SPlan Base Case.xls Chart 3_Electric Rev Req Model (2009 GRC) Rebuttal REmoval of New  WH Solar AdjustMI 4" xfId="14205"/>
    <cellStyle name="_Portfolio SPlan Base Case.xls Chart 3_Electric Rev Req Model (2009 GRC) Rebuttal REmoval of New  WH Solar AdjustMI 4 2" xfId="23136"/>
    <cellStyle name="_Portfolio SPlan Base Case.xls Chart 3_Electric Rev Req Model (2009 GRC) Rebuttal REmoval of New  WH Solar AdjustMI 5" xfId="23137"/>
    <cellStyle name="_Portfolio SPlan Base Case.xls Chart 3_Electric Rev Req Model (2009 GRC) Rebuttal REmoval of New  WH Solar AdjustMI_DEM-WP(C) ENERG10C--ctn Mid-C_042010 2010GRC" xfId="9536"/>
    <cellStyle name="_Portfolio SPlan Base Case.xls Chart 3_Electric Rev Req Model (2009 GRC) Rebuttal REmoval of New  WH Solar AdjustMI_DEM-WP(C) ENERG10C--ctn Mid-C_042010 2010GRC 2" xfId="39170"/>
    <cellStyle name="_Portfolio SPlan Base Case.xls Chart 3_Electric Rev Req Model (2009 GRC) Revised 01-18-2010" xfId="3882"/>
    <cellStyle name="_Portfolio SPlan Base Case.xls Chart 3_Electric Rev Req Model (2009 GRC) Revised 01-18-2010 2" xfId="3883"/>
    <cellStyle name="_Portfolio SPlan Base Case.xls Chart 3_Electric Rev Req Model (2009 GRC) Revised 01-18-2010 2 2" xfId="3884"/>
    <cellStyle name="_Portfolio SPlan Base Case.xls Chart 3_Electric Rev Req Model (2009 GRC) Revised 01-18-2010 2 2 2" xfId="18805"/>
    <cellStyle name="_Portfolio SPlan Base Case.xls Chart 3_Electric Rev Req Model (2009 GRC) Revised 01-18-2010 2 2 2 2" xfId="23138"/>
    <cellStyle name="_Portfolio SPlan Base Case.xls Chart 3_Electric Rev Req Model (2009 GRC) Revised 01-18-2010 2 2 3" xfId="23139"/>
    <cellStyle name="_Portfolio SPlan Base Case.xls Chart 3_Electric Rev Req Model (2009 GRC) Revised 01-18-2010 2 2 4" xfId="23140"/>
    <cellStyle name="_Portfolio SPlan Base Case.xls Chart 3_Electric Rev Req Model (2009 GRC) Revised 01-18-2010 2 3" xfId="14208"/>
    <cellStyle name="_Portfolio SPlan Base Case.xls Chart 3_Electric Rev Req Model (2009 GRC) Revised 01-18-2010 2 3 2" xfId="23141"/>
    <cellStyle name="_Portfolio SPlan Base Case.xls Chart 3_Electric Rev Req Model (2009 GRC) Revised 01-18-2010 2 4" xfId="23142"/>
    <cellStyle name="_Portfolio SPlan Base Case.xls Chart 3_Electric Rev Req Model (2009 GRC) Revised 01-18-2010 3" xfId="3885"/>
    <cellStyle name="_Portfolio SPlan Base Case.xls Chart 3_Electric Rev Req Model (2009 GRC) Revised 01-18-2010 3 2" xfId="18806"/>
    <cellStyle name="_Portfolio SPlan Base Case.xls Chart 3_Electric Rev Req Model (2009 GRC) Revised 01-18-2010 3 2 2" xfId="23143"/>
    <cellStyle name="_Portfolio SPlan Base Case.xls Chart 3_Electric Rev Req Model (2009 GRC) Revised 01-18-2010 3 3" xfId="23144"/>
    <cellStyle name="_Portfolio SPlan Base Case.xls Chart 3_Electric Rev Req Model (2009 GRC) Revised 01-18-2010 3 4" xfId="23145"/>
    <cellStyle name="_Portfolio SPlan Base Case.xls Chart 3_Electric Rev Req Model (2009 GRC) Revised 01-18-2010 4" xfId="14207"/>
    <cellStyle name="_Portfolio SPlan Base Case.xls Chart 3_Electric Rev Req Model (2009 GRC) Revised 01-18-2010 4 2" xfId="23146"/>
    <cellStyle name="_Portfolio SPlan Base Case.xls Chart 3_Electric Rev Req Model (2009 GRC) Revised 01-18-2010 5" xfId="23147"/>
    <cellStyle name="_Portfolio SPlan Base Case.xls Chart 3_Electric Rev Req Model (2009 GRC) Revised 01-18-2010_DEM-WP(C) ENERG10C--ctn Mid-C_042010 2010GRC" xfId="9537"/>
    <cellStyle name="_Portfolio SPlan Base Case.xls Chart 3_Electric Rev Req Model (2009 GRC) Revised 01-18-2010_DEM-WP(C) ENERG10C--ctn Mid-C_042010 2010GRC 2" xfId="39171"/>
    <cellStyle name="_Portfolio SPlan Base Case.xls Chart 3_Electric Rev Req Model (2010 GRC)" xfId="10994"/>
    <cellStyle name="_Portfolio SPlan Base Case.xls Chart 3_Electric Rev Req Model (2010 GRC) 2" xfId="39172"/>
    <cellStyle name="_Portfolio SPlan Base Case.xls Chart 3_Electric Rev Req Model (2010 GRC) SF" xfId="10995"/>
    <cellStyle name="_Portfolio SPlan Base Case.xls Chart 3_Electric Rev Req Model (2010 GRC) SF 2" xfId="39173"/>
    <cellStyle name="_Portfolio SPlan Base Case.xls Chart 3_Final Order Electric EXHIBIT A-1" xfId="3886"/>
    <cellStyle name="_Portfolio SPlan Base Case.xls Chart 3_Final Order Electric EXHIBIT A-1 2" xfId="3887"/>
    <cellStyle name="_Portfolio SPlan Base Case.xls Chart 3_Final Order Electric EXHIBIT A-1 2 2" xfId="3888"/>
    <cellStyle name="_Portfolio SPlan Base Case.xls Chart 3_Final Order Electric EXHIBIT A-1 2 2 2" xfId="18807"/>
    <cellStyle name="_Portfolio SPlan Base Case.xls Chart 3_Final Order Electric EXHIBIT A-1 2 3" xfId="16246"/>
    <cellStyle name="_Portfolio SPlan Base Case.xls Chart 3_Final Order Electric EXHIBIT A-1 2 4" xfId="23148"/>
    <cellStyle name="_Portfolio SPlan Base Case.xls Chart 3_Final Order Electric EXHIBIT A-1 3" xfId="3889"/>
    <cellStyle name="_Portfolio SPlan Base Case.xls Chart 3_Final Order Electric EXHIBIT A-1 3 2" xfId="18808"/>
    <cellStyle name="_Portfolio SPlan Base Case.xls Chart 3_Final Order Electric EXHIBIT A-1 4" xfId="14209"/>
    <cellStyle name="_Portfolio SPlan Base Case.xls Chart 3_Final Order Electric EXHIBIT A-1 5" xfId="23149"/>
    <cellStyle name="_Portfolio SPlan Base Case.xls Chart 3_Final Order Electric EXHIBIT A-1 6" xfId="23150"/>
    <cellStyle name="_Portfolio SPlan Base Case.xls Chart 3_NIM Summary" xfId="3890"/>
    <cellStyle name="_Portfolio SPlan Base Case.xls Chart 3_NIM Summary 2" xfId="3891"/>
    <cellStyle name="_Portfolio SPlan Base Case.xls Chart 3_NIM Summary 2 2" xfId="12313"/>
    <cellStyle name="_Portfolio SPlan Base Case.xls Chart 3_NIM Summary 2 2 2" xfId="23151"/>
    <cellStyle name="_Portfolio SPlan Base Case.xls Chart 3_NIM Summary 2 2 2 2" xfId="23152"/>
    <cellStyle name="_Portfolio SPlan Base Case.xls Chart 3_NIM Summary 2 2 3" xfId="23153"/>
    <cellStyle name="_Portfolio SPlan Base Case.xls Chart 3_NIM Summary 2 2 4" xfId="23154"/>
    <cellStyle name="_Portfolio SPlan Base Case.xls Chart 3_NIM Summary 2 3" xfId="23155"/>
    <cellStyle name="_Portfolio SPlan Base Case.xls Chart 3_NIM Summary 2 3 2" xfId="23156"/>
    <cellStyle name="_Portfolio SPlan Base Case.xls Chart 3_NIM Summary 2 4" xfId="23157"/>
    <cellStyle name="_Portfolio SPlan Base Case.xls Chart 3_NIM Summary 3" xfId="12314"/>
    <cellStyle name="_Portfolio SPlan Base Case.xls Chart 3_NIM Summary 3 2" xfId="23158"/>
    <cellStyle name="_Portfolio SPlan Base Case.xls Chart 3_NIM Summary 3 2 2" xfId="23159"/>
    <cellStyle name="_Portfolio SPlan Base Case.xls Chart 3_NIM Summary 3 3" xfId="23160"/>
    <cellStyle name="_Portfolio SPlan Base Case.xls Chart 3_NIM Summary 3 4" xfId="23161"/>
    <cellStyle name="_Portfolio SPlan Base Case.xls Chart 3_NIM Summary 4" xfId="23162"/>
    <cellStyle name="_Portfolio SPlan Base Case.xls Chart 3_NIM Summary 4 2" xfId="23163"/>
    <cellStyle name="_Portfolio SPlan Base Case.xls Chart 3_NIM Summary 5" xfId="23164"/>
    <cellStyle name="_Portfolio SPlan Base Case.xls Chart 3_NIM Summary_DEM-WP(C) ENERG10C--ctn Mid-C_042010 2010GRC" xfId="9538"/>
    <cellStyle name="_Portfolio SPlan Base Case.xls Chart 3_NIM Summary_DEM-WP(C) ENERG10C--ctn Mid-C_042010 2010GRC 2" xfId="39174"/>
    <cellStyle name="_Portfolio SPlan Base Case.xls Chart 3_Rebuttal Power Costs" xfId="3892"/>
    <cellStyle name="_Portfolio SPlan Base Case.xls Chart 3_Rebuttal Power Costs 2" xfId="3893"/>
    <cellStyle name="_Portfolio SPlan Base Case.xls Chart 3_Rebuttal Power Costs 2 2" xfId="3894"/>
    <cellStyle name="_Portfolio SPlan Base Case.xls Chart 3_Rebuttal Power Costs 2 2 2" xfId="18809"/>
    <cellStyle name="_Portfolio SPlan Base Case.xls Chart 3_Rebuttal Power Costs 2 2 2 2" xfId="23165"/>
    <cellStyle name="_Portfolio SPlan Base Case.xls Chart 3_Rebuttal Power Costs 2 2 3" xfId="23166"/>
    <cellStyle name="_Portfolio SPlan Base Case.xls Chart 3_Rebuttal Power Costs 2 2 4" xfId="23167"/>
    <cellStyle name="_Portfolio SPlan Base Case.xls Chart 3_Rebuttal Power Costs 2 3" xfId="14211"/>
    <cellStyle name="_Portfolio SPlan Base Case.xls Chart 3_Rebuttal Power Costs 2 3 2" xfId="23168"/>
    <cellStyle name="_Portfolio SPlan Base Case.xls Chart 3_Rebuttal Power Costs 2 4" xfId="23169"/>
    <cellStyle name="_Portfolio SPlan Base Case.xls Chart 3_Rebuttal Power Costs 3" xfId="3895"/>
    <cellStyle name="_Portfolio SPlan Base Case.xls Chart 3_Rebuttal Power Costs 3 2" xfId="18810"/>
    <cellStyle name="_Portfolio SPlan Base Case.xls Chart 3_Rebuttal Power Costs 3 2 2" xfId="23170"/>
    <cellStyle name="_Portfolio SPlan Base Case.xls Chart 3_Rebuttal Power Costs 3 3" xfId="23171"/>
    <cellStyle name="_Portfolio SPlan Base Case.xls Chart 3_Rebuttal Power Costs 3 4" xfId="23172"/>
    <cellStyle name="_Portfolio SPlan Base Case.xls Chart 3_Rebuttal Power Costs 4" xfId="14210"/>
    <cellStyle name="_Portfolio SPlan Base Case.xls Chart 3_Rebuttal Power Costs 4 2" xfId="23173"/>
    <cellStyle name="_Portfolio SPlan Base Case.xls Chart 3_Rebuttal Power Costs 5" xfId="23174"/>
    <cellStyle name="_Portfolio SPlan Base Case.xls Chart 3_Rebuttal Power Costs_Adj Bench DR 3 for Initial Briefs (Electric)" xfId="3896"/>
    <cellStyle name="_Portfolio SPlan Base Case.xls Chart 3_Rebuttal Power Costs_Adj Bench DR 3 for Initial Briefs (Electric) 2" xfId="3897"/>
    <cellStyle name="_Portfolio SPlan Base Case.xls Chart 3_Rebuttal Power Costs_Adj Bench DR 3 for Initial Briefs (Electric) 2 2" xfId="3898"/>
    <cellStyle name="_Portfolio SPlan Base Case.xls Chart 3_Rebuttal Power Costs_Adj Bench DR 3 for Initial Briefs (Electric) 2 2 2" xfId="18811"/>
    <cellStyle name="_Portfolio SPlan Base Case.xls Chart 3_Rebuttal Power Costs_Adj Bench DR 3 for Initial Briefs (Electric) 2 2 2 2" xfId="23175"/>
    <cellStyle name="_Portfolio SPlan Base Case.xls Chart 3_Rebuttal Power Costs_Adj Bench DR 3 for Initial Briefs (Electric) 2 2 3" xfId="23176"/>
    <cellStyle name="_Portfolio SPlan Base Case.xls Chart 3_Rebuttal Power Costs_Adj Bench DR 3 for Initial Briefs (Electric) 2 2 4" xfId="23177"/>
    <cellStyle name="_Portfolio SPlan Base Case.xls Chart 3_Rebuttal Power Costs_Adj Bench DR 3 for Initial Briefs (Electric) 2 3" xfId="14213"/>
    <cellStyle name="_Portfolio SPlan Base Case.xls Chart 3_Rebuttal Power Costs_Adj Bench DR 3 for Initial Briefs (Electric) 2 3 2" xfId="23178"/>
    <cellStyle name="_Portfolio SPlan Base Case.xls Chart 3_Rebuttal Power Costs_Adj Bench DR 3 for Initial Briefs (Electric) 2 4" xfId="23179"/>
    <cellStyle name="_Portfolio SPlan Base Case.xls Chart 3_Rebuttal Power Costs_Adj Bench DR 3 for Initial Briefs (Electric) 3" xfId="3899"/>
    <cellStyle name="_Portfolio SPlan Base Case.xls Chart 3_Rebuttal Power Costs_Adj Bench DR 3 for Initial Briefs (Electric) 3 2" xfId="18812"/>
    <cellStyle name="_Portfolio SPlan Base Case.xls Chart 3_Rebuttal Power Costs_Adj Bench DR 3 for Initial Briefs (Electric) 3 2 2" xfId="23180"/>
    <cellStyle name="_Portfolio SPlan Base Case.xls Chart 3_Rebuttal Power Costs_Adj Bench DR 3 for Initial Briefs (Electric) 3 3" xfId="23181"/>
    <cellStyle name="_Portfolio SPlan Base Case.xls Chart 3_Rebuttal Power Costs_Adj Bench DR 3 for Initial Briefs (Electric) 3 4" xfId="23182"/>
    <cellStyle name="_Portfolio SPlan Base Case.xls Chart 3_Rebuttal Power Costs_Adj Bench DR 3 for Initial Briefs (Electric) 4" xfId="14212"/>
    <cellStyle name="_Portfolio SPlan Base Case.xls Chart 3_Rebuttal Power Costs_Adj Bench DR 3 for Initial Briefs (Electric) 4 2" xfId="23183"/>
    <cellStyle name="_Portfolio SPlan Base Case.xls Chart 3_Rebuttal Power Costs_Adj Bench DR 3 for Initial Briefs (Electric) 5" xfId="23184"/>
    <cellStyle name="_Portfolio SPlan Base Case.xls Chart 3_Rebuttal Power Costs_Adj Bench DR 3 for Initial Briefs (Electric)_DEM-WP(C) ENERG10C--ctn Mid-C_042010 2010GRC" xfId="9539"/>
    <cellStyle name="_Portfolio SPlan Base Case.xls Chart 3_Rebuttal Power Costs_Adj Bench DR 3 for Initial Briefs (Electric)_DEM-WP(C) ENERG10C--ctn Mid-C_042010 2010GRC 2" xfId="39175"/>
    <cellStyle name="_Portfolio SPlan Base Case.xls Chart 3_Rebuttal Power Costs_DEM-WP(C) ENERG10C--ctn Mid-C_042010 2010GRC" xfId="9540"/>
    <cellStyle name="_Portfolio SPlan Base Case.xls Chart 3_Rebuttal Power Costs_DEM-WP(C) ENERG10C--ctn Mid-C_042010 2010GRC 2" xfId="39176"/>
    <cellStyle name="_Portfolio SPlan Base Case.xls Chart 3_Rebuttal Power Costs_Electric Rev Req Model (2009 GRC) Rebuttal" xfId="3900"/>
    <cellStyle name="_Portfolio SPlan Base Case.xls Chart 3_Rebuttal Power Costs_Electric Rev Req Model (2009 GRC) Rebuttal 2" xfId="3901"/>
    <cellStyle name="_Portfolio SPlan Base Case.xls Chart 3_Rebuttal Power Costs_Electric Rev Req Model (2009 GRC) Rebuttal 2 2" xfId="3902"/>
    <cellStyle name="_Portfolio SPlan Base Case.xls Chart 3_Rebuttal Power Costs_Electric Rev Req Model (2009 GRC) Rebuttal 2 2 2" xfId="18813"/>
    <cellStyle name="_Portfolio SPlan Base Case.xls Chart 3_Rebuttal Power Costs_Electric Rev Req Model (2009 GRC) Rebuttal 2 3" xfId="16247"/>
    <cellStyle name="_Portfolio SPlan Base Case.xls Chart 3_Rebuttal Power Costs_Electric Rev Req Model (2009 GRC) Rebuttal 3" xfId="3903"/>
    <cellStyle name="_Portfolio SPlan Base Case.xls Chart 3_Rebuttal Power Costs_Electric Rev Req Model (2009 GRC) Rebuttal 3 2" xfId="18814"/>
    <cellStyle name="_Portfolio SPlan Base Case.xls Chart 3_Rebuttal Power Costs_Electric Rev Req Model (2009 GRC) Rebuttal 4" xfId="14214"/>
    <cellStyle name="_Portfolio SPlan Base Case.xls Chart 3_Rebuttal Power Costs_Electric Rev Req Model (2009 GRC) Rebuttal REmoval of New  WH Solar AdjustMI" xfId="3904"/>
    <cellStyle name="_Portfolio SPlan Base Case.xls Chart 3_Rebuttal Power Costs_Electric Rev Req Model (2009 GRC) Rebuttal REmoval of New  WH Solar AdjustMI 2" xfId="3905"/>
    <cellStyle name="_Portfolio SPlan Base Case.xls Chart 3_Rebuttal Power Costs_Electric Rev Req Model (2009 GRC) Rebuttal REmoval of New  WH Solar AdjustMI 2 2" xfId="3906"/>
    <cellStyle name="_Portfolio SPlan Base Case.xls Chart 3_Rebuttal Power Costs_Electric Rev Req Model (2009 GRC) Rebuttal REmoval of New  WH Solar AdjustMI 2 2 2" xfId="18815"/>
    <cellStyle name="_Portfolio SPlan Base Case.xls Chart 3_Rebuttal Power Costs_Electric Rev Req Model (2009 GRC) Rebuttal REmoval of New  WH Solar AdjustMI 2 2 2 2" xfId="23185"/>
    <cellStyle name="_Portfolio SPlan Base Case.xls Chart 3_Rebuttal Power Costs_Electric Rev Req Model (2009 GRC) Rebuttal REmoval of New  WH Solar AdjustMI 2 2 3" xfId="23186"/>
    <cellStyle name="_Portfolio SPlan Base Case.xls Chart 3_Rebuttal Power Costs_Electric Rev Req Model (2009 GRC) Rebuttal REmoval of New  WH Solar AdjustMI 2 2 4" xfId="23187"/>
    <cellStyle name="_Portfolio SPlan Base Case.xls Chart 3_Rebuttal Power Costs_Electric Rev Req Model (2009 GRC) Rebuttal REmoval of New  WH Solar AdjustMI 2 3" xfId="14216"/>
    <cellStyle name="_Portfolio SPlan Base Case.xls Chart 3_Rebuttal Power Costs_Electric Rev Req Model (2009 GRC) Rebuttal REmoval of New  WH Solar AdjustMI 2 3 2" xfId="23188"/>
    <cellStyle name="_Portfolio SPlan Base Case.xls Chart 3_Rebuttal Power Costs_Electric Rev Req Model (2009 GRC) Rebuttal REmoval of New  WH Solar AdjustMI 2 4" xfId="23189"/>
    <cellStyle name="_Portfolio SPlan Base Case.xls Chart 3_Rebuttal Power Costs_Electric Rev Req Model (2009 GRC) Rebuttal REmoval of New  WH Solar AdjustMI 3" xfId="3907"/>
    <cellStyle name="_Portfolio SPlan Base Case.xls Chart 3_Rebuttal Power Costs_Electric Rev Req Model (2009 GRC) Rebuttal REmoval of New  WH Solar AdjustMI 3 2" xfId="18816"/>
    <cellStyle name="_Portfolio SPlan Base Case.xls Chart 3_Rebuttal Power Costs_Electric Rev Req Model (2009 GRC) Rebuttal REmoval of New  WH Solar AdjustMI 3 2 2" xfId="23190"/>
    <cellStyle name="_Portfolio SPlan Base Case.xls Chart 3_Rebuttal Power Costs_Electric Rev Req Model (2009 GRC) Rebuttal REmoval of New  WH Solar AdjustMI 3 3" xfId="23191"/>
    <cellStyle name="_Portfolio SPlan Base Case.xls Chart 3_Rebuttal Power Costs_Electric Rev Req Model (2009 GRC) Rebuttal REmoval of New  WH Solar AdjustMI 3 4" xfId="23192"/>
    <cellStyle name="_Portfolio SPlan Base Case.xls Chart 3_Rebuttal Power Costs_Electric Rev Req Model (2009 GRC) Rebuttal REmoval of New  WH Solar AdjustMI 4" xfId="14215"/>
    <cellStyle name="_Portfolio SPlan Base Case.xls Chart 3_Rebuttal Power Costs_Electric Rev Req Model (2009 GRC) Rebuttal REmoval of New  WH Solar AdjustMI 4 2" xfId="23193"/>
    <cellStyle name="_Portfolio SPlan Base Case.xls Chart 3_Rebuttal Power Costs_Electric Rev Req Model (2009 GRC) Rebuttal REmoval of New  WH Solar AdjustMI 5" xfId="23194"/>
    <cellStyle name="_Portfolio SPlan Base Case.xls Chart 3_Rebuttal Power Costs_Electric Rev Req Model (2009 GRC) Rebuttal REmoval of New  WH Solar AdjustMI_DEM-WP(C) ENERG10C--ctn Mid-C_042010 2010GRC" xfId="9541"/>
    <cellStyle name="_Portfolio SPlan Base Case.xls Chart 3_Rebuttal Power Costs_Electric Rev Req Model (2009 GRC) Rebuttal REmoval of New  WH Solar AdjustMI_DEM-WP(C) ENERG10C--ctn Mid-C_042010 2010GRC 2" xfId="39177"/>
    <cellStyle name="_Portfolio SPlan Base Case.xls Chart 3_Rebuttal Power Costs_Electric Rev Req Model (2009 GRC) Revised 01-18-2010" xfId="3908"/>
    <cellStyle name="_Portfolio SPlan Base Case.xls Chart 3_Rebuttal Power Costs_Electric Rev Req Model (2009 GRC) Revised 01-18-2010 2" xfId="3909"/>
    <cellStyle name="_Portfolio SPlan Base Case.xls Chart 3_Rebuttal Power Costs_Electric Rev Req Model (2009 GRC) Revised 01-18-2010 2 2" xfId="3910"/>
    <cellStyle name="_Portfolio SPlan Base Case.xls Chart 3_Rebuttal Power Costs_Electric Rev Req Model (2009 GRC) Revised 01-18-2010 2 2 2" xfId="18817"/>
    <cellStyle name="_Portfolio SPlan Base Case.xls Chart 3_Rebuttal Power Costs_Electric Rev Req Model (2009 GRC) Revised 01-18-2010 2 2 2 2" xfId="23195"/>
    <cellStyle name="_Portfolio SPlan Base Case.xls Chart 3_Rebuttal Power Costs_Electric Rev Req Model (2009 GRC) Revised 01-18-2010 2 2 3" xfId="23196"/>
    <cellStyle name="_Portfolio SPlan Base Case.xls Chart 3_Rebuttal Power Costs_Electric Rev Req Model (2009 GRC) Revised 01-18-2010 2 2 4" xfId="23197"/>
    <cellStyle name="_Portfolio SPlan Base Case.xls Chart 3_Rebuttal Power Costs_Electric Rev Req Model (2009 GRC) Revised 01-18-2010 2 3" xfId="14218"/>
    <cellStyle name="_Portfolio SPlan Base Case.xls Chart 3_Rebuttal Power Costs_Electric Rev Req Model (2009 GRC) Revised 01-18-2010 2 3 2" xfId="23198"/>
    <cellStyle name="_Portfolio SPlan Base Case.xls Chart 3_Rebuttal Power Costs_Electric Rev Req Model (2009 GRC) Revised 01-18-2010 2 4" xfId="23199"/>
    <cellStyle name="_Portfolio SPlan Base Case.xls Chart 3_Rebuttal Power Costs_Electric Rev Req Model (2009 GRC) Revised 01-18-2010 3" xfId="3911"/>
    <cellStyle name="_Portfolio SPlan Base Case.xls Chart 3_Rebuttal Power Costs_Electric Rev Req Model (2009 GRC) Revised 01-18-2010 3 2" xfId="18818"/>
    <cellStyle name="_Portfolio SPlan Base Case.xls Chart 3_Rebuttal Power Costs_Electric Rev Req Model (2009 GRC) Revised 01-18-2010 3 2 2" xfId="23200"/>
    <cellStyle name="_Portfolio SPlan Base Case.xls Chart 3_Rebuttal Power Costs_Electric Rev Req Model (2009 GRC) Revised 01-18-2010 3 3" xfId="23201"/>
    <cellStyle name="_Portfolio SPlan Base Case.xls Chart 3_Rebuttal Power Costs_Electric Rev Req Model (2009 GRC) Revised 01-18-2010 3 4" xfId="23202"/>
    <cellStyle name="_Portfolio SPlan Base Case.xls Chart 3_Rebuttal Power Costs_Electric Rev Req Model (2009 GRC) Revised 01-18-2010 4" xfId="14217"/>
    <cellStyle name="_Portfolio SPlan Base Case.xls Chart 3_Rebuttal Power Costs_Electric Rev Req Model (2009 GRC) Revised 01-18-2010 4 2" xfId="23203"/>
    <cellStyle name="_Portfolio SPlan Base Case.xls Chart 3_Rebuttal Power Costs_Electric Rev Req Model (2009 GRC) Revised 01-18-2010 5" xfId="23204"/>
    <cellStyle name="_Portfolio SPlan Base Case.xls Chart 3_Rebuttal Power Costs_Electric Rev Req Model (2009 GRC) Revised 01-18-2010_DEM-WP(C) ENERG10C--ctn Mid-C_042010 2010GRC" xfId="9542"/>
    <cellStyle name="_Portfolio SPlan Base Case.xls Chart 3_Rebuttal Power Costs_Electric Rev Req Model (2009 GRC) Revised 01-18-2010_DEM-WP(C) ENERG10C--ctn Mid-C_042010 2010GRC 2" xfId="39178"/>
    <cellStyle name="_Portfolio SPlan Base Case.xls Chart 3_Rebuttal Power Costs_Final Order Electric EXHIBIT A-1" xfId="3912"/>
    <cellStyle name="_Portfolio SPlan Base Case.xls Chart 3_Rebuttal Power Costs_Final Order Electric EXHIBIT A-1 2" xfId="3913"/>
    <cellStyle name="_Portfolio SPlan Base Case.xls Chart 3_Rebuttal Power Costs_Final Order Electric EXHIBIT A-1 2 2" xfId="3914"/>
    <cellStyle name="_Portfolio SPlan Base Case.xls Chart 3_Rebuttal Power Costs_Final Order Electric EXHIBIT A-1 2 2 2" xfId="18819"/>
    <cellStyle name="_Portfolio SPlan Base Case.xls Chart 3_Rebuttal Power Costs_Final Order Electric EXHIBIT A-1 2 3" xfId="16248"/>
    <cellStyle name="_Portfolio SPlan Base Case.xls Chart 3_Rebuttal Power Costs_Final Order Electric EXHIBIT A-1 2 4" xfId="23205"/>
    <cellStyle name="_Portfolio SPlan Base Case.xls Chart 3_Rebuttal Power Costs_Final Order Electric EXHIBIT A-1 3" xfId="3915"/>
    <cellStyle name="_Portfolio SPlan Base Case.xls Chart 3_Rebuttal Power Costs_Final Order Electric EXHIBIT A-1 3 2" xfId="18820"/>
    <cellStyle name="_Portfolio SPlan Base Case.xls Chart 3_Rebuttal Power Costs_Final Order Electric EXHIBIT A-1 4" xfId="14219"/>
    <cellStyle name="_Portfolio SPlan Base Case.xls Chart 3_Rebuttal Power Costs_Final Order Electric EXHIBIT A-1 5" xfId="23206"/>
    <cellStyle name="_Portfolio SPlan Base Case.xls Chart 3_Rebuttal Power Costs_Final Order Electric EXHIBIT A-1 6" xfId="23207"/>
    <cellStyle name="_Portfolio SPlan Base Case.xls Chart 3_TENASKA REGULATORY ASSET" xfId="3916"/>
    <cellStyle name="_Portfolio SPlan Base Case.xls Chart 3_TENASKA REGULATORY ASSET 2" xfId="3917"/>
    <cellStyle name="_Portfolio SPlan Base Case.xls Chart 3_TENASKA REGULATORY ASSET 2 2" xfId="3918"/>
    <cellStyle name="_Portfolio SPlan Base Case.xls Chart 3_TENASKA REGULATORY ASSET 2 2 2" xfId="18821"/>
    <cellStyle name="_Portfolio SPlan Base Case.xls Chart 3_TENASKA REGULATORY ASSET 2 3" xfId="16249"/>
    <cellStyle name="_Portfolio SPlan Base Case.xls Chart 3_TENASKA REGULATORY ASSET 2 4" xfId="23208"/>
    <cellStyle name="_Portfolio SPlan Base Case.xls Chart 3_TENASKA REGULATORY ASSET 3" xfId="3919"/>
    <cellStyle name="_Portfolio SPlan Base Case.xls Chart 3_TENASKA REGULATORY ASSET 3 2" xfId="18822"/>
    <cellStyle name="_Portfolio SPlan Base Case.xls Chart 3_TENASKA REGULATORY ASSET 4" xfId="14220"/>
    <cellStyle name="_Portfolio SPlan Base Case.xls Chart 3_TENASKA REGULATORY ASSET 5" xfId="23209"/>
    <cellStyle name="_Portfolio SPlan Base Case.xls Chart 3_TENASKA REGULATORY ASSET 6" xfId="23210"/>
    <cellStyle name="_Power Cost Value Copy 11.30.05 gas 1.09.06 AURORA at 1.10.06" xfId="3920"/>
    <cellStyle name="_Power Cost Value Copy 11.30.05 gas 1.09.06 AURORA at 1.10.06 10" xfId="23211"/>
    <cellStyle name="_Power Cost Value Copy 11.30.05 gas 1.09.06 AURORA at 1.10.06 2" xfId="3921"/>
    <cellStyle name="_Power Cost Value Copy 11.30.05 gas 1.09.06 AURORA at 1.10.06 2 2" xfId="3922"/>
    <cellStyle name="_Power Cost Value Copy 11.30.05 gas 1.09.06 AURORA at 1.10.06 2 2 2" xfId="3923"/>
    <cellStyle name="_Power Cost Value Copy 11.30.05 gas 1.09.06 AURORA at 1.10.06 2 2 2 2" xfId="18823"/>
    <cellStyle name="_Power Cost Value Copy 11.30.05 gas 1.09.06 AURORA at 1.10.06 2 2 2 2 2" xfId="23212"/>
    <cellStyle name="_Power Cost Value Copy 11.30.05 gas 1.09.06 AURORA at 1.10.06 2 2 2 3" xfId="23213"/>
    <cellStyle name="_Power Cost Value Copy 11.30.05 gas 1.09.06 AURORA at 1.10.06 2 2 2 4" xfId="23214"/>
    <cellStyle name="_Power Cost Value Copy 11.30.05 gas 1.09.06 AURORA at 1.10.06 2 2 3" xfId="14222"/>
    <cellStyle name="_Power Cost Value Copy 11.30.05 gas 1.09.06 AURORA at 1.10.06 2 2 3 2" xfId="23215"/>
    <cellStyle name="_Power Cost Value Copy 11.30.05 gas 1.09.06 AURORA at 1.10.06 2 2 4" xfId="23216"/>
    <cellStyle name="_Power Cost Value Copy 11.30.05 gas 1.09.06 AURORA at 1.10.06 2 3" xfId="3924"/>
    <cellStyle name="_Power Cost Value Copy 11.30.05 gas 1.09.06 AURORA at 1.10.06 2 3 2" xfId="18824"/>
    <cellStyle name="_Power Cost Value Copy 11.30.05 gas 1.09.06 AURORA at 1.10.06 2 3 2 2" xfId="23217"/>
    <cellStyle name="_Power Cost Value Copy 11.30.05 gas 1.09.06 AURORA at 1.10.06 2 3 3" xfId="23218"/>
    <cellStyle name="_Power Cost Value Copy 11.30.05 gas 1.09.06 AURORA at 1.10.06 2 3 4" xfId="23219"/>
    <cellStyle name="_Power Cost Value Copy 11.30.05 gas 1.09.06 AURORA at 1.10.06 2 4" xfId="14221"/>
    <cellStyle name="_Power Cost Value Copy 11.30.05 gas 1.09.06 AURORA at 1.10.06 2 4 2" xfId="23220"/>
    <cellStyle name="_Power Cost Value Copy 11.30.05 gas 1.09.06 AURORA at 1.10.06 2 5" xfId="23221"/>
    <cellStyle name="_Power Cost Value Copy 11.30.05 gas 1.09.06 AURORA at 1.10.06 3" xfId="3925"/>
    <cellStyle name="_Power Cost Value Copy 11.30.05 gas 1.09.06 AURORA at 1.10.06 3 2" xfId="3926"/>
    <cellStyle name="_Power Cost Value Copy 11.30.05 gas 1.09.06 AURORA at 1.10.06 3 2 2" xfId="18825"/>
    <cellStyle name="_Power Cost Value Copy 11.30.05 gas 1.09.06 AURORA at 1.10.06 3 2 2 2" xfId="23222"/>
    <cellStyle name="_Power Cost Value Copy 11.30.05 gas 1.09.06 AURORA at 1.10.06 3 2 3" xfId="23223"/>
    <cellStyle name="_Power Cost Value Copy 11.30.05 gas 1.09.06 AURORA at 1.10.06 3 2 4" xfId="23224"/>
    <cellStyle name="_Power Cost Value Copy 11.30.05 gas 1.09.06 AURORA at 1.10.06 3 3" xfId="14223"/>
    <cellStyle name="_Power Cost Value Copy 11.30.05 gas 1.09.06 AURORA at 1.10.06 3 3 2" xfId="23225"/>
    <cellStyle name="_Power Cost Value Copy 11.30.05 gas 1.09.06 AURORA at 1.10.06 3 4" xfId="23226"/>
    <cellStyle name="_Power Cost Value Copy 11.30.05 gas 1.09.06 AURORA at 1.10.06 4" xfId="3927"/>
    <cellStyle name="_Power Cost Value Copy 11.30.05 gas 1.09.06 AURORA at 1.10.06 4 2" xfId="3928"/>
    <cellStyle name="_Power Cost Value Copy 11.30.05 gas 1.09.06 AURORA at 1.10.06 4 2 2" xfId="15629"/>
    <cellStyle name="_Power Cost Value Copy 11.30.05 gas 1.09.06 AURORA at 1.10.06 4 2 2 2" xfId="23227"/>
    <cellStyle name="_Power Cost Value Copy 11.30.05 gas 1.09.06 AURORA at 1.10.06 4 2 2 2 2" xfId="23228"/>
    <cellStyle name="_Power Cost Value Copy 11.30.05 gas 1.09.06 AURORA at 1.10.06 4 2 2 3" xfId="23229"/>
    <cellStyle name="_Power Cost Value Copy 11.30.05 gas 1.09.06 AURORA at 1.10.06 4 2 3" xfId="23230"/>
    <cellStyle name="_Power Cost Value Copy 11.30.05 gas 1.09.06 AURORA at 1.10.06 4 2 3 2" xfId="23231"/>
    <cellStyle name="_Power Cost Value Copy 11.30.05 gas 1.09.06 AURORA at 1.10.06 4 2 4" xfId="23232"/>
    <cellStyle name="_Power Cost Value Copy 11.30.05 gas 1.09.06 AURORA at 1.10.06 4 3" xfId="14224"/>
    <cellStyle name="_Power Cost Value Copy 11.30.05 gas 1.09.06 AURORA at 1.10.06 4 3 2" xfId="23233"/>
    <cellStyle name="_Power Cost Value Copy 11.30.05 gas 1.09.06 AURORA at 1.10.06 4 3 2 2" xfId="23234"/>
    <cellStyle name="_Power Cost Value Copy 11.30.05 gas 1.09.06 AURORA at 1.10.06 4 3 3" xfId="23235"/>
    <cellStyle name="_Power Cost Value Copy 11.30.05 gas 1.09.06 AURORA at 1.10.06 4 3 4" xfId="23236"/>
    <cellStyle name="_Power Cost Value Copy 11.30.05 gas 1.09.06 AURORA at 1.10.06 4 4" xfId="23237"/>
    <cellStyle name="_Power Cost Value Copy 11.30.05 gas 1.09.06 AURORA at 1.10.06 4 4 2" xfId="23238"/>
    <cellStyle name="_Power Cost Value Copy 11.30.05 gas 1.09.06 AURORA at 1.10.06 4 5" xfId="23239"/>
    <cellStyle name="_Power Cost Value Copy 11.30.05 gas 1.09.06 AURORA at 1.10.06 5" xfId="3929"/>
    <cellStyle name="_Power Cost Value Copy 11.30.05 gas 1.09.06 AURORA at 1.10.06 5 2" xfId="23240"/>
    <cellStyle name="_Power Cost Value Copy 11.30.05 gas 1.09.06 AURORA at 1.10.06 5 2 2" xfId="23241"/>
    <cellStyle name="_Power Cost Value Copy 11.30.05 gas 1.09.06 AURORA at 1.10.06 5 2 2 2" xfId="23242"/>
    <cellStyle name="_Power Cost Value Copy 11.30.05 gas 1.09.06 AURORA at 1.10.06 5 2 2 2 2" xfId="23243"/>
    <cellStyle name="_Power Cost Value Copy 11.30.05 gas 1.09.06 AURORA at 1.10.06 5 2 2 3" xfId="23244"/>
    <cellStyle name="_Power Cost Value Copy 11.30.05 gas 1.09.06 AURORA at 1.10.06 5 2 3" xfId="23245"/>
    <cellStyle name="_Power Cost Value Copy 11.30.05 gas 1.09.06 AURORA at 1.10.06 5 2 3 2" xfId="23246"/>
    <cellStyle name="_Power Cost Value Copy 11.30.05 gas 1.09.06 AURORA at 1.10.06 5 2 4" xfId="23247"/>
    <cellStyle name="_Power Cost Value Copy 11.30.05 gas 1.09.06 AURORA at 1.10.06 5 2 5" xfId="23248"/>
    <cellStyle name="_Power Cost Value Copy 11.30.05 gas 1.09.06 AURORA at 1.10.06 5 3" xfId="23249"/>
    <cellStyle name="_Power Cost Value Copy 11.30.05 gas 1.09.06 AURORA at 1.10.06 5 3 2" xfId="23250"/>
    <cellStyle name="_Power Cost Value Copy 11.30.05 gas 1.09.06 AURORA at 1.10.06 5 3 2 2" xfId="23251"/>
    <cellStyle name="_Power Cost Value Copy 11.30.05 gas 1.09.06 AURORA at 1.10.06 5 3 3" xfId="23252"/>
    <cellStyle name="_Power Cost Value Copy 11.30.05 gas 1.09.06 AURORA at 1.10.06 5 4" xfId="23253"/>
    <cellStyle name="_Power Cost Value Copy 11.30.05 gas 1.09.06 AURORA at 1.10.06 5 4 2" xfId="23254"/>
    <cellStyle name="_Power Cost Value Copy 11.30.05 gas 1.09.06 AURORA at 1.10.06 5 5" xfId="23255"/>
    <cellStyle name="_Power Cost Value Copy 11.30.05 gas 1.09.06 AURORA at 1.10.06 6" xfId="9543"/>
    <cellStyle name="_Power Cost Value Copy 11.30.05 gas 1.09.06 AURORA at 1.10.06 6 2" xfId="9544"/>
    <cellStyle name="_Power Cost Value Copy 11.30.05 gas 1.09.06 AURORA at 1.10.06 6 2 2" xfId="23256"/>
    <cellStyle name="_Power Cost Value Copy 11.30.05 gas 1.09.06 AURORA at 1.10.06 6 2 2 2" xfId="23257"/>
    <cellStyle name="_Power Cost Value Copy 11.30.05 gas 1.09.06 AURORA at 1.10.06 6 2 3" xfId="23258"/>
    <cellStyle name="_Power Cost Value Copy 11.30.05 gas 1.09.06 AURORA at 1.10.06 6 3" xfId="23259"/>
    <cellStyle name="_Power Cost Value Copy 11.30.05 gas 1.09.06 AURORA at 1.10.06 6 3 2" xfId="23260"/>
    <cellStyle name="_Power Cost Value Copy 11.30.05 gas 1.09.06 AURORA at 1.10.06 6 4" xfId="23261"/>
    <cellStyle name="_Power Cost Value Copy 11.30.05 gas 1.09.06 AURORA at 1.10.06 7" xfId="9545"/>
    <cellStyle name="_Power Cost Value Copy 11.30.05 gas 1.09.06 AURORA at 1.10.06 7 2" xfId="9546"/>
    <cellStyle name="_Power Cost Value Copy 11.30.05 gas 1.09.06 AURORA at 1.10.06 7 2 2" xfId="23262"/>
    <cellStyle name="_Power Cost Value Copy 11.30.05 gas 1.09.06 AURORA at 1.10.06 7 2 2 2" xfId="23263"/>
    <cellStyle name="_Power Cost Value Copy 11.30.05 gas 1.09.06 AURORA at 1.10.06 7 2 3" xfId="23264"/>
    <cellStyle name="_Power Cost Value Copy 11.30.05 gas 1.09.06 AURORA at 1.10.06 7 3" xfId="23265"/>
    <cellStyle name="_Power Cost Value Copy 11.30.05 gas 1.09.06 AURORA at 1.10.06 7 3 2" xfId="23266"/>
    <cellStyle name="_Power Cost Value Copy 11.30.05 gas 1.09.06 AURORA at 1.10.06 7 4" xfId="23267"/>
    <cellStyle name="_Power Cost Value Copy 11.30.05 gas 1.09.06 AURORA at 1.10.06 8" xfId="23268"/>
    <cellStyle name="_Power Cost Value Copy 11.30.05 gas 1.09.06 AURORA at 1.10.06 8 2" xfId="23269"/>
    <cellStyle name="_Power Cost Value Copy 11.30.05 gas 1.09.06 AURORA at 1.10.06 8 2 2" xfId="23270"/>
    <cellStyle name="_Power Cost Value Copy 11.30.05 gas 1.09.06 AURORA at 1.10.06 8 2 2 2" xfId="23271"/>
    <cellStyle name="_Power Cost Value Copy 11.30.05 gas 1.09.06 AURORA at 1.10.06 8 2 3" xfId="23272"/>
    <cellStyle name="_Power Cost Value Copy 11.30.05 gas 1.09.06 AURORA at 1.10.06 8 3" xfId="23273"/>
    <cellStyle name="_Power Cost Value Copy 11.30.05 gas 1.09.06 AURORA at 1.10.06 8 3 2" xfId="23274"/>
    <cellStyle name="_Power Cost Value Copy 11.30.05 gas 1.09.06 AURORA at 1.10.06 8 4" xfId="23275"/>
    <cellStyle name="_Power Cost Value Copy 11.30.05 gas 1.09.06 AURORA at 1.10.06 9" xfId="23276"/>
    <cellStyle name="_Power Cost Value Copy 11.30.05 gas 1.09.06 AURORA at 1.10.06 9 2" xfId="23277"/>
    <cellStyle name="_Power Cost Value Copy 11.30.05 gas 1.09.06 AURORA at 1.10.06 9 3" xfId="23278"/>
    <cellStyle name="_Power Cost Value Copy 11.30.05 gas 1.09.06 AURORA at 1.10.06_04 07E Wild Horse Wind Expansion (C) (2)" xfId="3930"/>
    <cellStyle name="_Power Cost Value Copy 11.30.05 gas 1.09.06 AURORA at 1.10.06_04 07E Wild Horse Wind Expansion (C) (2) 2" xfId="3931"/>
    <cellStyle name="_Power Cost Value Copy 11.30.05 gas 1.09.06 AURORA at 1.10.06_04 07E Wild Horse Wind Expansion (C) (2) 2 2" xfId="3932"/>
    <cellStyle name="_Power Cost Value Copy 11.30.05 gas 1.09.06 AURORA at 1.10.06_04 07E Wild Horse Wind Expansion (C) (2) 2 2 2" xfId="18826"/>
    <cellStyle name="_Power Cost Value Copy 11.30.05 gas 1.09.06 AURORA at 1.10.06_04 07E Wild Horse Wind Expansion (C) (2) 2 2 2 2" xfId="23279"/>
    <cellStyle name="_Power Cost Value Copy 11.30.05 gas 1.09.06 AURORA at 1.10.06_04 07E Wild Horse Wind Expansion (C) (2) 2 2 3" xfId="23280"/>
    <cellStyle name="_Power Cost Value Copy 11.30.05 gas 1.09.06 AURORA at 1.10.06_04 07E Wild Horse Wind Expansion (C) (2) 2 2 4" xfId="23281"/>
    <cellStyle name="_Power Cost Value Copy 11.30.05 gas 1.09.06 AURORA at 1.10.06_04 07E Wild Horse Wind Expansion (C) (2) 2 3" xfId="14226"/>
    <cellStyle name="_Power Cost Value Copy 11.30.05 gas 1.09.06 AURORA at 1.10.06_04 07E Wild Horse Wind Expansion (C) (2) 2 3 2" xfId="23282"/>
    <cellStyle name="_Power Cost Value Copy 11.30.05 gas 1.09.06 AURORA at 1.10.06_04 07E Wild Horse Wind Expansion (C) (2) 2 4" xfId="23283"/>
    <cellStyle name="_Power Cost Value Copy 11.30.05 gas 1.09.06 AURORA at 1.10.06_04 07E Wild Horse Wind Expansion (C) (2) 3" xfId="3933"/>
    <cellStyle name="_Power Cost Value Copy 11.30.05 gas 1.09.06 AURORA at 1.10.06_04 07E Wild Horse Wind Expansion (C) (2) 3 2" xfId="18827"/>
    <cellStyle name="_Power Cost Value Copy 11.30.05 gas 1.09.06 AURORA at 1.10.06_04 07E Wild Horse Wind Expansion (C) (2) 3 2 2" xfId="23284"/>
    <cellStyle name="_Power Cost Value Copy 11.30.05 gas 1.09.06 AURORA at 1.10.06_04 07E Wild Horse Wind Expansion (C) (2) 3 3" xfId="23285"/>
    <cellStyle name="_Power Cost Value Copy 11.30.05 gas 1.09.06 AURORA at 1.10.06_04 07E Wild Horse Wind Expansion (C) (2) 3 4" xfId="23286"/>
    <cellStyle name="_Power Cost Value Copy 11.30.05 gas 1.09.06 AURORA at 1.10.06_04 07E Wild Horse Wind Expansion (C) (2) 4" xfId="14225"/>
    <cellStyle name="_Power Cost Value Copy 11.30.05 gas 1.09.06 AURORA at 1.10.06_04 07E Wild Horse Wind Expansion (C) (2) 4 2" xfId="23287"/>
    <cellStyle name="_Power Cost Value Copy 11.30.05 gas 1.09.06 AURORA at 1.10.06_04 07E Wild Horse Wind Expansion (C) (2) 5" xfId="23288"/>
    <cellStyle name="_Power Cost Value Copy 11.30.05 gas 1.09.06 AURORA at 1.10.06_04 07E Wild Horse Wind Expansion (C) (2)_Adj Bench DR 3 for Initial Briefs (Electric)" xfId="3934"/>
    <cellStyle name="_Power Cost Value Copy 11.30.05 gas 1.09.06 AURORA at 1.10.06_04 07E Wild Horse Wind Expansion (C) (2)_Adj Bench DR 3 for Initial Briefs (Electric) 2" xfId="3935"/>
    <cellStyle name="_Power Cost Value Copy 11.30.05 gas 1.09.06 AURORA at 1.10.06_04 07E Wild Horse Wind Expansion (C) (2)_Adj Bench DR 3 for Initial Briefs (Electric) 2 2" xfId="3936"/>
    <cellStyle name="_Power Cost Value Copy 11.30.05 gas 1.09.06 AURORA at 1.10.06_04 07E Wild Horse Wind Expansion (C) (2)_Adj Bench DR 3 for Initial Briefs (Electric) 2 2 2" xfId="18828"/>
    <cellStyle name="_Power Cost Value Copy 11.30.05 gas 1.09.06 AURORA at 1.10.06_04 07E Wild Horse Wind Expansion (C) (2)_Adj Bench DR 3 for Initial Briefs (Electric) 2 2 2 2" xfId="23289"/>
    <cellStyle name="_Power Cost Value Copy 11.30.05 gas 1.09.06 AURORA at 1.10.06_04 07E Wild Horse Wind Expansion (C) (2)_Adj Bench DR 3 for Initial Briefs (Electric) 2 2 3" xfId="23290"/>
    <cellStyle name="_Power Cost Value Copy 11.30.05 gas 1.09.06 AURORA at 1.10.06_04 07E Wild Horse Wind Expansion (C) (2)_Adj Bench DR 3 for Initial Briefs (Electric) 2 2 4" xfId="23291"/>
    <cellStyle name="_Power Cost Value Copy 11.30.05 gas 1.09.06 AURORA at 1.10.06_04 07E Wild Horse Wind Expansion (C) (2)_Adj Bench DR 3 for Initial Briefs (Electric) 2 3" xfId="14228"/>
    <cellStyle name="_Power Cost Value Copy 11.30.05 gas 1.09.06 AURORA at 1.10.06_04 07E Wild Horse Wind Expansion (C) (2)_Adj Bench DR 3 for Initial Briefs (Electric) 2 3 2" xfId="23292"/>
    <cellStyle name="_Power Cost Value Copy 11.30.05 gas 1.09.06 AURORA at 1.10.06_04 07E Wild Horse Wind Expansion (C) (2)_Adj Bench DR 3 for Initial Briefs (Electric) 2 4" xfId="23293"/>
    <cellStyle name="_Power Cost Value Copy 11.30.05 gas 1.09.06 AURORA at 1.10.06_04 07E Wild Horse Wind Expansion (C) (2)_Adj Bench DR 3 for Initial Briefs (Electric) 3" xfId="3937"/>
    <cellStyle name="_Power Cost Value Copy 11.30.05 gas 1.09.06 AURORA at 1.10.06_04 07E Wild Horse Wind Expansion (C) (2)_Adj Bench DR 3 for Initial Briefs (Electric) 3 2" xfId="18829"/>
    <cellStyle name="_Power Cost Value Copy 11.30.05 gas 1.09.06 AURORA at 1.10.06_04 07E Wild Horse Wind Expansion (C) (2)_Adj Bench DR 3 for Initial Briefs (Electric) 3 2 2" xfId="23294"/>
    <cellStyle name="_Power Cost Value Copy 11.30.05 gas 1.09.06 AURORA at 1.10.06_04 07E Wild Horse Wind Expansion (C) (2)_Adj Bench DR 3 for Initial Briefs (Electric) 3 3" xfId="23295"/>
    <cellStyle name="_Power Cost Value Copy 11.30.05 gas 1.09.06 AURORA at 1.10.06_04 07E Wild Horse Wind Expansion (C) (2)_Adj Bench DR 3 for Initial Briefs (Electric) 3 4" xfId="23296"/>
    <cellStyle name="_Power Cost Value Copy 11.30.05 gas 1.09.06 AURORA at 1.10.06_04 07E Wild Horse Wind Expansion (C) (2)_Adj Bench DR 3 for Initial Briefs (Electric) 4" xfId="14227"/>
    <cellStyle name="_Power Cost Value Copy 11.30.05 gas 1.09.06 AURORA at 1.10.06_04 07E Wild Horse Wind Expansion (C) (2)_Adj Bench DR 3 for Initial Briefs (Electric) 4 2" xfId="23297"/>
    <cellStyle name="_Power Cost Value Copy 11.30.05 gas 1.09.06 AURORA at 1.10.06_04 07E Wild Horse Wind Expansion (C) (2)_Adj Bench DR 3 for Initial Briefs (Electric) 5" xfId="23298"/>
    <cellStyle name="_Power Cost Value Copy 11.30.05 gas 1.09.06 AURORA at 1.10.06_04 07E Wild Horse Wind Expansion (C) (2)_Adj Bench DR 3 for Initial Briefs (Electric)_DEM-WP(C) ENERG10C--ctn Mid-C_042010 2010GRC" xfId="9547"/>
    <cellStyle name="_Power Cost Value Copy 11.30.05 gas 1.09.06 AURORA at 1.10.06_04 07E Wild Horse Wind Expansion (C) (2)_Adj Bench DR 3 for Initial Briefs (Electric)_DEM-WP(C) ENERG10C--ctn Mid-C_042010 2010GRC 2" xfId="39179"/>
    <cellStyle name="_Power Cost Value Copy 11.30.05 gas 1.09.06 AURORA at 1.10.06_04 07E Wild Horse Wind Expansion (C) (2)_Book1" xfId="10996"/>
    <cellStyle name="_Power Cost Value Copy 11.30.05 gas 1.09.06 AURORA at 1.10.06_04 07E Wild Horse Wind Expansion (C) (2)_Book1 2" xfId="39180"/>
    <cellStyle name="_Power Cost Value Copy 11.30.05 gas 1.09.06 AURORA at 1.10.06_04 07E Wild Horse Wind Expansion (C) (2)_DEM-WP(C) ENERG10C--ctn Mid-C_042010 2010GRC" xfId="9548"/>
    <cellStyle name="_Power Cost Value Copy 11.30.05 gas 1.09.06 AURORA at 1.10.06_04 07E Wild Horse Wind Expansion (C) (2)_DEM-WP(C) ENERG10C--ctn Mid-C_042010 2010GRC 2" xfId="39181"/>
    <cellStyle name="_Power Cost Value Copy 11.30.05 gas 1.09.06 AURORA at 1.10.06_04 07E Wild Horse Wind Expansion (C) (2)_Electric Rev Req Model (2009 GRC) " xfId="3938"/>
    <cellStyle name="_Power Cost Value Copy 11.30.05 gas 1.09.06 AURORA at 1.10.06_04 07E Wild Horse Wind Expansion (C) (2)_Electric Rev Req Model (2009 GRC)  2" xfId="3939"/>
    <cellStyle name="_Power Cost Value Copy 11.30.05 gas 1.09.06 AURORA at 1.10.06_04 07E Wild Horse Wind Expansion (C) (2)_Electric Rev Req Model (2009 GRC)  2 2" xfId="3940"/>
    <cellStyle name="_Power Cost Value Copy 11.30.05 gas 1.09.06 AURORA at 1.10.06_04 07E Wild Horse Wind Expansion (C) (2)_Electric Rev Req Model (2009 GRC)  2 2 2" xfId="18830"/>
    <cellStyle name="_Power Cost Value Copy 11.30.05 gas 1.09.06 AURORA at 1.10.06_04 07E Wild Horse Wind Expansion (C) (2)_Electric Rev Req Model (2009 GRC)  2 2 2 2" xfId="23299"/>
    <cellStyle name="_Power Cost Value Copy 11.30.05 gas 1.09.06 AURORA at 1.10.06_04 07E Wild Horse Wind Expansion (C) (2)_Electric Rev Req Model (2009 GRC)  2 2 3" xfId="23300"/>
    <cellStyle name="_Power Cost Value Copy 11.30.05 gas 1.09.06 AURORA at 1.10.06_04 07E Wild Horse Wind Expansion (C) (2)_Electric Rev Req Model (2009 GRC)  2 2 4" xfId="23301"/>
    <cellStyle name="_Power Cost Value Copy 11.30.05 gas 1.09.06 AURORA at 1.10.06_04 07E Wild Horse Wind Expansion (C) (2)_Electric Rev Req Model (2009 GRC)  2 3" xfId="14230"/>
    <cellStyle name="_Power Cost Value Copy 11.30.05 gas 1.09.06 AURORA at 1.10.06_04 07E Wild Horse Wind Expansion (C) (2)_Electric Rev Req Model (2009 GRC)  2 3 2" xfId="23302"/>
    <cellStyle name="_Power Cost Value Copy 11.30.05 gas 1.09.06 AURORA at 1.10.06_04 07E Wild Horse Wind Expansion (C) (2)_Electric Rev Req Model (2009 GRC)  2 4" xfId="23303"/>
    <cellStyle name="_Power Cost Value Copy 11.30.05 gas 1.09.06 AURORA at 1.10.06_04 07E Wild Horse Wind Expansion (C) (2)_Electric Rev Req Model (2009 GRC)  3" xfId="3941"/>
    <cellStyle name="_Power Cost Value Copy 11.30.05 gas 1.09.06 AURORA at 1.10.06_04 07E Wild Horse Wind Expansion (C) (2)_Electric Rev Req Model (2009 GRC)  3 2" xfId="18831"/>
    <cellStyle name="_Power Cost Value Copy 11.30.05 gas 1.09.06 AURORA at 1.10.06_04 07E Wild Horse Wind Expansion (C) (2)_Electric Rev Req Model (2009 GRC)  3 2 2" xfId="23304"/>
    <cellStyle name="_Power Cost Value Copy 11.30.05 gas 1.09.06 AURORA at 1.10.06_04 07E Wild Horse Wind Expansion (C) (2)_Electric Rev Req Model (2009 GRC)  3 3" xfId="23305"/>
    <cellStyle name="_Power Cost Value Copy 11.30.05 gas 1.09.06 AURORA at 1.10.06_04 07E Wild Horse Wind Expansion (C) (2)_Electric Rev Req Model (2009 GRC)  3 4" xfId="23306"/>
    <cellStyle name="_Power Cost Value Copy 11.30.05 gas 1.09.06 AURORA at 1.10.06_04 07E Wild Horse Wind Expansion (C) (2)_Electric Rev Req Model (2009 GRC)  4" xfId="14229"/>
    <cellStyle name="_Power Cost Value Copy 11.30.05 gas 1.09.06 AURORA at 1.10.06_04 07E Wild Horse Wind Expansion (C) (2)_Electric Rev Req Model (2009 GRC)  4 2" xfId="23307"/>
    <cellStyle name="_Power Cost Value Copy 11.30.05 gas 1.09.06 AURORA at 1.10.06_04 07E Wild Horse Wind Expansion (C) (2)_Electric Rev Req Model (2009 GRC)  5" xfId="23308"/>
    <cellStyle name="_Power Cost Value Copy 11.30.05 gas 1.09.06 AURORA at 1.10.06_04 07E Wild Horse Wind Expansion (C) (2)_Electric Rev Req Model (2009 GRC) _DEM-WP(C) ENERG10C--ctn Mid-C_042010 2010GRC" xfId="9549"/>
    <cellStyle name="_Power Cost Value Copy 11.30.05 gas 1.09.06 AURORA at 1.10.06_04 07E Wild Horse Wind Expansion (C) (2)_Electric Rev Req Model (2009 GRC) _DEM-WP(C) ENERG10C--ctn Mid-C_042010 2010GRC 2" xfId="39182"/>
    <cellStyle name="_Power Cost Value Copy 11.30.05 gas 1.09.06 AURORA at 1.10.06_04 07E Wild Horse Wind Expansion (C) (2)_Electric Rev Req Model (2009 GRC) Rebuttal" xfId="3942"/>
    <cellStyle name="_Power Cost Value Copy 11.30.05 gas 1.09.06 AURORA at 1.10.06_04 07E Wild Horse Wind Expansion (C) (2)_Electric Rev Req Model (2009 GRC) Rebuttal 2" xfId="3943"/>
    <cellStyle name="_Power Cost Value Copy 11.30.05 gas 1.09.06 AURORA at 1.10.06_04 07E Wild Horse Wind Expansion (C) (2)_Electric Rev Req Model (2009 GRC) Rebuttal 2 2" xfId="3944"/>
    <cellStyle name="_Power Cost Value Copy 11.30.05 gas 1.09.06 AURORA at 1.10.06_04 07E Wild Horse Wind Expansion (C) (2)_Electric Rev Req Model (2009 GRC) Rebuttal 2 2 2" xfId="18832"/>
    <cellStyle name="_Power Cost Value Copy 11.30.05 gas 1.09.06 AURORA at 1.10.06_04 07E Wild Horse Wind Expansion (C) (2)_Electric Rev Req Model (2009 GRC) Rebuttal 2 3" xfId="16250"/>
    <cellStyle name="_Power Cost Value Copy 11.30.05 gas 1.09.06 AURORA at 1.10.06_04 07E Wild Horse Wind Expansion (C) (2)_Electric Rev Req Model (2009 GRC) Rebuttal 3" xfId="3945"/>
    <cellStyle name="_Power Cost Value Copy 11.30.05 gas 1.09.06 AURORA at 1.10.06_04 07E Wild Horse Wind Expansion (C) (2)_Electric Rev Req Model (2009 GRC) Rebuttal 3 2" xfId="18833"/>
    <cellStyle name="_Power Cost Value Copy 11.30.05 gas 1.09.06 AURORA at 1.10.06_04 07E Wild Horse Wind Expansion (C) (2)_Electric Rev Req Model (2009 GRC) Rebuttal 4" xfId="14231"/>
    <cellStyle name="_Power Cost Value Copy 11.30.05 gas 1.09.06 AURORA at 1.10.06_04 07E Wild Horse Wind Expansion (C) (2)_Electric Rev Req Model (2009 GRC) Rebuttal REmoval of New  WH Solar AdjustMI" xfId="3946"/>
    <cellStyle name="_Power Cost Value Copy 11.30.05 gas 1.09.06 AURORA at 1.10.06_04 07E Wild Horse Wind Expansion (C) (2)_Electric Rev Req Model (2009 GRC) Rebuttal REmoval of New  WH Solar AdjustMI 2" xfId="3947"/>
    <cellStyle name="_Power Cost Value Copy 11.30.05 gas 1.09.06 AURORA at 1.10.06_04 07E Wild Horse Wind Expansion (C) (2)_Electric Rev Req Model (2009 GRC) Rebuttal REmoval of New  WH Solar AdjustMI 2 2" xfId="3948"/>
    <cellStyle name="_Power Cost Value Copy 11.30.05 gas 1.09.06 AURORA at 1.10.06_04 07E Wild Horse Wind Expansion (C) (2)_Electric Rev Req Model (2009 GRC) Rebuttal REmoval of New  WH Solar AdjustMI 2 2 2" xfId="18834"/>
    <cellStyle name="_Power Cost Value Copy 11.30.05 gas 1.09.06 AURORA at 1.10.06_04 07E Wild Horse Wind Expansion (C) (2)_Electric Rev Req Model (2009 GRC) Rebuttal REmoval of New  WH Solar AdjustMI 2 2 2 2" xfId="23309"/>
    <cellStyle name="_Power Cost Value Copy 11.30.05 gas 1.09.06 AURORA at 1.10.06_04 07E Wild Horse Wind Expansion (C) (2)_Electric Rev Req Model (2009 GRC) Rebuttal REmoval of New  WH Solar AdjustMI 2 2 3" xfId="23310"/>
    <cellStyle name="_Power Cost Value Copy 11.30.05 gas 1.09.06 AURORA at 1.10.06_04 07E Wild Horse Wind Expansion (C) (2)_Electric Rev Req Model (2009 GRC) Rebuttal REmoval of New  WH Solar AdjustMI 2 3" xfId="14233"/>
    <cellStyle name="_Power Cost Value Copy 11.30.05 gas 1.09.06 AURORA at 1.10.06_04 07E Wild Horse Wind Expansion (C) (2)_Electric Rev Req Model (2009 GRC) Rebuttal REmoval of New  WH Solar AdjustMI 2 3 2" xfId="23311"/>
    <cellStyle name="_Power Cost Value Copy 11.30.05 gas 1.09.06 AURORA at 1.10.06_04 07E Wild Horse Wind Expansion (C) (2)_Electric Rev Req Model (2009 GRC) Rebuttal REmoval of New  WH Solar AdjustMI 2 4" xfId="23312"/>
    <cellStyle name="_Power Cost Value Copy 11.30.05 gas 1.09.06 AURORA at 1.10.06_04 07E Wild Horse Wind Expansion (C) (2)_Electric Rev Req Model (2009 GRC) Rebuttal REmoval of New  WH Solar AdjustMI 3" xfId="3949"/>
    <cellStyle name="_Power Cost Value Copy 11.30.05 gas 1.09.06 AURORA at 1.10.06_04 07E Wild Horse Wind Expansion (C) (2)_Electric Rev Req Model (2009 GRC) Rebuttal REmoval of New  WH Solar AdjustMI 3 2" xfId="18835"/>
    <cellStyle name="_Power Cost Value Copy 11.30.05 gas 1.09.06 AURORA at 1.10.06_04 07E Wild Horse Wind Expansion (C) (2)_Electric Rev Req Model (2009 GRC) Rebuttal REmoval of New  WH Solar AdjustMI 3 2 2" xfId="23313"/>
    <cellStyle name="_Power Cost Value Copy 11.30.05 gas 1.09.06 AURORA at 1.10.06_04 07E Wild Horse Wind Expansion (C) (2)_Electric Rev Req Model (2009 GRC) Rebuttal REmoval of New  WH Solar AdjustMI 3 3" xfId="23314"/>
    <cellStyle name="_Power Cost Value Copy 11.30.05 gas 1.09.06 AURORA at 1.10.06_04 07E Wild Horse Wind Expansion (C) (2)_Electric Rev Req Model (2009 GRC) Rebuttal REmoval of New  WH Solar AdjustMI 3 4" xfId="23315"/>
    <cellStyle name="_Power Cost Value Copy 11.30.05 gas 1.09.06 AURORA at 1.10.06_04 07E Wild Horse Wind Expansion (C) (2)_Electric Rev Req Model (2009 GRC) Rebuttal REmoval of New  WH Solar AdjustMI 4" xfId="14232"/>
    <cellStyle name="_Power Cost Value Copy 11.30.05 gas 1.09.06 AURORA at 1.10.06_04 07E Wild Horse Wind Expansion (C) (2)_Electric Rev Req Model (2009 GRC) Rebuttal REmoval of New  WH Solar AdjustMI 4 2" xfId="23316"/>
    <cellStyle name="_Power Cost Value Copy 11.30.05 gas 1.09.06 AURORA at 1.10.06_04 07E Wild Horse Wind Expansion (C) (2)_Electric Rev Req Model (2009 GRC) Rebuttal REmoval of New  WH Solar AdjustMI 5" xfId="23317"/>
    <cellStyle name="_Power Cost Value Copy 11.30.05 gas 1.09.06 AURORA at 1.10.06_04 07E Wild Horse Wind Expansion (C) (2)_Electric Rev Req Model (2009 GRC) Rebuttal REmoval of New  WH Solar AdjustMI_DEM-WP(C) ENERG10C--ctn Mid-C_042010 2010GRC" xfId="9550"/>
    <cellStyle name="_Power Cost Value Copy 11.30.05 gas 1.09.06 AURORA at 1.10.06_04 07E Wild Horse Wind Expansion (C) (2)_Electric Rev Req Model (2009 GRC) Rebuttal REmoval of New  WH Solar AdjustMI_DEM-WP(C) ENERG10C--ctn Mid-C_042010 2010GRC 2" xfId="39183"/>
    <cellStyle name="_Power Cost Value Copy 11.30.05 gas 1.09.06 AURORA at 1.10.06_04 07E Wild Horse Wind Expansion (C) (2)_Electric Rev Req Model (2009 GRC) Revised 01-18-2010" xfId="3950"/>
    <cellStyle name="_Power Cost Value Copy 11.30.05 gas 1.09.06 AURORA at 1.10.06_04 07E Wild Horse Wind Expansion (C) (2)_Electric Rev Req Model (2009 GRC) Revised 01-18-2010 2" xfId="3951"/>
    <cellStyle name="_Power Cost Value Copy 11.30.05 gas 1.09.06 AURORA at 1.10.06_04 07E Wild Horse Wind Expansion (C) (2)_Electric Rev Req Model (2009 GRC) Revised 01-18-2010 2 2" xfId="3952"/>
    <cellStyle name="_Power Cost Value Copy 11.30.05 gas 1.09.06 AURORA at 1.10.06_04 07E Wild Horse Wind Expansion (C) (2)_Electric Rev Req Model (2009 GRC) Revised 01-18-2010 2 2 2" xfId="18836"/>
    <cellStyle name="_Power Cost Value Copy 11.30.05 gas 1.09.06 AURORA at 1.10.06_04 07E Wild Horse Wind Expansion (C) (2)_Electric Rev Req Model (2009 GRC) Revised 01-18-2010 2 2 2 2" xfId="23318"/>
    <cellStyle name="_Power Cost Value Copy 11.30.05 gas 1.09.06 AURORA at 1.10.06_04 07E Wild Horse Wind Expansion (C) (2)_Electric Rev Req Model (2009 GRC) Revised 01-18-2010 2 2 3" xfId="23319"/>
    <cellStyle name="_Power Cost Value Copy 11.30.05 gas 1.09.06 AURORA at 1.10.06_04 07E Wild Horse Wind Expansion (C) (2)_Electric Rev Req Model (2009 GRC) Revised 01-18-2010 2 3" xfId="14235"/>
    <cellStyle name="_Power Cost Value Copy 11.30.05 gas 1.09.06 AURORA at 1.10.06_04 07E Wild Horse Wind Expansion (C) (2)_Electric Rev Req Model (2009 GRC) Revised 01-18-2010 2 3 2" xfId="23320"/>
    <cellStyle name="_Power Cost Value Copy 11.30.05 gas 1.09.06 AURORA at 1.10.06_04 07E Wild Horse Wind Expansion (C) (2)_Electric Rev Req Model (2009 GRC) Revised 01-18-2010 2 4" xfId="23321"/>
    <cellStyle name="_Power Cost Value Copy 11.30.05 gas 1.09.06 AURORA at 1.10.06_04 07E Wild Horse Wind Expansion (C) (2)_Electric Rev Req Model (2009 GRC) Revised 01-18-2010 3" xfId="3953"/>
    <cellStyle name="_Power Cost Value Copy 11.30.05 gas 1.09.06 AURORA at 1.10.06_04 07E Wild Horse Wind Expansion (C) (2)_Electric Rev Req Model (2009 GRC) Revised 01-18-2010 3 2" xfId="18837"/>
    <cellStyle name="_Power Cost Value Copy 11.30.05 gas 1.09.06 AURORA at 1.10.06_04 07E Wild Horse Wind Expansion (C) (2)_Electric Rev Req Model (2009 GRC) Revised 01-18-2010 3 2 2" xfId="23322"/>
    <cellStyle name="_Power Cost Value Copy 11.30.05 gas 1.09.06 AURORA at 1.10.06_04 07E Wild Horse Wind Expansion (C) (2)_Electric Rev Req Model (2009 GRC) Revised 01-18-2010 3 3" xfId="23323"/>
    <cellStyle name="_Power Cost Value Copy 11.30.05 gas 1.09.06 AURORA at 1.10.06_04 07E Wild Horse Wind Expansion (C) (2)_Electric Rev Req Model (2009 GRC) Revised 01-18-2010 3 4" xfId="23324"/>
    <cellStyle name="_Power Cost Value Copy 11.30.05 gas 1.09.06 AURORA at 1.10.06_04 07E Wild Horse Wind Expansion (C) (2)_Electric Rev Req Model (2009 GRC) Revised 01-18-2010 4" xfId="14234"/>
    <cellStyle name="_Power Cost Value Copy 11.30.05 gas 1.09.06 AURORA at 1.10.06_04 07E Wild Horse Wind Expansion (C) (2)_Electric Rev Req Model (2009 GRC) Revised 01-18-2010 4 2" xfId="23325"/>
    <cellStyle name="_Power Cost Value Copy 11.30.05 gas 1.09.06 AURORA at 1.10.06_04 07E Wild Horse Wind Expansion (C) (2)_Electric Rev Req Model (2009 GRC) Revised 01-18-2010 5" xfId="23326"/>
    <cellStyle name="_Power Cost Value Copy 11.30.05 gas 1.09.06 AURORA at 1.10.06_04 07E Wild Horse Wind Expansion (C) (2)_Electric Rev Req Model (2009 GRC) Revised 01-18-2010_DEM-WP(C) ENERG10C--ctn Mid-C_042010 2010GRC" xfId="9551"/>
    <cellStyle name="_Power Cost Value Copy 11.30.05 gas 1.09.06 AURORA at 1.10.06_04 07E Wild Horse Wind Expansion (C) (2)_Electric Rev Req Model (2009 GRC) Revised 01-18-2010_DEM-WP(C) ENERG10C--ctn Mid-C_042010 2010GRC 2" xfId="39184"/>
    <cellStyle name="_Power Cost Value Copy 11.30.05 gas 1.09.06 AURORA at 1.10.06_04 07E Wild Horse Wind Expansion (C) (2)_Electric Rev Req Model (2010 GRC)" xfId="10997"/>
    <cellStyle name="_Power Cost Value Copy 11.30.05 gas 1.09.06 AURORA at 1.10.06_04 07E Wild Horse Wind Expansion (C) (2)_Electric Rev Req Model (2010 GRC) 2" xfId="39185"/>
    <cellStyle name="_Power Cost Value Copy 11.30.05 gas 1.09.06 AURORA at 1.10.06_04 07E Wild Horse Wind Expansion (C) (2)_Electric Rev Req Model (2010 GRC) SF" xfId="10998"/>
    <cellStyle name="_Power Cost Value Copy 11.30.05 gas 1.09.06 AURORA at 1.10.06_04 07E Wild Horse Wind Expansion (C) (2)_Electric Rev Req Model (2010 GRC) SF 2" xfId="39186"/>
    <cellStyle name="_Power Cost Value Copy 11.30.05 gas 1.09.06 AURORA at 1.10.06_04 07E Wild Horse Wind Expansion (C) (2)_Final Order Electric EXHIBIT A-1" xfId="3954"/>
    <cellStyle name="_Power Cost Value Copy 11.30.05 gas 1.09.06 AURORA at 1.10.06_04 07E Wild Horse Wind Expansion (C) (2)_Final Order Electric EXHIBIT A-1 2" xfId="3955"/>
    <cellStyle name="_Power Cost Value Copy 11.30.05 gas 1.09.06 AURORA at 1.10.06_04 07E Wild Horse Wind Expansion (C) (2)_Final Order Electric EXHIBIT A-1 2 2" xfId="3956"/>
    <cellStyle name="_Power Cost Value Copy 11.30.05 gas 1.09.06 AURORA at 1.10.06_04 07E Wild Horse Wind Expansion (C) (2)_Final Order Electric EXHIBIT A-1 2 2 2" xfId="18838"/>
    <cellStyle name="_Power Cost Value Copy 11.30.05 gas 1.09.06 AURORA at 1.10.06_04 07E Wild Horse Wind Expansion (C) (2)_Final Order Electric EXHIBIT A-1 2 3" xfId="16251"/>
    <cellStyle name="_Power Cost Value Copy 11.30.05 gas 1.09.06 AURORA at 1.10.06_04 07E Wild Horse Wind Expansion (C) (2)_Final Order Electric EXHIBIT A-1 2 4" xfId="23327"/>
    <cellStyle name="_Power Cost Value Copy 11.30.05 gas 1.09.06 AURORA at 1.10.06_04 07E Wild Horse Wind Expansion (C) (2)_Final Order Electric EXHIBIT A-1 3" xfId="3957"/>
    <cellStyle name="_Power Cost Value Copy 11.30.05 gas 1.09.06 AURORA at 1.10.06_04 07E Wild Horse Wind Expansion (C) (2)_Final Order Electric EXHIBIT A-1 3 2" xfId="18839"/>
    <cellStyle name="_Power Cost Value Copy 11.30.05 gas 1.09.06 AURORA at 1.10.06_04 07E Wild Horse Wind Expansion (C) (2)_Final Order Electric EXHIBIT A-1 4" xfId="14236"/>
    <cellStyle name="_Power Cost Value Copy 11.30.05 gas 1.09.06 AURORA at 1.10.06_04 07E Wild Horse Wind Expansion (C) (2)_Final Order Electric EXHIBIT A-1 5" xfId="23328"/>
    <cellStyle name="_Power Cost Value Copy 11.30.05 gas 1.09.06 AURORA at 1.10.06_04 07E Wild Horse Wind Expansion (C) (2)_Final Order Electric EXHIBIT A-1 6" xfId="23329"/>
    <cellStyle name="_Power Cost Value Copy 11.30.05 gas 1.09.06 AURORA at 1.10.06_04 07E Wild Horse Wind Expansion (C) (2)_TENASKA REGULATORY ASSET" xfId="3958"/>
    <cellStyle name="_Power Cost Value Copy 11.30.05 gas 1.09.06 AURORA at 1.10.06_04 07E Wild Horse Wind Expansion (C) (2)_TENASKA REGULATORY ASSET 2" xfId="3959"/>
    <cellStyle name="_Power Cost Value Copy 11.30.05 gas 1.09.06 AURORA at 1.10.06_04 07E Wild Horse Wind Expansion (C) (2)_TENASKA REGULATORY ASSET 2 2" xfId="3960"/>
    <cellStyle name="_Power Cost Value Copy 11.30.05 gas 1.09.06 AURORA at 1.10.06_04 07E Wild Horse Wind Expansion (C) (2)_TENASKA REGULATORY ASSET 2 2 2" xfId="18840"/>
    <cellStyle name="_Power Cost Value Copy 11.30.05 gas 1.09.06 AURORA at 1.10.06_04 07E Wild Horse Wind Expansion (C) (2)_TENASKA REGULATORY ASSET 2 3" xfId="16252"/>
    <cellStyle name="_Power Cost Value Copy 11.30.05 gas 1.09.06 AURORA at 1.10.06_04 07E Wild Horse Wind Expansion (C) (2)_TENASKA REGULATORY ASSET 2 4" xfId="23330"/>
    <cellStyle name="_Power Cost Value Copy 11.30.05 gas 1.09.06 AURORA at 1.10.06_04 07E Wild Horse Wind Expansion (C) (2)_TENASKA REGULATORY ASSET 3" xfId="3961"/>
    <cellStyle name="_Power Cost Value Copy 11.30.05 gas 1.09.06 AURORA at 1.10.06_04 07E Wild Horse Wind Expansion (C) (2)_TENASKA REGULATORY ASSET 3 2" xfId="18841"/>
    <cellStyle name="_Power Cost Value Copy 11.30.05 gas 1.09.06 AURORA at 1.10.06_04 07E Wild Horse Wind Expansion (C) (2)_TENASKA REGULATORY ASSET 4" xfId="14237"/>
    <cellStyle name="_Power Cost Value Copy 11.30.05 gas 1.09.06 AURORA at 1.10.06_04 07E Wild Horse Wind Expansion (C) (2)_TENASKA REGULATORY ASSET 5" xfId="23331"/>
    <cellStyle name="_Power Cost Value Copy 11.30.05 gas 1.09.06 AURORA at 1.10.06_04 07E Wild Horse Wind Expansion (C) (2)_TENASKA REGULATORY ASSET 6" xfId="23332"/>
    <cellStyle name="_Power Cost Value Copy 11.30.05 gas 1.09.06 AURORA at 1.10.06_16.37E Wild Horse Expansion DeferralRevwrkingfile SF" xfId="3962"/>
    <cellStyle name="_Power Cost Value Copy 11.30.05 gas 1.09.06 AURORA at 1.10.06_16.37E Wild Horse Expansion DeferralRevwrkingfile SF 2" xfId="3963"/>
    <cellStyle name="_Power Cost Value Copy 11.30.05 gas 1.09.06 AURORA at 1.10.06_16.37E Wild Horse Expansion DeferralRevwrkingfile SF 2 2" xfId="3964"/>
    <cellStyle name="_Power Cost Value Copy 11.30.05 gas 1.09.06 AURORA at 1.10.06_16.37E Wild Horse Expansion DeferralRevwrkingfile SF 2 2 2" xfId="18842"/>
    <cellStyle name="_Power Cost Value Copy 11.30.05 gas 1.09.06 AURORA at 1.10.06_16.37E Wild Horse Expansion DeferralRevwrkingfile SF 2 2 2 2" xfId="23333"/>
    <cellStyle name="_Power Cost Value Copy 11.30.05 gas 1.09.06 AURORA at 1.10.06_16.37E Wild Horse Expansion DeferralRevwrkingfile SF 2 2 3" xfId="23334"/>
    <cellStyle name="_Power Cost Value Copy 11.30.05 gas 1.09.06 AURORA at 1.10.06_16.37E Wild Horse Expansion DeferralRevwrkingfile SF 2 3" xfId="14239"/>
    <cellStyle name="_Power Cost Value Copy 11.30.05 gas 1.09.06 AURORA at 1.10.06_16.37E Wild Horse Expansion DeferralRevwrkingfile SF 2 3 2" xfId="23335"/>
    <cellStyle name="_Power Cost Value Copy 11.30.05 gas 1.09.06 AURORA at 1.10.06_16.37E Wild Horse Expansion DeferralRevwrkingfile SF 2 4" xfId="23336"/>
    <cellStyle name="_Power Cost Value Copy 11.30.05 gas 1.09.06 AURORA at 1.10.06_16.37E Wild Horse Expansion DeferralRevwrkingfile SF 3" xfId="3965"/>
    <cellStyle name="_Power Cost Value Copy 11.30.05 gas 1.09.06 AURORA at 1.10.06_16.37E Wild Horse Expansion DeferralRevwrkingfile SF 3 2" xfId="18843"/>
    <cellStyle name="_Power Cost Value Copy 11.30.05 gas 1.09.06 AURORA at 1.10.06_16.37E Wild Horse Expansion DeferralRevwrkingfile SF 3 2 2" xfId="23337"/>
    <cellStyle name="_Power Cost Value Copy 11.30.05 gas 1.09.06 AURORA at 1.10.06_16.37E Wild Horse Expansion DeferralRevwrkingfile SF 3 3" xfId="23338"/>
    <cellStyle name="_Power Cost Value Copy 11.30.05 gas 1.09.06 AURORA at 1.10.06_16.37E Wild Horse Expansion DeferralRevwrkingfile SF 3 4" xfId="23339"/>
    <cellStyle name="_Power Cost Value Copy 11.30.05 gas 1.09.06 AURORA at 1.10.06_16.37E Wild Horse Expansion DeferralRevwrkingfile SF 4" xfId="14238"/>
    <cellStyle name="_Power Cost Value Copy 11.30.05 gas 1.09.06 AURORA at 1.10.06_16.37E Wild Horse Expansion DeferralRevwrkingfile SF 4 2" xfId="23340"/>
    <cellStyle name="_Power Cost Value Copy 11.30.05 gas 1.09.06 AURORA at 1.10.06_16.37E Wild Horse Expansion DeferralRevwrkingfile SF 5" xfId="23341"/>
    <cellStyle name="_Power Cost Value Copy 11.30.05 gas 1.09.06 AURORA at 1.10.06_16.37E Wild Horse Expansion DeferralRevwrkingfile SF_DEM-WP(C) ENERG10C--ctn Mid-C_042010 2010GRC" xfId="9552"/>
    <cellStyle name="_Power Cost Value Copy 11.30.05 gas 1.09.06 AURORA at 1.10.06_16.37E Wild Horse Expansion DeferralRevwrkingfile SF_DEM-WP(C) ENERG10C--ctn Mid-C_042010 2010GRC 2" xfId="39187"/>
    <cellStyle name="_Power Cost Value Copy 11.30.05 gas 1.09.06 AURORA at 1.10.06_2009 Compliance Filing PCA Exhibits for GRC" xfId="10842"/>
    <cellStyle name="_Power Cost Value Copy 11.30.05 gas 1.09.06 AURORA at 1.10.06_2009 Compliance Filing PCA Exhibits for GRC 2" xfId="12315"/>
    <cellStyle name="_Power Cost Value Copy 11.30.05 gas 1.09.06 AURORA at 1.10.06_2009 Compliance Filing PCA Exhibits for GRC 2 2" xfId="39188"/>
    <cellStyle name="_Power Cost Value Copy 11.30.05 gas 1.09.06 AURORA at 1.10.06_2009 Compliance Filing PCA Exhibits for GRC 3" xfId="39189"/>
    <cellStyle name="_Power Cost Value Copy 11.30.05 gas 1.09.06 AURORA at 1.10.06_2009 GRC Compl Filing - Exhibit D" xfId="3966"/>
    <cellStyle name="_Power Cost Value Copy 11.30.05 gas 1.09.06 AURORA at 1.10.06_2009 GRC Compl Filing - Exhibit D 2" xfId="3967"/>
    <cellStyle name="_Power Cost Value Copy 11.30.05 gas 1.09.06 AURORA at 1.10.06_2009 GRC Compl Filing - Exhibit D 2 2" xfId="14240"/>
    <cellStyle name="_Power Cost Value Copy 11.30.05 gas 1.09.06 AURORA at 1.10.06_2009 GRC Compl Filing - Exhibit D 2 2 2" xfId="23342"/>
    <cellStyle name="_Power Cost Value Copy 11.30.05 gas 1.09.06 AURORA at 1.10.06_2009 GRC Compl Filing - Exhibit D 2 2 2 2" xfId="23343"/>
    <cellStyle name="_Power Cost Value Copy 11.30.05 gas 1.09.06 AURORA at 1.10.06_2009 GRC Compl Filing - Exhibit D 2 2 3" xfId="23344"/>
    <cellStyle name="_Power Cost Value Copy 11.30.05 gas 1.09.06 AURORA at 1.10.06_2009 GRC Compl Filing - Exhibit D 2 3" xfId="23345"/>
    <cellStyle name="_Power Cost Value Copy 11.30.05 gas 1.09.06 AURORA at 1.10.06_2009 GRC Compl Filing - Exhibit D 2 3 2" xfId="23346"/>
    <cellStyle name="_Power Cost Value Copy 11.30.05 gas 1.09.06 AURORA at 1.10.06_2009 GRC Compl Filing - Exhibit D 2 4" xfId="23347"/>
    <cellStyle name="_Power Cost Value Copy 11.30.05 gas 1.09.06 AURORA at 1.10.06_2009 GRC Compl Filing - Exhibit D 3" xfId="12316"/>
    <cellStyle name="_Power Cost Value Copy 11.30.05 gas 1.09.06 AURORA at 1.10.06_2009 GRC Compl Filing - Exhibit D 3 2" xfId="23348"/>
    <cellStyle name="_Power Cost Value Copy 11.30.05 gas 1.09.06 AURORA at 1.10.06_2009 GRC Compl Filing - Exhibit D 3 2 2" xfId="23349"/>
    <cellStyle name="_Power Cost Value Copy 11.30.05 gas 1.09.06 AURORA at 1.10.06_2009 GRC Compl Filing - Exhibit D 3 3" xfId="23350"/>
    <cellStyle name="_Power Cost Value Copy 11.30.05 gas 1.09.06 AURORA at 1.10.06_2009 GRC Compl Filing - Exhibit D 3 4" xfId="23351"/>
    <cellStyle name="_Power Cost Value Copy 11.30.05 gas 1.09.06 AURORA at 1.10.06_2009 GRC Compl Filing - Exhibit D 4" xfId="23352"/>
    <cellStyle name="_Power Cost Value Copy 11.30.05 gas 1.09.06 AURORA at 1.10.06_2009 GRC Compl Filing - Exhibit D 4 2" xfId="23353"/>
    <cellStyle name="_Power Cost Value Copy 11.30.05 gas 1.09.06 AURORA at 1.10.06_2009 GRC Compl Filing - Exhibit D 5" xfId="23354"/>
    <cellStyle name="_Power Cost Value Copy 11.30.05 gas 1.09.06 AURORA at 1.10.06_2009 GRC Compl Filing - Exhibit D_DEM-WP(C) ENERG10C--ctn Mid-C_042010 2010GRC" xfId="9553"/>
    <cellStyle name="_Power Cost Value Copy 11.30.05 gas 1.09.06 AURORA at 1.10.06_2009 GRC Compl Filing - Exhibit D_DEM-WP(C) ENERG10C--ctn Mid-C_042010 2010GRC 2" xfId="39190"/>
    <cellStyle name="_Power Cost Value Copy 11.30.05 gas 1.09.06 AURORA at 1.10.06_3.01 Income Statement" xfId="10843"/>
    <cellStyle name="_Power Cost Value Copy 11.30.05 gas 1.09.06 AURORA at 1.10.06_4 31 Regulatory Assets and Liabilities  7 06- Exhibit D" xfId="3968"/>
    <cellStyle name="_Power Cost Value Copy 11.30.05 gas 1.09.06 AURORA at 1.10.06_4 31 Regulatory Assets and Liabilities  7 06- Exhibit D 2" xfId="3969"/>
    <cellStyle name="_Power Cost Value Copy 11.30.05 gas 1.09.06 AURORA at 1.10.06_4 31 Regulatory Assets and Liabilities  7 06- Exhibit D 2 2" xfId="3970"/>
    <cellStyle name="_Power Cost Value Copy 11.30.05 gas 1.09.06 AURORA at 1.10.06_4 31 Regulatory Assets and Liabilities  7 06- Exhibit D 2 2 2" xfId="18844"/>
    <cellStyle name="_Power Cost Value Copy 11.30.05 gas 1.09.06 AURORA at 1.10.06_4 31 Regulatory Assets and Liabilities  7 06- Exhibit D 2 2 2 2" xfId="23355"/>
    <cellStyle name="_Power Cost Value Copy 11.30.05 gas 1.09.06 AURORA at 1.10.06_4 31 Regulatory Assets and Liabilities  7 06- Exhibit D 2 2 3" xfId="23356"/>
    <cellStyle name="_Power Cost Value Copy 11.30.05 gas 1.09.06 AURORA at 1.10.06_4 31 Regulatory Assets and Liabilities  7 06- Exhibit D 2 3" xfId="14242"/>
    <cellStyle name="_Power Cost Value Copy 11.30.05 gas 1.09.06 AURORA at 1.10.06_4 31 Regulatory Assets and Liabilities  7 06- Exhibit D 2 3 2" xfId="23357"/>
    <cellStyle name="_Power Cost Value Copy 11.30.05 gas 1.09.06 AURORA at 1.10.06_4 31 Regulatory Assets and Liabilities  7 06- Exhibit D 2 4" xfId="23358"/>
    <cellStyle name="_Power Cost Value Copy 11.30.05 gas 1.09.06 AURORA at 1.10.06_4 31 Regulatory Assets and Liabilities  7 06- Exhibit D 3" xfId="3971"/>
    <cellStyle name="_Power Cost Value Copy 11.30.05 gas 1.09.06 AURORA at 1.10.06_4 31 Regulatory Assets and Liabilities  7 06- Exhibit D 3 2" xfId="18845"/>
    <cellStyle name="_Power Cost Value Copy 11.30.05 gas 1.09.06 AURORA at 1.10.06_4 31 Regulatory Assets and Liabilities  7 06- Exhibit D 3 2 2" xfId="23359"/>
    <cellStyle name="_Power Cost Value Copy 11.30.05 gas 1.09.06 AURORA at 1.10.06_4 31 Regulatory Assets and Liabilities  7 06- Exhibit D 3 3" xfId="23360"/>
    <cellStyle name="_Power Cost Value Copy 11.30.05 gas 1.09.06 AURORA at 1.10.06_4 31 Regulatory Assets and Liabilities  7 06- Exhibit D 3 4" xfId="23361"/>
    <cellStyle name="_Power Cost Value Copy 11.30.05 gas 1.09.06 AURORA at 1.10.06_4 31 Regulatory Assets and Liabilities  7 06- Exhibit D 4" xfId="14241"/>
    <cellStyle name="_Power Cost Value Copy 11.30.05 gas 1.09.06 AURORA at 1.10.06_4 31 Regulatory Assets and Liabilities  7 06- Exhibit D 4 2" xfId="23362"/>
    <cellStyle name="_Power Cost Value Copy 11.30.05 gas 1.09.06 AURORA at 1.10.06_4 31 Regulatory Assets and Liabilities  7 06- Exhibit D 5" xfId="23363"/>
    <cellStyle name="_Power Cost Value Copy 11.30.05 gas 1.09.06 AURORA at 1.10.06_4 31 Regulatory Assets and Liabilities  7 06- Exhibit D_DEM-WP(C) ENERG10C--ctn Mid-C_042010 2010GRC" xfId="9554"/>
    <cellStyle name="_Power Cost Value Copy 11.30.05 gas 1.09.06 AURORA at 1.10.06_4 31 Regulatory Assets and Liabilities  7 06- Exhibit D_DEM-WP(C) ENERG10C--ctn Mid-C_042010 2010GRC 2" xfId="39191"/>
    <cellStyle name="_Power Cost Value Copy 11.30.05 gas 1.09.06 AURORA at 1.10.06_4 31 Regulatory Assets and Liabilities  7 06- Exhibit D_NIM Summary" xfId="3972"/>
    <cellStyle name="_Power Cost Value Copy 11.30.05 gas 1.09.06 AURORA at 1.10.06_4 31 Regulatory Assets and Liabilities  7 06- Exhibit D_NIM Summary 2" xfId="3973"/>
    <cellStyle name="_Power Cost Value Copy 11.30.05 gas 1.09.06 AURORA at 1.10.06_4 31 Regulatory Assets and Liabilities  7 06- Exhibit D_NIM Summary 2 2" xfId="14243"/>
    <cellStyle name="_Power Cost Value Copy 11.30.05 gas 1.09.06 AURORA at 1.10.06_4 31 Regulatory Assets and Liabilities  7 06- Exhibit D_NIM Summary 2 2 2" xfId="23364"/>
    <cellStyle name="_Power Cost Value Copy 11.30.05 gas 1.09.06 AURORA at 1.10.06_4 31 Regulatory Assets and Liabilities  7 06- Exhibit D_NIM Summary 2 2 2 2" xfId="23365"/>
    <cellStyle name="_Power Cost Value Copy 11.30.05 gas 1.09.06 AURORA at 1.10.06_4 31 Regulatory Assets and Liabilities  7 06- Exhibit D_NIM Summary 2 2 3" xfId="23366"/>
    <cellStyle name="_Power Cost Value Copy 11.30.05 gas 1.09.06 AURORA at 1.10.06_4 31 Regulatory Assets and Liabilities  7 06- Exhibit D_NIM Summary 2 3" xfId="23367"/>
    <cellStyle name="_Power Cost Value Copy 11.30.05 gas 1.09.06 AURORA at 1.10.06_4 31 Regulatory Assets and Liabilities  7 06- Exhibit D_NIM Summary 2 3 2" xfId="23368"/>
    <cellStyle name="_Power Cost Value Copy 11.30.05 gas 1.09.06 AURORA at 1.10.06_4 31 Regulatory Assets and Liabilities  7 06- Exhibit D_NIM Summary 2 4" xfId="23369"/>
    <cellStyle name="_Power Cost Value Copy 11.30.05 gas 1.09.06 AURORA at 1.10.06_4 31 Regulatory Assets and Liabilities  7 06- Exhibit D_NIM Summary 3" xfId="12317"/>
    <cellStyle name="_Power Cost Value Copy 11.30.05 gas 1.09.06 AURORA at 1.10.06_4 31 Regulatory Assets and Liabilities  7 06- Exhibit D_NIM Summary 3 2" xfId="23370"/>
    <cellStyle name="_Power Cost Value Copy 11.30.05 gas 1.09.06 AURORA at 1.10.06_4 31 Regulatory Assets and Liabilities  7 06- Exhibit D_NIM Summary 3 2 2" xfId="23371"/>
    <cellStyle name="_Power Cost Value Copy 11.30.05 gas 1.09.06 AURORA at 1.10.06_4 31 Regulatory Assets and Liabilities  7 06- Exhibit D_NIM Summary 3 3" xfId="23372"/>
    <cellStyle name="_Power Cost Value Copy 11.30.05 gas 1.09.06 AURORA at 1.10.06_4 31 Regulatory Assets and Liabilities  7 06- Exhibit D_NIM Summary 3 4" xfId="23373"/>
    <cellStyle name="_Power Cost Value Copy 11.30.05 gas 1.09.06 AURORA at 1.10.06_4 31 Regulatory Assets and Liabilities  7 06- Exhibit D_NIM Summary 4" xfId="23374"/>
    <cellStyle name="_Power Cost Value Copy 11.30.05 gas 1.09.06 AURORA at 1.10.06_4 31 Regulatory Assets and Liabilities  7 06- Exhibit D_NIM Summary 4 2" xfId="23375"/>
    <cellStyle name="_Power Cost Value Copy 11.30.05 gas 1.09.06 AURORA at 1.10.06_4 31 Regulatory Assets and Liabilities  7 06- Exhibit D_NIM Summary 5" xfId="23376"/>
    <cellStyle name="_Power Cost Value Copy 11.30.05 gas 1.09.06 AURORA at 1.10.06_4 31 Regulatory Assets and Liabilities  7 06- Exhibit D_NIM Summary_DEM-WP(C) ENERG10C--ctn Mid-C_042010 2010GRC" xfId="9555"/>
    <cellStyle name="_Power Cost Value Copy 11.30.05 gas 1.09.06 AURORA at 1.10.06_4 31 Regulatory Assets and Liabilities  7 06- Exhibit D_NIM Summary_DEM-WP(C) ENERG10C--ctn Mid-C_042010 2010GRC 2" xfId="39192"/>
    <cellStyle name="_Power Cost Value Copy 11.30.05 gas 1.09.06 AURORA at 1.10.06_4 31E Reg Asset  Liab and EXH D" xfId="9556"/>
    <cellStyle name="_Power Cost Value Copy 11.30.05 gas 1.09.06 AURORA at 1.10.06_4 31E Reg Asset  Liab and EXH D _ Aug 10 Filing (2)" xfId="9557"/>
    <cellStyle name="_Power Cost Value Copy 11.30.05 gas 1.09.06 AURORA at 1.10.06_4 31E Reg Asset  Liab and EXH D _ Aug 10 Filing (2) 2" xfId="23377"/>
    <cellStyle name="_Power Cost Value Copy 11.30.05 gas 1.09.06 AURORA at 1.10.06_4 31E Reg Asset  Liab and EXH D _ Aug 10 Filing (2) 2 2" xfId="23378"/>
    <cellStyle name="_Power Cost Value Copy 11.30.05 gas 1.09.06 AURORA at 1.10.06_4 31E Reg Asset  Liab and EXH D _ Aug 10 Filing (2) 2 2 2" xfId="23379"/>
    <cellStyle name="_Power Cost Value Copy 11.30.05 gas 1.09.06 AURORA at 1.10.06_4 31E Reg Asset  Liab and EXH D _ Aug 10 Filing (2) 2 3" xfId="23380"/>
    <cellStyle name="_Power Cost Value Copy 11.30.05 gas 1.09.06 AURORA at 1.10.06_4 31E Reg Asset  Liab and EXH D _ Aug 10 Filing (2) 2 4" xfId="23381"/>
    <cellStyle name="_Power Cost Value Copy 11.30.05 gas 1.09.06 AURORA at 1.10.06_4 31E Reg Asset  Liab and EXH D _ Aug 10 Filing (2) 3" xfId="23382"/>
    <cellStyle name="_Power Cost Value Copy 11.30.05 gas 1.09.06 AURORA at 1.10.06_4 31E Reg Asset  Liab and EXH D _ Aug 10 Filing (2) 3 2" xfId="23383"/>
    <cellStyle name="_Power Cost Value Copy 11.30.05 gas 1.09.06 AURORA at 1.10.06_4 31E Reg Asset  Liab and EXH D _ Aug 10 Filing (2) 4" xfId="23384"/>
    <cellStyle name="_Power Cost Value Copy 11.30.05 gas 1.09.06 AURORA at 1.10.06_4 31E Reg Asset  Liab and EXH D 10" xfId="23385"/>
    <cellStyle name="_Power Cost Value Copy 11.30.05 gas 1.09.06 AURORA at 1.10.06_4 31E Reg Asset  Liab and EXH D 10 2" xfId="23386"/>
    <cellStyle name="_Power Cost Value Copy 11.30.05 gas 1.09.06 AURORA at 1.10.06_4 31E Reg Asset  Liab and EXH D 10 2 2" xfId="23387"/>
    <cellStyle name="_Power Cost Value Copy 11.30.05 gas 1.09.06 AURORA at 1.10.06_4 31E Reg Asset  Liab and EXH D 10 3" xfId="23388"/>
    <cellStyle name="_Power Cost Value Copy 11.30.05 gas 1.09.06 AURORA at 1.10.06_4 31E Reg Asset  Liab and EXH D 11" xfId="23389"/>
    <cellStyle name="_Power Cost Value Copy 11.30.05 gas 1.09.06 AURORA at 1.10.06_4 31E Reg Asset  Liab and EXH D 11 2" xfId="23390"/>
    <cellStyle name="_Power Cost Value Copy 11.30.05 gas 1.09.06 AURORA at 1.10.06_4 31E Reg Asset  Liab and EXH D 11 2 2" xfId="23391"/>
    <cellStyle name="_Power Cost Value Copy 11.30.05 gas 1.09.06 AURORA at 1.10.06_4 31E Reg Asset  Liab and EXH D 11 3" xfId="23392"/>
    <cellStyle name="_Power Cost Value Copy 11.30.05 gas 1.09.06 AURORA at 1.10.06_4 31E Reg Asset  Liab and EXH D 12" xfId="23393"/>
    <cellStyle name="_Power Cost Value Copy 11.30.05 gas 1.09.06 AURORA at 1.10.06_4 31E Reg Asset  Liab and EXH D 12 2" xfId="23394"/>
    <cellStyle name="_Power Cost Value Copy 11.30.05 gas 1.09.06 AURORA at 1.10.06_4 31E Reg Asset  Liab and EXH D 12 2 2" xfId="23395"/>
    <cellStyle name="_Power Cost Value Copy 11.30.05 gas 1.09.06 AURORA at 1.10.06_4 31E Reg Asset  Liab and EXH D 12 3" xfId="23396"/>
    <cellStyle name="_Power Cost Value Copy 11.30.05 gas 1.09.06 AURORA at 1.10.06_4 31E Reg Asset  Liab and EXH D 13" xfId="23397"/>
    <cellStyle name="_Power Cost Value Copy 11.30.05 gas 1.09.06 AURORA at 1.10.06_4 31E Reg Asset  Liab and EXH D 13 2" xfId="23398"/>
    <cellStyle name="_Power Cost Value Copy 11.30.05 gas 1.09.06 AURORA at 1.10.06_4 31E Reg Asset  Liab and EXH D 13 2 2" xfId="23399"/>
    <cellStyle name="_Power Cost Value Copy 11.30.05 gas 1.09.06 AURORA at 1.10.06_4 31E Reg Asset  Liab and EXH D 13 3" xfId="23400"/>
    <cellStyle name="_Power Cost Value Copy 11.30.05 gas 1.09.06 AURORA at 1.10.06_4 31E Reg Asset  Liab and EXH D 14" xfId="23401"/>
    <cellStyle name="_Power Cost Value Copy 11.30.05 gas 1.09.06 AURORA at 1.10.06_4 31E Reg Asset  Liab and EXH D 14 2" xfId="23402"/>
    <cellStyle name="_Power Cost Value Copy 11.30.05 gas 1.09.06 AURORA at 1.10.06_4 31E Reg Asset  Liab and EXH D 14 2 2" xfId="23403"/>
    <cellStyle name="_Power Cost Value Copy 11.30.05 gas 1.09.06 AURORA at 1.10.06_4 31E Reg Asset  Liab and EXH D 14 3" xfId="23404"/>
    <cellStyle name="_Power Cost Value Copy 11.30.05 gas 1.09.06 AURORA at 1.10.06_4 31E Reg Asset  Liab and EXH D 15" xfId="23405"/>
    <cellStyle name="_Power Cost Value Copy 11.30.05 gas 1.09.06 AURORA at 1.10.06_4 31E Reg Asset  Liab and EXH D 15 2" xfId="23406"/>
    <cellStyle name="_Power Cost Value Copy 11.30.05 gas 1.09.06 AURORA at 1.10.06_4 31E Reg Asset  Liab and EXH D 15 2 2" xfId="23407"/>
    <cellStyle name="_Power Cost Value Copy 11.30.05 gas 1.09.06 AURORA at 1.10.06_4 31E Reg Asset  Liab and EXH D 15 3" xfId="23408"/>
    <cellStyle name="_Power Cost Value Copy 11.30.05 gas 1.09.06 AURORA at 1.10.06_4 31E Reg Asset  Liab and EXH D 16" xfId="23409"/>
    <cellStyle name="_Power Cost Value Copy 11.30.05 gas 1.09.06 AURORA at 1.10.06_4 31E Reg Asset  Liab and EXH D 16 2" xfId="23410"/>
    <cellStyle name="_Power Cost Value Copy 11.30.05 gas 1.09.06 AURORA at 1.10.06_4 31E Reg Asset  Liab and EXH D 16 2 2" xfId="23411"/>
    <cellStyle name="_Power Cost Value Copy 11.30.05 gas 1.09.06 AURORA at 1.10.06_4 31E Reg Asset  Liab and EXH D 16 3" xfId="23412"/>
    <cellStyle name="_Power Cost Value Copy 11.30.05 gas 1.09.06 AURORA at 1.10.06_4 31E Reg Asset  Liab and EXH D 17" xfId="23413"/>
    <cellStyle name="_Power Cost Value Copy 11.30.05 gas 1.09.06 AURORA at 1.10.06_4 31E Reg Asset  Liab and EXH D 17 2" xfId="23414"/>
    <cellStyle name="_Power Cost Value Copy 11.30.05 gas 1.09.06 AURORA at 1.10.06_4 31E Reg Asset  Liab and EXH D 17 2 2" xfId="23415"/>
    <cellStyle name="_Power Cost Value Copy 11.30.05 gas 1.09.06 AURORA at 1.10.06_4 31E Reg Asset  Liab and EXH D 17 3" xfId="23416"/>
    <cellStyle name="_Power Cost Value Copy 11.30.05 gas 1.09.06 AURORA at 1.10.06_4 31E Reg Asset  Liab and EXH D 18" xfId="23417"/>
    <cellStyle name="_Power Cost Value Copy 11.30.05 gas 1.09.06 AURORA at 1.10.06_4 31E Reg Asset  Liab and EXH D 18 2" xfId="23418"/>
    <cellStyle name="_Power Cost Value Copy 11.30.05 gas 1.09.06 AURORA at 1.10.06_4 31E Reg Asset  Liab and EXH D 18 2 2" xfId="23419"/>
    <cellStyle name="_Power Cost Value Copy 11.30.05 gas 1.09.06 AURORA at 1.10.06_4 31E Reg Asset  Liab and EXH D 18 3" xfId="23420"/>
    <cellStyle name="_Power Cost Value Copy 11.30.05 gas 1.09.06 AURORA at 1.10.06_4 31E Reg Asset  Liab and EXH D 19" xfId="23421"/>
    <cellStyle name="_Power Cost Value Copy 11.30.05 gas 1.09.06 AURORA at 1.10.06_4 31E Reg Asset  Liab and EXH D 19 2" xfId="23422"/>
    <cellStyle name="_Power Cost Value Copy 11.30.05 gas 1.09.06 AURORA at 1.10.06_4 31E Reg Asset  Liab and EXH D 2" xfId="23423"/>
    <cellStyle name="_Power Cost Value Copy 11.30.05 gas 1.09.06 AURORA at 1.10.06_4 31E Reg Asset  Liab and EXH D 2 2" xfId="23424"/>
    <cellStyle name="_Power Cost Value Copy 11.30.05 gas 1.09.06 AURORA at 1.10.06_4 31E Reg Asset  Liab and EXH D 2 2 2" xfId="23425"/>
    <cellStyle name="_Power Cost Value Copy 11.30.05 gas 1.09.06 AURORA at 1.10.06_4 31E Reg Asset  Liab and EXH D 2 3" xfId="23426"/>
    <cellStyle name="_Power Cost Value Copy 11.30.05 gas 1.09.06 AURORA at 1.10.06_4 31E Reg Asset  Liab and EXH D 2 4" xfId="23427"/>
    <cellStyle name="_Power Cost Value Copy 11.30.05 gas 1.09.06 AURORA at 1.10.06_4 31E Reg Asset  Liab and EXH D 20" xfId="23428"/>
    <cellStyle name="_Power Cost Value Copy 11.30.05 gas 1.09.06 AURORA at 1.10.06_4 31E Reg Asset  Liab and EXH D 20 2" xfId="23429"/>
    <cellStyle name="_Power Cost Value Copy 11.30.05 gas 1.09.06 AURORA at 1.10.06_4 31E Reg Asset  Liab and EXH D 21" xfId="23430"/>
    <cellStyle name="_Power Cost Value Copy 11.30.05 gas 1.09.06 AURORA at 1.10.06_4 31E Reg Asset  Liab and EXH D 21 2" xfId="23431"/>
    <cellStyle name="_Power Cost Value Copy 11.30.05 gas 1.09.06 AURORA at 1.10.06_4 31E Reg Asset  Liab and EXH D 22" xfId="23432"/>
    <cellStyle name="_Power Cost Value Copy 11.30.05 gas 1.09.06 AURORA at 1.10.06_4 31E Reg Asset  Liab and EXH D 22 2" xfId="23433"/>
    <cellStyle name="_Power Cost Value Copy 11.30.05 gas 1.09.06 AURORA at 1.10.06_4 31E Reg Asset  Liab and EXH D 23" xfId="23434"/>
    <cellStyle name="_Power Cost Value Copy 11.30.05 gas 1.09.06 AURORA at 1.10.06_4 31E Reg Asset  Liab and EXH D 23 2" xfId="23435"/>
    <cellStyle name="_Power Cost Value Copy 11.30.05 gas 1.09.06 AURORA at 1.10.06_4 31E Reg Asset  Liab and EXH D 24" xfId="23436"/>
    <cellStyle name="_Power Cost Value Copy 11.30.05 gas 1.09.06 AURORA at 1.10.06_4 31E Reg Asset  Liab and EXH D 24 2" xfId="23437"/>
    <cellStyle name="_Power Cost Value Copy 11.30.05 gas 1.09.06 AURORA at 1.10.06_4 31E Reg Asset  Liab and EXH D 25" xfId="23438"/>
    <cellStyle name="_Power Cost Value Copy 11.30.05 gas 1.09.06 AURORA at 1.10.06_4 31E Reg Asset  Liab and EXH D 25 2" xfId="23439"/>
    <cellStyle name="_Power Cost Value Copy 11.30.05 gas 1.09.06 AURORA at 1.10.06_4 31E Reg Asset  Liab and EXH D 26" xfId="23440"/>
    <cellStyle name="_Power Cost Value Copy 11.30.05 gas 1.09.06 AURORA at 1.10.06_4 31E Reg Asset  Liab and EXH D 26 2" xfId="23441"/>
    <cellStyle name="_Power Cost Value Copy 11.30.05 gas 1.09.06 AURORA at 1.10.06_4 31E Reg Asset  Liab and EXH D 27" xfId="23442"/>
    <cellStyle name="_Power Cost Value Copy 11.30.05 gas 1.09.06 AURORA at 1.10.06_4 31E Reg Asset  Liab and EXH D 27 2" xfId="23443"/>
    <cellStyle name="_Power Cost Value Copy 11.30.05 gas 1.09.06 AURORA at 1.10.06_4 31E Reg Asset  Liab and EXH D 28" xfId="23444"/>
    <cellStyle name="_Power Cost Value Copy 11.30.05 gas 1.09.06 AURORA at 1.10.06_4 31E Reg Asset  Liab and EXH D 28 2" xfId="23445"/>
    <cellStyle name="_Power Cost Value Copy 11.30.05 gas 1.09.06 AURORA at 1.10.06_4 31E Reg Asset  Liab and EXH D 29" xfId="23446"/>
    <cellStyle name="_Power Cost Value Copy 11.30.05 gas 1.09.06 AURORA at 1.10.06_4 31E Reg Asset  Liab and EXH D 29 2" xfId="23447"/>
    <cellStyle name="_Power Cost Value Copy 11.30.05 gas 1.09.06 AURORA at 1.10.06_4 31E Reg Asset  Liab and EXH D 3" xfId="23448"/>
    <cellStyle name="_Power Cost Value Copy 11.30.05 gas 1.09.06 AURORA at 1.10.06_4 31E Reg Asset  Liab and EXH D 3 2" xfId="23449"/>
    <cellStyle name="_Power Cost Value Copy 11.30.05 gas 1.09.06 AURORA at 1.10.06_4 31E Reg Asset  Liab and EXH D 3 2 2" xfId="23450"/>
    <cellStyle name="_Power Cost Value Copy 11.30.05 gas 1.09.06 AURORA at 1.10.06_4 31E Reg Asset  Liab and EXH D 3 3" xfId="23451"/>
    <cellStyle name="_Power Cost Value Copy 11.30.05 gas 1.09.06 AURORA at 1.10.06_4 31E Reg Asset  Liab and EXH D 3 4" xfId="23452"/>
    <cellStyle name="_Power Cost Value Copy 11.30.05 gas 1.09.06 AURORA at 1.10.06_4 31E Reg Asset  Liab and EXH D 30" xfId="23453"/>
    <cellStyle name="_Power Cost Value Copy 11.30.05 gas 1.09.06 AURORA at 1.10.06_4 31E Reg Asset  Liab and EXH D 30 2" xfId="23454"/>
    <cellStyle name="_Power Cost Value Copy 11.30.05 gas 1.09.06 AURORA at 1.10.06_4 31E Reg Asset  Liab and EXH D 31" xfId="23455"/>
    <cellStyle name="_Power Cost Value Copy 11.30.05 gas 1.09.06 AURORA at 1.10.06_4 31E Reg Asset  Liab and EXH D 32" xfId="23456"/>
    <cellStyle name="_Power Cost Value Copy 11.30.05 gas 1.09.06 AURORA at 1.10.06_4 31E Reg Asset  Liab and EXH D 33" xfId="23457"/>
    <cellStyle name="_Power Cost Value Copy 11.30.05 gas 1.09.06 AURORA at 1.10.06_4 31E Reg Asset  Liab and EXH D 34" xfId="23458"/>
    <cellStyle name="_Power Cost Value Copy 11.30.05 gas 1.09.06 AURORA at 1.10.06_4 31E Reg Asset  Liab and EXH D 35" xfId="23459"/>
    <cellStyle name="_Power Cost Value Copy 11.30.05 gas 1.09.06 AURORA at 1.10.06_4 31E Reg Asset  Liab and EXH D 36" xfId="23460"/>
    <cellStyle name="_Power Cost Value Copy 11.30.05 gas 1.09.06 AURORA at 1.10.06_4 31E Reg Asset  Liab and EXH D 4" xfId="23461"/>
    <cellStyle name="_Power Cost Value Copy 11.30.05 gas 1.09.06 AURORA at 1.10.06_4 31E Reg Asset  Liab and EXH D 4 2" xfId="23462"/>
    <cellStyle name="_Power Cost Value Copy 11.30.05 gas 1.09.06 AURORA at 1.10.06_4 31E Reg Asset  Liab and EXH D 4 2 2" xfId="23463"/>
    <cellStyle name="_Power Cost Value Copy 11.30.05 gas 1.09.06 AURORA at 1.10.06_4 31E Reg Asset  Liab and EXH D 4 3" xfId="23464"/>
    <cellStyle name="_Power Cost Value Copy 11.30.05 gas 1.09.06 AURORA at 1.10.06_4 31E Reg Asset  Liab and EXH D 5" xfId="23465"/>
    <cellStyle name="_Power Cost Value Copy 11.30.05 gas 1.09.06 AURORA at 1.10.06_4 31E Reg Asset  Liab and EXH D 5 2" xfId="23466"/>
    <cellStyle name="_Power Cost Value Copy 11.30.05 gas 1.09.06 AURORA at 1.10.06_4 31E Reg Asset  Liab and EXH D 5 2 2" xfId="23467"/>
    <cellStyle name="_Power Cost Value Copy 11.30.05 gas 1.09.06 AURORA at 1.10.06_4 31E Reg Asset  Liab and EXH D 5 3" xfId="23468"/>
    <cellStyle name="_Power Cost Value Copy 11.30.05 gas 1.09.06 AURORA at 1.10.06_4 31E Reg Asset  Liab and EXH D 6" xfId="23469"/>
    <cellStyle name="_Power Cost Value Copy 11.30.05 gas 1.09.06 AURORA at 1.10.06_4 31E Reg Asset  Liab and EXH D 6 2" xfId="23470"/>
    <cellStyle name="_Power Cost Value Copy 11.30.05 gas 1.09.06 AURORA at 1.10.06_4 31E Reg Asset  Liab and EXH D 6 2 2" xfId="23471"/>
    <cellStyle name="_Power Cost Value Copy 11.30.05 gas 1.09.06 AURORA at 1.10.06_4 31E Reg Asset  Liab and EXH D 6 3" xfId="23472"/>
    <cellStyle name="_Power Cost Value Copy 11.30.05 gas 1.09.06 AURORA at 1.10.06_4 31E Reg Asset  Liab and EXH D 7" xfId="23473"/>
    <cellStyle name="_Power Cost Value Copy 11.30.05 gas 1.09.06 AURORA at 1.10.06_4 31E Reg Asset  Liab and EXH D 7 2" xfId="23474"/>
    <cellStyle name="_Power Cost Value Copy 11.30.05 gas 1.09.06 AURORA at 1.10.06_4 31E Reg Asset  Liab and EXH D 7 2 2" xfId="23475"/>
    <cellStyle name="_Power Cost Value Copy 11.30.05 gas 1.09.06 AURORA at 1.10.06_4 31E Reg Asset  Liab and EXH D 7 3" xfId="23476"/>
    <cellStyle name="_Power Cost Value Copy 11.30.05 gas 1.09.06 AURORA at 1.10.06_4 31E Reg Asset  Liab and EXH D 8" xfId="23477"/>
    <cellStyle name="_Power Cost Value Copy 11.30.05 gas 1.09.06 AURORA at 1.10.06_4 31E Reg Asset  Liab and EXH D 8 2" xfId="23478"/>
    <cellStyle name="_Power Cost Value Copy 11.30.05 gas 1.09.06 AURORA at 1.10.06_4 31E Reg Asset  Liab and EXH D 8 2 2" xfId="23479"/>
    <cellStyle name="_Power Cost Value Copy 11.30.05 gas 1.09.06 AURORA at 1.10.06_4 31E Reg Asset  Liab and EXH D 8 3" xfId="23480"/>
    <cellStyle name="_Power Cost Value Copy 11.30.05 gas 1.09.06 AURORA at 1.10.06_4 31E Reg Asset  Liab and EXH D 9" xfId="23481"/>
    <cellStyle name="_Power Cost Value Copy 11.30.05 gas 1.09.06 AURORA at 1.10.06_4 31E Reg Asset  Liab and EXH D 9 2" xfId="23482"/>
    <cellStyle name="_Power Cost Value Copy 11.30.05 gas 1.09.06 AURORA at 1.10.06_4 31E Reg Asset  Liab and EXH D 9 2 2" xfId="23483"/>
    <cellStyle name="_Power Cost Value Copy 11.30.05 gas 1.09.06 AURORA at 1.10.06_4 31E Reg Asset  Liab and EXH D 9 3" xfId="23484"/>
    <cellStyle name="_Power Cost Value Copy 11.30.05 gas 1.09.06 AURORA at 1.10.06_4 32 Regulatory Assets and Liabilities  7 06- Exhibit D" xfId="3974"/>
    <cellStyle name="_Power Cost Value Copy 11.30.05 gas 1.09.06 AURORA at 1.10.06_4 32 Regulatory Assets and Liabilities  7 06- Exhibit D 2" xfId="3975"/>
    <cellStyle name="_Power Cost Value Copy 11.30.05 gas 1.09.06 AURORA at 1.10.06_4 32 Regulatory Assets and Liabilities  7 06- Exhibit D 2 2" xfId="3976"/>
    <cellStyle name="_Power Cost Value Copy 11.30.05 gas 1.09.06 AURORA at 1.10.06_4 32 Regulatory Assets and Liabilities  7 06- Exhibit D 2 2 2" xfId="18846"/>
    <cellStyle name="_Power Cost Value Copy 11.30.05 gas 1.09.06 AURORA at 1.10.06_4 32 Regulatory Assets and Liabilities  7 06- Exhibit D 2 2 2 2" xfId="23485"/>
    <cellStyle name="_Power Cost Value Copy 11.30.05 gas 1.09.06 AURORA at 1.10.06_4 32 Regulatory Assets and Liabilities  7 06- Exhibit D 2 2 3" xfId="23486"/>
    <cellStyle name="_Power Cost Value Copy 11.30.05 gas 1.09.06 AURORA at 1.10.06_4 32 Regulatory Assets and Liabilities  7 06- Exhibit D 2 3" xfId="14245"/>
    <cellStyle name="_Power Cost Value Copy 11.30.05 gas 1.09.06 AURORA at 1.10.06_4 32 Regulatory Assets and Liabilities  7 06- Exhibit D 2 3 2" xfId="23487"/>
    <cellStyle name="_Power Cost Value Copy 11.30.05 gas 1.09.06 AURORA at 1.10.06_4 32 Regulatory Assets and Liabilities  7 06- Exhibit D 2 4" xfId="23488"/>
    <cellStyle name="_Power Cost Value Copy 11.30.05 gas 1.09.06 AURORA at 1.10.06_4 32 Regulatory Assets and Liabilities  7 06- Exhibit D 3" xfId="3977"/>
    <cellStyle name="_Power Cost Value Copy 11.30.05 gas 1.09.06 AURORA at 1.10.06_4 32 Regulatory Assets and Liabilities  7 06- Exhibit D 3 2" xfId="18847"/>
    <cellStyle name="_Power Cost Value Copy 11.30.05 gas 1.09.06 AURORA at 1.10.06_4 32 Regulatory Assets and Liabilities  7 06- Exhibit D 3 2 2" xfId="23489"/>
    <cellStyle name="_Power Cost Value Copy 11.30.05 gas 1.09.06 AURORA at 1.10.06_4 32 Regulatory Assets and Liabilities  7 06- Exhibit D 3 3" xfId="23490"/>
    <cellStyle name="_Power Cost Value Copy 11.30.05 gas 1.09.06 AURORA at 1.10.06_4 32 Regulatory Assets and Liabilities  7 06- Exhibit D 3 4" xfId="23491"/>
    <cellStyle name="_Power Cost Value Copy 11.30.05 gas 1.09.06 AURORA at 1.10.06_4 32 Regulatory Assets and Liabilities  7 06- Exhibit D 4" xfId="14244"/>
    <cellStyle name="_Power Cost Value Copy 11.30.05 gas 1.09.06 AURORA at 1.10.06_4 32 Regulatory Assets and Liabilities  7 06- Exhibit D 4 2" xfId="23492"/>
    <cellStyle name="_Power Cost Value Copy 11.30.05 gas 1.09.06 AURORA at 1.10.06_4 32 Regulatory Assets and Liabilities  7 06- Exhibit D 5" xfId="23493"/>
    <cellStyle name="_Power Cost Value Copy 11.30.05 gas 1.09.06 AURORA at 1.10.06_4 32 Regulatory Assets and Liabilities  7 06- Exhibit D_DEM-WP(C) ENERG10C--ctn Mid-C_042010 2010GRC" xfId="9558"/>
    <cellStyle name="_Power Cost Value Copy 11.30.05 gas 1.09.06 AURORA at 1.10.06_4 32 Regulatory Assets and Liabilities  7 06- Exhibit D_DEM-WP(C) ENERG10C--ctn Mid-C_042010 2010GRC 2" xfId="39193"/>
    <cellStyle name="_Power Cost Value Copy 11.30.05 gas 1.09.06 AURORA at 1.10.06_4 32 Regulatory Assets and Liabilities  7 06- Exhibit D_NIM Summary" xfId="3978"/>
    <cellStyle name="_Power Cost Value Copy 11.30.05 gas 1.09.06 AURORA at 1.10.06_4 32 Regulatory Assets and Liabilities  7 06- Exhibit D_NIM Summary 2" xfId="3979"/>
    <cellStyle name="_Power Cost Value Copy 11.30.05 gas 1.09.06 AURORA at 1.10.06_4 32 Regulatory Assets and Liabilities  7 06- Exhibit D_NIM Summary 2 2" xfId="14246"/>
    <cellStyle name="_Power Cost Value Copy 11.30.05 gas 1.09.06 AURORA at 1.10.06_4 32 Regulatory Assets and Liabilities  7 06- Exhibit D_NIM Summary 2 2 2" xfId="23494"/>
    <cellStyle name="_Power Cost Value Copy 11.30.05 gas 1.09.06 AURORA at 1.10.06_4 32 Regulatory Assets and Liabilities  7 06- Exhibit D_NIM Summary 2 2 2 2" xfId="23495"/>
    <cellStyle name="_Power Cost Value Copy 11.30.05 gas 1.09.06 AURORA at 1.10.06_4 32 Regulatory Assets and Liabilities  7 06- Exhibit D_NIM Summary 2 2 3" xfId="23496"/>
    <cellStyle name="_Power Cost Value Copy 11.30.05 gas 1.09.06 AURORA at 1.10.06_4 32 Regulatory Assets and Liabilities  7 06- Exhibit D_NIM Summary 2 3" xfId="23497"/>
    <cellStyle name="_Power Cost Value Copy 11.30.05 gas 1.09.06 AURORA at 1.10.06_4 32 Regulatory Assets and Liabilities  7 06- Exhibit D_NIM Summary 2 3 2" xfId="23498"/>
    <cellStyle name="_Power Cost Value Copy 11.30.05 gas 1.09.06 AURORA at 1.10.06_4 32 Regulatory Assets and Liabilities  7 06- Exhibit D_NIM Summary 2 4" xfId="23499"/>
    <cellStyle name="_Power Cost Value Copy 11.30.05 gas 1.09.06 AURORA at 1.10.06_4 32 Regulatory Assets and Liabilities  7 06- Exhibit D_NIM Summary 3" xfId="12318"/>
    <cellStyle name="_Power Cost Value Copy 11.30.05 gas 1.09.06 AURORA at 1.10.06_4 32 Regulatory Assets and Liabilities  7 06- Exhibit D_NIM Summary 3 2" xfId="23500"/>
    <cellStyle name="_Power Cost Value Copy 11.30.05 gas 1.09.06 AURORA at 1.10.06_4 32 Regulatory Assets and Liabilities  7 06- Exhibit D_NIM Summary 3 2 2" xfId="23501"/>
    <cellStyle name="_Power Cost Value Copy 11.30.05 gas 1.09.06 AURORA at 1.10.06_4 32 Regulatory Assets and Liabilities  7 06- Exhibit D_NIM Summary 3 3" xfId="23502"/>
    <cellStyle name="_Power Cost Value Copy 11.30.05 gas 1.09.06 AURORA at 1.10.06_4 32 Regulatory Assets and Liabilities  7 06- Exhibit D_NIM Summary 3 4" xfId="23503"/>
    <cellStyle name="_Power Cost Value Copy 11.30.05 gas 1.09.06 AURORA at 1.10.06_4 32 Regulatory Assets and Liabilities  7 06- Exhibit D_NIM Summary 4" xfId="23504"/>
    <cellStyle name="_Power Cost Value Copy 11.30.05 gas 1.09.06 AURORA at 1.10.06_4 32 Regulatory Assets and Liabilities  7 06- Exhibit D_NIM Summary 4 2" xfId="23505"/>
    <cellStyle name="_Power Cost Value Copy 11.30.05 gas 1.09.06 AURORA at 1.10.06_4 32 Regulatory Assets and Liabilities  7 06- Exhibit D_NIM Summary 5" xfId="23506"/>
    <cellStyle name="_Power Cost Value Copy 11.30.05 gas 1.09.06 AURORA at 1.10.06_4 32 Regulatory Assets and Liabilities  7 06- Exhibit D_NIM Summary_DEM-WP(C) ENERG10C--ctn Mid-C_042010 2010GRC" xfId="9559"/>
    <cellStyle name="_Power Cost Value Copy 11.30.05 gas 1.09.06 AURORA at 1.10.06_4 32 Regulatory Assets and Liabilities  7 06- Exhibit D_NIM Summary_DEM-WP(C) ENERG10C--ctn Mid-C_042010 2010GRC 2" xfId="39194"/>
    <cellStyle name="_Power Cost Value Copy 11.30.05 gas 1.09.06 AURORA at 1.10.06_AURORA Total New" xfId="3980"/>
    <cellStyle name="_Power Cost Value Copy 11.30.05 gas 1.09.06 AURORA at 1.10.06_AURORA Total New 2" xfId="3981"/>
    <cellStyle name="_Power Cost Value Copy 11.30.05 gas 1.09.06 AURORA at 1.10.06_AURORA Total New 2 2" xfId="14248"/>
    <cellStyle name="_Power Cost Value Copy 11.30.05 gas 1.09.06 AURORA at 1.10.06_AURORA Total New 2 2 2" xfId="23507"/>
    <cellStyle name="_Power Cost Value Copy 11.30.05 gas 1.09.06 AURORA at 1.10.06_AURORA Total New 2 2 2 2" xfId="23508"/>
    <cellStyle name="_Power Cost Value Copy 11.30.05 gas 1.09.06 AURORA at 1.10.06_AURORA Total New 2 2 3" xfId="23509"/>
    <cellStyle name="_Power Cost Value Copy 11.30.05 gas 1.09.06 AURORA at 1.10.06_AURORA Total New 2 3" xfId="23510"/>
    <cellStyle name="_Power Cost Value Copy 11.30.05 gas 1.09.06 AURORA at 1.10.06_AURORA Total New 2 3 2" xfId="23511"/>
    <cellStyle name="_Power Cost Value Copy 11.30.05 gas 1.09.06 AURORA at 1.10.06_AURORA Total New 2 4" xfId="23512"/>
    <cellStyle name="_Power Cost Value Copy 11.30.05 gas 1.09.06 AURORA at 1.10.06_AURORA Total New 3" xfId="14247"/>
    <cellStyle name="_Power Cost Value Copy 11.30.05 gas 1.09.06 AURORA at 1.10.06_AURORA Total New 3 2" xfId="23513"/>
    <cellStyle name="_Power Cost Value Copy 11.30.05 gas 1.09.06 AURORA at 1.10.06_AURORA Total New 3 2 2" xfId="23514"/>
    <cellStyle name="_Power Cost Value Copy 11.30.05 gas 1.09.06 AURORA at 1.10.06_AURORA Total New 3 3" xfId="23515"/>
    <cellStyle name="_Power Cost Value Copy 11.30.05 gas 1.09.06 AURORA at 1.10.06_AURORA Total New 4" xfId="23516"/>
    <cellStyle name="_Power Cost Value Copy 11.30.05 gas 1.09.06 AURORA at 1.10.06_AURORA Total New 4 2" xfId="23517"/>
    <cellStyle name="_Power Cost Value Copy 11.30.05 gas 1.09.06 AURORA at 1.10.06_AURORA Total New 5" xfId="23518"/>
    <cellStyle name="_Power Cost Value Copy 11.30.05 gas 1.09.06 AURORA at 1.10.06_Book2" xfId="3982"/>
    <cellStyle name="_Power Cost Value Copy 11.30.05 gas 1.09.06 AURORA at 1.10.06_Book2 2" xfId="3983"/>
    <cellStyle name="_Power Cost Value Copy 11.30.05 gas 1.09.06 AURORA at 1.10.06_Book2 2 2" xfId="3984"/>
    <cellStyle name="_Power Cost Value Copy 11.30.05 gas 1.09.06 AURORA at 1.10.06_Book2 2 2 2" xfId="18848"/>
    <cellStyle name="_Power Cost Value Copy 11.30.05 gas 1.09.06 AURORA at 1.10.06_Book2 2 2 2 2" xfId="23519"/>
    <cellStyle name="_Power Cost Value Copy 11.30.05 gas 1.09.06 AURORA at 1.10.06_Book2 2 2 3" xfId="23520"/>
    <cellStyle name="_Power Cost Value Copy 11.30.05 gas 1.09.06 AURORA at 1.10.06_Book2 2 3" xfId="14250"/>
    <cellStyle name="_Power Cost Value Copy 11.30.05 gas 1.09.06 AURORA at 1.10.06_Book2 2 3 2" xfId="23521"/>
    <cellStyle name="_Power Cost Value Copy 11.30.05 gas 1.09.06 AURORA at 1.10.06_Book2 2 4" xfId="23522"/>
    <cellStyle name="_Power Cost Value Copy 11.30.05 gas 1.09.06 AURORA at 1.10.06_Book2 3" xfId="3985"/>
    <cellStyle name="_Power Cost Value Copy 11.30.05 gas 1.09.06 AURORA at 1.10.06_Book2 3 2" xfId="18849"/>
    <cellStyle name="_Power Cost Value Copy 11.30.05 gas 1.09.06 AURORA at 1.10.06_Book2 3 2 2" xfId="23523"/>
    <cellStyle name="_Power Cost Value Copy 11.30.05 gas 1.09.06 AURORA at 1.10.06_Book2 3 3" xfId="23524"/>
    <cellStyle name="_Power Cost Value Copy 11.30.05 gas 1.09.06 AURORA at 1.10.06_Book2 3 4" xfId="23525"/>
    <cellStyle name="_Power Cost Value Copy 11.30.05 gas 1.09.06 AURORA at 1.10.06_Book2 4" xfId="14249"/>
    <cellStyle name="_Power Cost Value Copy 11.30.05 gas 1.09.06 AURORA at 1.10.06_Book2 4 2" xfId="23526"/>
    <cellStyle name="_Power Cost Value Copy 11.30.05 gas 1.09.06 AURORA at 1.10.06_Book2 5" xfId="23527"/>
    <cellStyle name="_Power Cost Value Copy 11.30.05 gas 1.09.06 AURORA at 1.10.06_Book2_Adj Bench DR 3 for Initial Briefs (Electric)" xfId="3986"/>
    <cellStyle name="_Power Cost Value Copy 11.30.05 gas 1.09.06 AURORA at 1.10.06_Book2_Adj Bench DR 3 for Initial Briefs (Electric) 2" xfId="3987"/>
    <cellStyle name="_Power Cost Value Copy 11.30.05 gas 1.09.06 AURORA at 1.10.06_Book2_Adj Bench DR 3 for Initial Briefs (Electric) 2 2" xfId="3988"/>
    <cellStyle name="_Power Cost Value Copy 11.30.05 gas 1.09.06 AURORA at 1.10.06_Book2_Adj Bench DR 3 for Initial Briefs (Electric) 2 2 2" xfId="18850"/>
    <cellStyle name="_Power Cost Value Copy 11.30.05 gas 1.09.06 AURORA at 1.10.06_Book2_Adj Bench DR 3 for Initial Briefs (Electric) 2 2 2 2" xfId="23528"/>
    <cellStyle name="_Power Cost Value Copy 11.30.05 gas 1.09.06 AURORA at 1.10.06_Book2_Adj Bench DR 3 for Initial Briefs (Electric) 2 2 3" xfId="23529"/>
    <cellStyle name="_Power Cost Value Copy 11.30.05 gas 1.09.06 AURORA at 1.10.06_Book2_Adj Bench DR 3 for Initial Briefs (Electric) 2 3" xfId="14252"/>
    <cellStyle name="_Power Cost Value Copy 11.30.05 gas 1.09.06 AURORA at 1.10.06_Book2_Adj Bench DR 3 for Initial Briefs (Electric) 2 3 2" xfId="23530"/>
    <cellStyle name="_Power Cost Value Copy 11.30.05 gas 1.09.06 AURORA at 1.10.06_Book2_Adj Bench DR 3 for Initial Briefs (Electric) 2 4" xfId="23531"/>
    <cellStyle name="_Power Cost Value Copy 11.30.05 gas 1.09.06 AURORA at 1.10.06_Book2_Adj Bench DR 3 for Initial Briefs (Electric) 3" xfId="3989"/>
    <cellStyle name="_Power Cost Value Copy 11.30.05 gas 1.09.06 AURORA at 1.10.06_Book2_Adj Bench DR 3 for Initial Briefs (Electric) 3 2" xfId="18851"/>
    <cellStyle name="_Power Cost Value Copy 11.30.05 gas 1.09.06 AURORA at 1.10.06_Book2_Adj Bench DR 3 for Initial Briefs (Electric) 3 2 2" xfId="23532"/>
    <cellStyle name="_Power Cost Value Copy 11.30.05 gas 1.09.06 AURORA at 1.10.06_Book2_Adj Bench DR 3 for Initial Briefs (Electric) 3 3" xfId="23533"/>
    <cellStyle name="_Power Cost Value Copy 11.30.05 gas 1.09.06 AURORA at 1.10.06_Book2_Adj Bench DR 3 for Initial Briefs (Electric) 3 4" xfId="23534"/>
    <cellStyle name="_Power Cost Value Copy 11.30.05 gas 1.09.06 AURORA at 1.10.06_Book2_Adj Bench DR 3 for Initial Briefs (Electric) 4" xfId="14251"/>
    <cellStyle name="_Power Cost Value Copy 11.30.05 gas 1.09.06 AURORA at 1.10.06_Book2_Adj Bench DR 3 for Initial Briefs (Electric) 4 2" xfId="23535"/>
    <cellStyle name="_Power Cost Value Copy 11.30.05 gas 1.09.06 AURORA at 1.10.06_Book2_Adj Bench DR 3 for Initial Briefs (Electric) 5" xfId="23536"/>
    <cellStyle name="_Power Cost Value Copy 11.30.05 gas 1.09.06 AURORA at 1.10.06_Book2_Adj Bench DR 3 for Initial Briefs (Electric)_DEM-WP(C) ENERG10C--ctn Mid-C_042010 2010GRC" xfId="9560"/>
    <cellStyle name="_Power Cost Value Copy 11.30.05 gas 1.09.06 AURORA at 1.10.06_Book2_Adj Bench DR 3 for Initial Briefs (Electric)_DEM-WP(C) ENERG10C--ctn Mid-C_042010 2010GRC 2" xfId="39195"/>
    <cellStyle name="_Power Cost Value Copy 11.30.05 gas 1.09.06 AURORA at 1.10.06_Book2_DEM-WP(C) ENERG10C--ctn Mid-C_042010 2010GRC" xfId="9561"/>
    <cellStyle name="_Power Cost Value Copy 11.30.05 gas 1.09.06 AURORA at 1.10.06_Book2_DEM-WP(C) ENERG10C--ctn Mid-C_042010 2010GRC 2" xfId="39196"/>
    <cellStyle name="_Power Cost Value Copy 11.30.05 gas 1.09.06 AURORA at 1.10.06_Book2_Electric Rev Req Model (2009 GRC) Rebuttal" xfId="3990"/>
    <cellStyle name="_Power Cost Value Copy 11.30.05 gas 1.09.06 AURORA at 1.10.06_Book2_Electric Rev Req Model (2009 GRC) Rebuttal 2" xfId="3991"/>
    <cellStyle name="_Power Cost Value Copy 11.30.05 gas 1.09.06 AURORA at 1.10.06_Book2_Electric Rev Req Model (2009 GRC) Rebuttal 2 2" xfId="3992"/>
    <cellStyle name="_Power Cost Value Copy 11.30.05 gas 1.09.06 AURORA at 1.10.06_Book2_Electric Rev Req Model (2009 GRC) Rebuttal 2 2 2" xfId="18852"/>
    <cellStyle name="_Power Cost Value Copy 11.30.05 gas 1.09.06 AURORA at 1.10.06_Book2_Electric Rev Req Model (2009 GRC) Rebuttal 2 3" xfId="16253"/>
    <cellStyle name="_Power Cost Value Copy 11.30.05 gas 1.09.06 AURORA at 1.10.06_Book2_Electric Rev Req Model (2009 GRC) Rebuttal 3" xfId="3993"/>
    <cellStyle name="_Power Cost Value Copy 11.30.05 gas 1.09.06 AURORA at 1.10.06_Book2_Electric Rev Req Model (2009 GRC) Rebuttal 3 2" xfId="18853"/>
    <cellStyle name="_Power Cost Value Copy 11.30.05 gas 1.09.06 AURORA at 1.10.06_Book2_Electric Rev Req Model (2009 GRC) Rebuttal 4" xfId="14253"/>
    <cellStyle name="_Power Cost Value Copy 11.30.05 gas 1.09.06 AURORA at 1.10.06_Book2_Electric Rev Req Model (2009 GRC) Rebuttal REmoval of New  WH Solar AdjustMI" xfId="3994"/>
    <cellStyle name="_Power Cost Value Copy 11.30.05 gas 1.09.06 AURORA at 1.10.06_Book2_Electric Rev Req Model (2009 GRC) Rebuttal REmoval of New  WH Solar AdjustMI 2" xfId="3995"/>
    <cellStyle name="_Power Cost Value Copy 11.30.05 gas 1.09.06 AURORA at 1.10.06_Book2_Electric Rev Req Model (2009 GRC) Rebuttal REmoval of New  WH Solar AdjustMI 2 2" xfId="3996"/>
    <cellStyle name="_Power Cost Value Copy 11.30.05 gas 1.09.06 AURORA at 1.10.06_Book2_Electric Rev Req Model (2009 GRC) Rebuttal REmoval of New  WH Solar AdjustMI 2 2 2" xfId="18854"/>
    <cellStyle name="_Power Cost Value Copy 11.30.05 gas 1.09.06 AURORA at 1.10.06_Book2_Electric Rev Req Model (2009 GRC) Rebuttal REmoval of New  WH Solar AdjustMI 2 2 2 2" xfId="23537"/>
    <cellStyle name="_Power Cost Value Copy 11.30.05 gas 1.09.06 AURORA at 1.10.06_Book2_Electric Rev Req Model (2009 GRC) Rebuttal REmoval of New  WH Solar AdjustMI 2 2 3" xfId="23538"/>
    <cellStyle name="_Power Cost Value Copy 11.30.05 gas 1.09.06 AURORA at 1.10.06_Book2_Electric Rev Req Model (2009 GRC) Rebuttal REmoval of New  WH Solar AdjustMI 2 3" xfId="14255"/>
    <cellStyle name="_Power Cost Value Copy 11.30.05 gas 1.09.06 AURORA at 1.10.06_Book2_Electric Rev Req Model (2009 GRC) Rebuttal REmoval of New  WH Solar AdjustMI 2 3 2" xfId="23539"/>
    <cellStyle name="_Power Cost Value Copy 11.30.05 gas 1.09.06 AURORA at 1.10.06_Book2_Electric Rev Req Model (2009 GRC) Rebuttal REmoval of New  WH Solar AdjustMI 2 4" xfId="23540"/>
    <cellStyle name="_Power Cost Value Copy 11.30.05 gas 1.09.06 AURORA at 1.10.06_Book2_Electric Rev Req Model (2009 GRC) Rebuttal REmoval of New  WH Solar AdjustMI 3" xfId="3997"/>
    <cellStyle name="_Power Cost Value Copy 11.30.05 gas 1.09.06 AURORA at 1.10.06_Book2_Electric Rev Req Model (2009 GRC) Rebuttal REmoval of New  WH Solar AdjustMI 3 2" xfId="18855"/>
    <cellStyle name="_Power Cost Value Copy 11.30.05 gas 1.09.06 AURORA at 1.10.06_Book2_Electric Rev Req Model (2009 GRC) Rebuttal REmoval of New  WH Solar AdjustMI 3 2 2" xfId="23541"/>
    <cellStyle name="_Power Cost Value Copy 11.30.05 gas 1.09.06 AURORA at 1.10.06_Book2_Electric Rev Req Model (2009 GRC) Rebuttal REmoval of New  WH Solar AdjustMI 3 3" xfId="23542"/>
    <cellStyle name="_Power Cost Value Copy 11.30.05 gas 1.09.06 AURORA at 1.10.06_Book2_Electric Rev Req Model (2009 GRC) Rebuttal REmoval of New  WH Solar AdjustMI 3 4" xfId="23543"/>
    <cellStyle name="_Power Cost Value Copy 11.30.05 gas 1.09.06 AURORA at 1.10.06_Book2_Electric Rev Req Model (2009 GRC) Rebuttal REmoval of New  WH Solar AdjustMI 4" xfId="14254"/>
    <cellStyle name="_Power Cost Value Copy 11.30.05 gas 1.09.06 AURORA at 1.10.06_Book2_Electric Rev Req Model (2009 GRC) Rebuttal REmoval of New  WH Solar AdjustMI 4 2" xfId="23544"/>
    <cellStyle name="_Power Cost Value Copy 11.30.05 gas 1.09.06 AURORA at 1.10.06_Book2_Electric Rev Req Model (2009 GRC) Rebuttal REmoval of New  WH Solar AdjustMI 5" xfId="23545"/>
    <cellStyle name="_Power Cost Value Copy 11.30.05 gas 1.09.06 AURORA at 1.10.06_Book2_Electric Rev Req Model (2009 GRC) Rebuttal REmoval of New  WH Solar AdjustMI_DEM-WP(C) ENERG10C--ctn Mid-C_042010 2010GRC" xfId="9562"/>
    <cellStyle name="_Power Cost Value Copy 11.30.05 gas 1.09.06 AURORA at 1.10.06_Book2_Electric Rev Req Model (2009 GRC) Rebuttal REmoval of New  WH Solar AdjustMI_DEM-WP(C) ENERG10C--ctn Mid-C_042010 2010GRC 2" xfId="39197"/>
    <cellStyle name="_Power Cost Value Copy 11.30.05 gas 1.09.06 AURORA at 1.10.06_Book2_Electric Rev Req Model (2009 GRC) Revised 01-18-2010" xfId="3998"/>
    <cellStyle name="_Power Cost Value Copy 11.30.05 gas 1.09.06 AURORA at 1.10.06_Book2_Electric Rev Req Model (2009 GRC) Revised 01-18-2010 2" xfId="3999"/>
    <cellStyle name="_Power Cost Value Copy 11.30.05 gas 1.09.06 AURORA at 1.10.06_Book2_Electric Rev Req Model (2009 GRC) Revised 01-18-2010 2 2" xfId="4000"/>
    <cellStyle name="_Power Cost Value Copy 11.30.05 gas 1.09.06 AURORA at 1.10.06_Book2_Electric Rev Req Model (2009 GRC) Revised 01-18-2010 2 2 2" xfId="18856"/>
    <cellStyle name="_Power Cost Value Copy 11.30.05 gas 1.09.06 AURORA at 1.10.06_Book2_Electric Rev Req Model (2009 GRC) Revised 01-18-2010 2 2 2 2" xfId="23546"/>
    <cellStyle name="_Power Cost Value Copy 11.30.05 gas 1.09.06 AURORA at 1.10.06_Book2_Electric Rev Req Model (2009 GRC) Revised 01-18-2010 2 2 3" xfId="23547"/>
    <cellStyle name="_Power Cost Value Copy 11.30.05 gas 1.09.06 AURORA at 1.10.06_Book2_Electric Rev Req Model (2009 GRC) Revised 01-18-2010 2 3" xfId="14257"/>
    <cellStyle name="_Power Cost Value Copy 11.30.05 gas 1.09.06 AURORA at 1.10.06_Book2_Electric Rev Req Model (2009 GRC) Revised 01-18-2010 2 3 2" xfId="23548"/>
    <cellStyle name="_Power Cost Value Copy 11.30.05 gas 1.09.06 AURORA at 1.10.06_Book2_Electric Rev Req Model (2009 GRC) Revised 01-18-2010 2 4" xfId="23549"/>
    <cellStyle name="_Power Cost Value Copy 11.30.05 gas 1.09.06 AURORA at 1.10.06_Book2_Electric Rev Req Model (2009 GRC) Revised 01-18-2010 3" xfId="4001"/>
    <cellStyle name="_Power Cost Value Copy 11.30.05 gas 1.09.06 AURORA at 1.10.06_Book2_Electric Rev Req Model (2009 GRC) Revised 01-18-2010 3 2" xfId="18857"/>
    <cellStyle name="_Power Cost Value Copy 11.30.05 gas 1.09.06 AURORA at 1.10.06_Book2_Electric Rev Req Model (2009 GRC) Revised 01-18-2010 3 2 2" xfId="23550"/>
    <cellStyle name="_Power Cost Value Copy 11.30.05 gas 1.09.06 AURORA at 1.10.06_Book2_Electric Rev Req Model (2009 GRC) Revised 01-18-2010 3 3" xfId="23551"/>
    <cellStyle name="_Power Cost Value Copy 11.30.05 gas 1.09.06 AURORA at 1.10.06_Book2_Electric Rev Req Model (2009 GRC) Revised 01-18-2010 3 4" xfId="23552"/>
    <cellStyle name="_Power Cost Value Copy 11.30.05 gas 1.09.06 AURORA at 1.10.06_Book2_Electric Rev Req Model (2009 GRC) Revised 01-18-2010 4" xfId="14256"/>
    <cellStyle name="_Power Cost Value Copy 11.30.05 gas 1.09.06 AURORA at 1.10.06_Book2_Electric Rev Req Model (2009 GRC) Revised 01-18-2010 4 2" xfId="23553"/>
    <cellStyle name="_Power Cost Value Copy 11.30.05 gas 1.09.06 AURORA at 1.10.06_Book2_Electric Rev Req Model (2009 GRC) Revised 01-18-2010 5" xfId="23554"/>
    <cellStyle name="_Power Cost Value Copy 11.30.05 gas 1.09.06 AURORA at 1.10.06_Book2_Electric Rev Req Model (2009 GRC) Revised 01-18-2010_DEM-WP(C) ENERG10C--ctn Mid-C_042010 2010GRC" xfId="9563"/>
    <cellStyle name="_Power Cost Value Copy 11.30.05 gas 1.09.06 AURORA at 1.10.06_Book2_Electric Rev Req Model (2009 GRC) Revised 01-18-2010_DEM-WP(C) ENERG10C--ctn Mid-C_042010 2010GRC 2" xfId="39198"/>
    <cellStyle name="_Power Cost Value Copy 11.30.05 gas 1.09.06 AURORA at 1.10.06_Book2_Final Order Electric EXHIBIT A-1" xfId="4002"/>
    <cellStyle name="_Power Cost Value Copy 11.30.05 gas 1.09.06 AURORA at 1.10.06_Book2_Final Order Electric EXHIBIT A-1 2" xfId="4003"/>
    <cellStyle name="_Power Cost Value Copy 11.30.05 gas 1.09.06 AURORA at 1.10.06_Book2_Final Order Electric EXHIBIT A-1 2 2" xfId="4004"/>
    <cellStyle name="_Power Cost Value Copy 11.30.05 gas 1.09.06 AURORA at 1.10.06_Book2_Final Order Electric EXHIBIT A-1 2 2 2" xfId="18858"/>
    <cellStyle name="_Power Cost Value Copy 11.30.05 gas 1.09.06 AURORA at 1.10.06_Book2_Final Order Electric EXHIBIT A-1 2 3" xfId="16254"/>
    <cellStyle name="_Power Cost Value Copy 11.30.05 gas 1.09.06 AURORA at 1.10.06_Book2_Final Order Electric EXHIBIT A-1 2 4" xfId="23555"/>
    <cellStyle name="_Power Cost Value Copy 11.30.05 gas 1.09.06 AURORA at 1.10.06_Book2_Final Order Electric EXHIBIT A-1 3" xfId="4005"/>
    <cellStyle name="_Power Cost Value Copy 11.30.05 gas 1.09.06 AURORA at 1.10.06_Book2_Final Order Electric EXHIBIT A-1 3 2" xfId="18859"/>
    <cellStyle name="_Power Cost Value Copy 11.30.05 gas 1.09.06 AURORA at 1.10.06_Book2_Final Order Electric EXHIBIT A-1 4" xfId="14258"/>
    <cellStyle name="_Power Cost Value Copy 11.30.05 gas 1.09.06 AURORA at 1.10.06_Book2_Final Order Electric EXHIBIT A-1 5" xfId="23556"/>
    <cellStyle name="_Power Cost Value Copy 11.30.05 gas 1.09.06 AURORA at 1.10.06_Book2_Final Order Electric EXHIBIT A-1 6" xfId="23557"/>
    <cellStyle name="_Power Cost Value Copy 11.30.05 gas 1.09.06 AURORA at 1.10.06_Book4" xfId="4006"/>
    <cellStyle name="_Power Cost Value Copy 11.30.05 gas 1.09.06 AURORA at 1.10.06_Book4 2" xfId="4007"/>
    <cellStyle name="_Power Cost Value Copy 11.30.05 gas 1.09.06 AURORA at 1.10.06_Book4 2 2" xfId="4008"/>
    <cellStyle name="_Power Cost Value Copy 11.30.05 gas 1.09.06 AURORA at 1.10.06_Book4 2 2 2" xfId="18860"/>
    <cellStyle name="_Power Cost Value Copy 11.30.05 gas 1.09.06 AURORA at 1.10.06_Book4 2 2 2 2" xfId="23558"/>
    <cellStyle name="_Power Cost Value Copy 11.30.05 gas 1.09.06 AURORA at 1.10.06_Book4 2 2 3" xfId="23559"/>
    <cellStyle name="_Power Cost Value Copy 11.30.05 gas 1.09.06 AURORA at 1.10.06_Book4 2 3" xfId="14260"/>
    <cellStyle name="_Power Cost Value Copy 11.30.05 gas 1.09.06 AURORA at 1.10.06_Book4 2 3 2" xfId="23560"/>
    <cellStyle name="_Power Cost Value Copy 11.30.05 gas 1.09.06 AURORA at 1.10.06_Book4 2 4" xfId="23561"/>
    <cellStyle name="_Power Cost Value Copy 11.30.05 gas 1.09.06 AURORA at 1.10.06_Book4 3" xfId="4009"/>
    <cellStyle name="_Power Cost Value Copy 11.30.05 gas 1.09.06 AURORA at 1.10.06_Book4 3 2" xfId="18861"/>
    <cellStyle name="_Power Cost Value Copy 11.30.05 gas 1.09.06 AURORA at 1.10.06_Book4 3 2 2" xfId="23562"/>
    <cellStyle name="_Power Cost Value Copy 11.30.05 gas 1.09.06 AURORA at 1.10.06_Book4 3 3" xfId="23563"/>
    <cellStyle name="_Power Cost Value Copy 11.30.05 gas 1.09.06 AURORA at 1.10.06_Book4 3 4" xfId="23564"/>
    <cellStyle name="_Power Cost Value Copy 11.30.05 gas 1.09.06 AURORA at 1.10.06_Book4 4" xfId="14259"/>
    <cellStyle name="_Power Cost Value Copy 11.30.05 gas 1.09.06 AURORA at 1.10.06_Book4 4 2" xfId="23565"/>
    <cellStyle name="_Power Cost Value Copy 11.30.05 gas 1.09.06 AURORA at 1.10.06_Book4 5" xfId="23566"/>
    <cellStyle name="_Power Cost Value Copy 11.30.05 gas 1.09.06 AURORA at 1.10.06_Book4_DEM-WP(C) ENERG10C--ctn Mid-C_042010 2010GRC" xfId="9564"/>
    <cellStyle name="_Power Cost Value Copy 11.30.05 gas 1.09.06 AURORA at 1.10.06_Book4_DEM-WP(C) ENERG10C--ctn Mid-C_042010 2010GRC 2" xfId="39199"/>
    <cellStyle name="_Power Cost Value Copy 11.30.05 gas 1.09.06 AURORA at 1.10.06_Book9" xfId="4010"/>
    <cellStyle name="_Power Cost Value Copy 11.30.05 gas 1.09.06 AURORA at 1.10.06_Book9 2" xfId="4011"/>
    <cellStyle name="_Power Cost Value Copy 11.30.05 gas 1.09.06 AURORA at 1.10.06_Book9 2 2" xfId="4012"/>
    <cellStyle name="_Power Cost Value Copy 11.30.05 gas 1.09.06 AURORA at 1.10.06_Book9 2 2 2" xfId="18862"/>
    <cellStyle name="_Power Cost Value Copy 11.30.05 gas 1.09.06 AURORA at 1.10.06_Book9 2 2 2 2" xfId="23567"/>
    <cellStyle name="_Power Cost Value Copy 11.30.05 gas 1.09.06 AURORA at 1.10.06_Book9 2 2 3" xfId="23568"/>
    <cellStyle name="_Power Cost Value Copy 11.30.05 gas 1.09.06 AURORA at 1.10.06_Book9 2 3" xfId="14262"/>
    <cellStyle name="_Power Cost Value Copy 11.30.05 gas 1.09.06 AURORA at 1.10.06_Book9 2 3 2" xfId="23569"/>
    <cellStyle name="_Power Cost Value Copy 11.30.05 gas 1.09.06 AURORA at 1.10.06_Book9 2 4" xfId="23570"/>
    <cellStyle name="_Power Cost Value Copy 11.30.05 gas 1.09.06 AURORA at 1.10.06_Book9 3" xfId="4013"/>
    <cellStyle name="_Power Cost Value Copy 11.30.05 gas 1.09.06 AURORA at 1.10.06_Book9 3 2" xfId="18863"/>
    <cellStyle name="_Power Cost Value Copy 11.30.05 gas 1.09.06 AURORA at 1.10.06_Book9 3 2 2" xfId="23571"/>
    <cellStyle name="_Power Cost Value Copy 11.30.05 gas 1.09.06 AURORA at 1.10.06_Book9 3 3" xfId="23572"/>
    <cellStyle name="_Power Cost Value Copy 11.30.05 gas 1.09.06 AURORA at 1.10.06_Book9 3 4" xfId="23573"/>
    <cellStyle name="_Power Cost Value Copy 11.30.05 gas 1.09.06 AURORA at 1.10.06_Book9 4" xfId="14261"/>
    <cellStyle name="_Power Cost Value Copy 11.30.05 gas 1.09.06 AURORA at 1.10.06_Book9 4 2" xfId="23574"/>
    <cellStyle name="_Power Cost Value Copy 11.30.05 gas 1.09.06 AURORA at 1.10.06_Book9 5" xfId="23575"/>
    <cellStyle name="_Power Cost Value Copy 11.30.05 gas 1.09.06 AURORA at 1.10.06_Book9_DEM-WP(C) ENERG10C--ctn Mid-C_042010 2010GRC" xfId="9565"/>
    <cellStyle name="_Power Cost Value Copy 11.30.05 gas 1.09.06 AURORA at 1.10.06_Book9_DEM-WP(C) ENERG10C--ctn Mid-C_042010 2010GRC 2" xfId="39200"/>
    <cellStyle name="_Power Cost Value Copy 11.30.05 gas 1.09.06 AURORA at 1.10.06_Check the Interest Calculation" xfId="12319"/>
    <cellStyle name="_Power Cost Value Copy 11.30.05 gas 1.09.06 AURORA at 1.10.06_Check the Interest Calculation 2" xfId="23576"/>
    <cellStyle name="_Power Cost Value Copy 11.30.05 gas 1.09.06 AURORA at 1.10.06_Check the Interest Calculation_Scenario 1 REC vs PTC Offset" xfId="12320"/>
    <cellStyle name="_Power Cost Value Copy 11.30.05 gas 1.09.06 AURORA at 1.10.06_Check the Interest Calculation_Scenario 1 REC vs PTC Offset 2" xfId="23577"/>
    <cellStyle name="_Power Cost Value Copy 11.30.05 gas 1.09.06 AURORA at 1.10.06_Check the Interest Calculation_Scenario 3" xfId="12321"/>
    <cellStyle name="_Power Cost Value Copy 11.30.05 gas 1.09.06 AURORA at 1.10.06_Check the Interest Calculation_Scenario 3 2" xfId="23578"/>
    <cellStyle name="_Power Cost Value Copy 11.30.05 gas 1.09.06 AURORA at 1.10.06_Chelan PUD Power Costs (8-10)" xfId="9566"/>
    <cellStyle name="_Power Cost Value Copy 11.30.05 gas 1.09.06 AURORA at 1.10.06_Chelan PUD Power Costs (8-10) 2" xfId="23579"/>
    <cellStyle name="_Power Cost Value Copy 11.30.05 gas 1.09.06 AURORA at 1.10.06_DEM-WP(C) Chelan Power Costs" xfId="9567"/>
    <cellStyle name="_Power Cost Value Copy 11.30.05 gas 1.09.06 AURORA at 1.10.06_DEM-WP(C) Chelan Power Costs 2" xfId="23580"/>
    <cellStyle name="_Power Cost Value Copy 11.30.05 gas 1.09.06 AURORA at 1.10.06_DEM-WP(C) Chelan Power Costs 2 2" xfId="23581"/>
    <cellStyle name="_Power Cost Value Copy 11.30.05 gas 1.09.06 AURORA at 1.10.06_DEM-WP(C) Chelan Power Costs 2 2 2" xfId="23582"/>
    <cellStyle name="_Power Cost Value Copy 11.30.05 gas 1.09.06 AURORA at 1.10.06_DEM-WP(C) Chelan Power Costs 2 3" xfId="23583"/>
    <cellStyle name="_Power Cost Value Copy 11.30.05 gas 1.09.06 AURORA at 1.10.06_DEM-WP(C) Chelan Power Costs 2 4" xfId="23584"/>
    <cellStyle name="_Power Cost Value Copy 11.30.05 gas 1.09.06 AURORA at 1.10.06_DEM-WP(C) Chelan Power Costs 3" xfId="23585"/>
    <cellStyle name="_Power Cost Value Copy 11.30.05 gas 1.09.06 AURORA at 1.10.06_DEM-WP(C) Chelan Power Costs 3 2" xfId="23586"/>
    <cellStyle name="_Power Cost Value Copy 11.30.05 gas 1.09.06 AURORA at 1.10.06_DEM-WP(C) Chelan Power Costs 4" xfId="23587"/>
    <cellStyle name="_Power Cost Value Copy 11.30.05 gas 1.09.06 AURORA at 1.10.06_DEM-WP(C) ENERG10C--ctn Mid-C_042010 2010GRC" xfId="9568"/>
    <cellStyle name="_Power Cost Value Copy 11.30.05 gas 1.09.06 AURORA at 1.10.06_DEM-WP(C) ENERG10C--ctn Mid-C_042010 2010GRC 2" xfId="39201"/>
    <cellStyle name="_Power Cost Value Copy 11.30.05 gas 1.09.06 AURORA at 1.10.06_DEM-WP(C) Gas Transport 2010GRC" xfId="9569"/>
    <cellStyle name="_Power Cost Value Copy 11.30.05 gas 1.09.06 AURORA at 1.10.06_DEM-WP(C) Gas Transport 2010GRC 2" xfId="23588"/>
    <cellStyle name="_Power Cost Value Copy 11.30.05 gas 1.09.06 AURORA at 1.10.06_DEM-WP(C) Gas Transport 2010GRC 2 2" xfId="23589"/>
    <cellStyle name="_Power Cost Value Copy 11.30.05 gas 1.09.06 AURORA at 1.10.06_DEM-WP(C) Gas Transport 2010GRC 2 2 2" xfId="23590"/>
    <cellStyle name="_Power Cost Value Copy 11.30.05 gas 1.09.06 AURORA at 1.10.06_DEM-WP(C) Gas Transport 2010GRC 2 3" xfId="23591"/>
    <cellStyle name="_Power Cost Value Copy 11.30.05 gas 1.09.06 AURORA at 1.10.06_DEM-WP(C) Gas Transport 2010GRC 2 4" xfId="23592"/>
    <cellStyle name="_Power Cost Value Copy 11.30.05 gas 1.09.06 AURORA at 1.10.06_DEM-WP(C) Gas Transport 2010GRC 3" xfId="23593"/>
    <cellStyle name="_Power Cost Value Copy 11.30.05 gas 1.09.06 AURORA at 1.10.06_DEM-WP(C) Gas Transport 2010GRC 3 2" xfId="23594"/>
    <cellStyle name="_Power Cost Value Copy 11.30.05 gas 1.09.06 AURORA at 1.10.06_DEM-WP(C) Gas Transport 2010GRC 4" xfId="23595"/>
    <cellStyle name="_Power Cost Value Copy 11.30.05 gas 1.09.06 AURORA at 1.10.06_Direct Assignment Distribution Plant 2008" xfId="4014"/>
    <cellStyle name="_Power Cost Value Copy 11.30.05 gas 1.09.06 AURORA at 1.10.06_Direct Assignment Distribution Plant 2008 2" xfId="4015"/>
    <cellStyle name="_Power Cost Value Copy 11.30.05 gas 1.09.06 AURORA at 1.10.06_Direct Assignment Distribution Plant 2008 2 2" xfId="4016"/>
    <cellStyle name="_Power Cost Value Copy 11.30.05 gas 1.09.06 AURORA at 1.10.06_Direct Assignment Distribution Plant 2008 2 2 2" xfId="4017"/>
    <cellStyle name="_Power Cost Value Copy 11.30.05 gas 1.09.06 AURORA at 1.10.06_Direct Assignment Distribution Plant 2008 2 2 2 2" xfId="18864"/>
    <cellStyle name="_Power Cost Value Copy 11.30.05 gas 1.09.06 AURORA at 1.10.06_Direct Assignment Distribution Plant 2008 2 2 3" xfId="16257"/>
    <cellStyle name="_Power Cost Value Copy 11.30.05 gas 1.09.06 AURORA at 1.10.06_Direct Assignment Distribution Plant 2008 2 3" xfId="4018"/>
    <cellStyle name="_Power Cost Value Copy 11.30.05 gas 1.09.06 AURORA at 1.10.06_Direct Assignment Distribution Plant 2008 2 3 2" xfId="4019"/>
    <cellStyle name="_Power Cost Value Copy 11.30.05 gas 1.09.06 AURORA at 1.10.06_Direct Assignment Distribution Plant 2008 2 3 2 2" xfId="18865"/>
    <cellStyle name="_Power Cost Value Copy 11.30.05 gas 1.09.06 AURORA at 1.10.06_Direct Assignment Distribution Plant 2008 2 3 3" xfId="16258"/>
    <cellStyle name="_Power Cost Value Copy 11.30.05 gas 1.09.06 AURORA at 1.10.06_Direct Assignment Distribution Plant 2008 2 4" xfId="4020"/>
    <cellStyle name="_Power Cost Value Copy 11.30.05 gas 1.09.06 AURORA at 1.10.06_Direct Assignment Distribution Plant 2008 2 4 2" xfId="4021"/>
    <cellStyle name="_Power Cost Value Copy 11.30.05 gas 1.09.06 AURORA at 1.10.06_Direct Assignment Distribution Plant 2008 2 4 2 2" xfId="18866"/>
    <cellStyle name="_Power Cost Value Copy 11.30.05 gas 1.09.06 AURORA at 1.10.06_Direct Assignment Distribution Plant 2008 2 4 3" xfId="16259"/>
    <cellStyle name="_Power Cost Value Copy 11.30.05 gas 1.09.06 AURORA at 1.10.06_Direct Assignment Distribution Plant 2008 2 5" xfId="16256"/>
    <cellStyle name="_Power Cost Value Copy 11.30.05 gas 1.09.06 AURORA at 1.10.06_Direct Assignment Distribution Plant 2008 3" xfId="4022"/>
    <cellStyle name="_Power Cost Value Copy 11.30.05 gas 1.09.06 AURORA at 1.10.06_Direct Assignment Distribution Plant 2008 3 2" xfId="4023"/>
    <cellStyle name="_Power Cost Value Copy 11.30.05 gas 1.09.06 AURORA at 1.10.06_Direct Assignment Distribution Plant 2008 3 2 2" xfId="18867"/>
    <cellStyle name="_Power Cost Value Copy 11.30.05 gas 1.09.06 AURORA at 1.10.06_Direct Assignment Distribution Plant 2008 3 3" xfId="16260"/>
    <cellStyle name="_Power Cost Value Copy 11.30.05 gas 1.09.06 AURORA at 1.10.06_Direct Assignment Distribution Plant 2008 4" xfId="4024"/>
    <cellStyle name="_Power Cost Value Copy 11.30.05 gas 1.09.06 AURORA at 1.10.06_Direct Assignment Distribution Plant 2008 4 2" xfId="4025"/>
    <cellStyle name="_Power Cost Value Copy 11.30.05 gas 1.09.06 AURORA at 1.10.06_Direct Assignment Distribution Plant 2008 4 2 2" xfId="18868"/>
    <cellStyle name="_Power Cost Value Copy 11.30.05 gas 1.09.06 AURORA at 1.10.06_Direct Assignment Distribution Plant 2008 4 3" xfId="16261"/>
    <cellStyle name="_Power Cost Value Copy 11.30.05 gas 1.09.06 AURORA at 1.10.06_Direct Assignment Distribution Plant 2008 5" xfId="4026"/>
    <cellStyle name="_Power Cost Value Copy 11.30.05 gas 1.09.06 AURORA at 1.10.06_Direct Assignment Distribution Plant 2008 5 2" xfId="18869"/>
    <cellStyle name="_Power Cost Value Copy 11.30.05 gas 1.09.06 AURORA at 1.10.06_Direct Assignment Distribution Plant 2008 6" xfId="16255"/>
    <cellStyle name="_Power Cost Value Copy 11.30.05 gas 1.09.06 AURORA at 1.10.06_Electric COS Inputs" xfId="4027"/>
    <cellStyle name="_Power Cost Value Copy 11.30.05 gas 1.09.06 AURORA at 1.10.06_Electric COS Inputs 2" xfId="4028"/>
    <cellStyle name="_Power Cost Value Copy 11.30.05 gas 1.09.06 AURORA at 1.10.06_Electric COS Inputs 2 2" xfId="4029"/>
    <cellStyle name="_Power Cost Value Copy 11.30.05 gas 1.09.06 AURORA at 1.10.06_Electric COS Inputs 2 2 2" xfId="4030"/>
    <cellStyle name="_Power Cost Value Copy 11.30.05 gas 1.09.06 AURORA at 1.10.06_Electric COS Inputs 2 2 2 2" xfId="18870"/>
    <cellStyle name="_Power Cost Value Copy 11.30.05 gas 1.09.06 AURORA at 1.10.06_Electric COS Inputs 2 2 3" xfId="16264"/>
    <cellStyle name="_Power Cost Value Copy 11.30.05 gas 1.09.06 AURORA at 1.10.06_Electric COS Inputs 2 3" xfId="4031"/>
    <cellStyle name="_Power Cost Value Copy 11.30.05 gas 1.09.06 AURORA at 1.10.06_Electric COS Inputs 2 3 2" xfId="4032"/>
    <cellStyle name="_Power Cost Value Copy 11.30.05 gas 1.09.06 AURORA at 1.10.06_Electric COS Inputs 2 3 2 2" xfId="18871"/>
    <cellStyle name="_Power Cost Value Copy 11.30.05 gas 1.09.06 AURORA at 1.10.06_Electric COS Inputs 2 3 3" xfId="16265"/>
    <cellStyle name="_Power Cost Value Copy 11.30.05 gas 1.09.06 AURORA at 1.10.06_Electric COS Inputs 2 4" xfId="4033"/>
    <cellStyle name="_Power Cost Value Copy 11.30.05 gas 1.09.06 AURORA at 1.10.06_Electric COS Inputs 2 4 2" xfId="4034"/>
    <cellStyle name="_Power Cost Value Copy 11.30.05 gas 1.09.06 AURORA at 1.10.06_Electric COS Inputs 2 4 2 2" xfId="18872"/>
    <cellStyle name="_Power Cost Value Copy 11.30.05 gas 1.09.06 AURORA at 1.10.06_Electric COS Inputs 2 4 3" xfId="16266"/>
    <cellStyle name="_Power Cost Value Copy 11.30.05 gas 1.09.06 AURORA at 1.10.06_Electric COS Inputs 2 5" xfId="16263"/>
    <cellStyle name="_Power Cost Value Copy 11.30.05 gas 1.09.06 AURORA at 1.10.06_Electric COS Inputs 3" xfId="4035"/>
    <cellStyle name="_Power Cost Value Copy 11.30.05 gas 1.09.06 AURORA at 1.10.06_Electric COS Inputs 3 2" xfId="4036"/>
    <cellStyle name="_Power Cost Value Copy 11.30.05 gas 1.09.06 AURORA at 1.10.06_Electric COS Inputs 3 2 2" xfId="18873"/>
    <cellStyle name="_Power Cost Value Copy 11.30.05 gas 1.09.06 AURORA at 1.10.06_Electric COS Inputs 3 3" xfId="16267"/>
    <cellStyle name="_Power Cost Value Copy 11.30.05 gas 1.09.06 AURORA at 1.10.06_Electric COS Inputs 4" xfId="4037"/>
    <cellStyle name="_Power Cost Value Copy 11.30.05 gas 1.09.06 AURORA at 1.10.06_Electric COS Inputs 4 2" xfId="4038"/>
    <cellStyle name="_Power Cost Value Copy 11.30.05 gas 1.09.06 AURORA at 1.10.06_Electric COS Inputs 4 2 2" xfId="18874"/>
    <cellStyle name="_Power Cost Value Copy 11.30.05 gas 1.09.06 AURORA at 1.10.06_Electric COS Inputs 4 3" xfId="16268"/>
    <cellStyle name="_Power Cost Value Copy 11.30.05 gas 1.09.06 AURORA at 1.10.06_Electric COS Inputs 5" xfId="4039"/>
    <cellStyle name="_Power Cost Value Copy 11.30.05 gas 1.09.06 AURORA at 1.10.06_Electric COS Inputs 5 2" xfId="18875"/>
    <cellStyle name="_Power Cost Value Copy 11.30.05 gas 1.09.06 AURORA at 1.10.06_Electric COS Inputs 6" xfId="16262"/>
    <cellStyle name="_Power Cost Value Copy 11.30.05 gas 1.09.06 AURORA at 1.10.06_Electric Rate Spread and Rate Design 3.23.09" xfId="4040"/>
    <cellStyle name="_Power Cost Value Copy 11.30.05 gas 1.09.06 AURORA at 1.10.06_Electric Rate Spread and Rate Design 3.23.09 2" xfId="4041"/>
    <cellStyle name="_Power Cost Value Copy 11.30.05 gas 1.09.06 AURORA at 1.10.06_Electric Rate Spread and Rate Design 3.23.09 2 2" xfId="4042"/>
    <cellStyle name="_Power Cost Value Copy 11.30.05 gas 1.09.06 AURORA at 1.10.06_Electric Rate Spread and Rate Design 3.23.09 2 2 2" xfId="4043"/>
    <cellStyle name="_Power Cost Value Copy 11.30.05 gas 1.09.06 AURORA at 1.10.06_Electric Rate Spread and Rate Design 3.23.09 2 2 2 2" xfId="18876"/>
    <cellStyle name="_Power Cost Value Copy 11.30.05 gas 1.09.06 AURORA at 1.10.06_Electric Rate Spread and Rate Design 3.23.09 2 2 3" xfId="16271"/>
    <cellStyle name="_Power Cost Value Copy 11.30.05 gas 1.09.06 AURORA at 1.10.06_Electric Rate Spread and Rate Design 3.23.09 2 3" xfId="4044"/>
    <cellStyle name="_Power Cost Value Copy 11.30.05 gas 1.09.06 AURORA at 1.10.06_Electric Rate Spread and Rate Design 3.23.09 2 3 2" xfId="4045"/>
    <cellStyle name="_Power Cost Value Copy 11.30.05 gas 1.09.06 AURORA at 1.10.06_Electric Rate Spread and Rate Design 3.23.09 2 3 2 2" xfId="18877"/>
    <cellStyle name="_Power Cost Value Copy 11.30.05 gas 1.09.06 AURORA at 1.10.06_Electric Rate Spread and Rate Design 3.23.09 2 3 3" xfId="16272"/>
    <cellStyle name="_Power Cost Value Copy 11.30.05 gas 1.09.06 AURORA at 1.10.06_Electric Rate Spread and Rate Design 3.23.09 2 4" xfId="4046"/>
    <cellStyle name="_Power Cost Value Copy 11.30.05 gas 1.09.06 AURORA at 1.10.06_Electric Rate Spread and Rate Design 3.23.09 2 4 2" xfId="4047"/>
    <cellStyle name="_Power Cost Value Copy 11.30.05 gas 1.09.06 AURORA at 1.10.06_Electric Rate Spread and Rate Design 3.23.09 2 4 2 2" xfId="18878"/>
    <cellStyle name="_Power Cost Value Copy 11.30.05 gas 1.09.06 AURORA at 1.10.06_Electric Rate Spread and Rate Design 3.23.09 2 4 3" xfId="16273"/>
    <cellStyle name="_Power Cost Value Copy 11.30.05 gas 1.09.06 AURORA at 1.10.06_Electric Rate Spread and Rate Design 3.23.09 2 5" xfId="16270"/>
    <cellStyle name="_Power Cost Value Copy 11.30.05 gas 1.09.06 AURORA at 1.10.06_Electric Rate Spread and Rate Design 3.23.09 3" xfId="4048"/>
    <cellStyle name="_Power Cost Value Copy 11.30.05 gas 1.09.06 AURORA at 1.10.06_Electric Rate Spread and Rate Design 3.23.09 3 2" xfId="4049"/>
    <cellStyle name="_Power Cost Value Copy 11.30.05 gas 1.09.06 AURORA at 1.10.06_Electric Rate Spread and Rate Design 3.23.09 3 2 2" xfId="18879"/>
    <cellStyle name="_Power Cost Value Copy 11.30.05 gas 1.09.06 AURORA at 1.10.06_Electric Rate Spread and Rate Design 3.23.09 3 3" xfId="16274"/>
    <cellStyle name="_Power Cost Value Copy 11.30.05 gas 1.09.06 AURORA at 1.10.06_Electric Rate Spread and Rate Design 3.23.09 4" xfId="4050"/>
    <cellStyle name="_Power Cost Value Copy 11.30.05 gas 1.09.06 AURORA at 1.10.06_Electric Rate Spread and Rate Design 3.23.09 4 2" xfId="4051"/>
    <cellStyle name="_Power Cost Value Copy 11.30.05 gas 1.09.06 AURORA at 1.10.06_Electric Rate Spread and Rate Design 3.23.09 4 2 2" xfId="18880"/>
    <cellStyle name="_Power Cost Value Copy 11.30.05 gas 1.09.06 AURORA at 1.10.06_Electric Rate Spread and Rate Design 3.23.09 4 3" xfId="16275"/>
    <cellStyle name="_Power Cost Value Copy 11.30.05 gas 1.09.06 AURORA at 1.10.06_Electric Rate Spread and Rate Design 3.23.09 5" xfId="4052"/>
    <cellStyle name="_Power Cost Value Copy 11.30.05 gas 1.09.06 AURORA at 1.10.06_Electric Rate Spread and Rate Design 3.23.09 5 2" xfId="18881"/>
    <cellStyle name="_Power Cost Value Copy 11.30.05 gas 1.09.06 AURORA at 1.10.06_Electric Rate Spread and Rate Design 3.23.09 6" xfId="16269"/>
    <cellStyle name="_Power Cost Value Copy 11.30.05 gas 1.09.06 AURORA at 1.10.06_Exh A-1 resulting from UE-112050 effective Jan 1 2012" xfId="12322"/>
    <cellStyle name="_Power Cost Value Copy 11.30.05 gas 1.09.06 AURORA at 1.10.06_Exh A-1 resulting from UE-112050 effective Jan 1 2012 2" xfId="39202"/>
    <cellStyle name="_Power Cost Value Copy 11.30.05 gas 1.09.06 AURORA at 1.10.06_Exh G - Klamath Peaker PPA fr C Locke 2-12" xfId="12323"/>
    <cellStyle name="_Power Cost Value Copy 11.30.05 gas 1.09.06 AURORA at 1.10.06_Exh G - Klamath Peaker PPA fr C Locke 2-12 2" xfId="39203"/>
    <cellStyle name="_Power Cost Value Copy 11.30.05 gas 1.09.06 AURORA at 1.10.06_Exhibit A-1 effective 4-1-11 fr S Free 12-11" xfId="12324"/>
    <cellStyle name="_Power Cost Value Copy 11.30.05 gas 1.09.06 AURORA at 1.10.06_Exhibit A-1 effective 4-1-11 fr S Free 12-11 2" xfId="39204"/>
    <cellStyle name="_Power Cost Value Copy 11.30.05 gas 1.09.06 AURORA at 1.10.06_Exhibit D fr R Gho 12-31-08" xfId="4053"/>
    <cellStyle name="_Power Cost Value Copy 11.30.05 gas 1.09.06 AURORA at 1.10.06_Exhibit D fr R Gho 12-31-08 2" xfId="4054"/>
    <cellStyle name="_Power Cost Value Copy 11.30.05 gas 1.09.06 AURORA at 1.10.06_Exhibit D fr R Gho 12-31-08 2 2" xfId="14263"/>
    <cellStyle name="_Power Cost Value Copy 11.30.05 gas 1.09.06 AURORA at 1.10.06_Exhibit D fr R Gho 12-31-08 2 2 2" xfId="23596"/>
    <cellStyle name="_Power Cost Value Copy 11.30.05 gas 1.09.06 AURORA at 1.10.06_Exhibit D fr R Gho 12-31-08 2 2 2 2" xfId="23597"/>
    <cellStyle name="_Power Cost Value Copy 11.30.05 gas 1.09.06 AURORA at 1.10.06_Exhibit D fr R Gho 12-31-08 2 2 3" xfId="23598"/>
    <cellStyle name="_Power Cost Value Copy 11.30.05 gas 1.09.06 AURORA at 1.10.06_Exhibit D fr R Gho 12-31-08 2 3" xfId="23599"/>
    <cellStyle name="_Power Cost Value Copy 11.30.05 gas 1.09.06 AURORA at 1.10.06_Exhibit D fr R Gho 12-31-08 2 3 2" xfId="23600"/>
    <cellStyle name="_Power Cost Value Copy 11.30.05 gas 1.09.06 AURORA at 1.10.06_Exhibit D fr R Gho 12-31-08 2 4" xfId="23601"/>
    <cellStyle name="_Power Cost Value Copy 11.30.05 gas 1.09.06 AURORA at 1.10.06_Exhibit D fr R Gho 12-31-08 3" xfId="12325"/>
    <cellStyle name="_Power Cost Value Copy 11.30.05 gas 1.09.06 AURORA at 1.10.06_Exhibit D fr R Gho 12-31-08 3 2" xfId="23602"/>
    <cellStyle name="_Power Cost Value Copy 11.30.05 gas 1.09.06 AURORA at 1.10.06_Exhibit D fr R Gho 12-31-08 3 2 2" xfId="23603"/>
    <cellStyle name="_Power Cost Value Copy 11.30.05 gas 1.09.06 AURORA at 1.10.06_Exhibit D fr R Gho 12-31-08 3 3" xfId="23604"/>
    <cellStyle name="_Power Cost Value Copy 11.30.05 gas 1.09.06 AURORA at 1.10.06_Exhibit D fr R Gho 12-31-08 3 4" xfId="23605"/>
    <cellStyle name="_Power Cost Value Copy 11.30.05 gas 1.09.06 AURORA at 1.10.06_Exhibit D fr R Gho 12-31-08 4" xfId="23606"/>
    <cellStyle name="_Power Cost Value Copy 11.30.05 gas 1.09.06 AURORA at 1.10.06_Exhibit D fr R Gho 12-31-08 4 2" xfId="23607"/>
    <cellStyle name="_Power Cost Value Copy 11.30.05 gas 1.09.06 AURORA at 1.10.06_Exhibit D fr R Gho 12-31-08 5" xfId="23608"/>
    <cellStyle name="_Power Cost Value Copy 11.30.05 gas 1.09.06 AURORA at 1.10.06_Exhibit D fr R Gho 12-31-08 v2" xfId="4055"/>
    <cellStyle name="_Power Cost Value Copy 11.30.05 gas 1.09.06 AURORA at 1.10.06_Exhibit D fr R Gho 12-31-08 v2 2" xfId="4056"/>
    <cellStyle name="_Power Cost Value Copy 11.30.05 gas 1.09.06 AURORA at 1.10.06_Exhibit D fr R Gho 12-31-08 v2 2 2" xfId="14264"/>
    <cellStyle name="_Power Cost Value Copy 11.30.05 gas 1.09.06 AURORA at 1.10.06_Exhibit D fr R Gho 12-31-08 v2 2 2 2" xfId="23609"/>
    <cellStyle name="_Power Cost Value Copy 11.30.05 gas 1.09.06 AURORA at 1.10.06_Exhibit D fr R Gho 12-31-08 v2 2 2 2 2" xfId="23610"/>
    <cellStyle name="_Power Cost Value Copy 11.30.05 gas 1.09.06 AURORA at 1.10.06_Exhibit D fr R Gho 12-31-08 v2 2 2 3" xfId="23611"/>
    <cellStyle name="_Power Cost Value Copy 11.30.05 gas 1.09.06 AURORA at 1.10.06_Exhibit D fr R Gho 12-31-08 v2 2 3" xfId="23612"/>
    <cellStyle name="_Power Cost Value Copy 11.30.05 gas 1.09.06 AURORA at 1.10.06_Exhibit D fr R Gho 12-31-08 v2 2 3 2" xfId="23613"/>
    <cellStyle name="_Power Cost Value Copy 11.30.05 gas 1.09.06 AURORA at 1.10.06_Exhibit D fr R Gho 12-31-08 v2 2 4" xfId="23614"/>
    <cellStyle name="_Power Cost Value Copy 11.30.05 gas 1.09.06 AURORA at 1.10.06_Exhibit D fr R Gho 12-31-08 v2 3" xfId="12326"/>
    <cellStyle name="_Power Cost Value Copy 11.30.05 gas 1.09.06 AURORA at 1.10.06_Exhibit D fr R Gho 12-31-08 v2 3 2" xfId="23615"/>
    <cellStyle name="_Power Cost Value Copy 11.30.05 gas 1.09.06 AURORA at 1.10.06_Exhibit D fr R Gho 12-31-08 v2 3 2 2" xfId="23616"/>
    <cellStyle name="_Power Cost Value Copy 11.30.05 gas 1.09.06 AURORA at 1.10.06_Exhibit D fr R Gho 12-31-08 v2 3 3" xfId="23617"/>
    <cellStyle name="_Power Cost Value Copy 11.30.05 gas 1.09.06 AURORA at 1.10.06_Exhibit D fr R Gho 12-31-08 v2 3 4" xfId="23618"/>
    <cellStyle name="_Power Cost Value Copy 11.30.05 gas 1.09.06 AURORA at 1.10.06_Exhibit D fr R Gho 12-31-08 v2 4" xfId="23619"/>
    <cellStyle name="_Power Cost Value Copy 11.30.05 gas 1.09.06 AURORA at 1.10.06_Exhibit D fr R Gho 12-31-08 v2 4 2" xfId="23620"/>
    <cellStyle name="_Power Cost Value Copy 11.30.05 gas 1.09.06 AURORA at 1.10.06_Exhibit D fr R Gho 12-31-08 v2 5" xfId="23621"/>
    <cellStyle name="_Power Cost Value Copy 11.30.05 gas 1.09.06 AURORA at 1.10.06_Exhibit D fr R Gho 12-31-08 v2_DEM-WP(C) ENERG10C--ctn Mid-C_042010 2010GRC" xfId="9570"/>
    <cellStyle name="_Power Cost Value Copy 11.30.05 gas 1.09.06 AURORA at 1.10.06_Exhibit D fr R Gho 12-31-08 v2_DEM-WP(C) ENERG10C--ctn Mid-C_042010 2010GRC 2" xfId="39205"/>
    <cellStyle name="_Power Cost Value Copy 11.30.05 gas 1.09.06 AURORA at 1.10.06_Exhibit D fr R Gho 12-31-08 v2_NIM Summary" xfId="4057"/>
    <cellStyle name="_Power Cost Value Copy 11.30.05 gas 1.09.06 AURORA at 1.10.06_Exhibit D fr R Gho 12-31-08 v2_NIM Summary 2" xfId="4058"/>
    <cellStyle name="_Power Cost Value Copy 11.30.05 gas 1.09.06 AURORA at 1.10.06_Exhibit D fr R Gho 12-31-08 v2_NIM Summary 2 2" xfId="14265"/>
    <cellStyle name="_Power Cost Value Copy 11.30.05 gas 1.09.06 AURORA at 1.10.06_Exhibit D fr R Gho 12-31-08 v2_NIM Summary 2 2 2" xfId="23622"/>
    <cellStyle name="_Power Cost Value Copy 11.30.05 gas 1.09.06 AURORA at 1.10.06_Exhibit D fr R Gho 12-31-08 v2_NIM Summary 2 2 2 2" xfId="23623"/>
    <cellStyle name="_Power Cost Value Copy 11.30.05 gas 1.09.06 AURORA at 1.10.06_Exhibit D fr R Gho 12-31-08 v2_NIM Summary 2 2 3" xfId="23624"/>
    <cellStyle name="_Power Cost Value Copy 11.30.05 gas 1.09.06 AURORA at 1.10.06_Exhibit D fr R Gho 12-31-08 v2_NIM Summary 2 3" xfId="23625"/>
    <cellStyle name="_Power Cost Value Copy 11.30.05 gas 1.09.06 AURORA at 1.10.06_Exhibit D fr R Gho 12-31-08 v2_NIM Summary 2 3 2" xfId="23626"/>
    <cellStyle name="_Power Cost Value Copy 11.30.05 gas 1.09.06 AURORA at 1.10.06_Exhibit D fr R Gho 12-31-08 v2_NIM Summary 2 4" xfId="23627"/>
    <cellStyle name="_Power Cost Value Copy 11.30.05 gas 1.09.06 AURORA at 1.10.06_Exhibit D fr R Gho 12-31-08 v2_NIM Summary 3" xfId="12327"/>
    <cellStyle name="_Power Cost Value Copy 11.30.05 gas 1.09.06 AURORA at 1.10.06_Exhibit D fr R Gho 12-31-08 v2_NIM Summary 3 2" xfId="23628"/>
    <cellStyle name="_Power Cost Value Copy 11.30.05 gas 1.09.06 AURORA at 1.10.06_Exhibit D fr R Gho 12-31-08 v2_NIM Summary 3 2 2" xfId="23629"/>
    <cellStyle name="_Power Cost Value Copy 11.30.05 gas 1.09.06 AURORA at 1.10.06_Exhibit D fr R Gho 12-31-08 v2_NIM Summary 3 3" xfId="23630"/>
    <cellStyle name="_Power Cost Value Copy 11.30.05 gas 1.09.06 AURORA at 1.10.06_Exhibit D fr R Gho 12-31-08 v2_NIM Summary 3 4" xfId="23631"/>
    <cellStyle name="_Power Cost Value Copy 11.30.05 gas 1.09.06 AURORA at 1.10.06_Exhibit D fr R Gho 12-31-08 v2_NIM Summary 4" xfId="23632"/>
    <cellStyle name="_Power Cost Value Copy 11.30.05 gas 1.09.06 AURORA at 1.10.06_Exhibit D fr R Gho 12-31-08 v2_NIM Summary 4 2" xfId="23633"/>
    <cellStyle name="_Power Cost Value Copy 11.30.05 gas 1.09.06 AURORA at 1.10.06_Exhibit D fr R Gho 12-31-08 v2_NIM Summary 5" xfId="23634"/>
    <cellStyle name="_Power Cost Value Copy 11.30.05 gas 1.09.06 AURORA at 1.10.06_Exhibit D fr R Gho 12-31-08 v2_NIM Summary_DEM-WP(C) ENERG10C--ctn Mid-C_042010 2010GRC" xfId="9571"/>
    <cellStyle name="_Power Cost Value Copy 11.30.05 gas 1.09.06 AURORA at 1.10.06_Exhibit D fr R Gho 12-31-08 v2_NIM Summary_DEM-WP(C) ENERG10C--ctn Mid-C_042010 2010GRC 2" xfId="39206"/>
    <cellStyle name="_Power Cost Value Copy 11.30.05 gas 1.09.06 AURORA at 1.10.06_Exhibit D fr R Gho 12-31-08_DEM-WP(C) ENERG10C--ctn Mid-C_042010 2010GRC" xfId="9572"/>
    <cellStyle name="_Power Cost Value Copy 11.30.05 gas 1.09.06 AURORA at 1.10.06_Exhibit D fr R Gho 12-31-08_DEM-WP(C) ENERG10C--ctn Mid-C_042010 2010GRC 2" xfId="39207"/>
    <cellStyle name="_Power Cost Value Copy 11.30.05 gas 1.09.06 AURORA at 1.10.06_Exhibit D fr R Gho 12-31-08_NIM Summary" xfId="4059"/>
    <cellStyle name="_Power Cost Value Copy 11.30.05 gas 1.09.06 AURORA at 1.10.06_Exhibit D fr R Gho 12-31-08_NIM Summary 2" xfId="4060"/>
    <cellStyle name="_Power Cost Value Copy 11.30.05 gas 1.09.06 AURORA at 1.10.06_Exhibit D fr R Gho 12-31-08_NIM Summary 2 2" xfId="14266"/>
    <cellStyle name="_Power Cost Value Copy 11.30.05 gas 1.09.06 AURORA at 1.10.06_Exhibit D fr R Gho 12-31-08_NIM Summary 2 2 2" xfId="23635"/>
    <cellStyle name="_Power Cost Value Copy 11.30.05 gas 1.09.06 AURORA at 1.10.06_Exhibit D fr R Gho 12-31-08_NIM Summary 2 2 2 2" xfId="23636"/>
    <cellStyle name="_Power Cost Value Copy 11.30.05 gas 1.09.06 AURORA at 1.10.06_Exhibit D fr R Gho 12-31-08_NIM Summary 2 2 3" xfId="23637"/>
    <cellStyle name="_Power Cost Value Copy 11.30.05 gas 1.09.06 AURORA at 1.10.06_Exhibit D fr R Gho 12-31-08_NIM Summary 2 3" xfId="23638"/>
    <cellStyle name="_Power Cost Value Copy 11.30.05 gas 1.09.06 AURORA at 1.10.06_Exhibit D fr R Gho 12-31-08_NIM Summary 2 3 2" xfId="23639"/>
    <cellStyle name="_Power Cost Value Copy 11.30.05 gas 1.09.06 AURORA at 1.10.06_Exhibit D fr R Gho 12-31-08_NIM Summary 2 4" xfId="23640"/>
    <cellStyle name="_Power Cost Value Copy 11.30.05 gas 1.09.06 AURORA at 1.10.06_Exhibit D fr R Gho 12-31-08_NIM Summary 3" xfId="12328"/>
    <cellStyle name="_Power Cost Value Copy 11.30.05 gas 1.09.06 AURORA at 1.10.06_Exhibit D fr R Gho 12-31-08_NIM Summary 3 2" xfId="23641"/>
    <cellStyle name="_Power Cost Value Copy 11.30.05 gas 1.09.06 AURORA at 1.10.06_Exhibit D fr R Gho 12-31-08_NIM Summary 3 2 2" xfId="23642"/>
    <cellStyle name="_Power Cost Value Copy 11.30.05 gas 1.09.06 AURORA at 1.10.06_Exhibit D fr R Gho 12-31-08_NIM Summary 3 3" xfId="23643"/>
    <cellStyle name="_Power Cost Value Copy 11.30.05 gas 1.09.06 AURORA at 1.10.06_Exhibit D fr R Gho 12-31-08_NIM Summary 3 4" xfId="23644"/>
    <cellStyle name="_Power Cost Value Copy 11.30.05 gas 1.09.06 AURORA at 1.10.06_Exhibit D fr R Gho 12-31-08_NIM Summary 4" xfId="23645"/>
    <cellStyle name="_Power Cost Value Copy 11.30.05 gas 1.09.06 AURORA at 1.10.06_Exhibit D fr R Gho 12-31-08_NIM Summary 4 2" xfId="23646"/>
    <cellStyle name="_Power Cost Value Copy 11.30.05 gas 1.09.06 AURORA at 1.10.06_Exhibit D fr R Gho 12-31-08_NIM Summary 5" xfId="23647"/>
    <cellStyle name="_Power Cost Value Copy 11.30.05 gas 1.09.06 AURORA at 1.10.06_Exhibit D fr R Gho 12-31-08_NIM Summary_DEM-WP(C) ENERG10C--ctn Mid-C_042010 2010GRC" xfId="9573"/>
    <cellStyle name="_Power Cost Value Copy 11.30.05 gas 1.09.06 AURORA at 1.10.06_Exhibit D fr R Gho 12-31-08_NIM Summary_DEM-WP(C) ENERG10C--ctn Mid-C_042010 2010GRC 2" xfId="39208"/>
    <cellStyle name="_Power Cost Value Copy 11.30.05 gas 1.09.06 AURORA at 1.10.06_Hopkins Ridge Prepaid Tran - Interest Earned RY 12ME Feb  '11" xfId="4061"/>
    <cellStyle name="_Power Cost Value Copy 11.30.05 gas 1.09.06 AURORA at 1.10.06_Hopkins Ridge Prepaid Tran - Interest Earned RY 12ME Feb  '11 2" xfId="4062"/>
    <cellStyle name="_Power Cost Value Copy 11.30.05 gas 1.09.06 AURORA at 1.10.06_Hopkins Ridge Prepaid Tran - Interest Earned RY 12ME Feb  '11 2 2" xfId="14267"/>
    <cellStyle name="_Power Cost Value Copy 11.30.05 gas 1.09.06 AURORA at 1.10.06_Hopkins Ridge Prepaid Tran - Interest Earned RY 12ME Feb  '11 2 2 2" xfId="23648"/>
    <cellStyle name="_Power Cost Value Copy 11.30.05 gas 1.09.06 AURORA at 1.10.06_Hopkins Ridge Prepaid Tran - Interest Earned RY 12ME Feb  '11 2 2 2 2" xfId="23649"/>
    <cellStyle name="_Power Cost Value Copy 11.30.05 gas 1.09.06 AURORA at 1.10.06_Hopkins Ridge Prepaid Tran - Interest Earned RY 12ME Feb  '11 2 2 3" xfId="23650"/>
    <cellStyle name="_Power Cost Value Copy 11.30.05 gas 1.09.06 AURORA at 1.10.06_Hopkins Ridge Prepaid Tran - Interest Earned RY 12ME Feb  '11 2 3" xfId="23651"/>
    <cellStyle name="_Power Cost Value Copy 11.30.05 gas 1.09.06 AURORA at 1.10.06_Hopkins Ridge Prepaid Tran - Interest Earned RY 12ME Feb  '11 2 3 2" xfId="23652"/>
    <cellStyle name="_Power Cost Value Copy 11.30.05 gas 1.09.06 AURORA at 1.10.06_Hopkins Ridge Prepaid Tran - Interest Earned RY 12ME Feb  '11 2 4" xfId="23653"/>
    <cellStyle name="_Power Cost Value Copy 11.30.05 gas 1.09.06 AURORA at 1.10.06_Hopkins Ridge Prepaid Tran - Interest Earned RY 12ME Feb  '11 3" xfId="12329"/>
    <cellStyle name="_Power Cost Value Copy 11.30.05 gas 1.09.06 AURORA at 1.10.06_Hopkins Ridge Prepaid Tran - Interest Earned RY 12ME Feb  '11 3 2" xfId="23654"/>
    <cellStyle name="_Power Cost Value Copy 11.30.05 gas 1.09.06 AURORA at 1.10.06_Hopkins Ridge Prepaid Tran - Interest Earned RY 12ME Feb  '11 3 2 2" xfId="23655"/>
    <cellStyle name="_Power Cost Value Copy 11.30.05 gas 1.09.06 AURORA at 1.10.06_Hopkins Ridge Prepaid Tran - Interest Earned RY 12ME Feb  '11 3 3" xfId="23656"/>
    <cellStyle name="_Power Cost Value Copy 11.30.05 gas 1.09.06 AURORA at 1.10.06_Hopkins Ridge Prepaid Tran - Interest Earned RY 12ME Feb  '11 3 4" xfId="23657"/>
    <cellStyle name="_Power Cost Value Copy 11.30.05 gas 1.09.06 AURORA at 1.10.06_Hopkins Ridge Prepaid Tran - Interest Earned RY 12ME Feb  '11 4" xfId="23658"/>
    <cellStyle name="_Power Cost Value Copy 11.30.05 gas 1.09.06 AURORA at 1.10.06_Hopkins Ridge Prepaid Tran - Interest Earned RY 12ME Feb  '11 4 2" xfId="23659"/>
    <cellStyle name="_Power Cost Value Copy 11.30.05 gas 1.09.06 AURORA at 1.10.06_Hopkins Ridge Prepaid Tran - Interest Earned RY 12ME Feb  '11 5" xfId="23660"/>
    <cellStyle name="_Power Cost Value Copy 11.30.05 gas 1.09.06 AURORA at 1.10.06_Hopkins Ridge Prepaid Tran - Interest Earned RY 12ME Feb  '11_DEM-WP(C) ENERG10C--ctn Mid-C_042010 2010GRC" xfId="9574"/>
    <cellStyle name="_Power Cost Value Copy 11.30.05 gas 1.09.06 AURORA at 1.10.06_Hopkins Ridge Prepaid Tran - Interest Earned RY 12ME Feb  '11_DEM-WP(C) ENERG10C--ctn Mid-C_042010 2010GRC 2" xfId="39209"/>
    <cellStyle name="_Power Cost Value Copy 11.30.05 gas 1.09.06 AURORA at 1.10.06_Hopkins Ridge Prepaid Tran - Interest Earned RY 12ME Feb  '11_NIM Summary" xfId="4063"/>
    <cellStyle name="_Power Cost Value Copy 11.30.05 gas 1.09.06 AURORA at 1.10.06_Hopkins Ridge Prepaid Tran - Interest Earned RY 12ME Feb  '11_NIM Summary 2" xfId="4064"/>
    <cellStyle name="_Power Cost Value Copy 11.30.05 gas 1.09.06 AURORA at 1.10.06_Hopkins Ridge Prepaid Tran - Interest Earned RY 12ME Feb  '11_NIM Summary 2 2" xfId="14268"/>
    <cellStyle name="_Power Cost Value Copy 11.30.05 gas 1.09.06 AURORA at 1.10.06_Hopkins Ridge Prepaid Tran - Interest Earned RY 12ME Feb  '11_NIM Summary 2 2 2" xfId="23661"/>
    <cellStyle name="_Power Cost Value Copy 11.30.05 gas 1.09.06 AURORA at 1.10.06_Hopkins Ridge Prepaid Tran - Interest Earned RY 12ME Feb  '11_NIM Summary 2 2 2 2" xfId="23662"/>
    <cellStyle name="_Power Cost Value Copy 11.30.05 gas 1.09.06 AURORA at 1.10.06_Hopkins Ridge Prepaid Tran - Interest Earned RY 12ME Feb  '11_NIM Summary 2 2 3" xfId="23663"/>
    <cellStyle name="_Power Cost Value Copy 11.30.05 gas 1.09.06 AURORA at 1.10.06_Hopkins Ridge Prepaid Tran - Interest Earned RY 12ME Feb  '11_NIM Summary 2 3" xfId="23664"/>
    <cellStyle name="_Power Cost Value Copy 11.30.05 gas 1.09.06 AURORA at 1.10.06_Hopkins Ridge Prepaid Tran - Interest Earned RY 12ME Feb  '11_NIM Summary 2 3 2" xfId="23665"/>
    <cellStyle name="_Power Cost Value Copy 11.30.05 gas 1.09.06 AURORA at 1.10.06_Hopkins Ridge Prepaid Tran - Interest Earned RY 12ME Feb  '11_NIM Summary 2 4" xfId="23666"/>
    <cellStyle name="_Power Cost Value Copy 11.30.05 gas 1.09.06 AURORA at 1.10.06_Hopkins Ridge Prepaid Tran - Interest Earned RY 12ME Feb  '11_NIM Summary 3" xfId="12330"/>
    <cellStyle name="_Power Cost Value Copy 11.30.05 gas 1.09.06 AURORA at 1.10.06_Hopkins Ridge Prepaid Tran - Interest Earned RY 12ME Feb  '11_NIM Summary 3 2" xfId="23667"/>
    <cellStyle name="_Power Cost Value Copy 11.30.05 gas 1.09.06 AURORA at 1.10.06_Hopkins Ridge Prepaid Tran - Interest Earned RY 12ME Feb  '11_NIM Summary 3 2 2" xfId="23668"/>
    <cellStyle name="_Power Cost Value Copy 11.30.05 gas 1.09.06 AURORA at 1.10.06_Hopkins Ridge Prepaid Tran - Interest Earned RY 12ME Feb  '11_NIM Summary 3 3" xfId="23669"/>
    <cellStyle name="_Power Cost Value Copy 11.30.05 gas 1.09.06 AURORA at 1.10.06_Hopkins Ridge Prepaid Tran - Interest Earned RY 12ME Feb  '11_NIM Summary 3 4" xfId="23670"/>
    <cellStyle name="_Power Cost Value Copy 11.30.05 gas 1.09.06 AURORA at 1.10.06_Hopkins Ridge Prepaid Tran - Interest Earned RY 12ME Feb  '11_NIM Summary 4" xfId="23671"/>
    <cellStyle name="_Power Cost Value Copy 11.30.05 gas 1.09.06 AURORA at 1.10.06_Hopkins Ridge Prepaid Tran - Interest Earned RY 12ME Feb  '11_NIM Summary 4 2" xfId="23672"/>
    <cellStyle name="_Power Cost Value Copy 11.30.05 gas 1.09.06 AURORA at 1.10.06_Hopkins Ridge Prepaid Tran - Interest Earned RY 12ME Feb  '11_NIM Summary 5" xfId="23673"/>
    <cellStyle name="_Power Cost Value Copy 11.30.05 gas 1.09.06 AURORA at 1.10.06_Hopkins Ridge Prepaid Tran - Interest Earned RY 12ME Feb  '11_NIM Summary_DEM-WP(C) ENERG10C--ctn Mid-C_042010 2010GRC" xfId="9575"/>
    <cellStyle name="_Power Cost Value Copy 11.30.05 gas 1.09.06 AURORA at 1.10.06_Hopkins Ridge Prepaid Tran - Interest Earned RY 12ME Feb  '11_NIM Summary_DEM-WP(C) ENERG10C--ctn Mid-C_042010 2010GRC 2" xfId="39210"/>
    <cellStyle name="_Power Cost Value Copy 11.30.05 gas 1.09.06 AURORA at 1.10.06_Hopkins Ridge Prepaid Tran - Interest Earned RY 12ME Feb  '11_Transmission Workbook for May BOD" xfId="4065"/>
    <cellStyle name="_Power Cost Value Copy 11.30.05 gas 1.09.06 AURORA at 1.10.06_Hopkins Ridge Prepaid Tran - Interest Earned RY 12ME Feb  '11_Transmission Workbook for May BOD 2" xfId="4066"/>
    <cellStyle name="_Power Cost Value Copy 11.30.05 gas 1.09.06 AURORA at 1.10.06_Hopkins Ridge Prepaid Tran - Interest Earned RY 12ME Feb  '11_Transmission Workbook for May BOD 2 2" xfId="14269"/>
    <cellStyle name="_Power Cost Value Copy 11.30.05 gas 1.09.06 AURORA at 1.10.06_Hopkins Ridge Prepaid Tran - Interest Earned RY 12ME Feb  '11_Transmission Workbook for May BOD 2 2 2" xfId="23674"/>
    <cellStyle name="_Power Cost Value Copy 11.30.05 gas 1.09.06 AURORA at 1.10.06_Hopkins Ridge Prepaid Tran - Interest Earned RY 12ME Feb  '11_Transmission Workbook for May BOD 2 2 2 2" xfId="23675"/>
    <cellStyle name="_Power Cost Value Copy 11.30.05 gas 1.09.06 AURORA at 1.10.06_Hopkins Ridge Prepaid Tran - Interest Earned RY 12ME Feb  '11_Transmission Workbook for May BOD 2 2 3" xfId="23676"/>
    <cellStyle name="_Power Cost Value Copy 11.30.05 gas 1.09.06 AURORA at 1.10.06_Hopkins Ridge Prepaid Tran - Interest Earned RY 12ME Feb  '11_Transmission Workbook for May BOD 2 3" xfId="23677"/>
    <cellStyle name="_Power Cost Value Copy 11.30.05 gas 1.09.06 AURORA at 1.10.06_Hopkins Ridge Prepaid Tran - Interest Earned RY 12ME Feb  '11_Transmission Workbook for May BOD 2 3 2" xfId="23678"/>
    <cellStyle name="_Power Cost Value Copy 11.30.05 gas 1.09.06 AURORA at 1.10.06_Hopkins Ridge Prepaid Tran - Interest Earned RY 12ME Feb  '11_Transmission Workbook for May BOD 2 4" xfId="23679"/>
    <cellStyle name="_Power Cost Value Copy 11.30.05 gas 1.09.06 AURORA at 1.10.06_Hopkins Ridge Prepaid Tran - Interest Earned RY 12ME Feb  '11_Transmission Workbook for May BOD 3" xfId="12331"/>
    <cellStyle name="_Power Cost Value Copy 11.30.05 gas 1.09.06 AURORA at 1.10.06_Hopkins Ridge Prepaid Tran - Interest Earned RY 12ME Feb  '11_Transmission Workbook for May BOD 3 2" xfId="23680"/>
    <cellStyle name="_Power Cost Value Copy 11.30.05 gas 1.09.06 AURORA at 1.10.06_Hopkins Ridge Prepaid Tran - Interest Earned RY 12ME Feb  '11_Transmission Workbook for May BOD 3 2 2" xfId="23681"/>
    <cellStyle name="_Power Cost Value Copy 11.30.05 gas 1.09.06 AURORA at 1.10.06_Hopkins Ridge Prepaid Tran - Interest Earned RY 12ME Feb  '11_Transmission Workbook for May BOD 3 3" xfId="23682"/>
    <cellStyle name="_Power Cost Value Copy 11.30.05 gas 1.09.06 AURORA at 1.10.06_Hopkins Ridge Prepaid Tran - Interest Earned RY 12ME Feb  '11_Transmission Workbook for May BOD 3 4" xfId="23683"/>
    <cellStyle name="_Power Cost Value Copy 11.30.05 gas 1.09.06 AURORA at 1.10.06_Hopkins Ridge Prepaid Tran - Interest Earned RY 12ME Feb  '11_Transmission Workbook for May BOD 4" xfId="23684"/>
    <cellStyle name="_Power Cost Value Copy 11.30.05 gas 1.09.06 AURORA at 1.10.06_Hopkins Ridge Prepaid Tran - Interest Earned RY 12ME Feb  '11_Transmission Workbook for May BOD 4 2" xfId="23685"/>
    <cellStyle name="_Power Cost Value Copy 11.30.05 gas 1.09.06 AURORA at 1.10.06_Hopkins Ridge Prepaid Tran - Interest Earned RY 12ME Feb  '11_Transmission Workbook for May BOD 5" xfId="23686"/>
    <cellStyle name="_Power Cost Value Copy 11.30.05 gas 1.09.06 AURORA at 1.10.06_Hopkins Ridge Prepaid Tran - Interest Earned RY 12ME Feb  '11_Transmission Workbook for May BOD_DEM-WP(C) ENERG10C--ctn Mid-C_042010 2010GRC" xfId="9576"/>
    <cellStyle name="_Power Cost Value Copy 11.30.05 gas 1.09.06 AURORA at 1.10.06_Hopkins Ridge Prepaid Tran - Interest Earned RY 12ME Feb  '11_Transmission Workbook for May BOD_DEM-WP(C) ENERG10C--ctn Mid-C_042010 2010GRC 2" xfId="39211"/>
    <cellStyle name="_Power Cost Value Copy 11.30.05 gas 1.09.06 AURORA at 1.10.06_INPUTS" xfId="4067"/>
    <cellStyle name="_Power Cost Value Copy 11.30.05 gas 1.09.06 AURORA at 1.10.06_INPUTS 2" xfId="4068"/>
    <cellStyle name="_Power Cost Value Copy 11.30.05 gas 1.09.06 AURORA at 1.10.06_INPUTS 2 2" xfId="4069"/>
    <cellStyle name="_Power Cost Value Copy 11.30.05 gas 1.09.06 AURORA at 1.10.06_INPUTS 2 2 2" xfId="4070"/>
    <cellStyle name="_Power Cost Value Copy 11.30.05 gas 1.09.06 AURORA at 1.10.06_INPUTS 2 2 2 2" xfId="18882"/>
    <cellStyle name="_Power Cost Value Copy 11.30.05 gas 1.09.06 AURORA at 1.10.06_INPUTS 2 2 3" xfId="16278"/>
    <cellStyle name="_Power Cost Value Copy 11.30.05 gas 1.09.06 AURORA at 1.10.06_INPUTS 2 3" xfId="4071"/>
    <cellStyle name="_Power Cost Value Copy 11.30.05 gas 1.09.06 AURORA at 1.10.06_INPUTS 2 3 2" xfId="4072"/>
    <cellStyle name="_Power Cost Value Copy 11.30.05 gas 1.09.06 AURORA at 1.10.06_INPUTS 2 3 2 2" xfId="18883"/>
    <cellStyle name="_Power Cost Value Copy 11.30.05 gas 1.09.06 AURORA at 1.10.06_INPUTS 2 3 3" xfId="16279"/>
    <cellStyle name="_Power Cost Value Copy 11.30.05 gas 1.09.06 AURORA at 1.10.06_INPUTS 2 4" xfId="4073"/>
    <cellStyle name="_Power Cost Value Copy 11.30.05 gas 1.09.06 AURORA at 1.10.06_INPUTS 2 4 2" xfId="4074"/>
    <cellStyle name="_Power Cost Value Copy 11.30.05 gas 1.09.06 AURORA at 1.10.06_INPUTS 2 4 2 2" xfId="18884"/>
    <cellStyle name="_Power Cost Value Copy 11.30.05 gas 1.09.06 AURORA at 1.10.06_INPUTS 2 4 3" xfId="16280"/>
    <cellStyle name="_Power Cost Value Copy 11.30.05 gas 1.09.06 AURORA at 1.10.06_INPUTS 2 5" xfId="16277"/>
    <cellStyle name="_Power Cost Value Copy 11.30.05 gas 1.09.06 AURORA at 1.10.06_INPUTS 3" xfId="4075"/>
    <cellStyle name="_Power Cost Value Copy 11.30.05 gas 1.09.06 AURORA at 1.10.06_INPUTS 3 2" xfId="4076"/>
    <cellStyle name="_Power Cost Value Copy 11.30.05 gas 1.09.06 AURORA at 1.10.06_INPUTS 3 2 2" xfId="18885"/>
    <cellStyle name="_Power Cost Value Copy 11.30.05 gas 1.09.06 AURORA at 1.10.06_INPUTS 3 3" xfId="16281"/>
    <cellStyle name="_Power Cost Value Copy 11.30.05 gas 1.09.06 AURORA at 1.10.06_INPUTS 4" xfId="4077"/>
    <cellStyle name="_Power Cost Value Copy 11.30.05 gas 1.09.06 AURORA at 1.10.06_INPUTS 4 2" xfId="4078"/>
    <cellStyle name="_Power Cost Value Copy 11.30.05 gas 1.09.06 AURORA at 1.10.06_INPUTS 4 2 2" xfId="18886"/>
    <cellStyle name="_Power Cost Value Copy 11.30.05 gas 1.09.06 AURORA at 1.10.06_INPUTS 4 3" xfId="16282"/>
    <cellStyle name="_Power Cost Value Copy 11.30.05 gas 1.09.06 AURORA at 1.10.06_INPUTS 5" xfId="4079"/>
    <cellStyle name="_Power Cost Value Copy 11.30.05 gas 1.09.06 AURORA at 1.10.06_INPUTS 5 2" xfId="18887"/>
    <cellStyle name="_Power Cost Value Copy 11.30.05 gas 1.09.06 AURORA at 1.10.06_INPUTS 6" xfId="16276"/>
    <cellStyle name="_Power Cost Value Copy 11.30.05 gas 1.09.06 AURORA at 1.10.06_Leased Transformer &amp; Substation Plant &amp; Rev 12-2009" xfId="4080"/>
    <cellStyle name="_Power Cost Value Copy 11.30.05 gas 1.09.06 AURORA at 1.10.06_Leased Transformer &amp; Substation Plant &amp; Rev 12-2009 2" xfId="4081"/>
    <cellStyle name="_Power Cost Value Copy 11.30.05 gas 1.09.06 AURORA at 1.10.06_Leased Transformer &amp; Substation Plant &amp; Rev 12-2009 2 2" xfId="4082"/>
    <cellStyle name="_Power Cost Value Copy 11.30.05 gas 1.09.06 AURORA at 1.10.06_Leased Transformer &amp; Substation Plant &amp; Rev 12-2009 2 2 2" xfId="4083"/>
    <cellStyle name="_Power Cost Value Copy 11.30.05 gas 1.09.06 AURORA at 1.10.06_Leased Transformer &amp; Substation Plant &amp; Rev 12-2009 2 2 2 2" xfId="18888"/>
    <cellStyle name="_Power Cost Value Copy 11.30.05 gas 1.09.06 AURORA at 1.10.06_Leased Transformer &amp; Substation Plant &amp; Rev 12-2009 2 2 3" xfId="16285"/>
    <cellStyle name="_Power Cost Value Copy 11.30.05 gas 1.09.06 AURORA at 1.10.06_Leased Transformer &amp; Substation Plant &amp; Rev 12-2009 2 3" xfId="4084"/>
    <cellStyle name="_Power Cost Value Copy 11.30.05 gas 1.09.06 AURORA at 1.10.06_Leased Transformer &amp; Substation Plant &amp; Rev 12-2009 2 3 2" xfId="4085"/>
    <cellStyle name="_Power Cost Value Copy 11.30.05 gas 1.09.06 AURORA at 1.10.06_Leased Transformer &amp; Substation Plant &amp; Rev 12-2009 2 3 2 2" xfId="18889"/>
    <cellStyle name="_Power Cost Value Copy 11.30.05 gas 1.09.06 AURORA at 1.10.06_Leased Transformer &amp; Substation Plant &amp; Rev 12-2009 2 3 3" xfId="16286"/>
    <cellStyle name="_Power Cost Value Copy 11.30.05 gas 1.09.06 AURORA at 1.10.06_Leased Transformer &amp; Substation Plant &amp; Rev 12-2009 2 4" xfId="4086"/>
    <cellStyle name="_Power Cost Value Copy 11.30.05 gas 1.09.06 AURORA at 1.10.06_Leased Transformer &amp; Substation Plant &amp; Rev 12-2009 2 4 2" xfId="4087"/>
    <cellStyle name="_Power Cost Value Copy 11.30.05 gas 1.09.06 AURORA at 1.10.06_Leased Transformer &amp; Substation Plant &amp; Rev 12-2009 2 4 2 2" xfId="18890"/>
    <cellStyle name="_Power Cost Value Copy 11.30.05 gas 1.09.06 AURORA at 1.10.06_Leased Transformer &amp; Substation Plant &amp; Rev 12-2009 2 4 3" xfId="16287"/>
    <cellStyle name="_Power Cost Value Copy 11.30.05 gas 1.09.06 AURORA at 1.10.06_Leased Transformer &amp; Substation Plant &amp; Rev 12-2009 2 5" xfId="16284"/>
    <cellStyle name="_Power Cost Value Copy 11.30.05 gas 1.09.06 AURORA at 1.10.06_Leased Transformer &amp; Substation Plant &amp; Rev 12-2009 3" xfId="4088"/>
    <cellStyle name="_Power Cost Value Copy 11.30.05 gas 1.09.06 AURORA at 1.10.06_Leased Transformer &amp; Substation Plant &amp; Rev 12-2009 3 2" xfId="4089"/>
    <cellStyle name="_Power Cost Value Copy 11.30.05 gas 1.09.06 AURORA at 1.10.06_Leased Transformer &amp; Substation Plant &amp; Rev 12-2009 3 2 2" xfId="18891"/>
    <cellStyle name="_Power Cost Value Copy 11.30.05 gas 1.09.06 AURORA at 1.10.06_Leased Transformer &amp; Substation Plant &amp; Rev 12-2009 3 3" xfId="16288"/>
    <cellStyle name="_Power Cost Value Copy 11.30.05 gas 1.09.06 AURORA at 1.10.06_Leased Transformer &amp; Substation Plant &amp; Rev 12-2009 4" xfId="4090"/>
    <cellStyle name="_Power Cost Value Copy 11.30.05 gas 1.09.06 AURORA at 1.10.06_Leased Transformer &amp; Substation Plant &amp; Rev 12-2009 4 2" xfId="4091"/>
    <cellStyle name="_Power Cost Value Copy 11.30.05 gas 1.09.06 AURORA at 1.10.06_Leased Transformer &amp; Substation Plant &amp; Rev 12-2009 4 2 2" xfId="18892"/>
    <cellStyle name="_Power Cost Value Copy 11.30.05 gas 1.09.06 AURORA at 1.10.06_Leased Transformer &amp; Substation Plant &amp; Rev 12-2009 4 3" xfId="16289"/>
    <cellStyle name="_Power Cost Value Copy 11.30.05 gas 1.09.06 AURORA at 1.10.06_Leased Transformer &amp; Substation Plant &amp; Rev 12-2009 5" xfId="4092"/>
    <cellStyle name="_Power Cost Value Copy 11.30.05 gas 1.09.06 AURORA at 1.10.06_Leased Transformer &amp; Substation Plant &amp; Rev 12-2009 5 2" xfId="18893"/>
    <cellStyle name="_Power Cost Value Copy 11.30.05 gas 1.09.06 AURORA at 1.10.06_Leased Transformer &amp; Substation Plant &amp; Rev 12-2009 6" xfId="16283"/>
    <cellStyle name="_Power Cost Value Copy 11.30.05 gas 1.09.06 AURORA at 1.10.06_Mint Farm Generation BPA" xfId="23687"/>
    <cellStyle name="_Power Cost Value Copy 11.30.05 gas 1.09.06 AURORA at 1.10.06_NIM Summary" xfId="4093"/>
    <cellStyle name="_Power Cost Value Copy 11.30.05 gas 1.09.06 AURORA at 1.10.06_NIM Summary 09GRC" xfId="4094"/>
    <cellStyle name="_Power Cost Value Copy 11.30.05 gas 1.09.06 AURORA at 1.10.06_NIM Summary 09GRC 2" xfId="4095"/>
    <cellStyle name="_Power Cost Value Copy 11.30.05 gas 1.09.06 AURORA at 1.10.06_NIM Summary 09GRC 2 2" xfId="14271"/>
    <cellStyle name="_Power Cost Value Copy 11.30.05 gas 1.09.06 AURORA at 1.10.06_NIM Summary 09GRC 2 2 2" xfId="23688"/>
    <cellStyle name="_Power Cost Value Copy 11.30.05 gas 1.09.06 AURORA at 1.10.06_NIM Summary 09GRC 2 2 2 2" xfId="23689"/>
    <cellStyle name="_Power Cost Value Copy 11.30.05 gas 1.09.06 AURORA at 1.10.06_NIM Summary 09GRC 2 2 3" xfId="23690"/>
    <cellStyle name="_Power Cost Value Copy 11.30.05 gas 1.09.06 AURORA at 1.10.06_NIM Summary 09GRC 2 3" xfId="23691"/>
    <cellStyle name="_Power Cost Value Copy 11.30.05 gas 1.09.06 AURORA at 1.10.06_NIM Summary 09GRC 2 3 2" xfId="23692"/>
    <cellStyle name="_Power Cost Value Copy 11.30.05 gas 1.09.06 AURORA at 1.10.06_NIM Summary 09GRC 2 4" xfId="23693"/>
    <cellStyle name="_Power Cost Value Copy 11.30.05 gas 1.09.06 AURORA at 1.10.06_NIM Summary 09GRC 3" xfId="12332"/>
    <cellStyle name="_Power Cost Value Copy 11.30.05 gas 1.09.06 AURORA at 1.10.06_NIM Summary 09GRC 3 2" xfId="23694"/>
    <cellStyle name="_Power Cost Value Copy 11.30.05 gas 1.09.06 AURORA at 1.10.06_NIM Summary 09GRC 3 2 2" xfId="23695"/>
    <cellStyle name="_Power Cost Value Copy 11.30.05 gas 1.09.06 AURORA at 1.10.06_NIM Summary 09GRC 3 3" xfId="23696"/>
    <cellStyle name="_Power Cost Value Copy 11.30.05 gas 1.09.06 AURORA at 1.10.06_NIM Summary 09GRC 3 4" xfId="23697"/>
    <cellStyle name="_Power Cost Value Copy 11.30.05 gas 1.09.06 AURORA at 1.10.06_NIM Summary 09GRC 4" xfId="23698"/>
    <cellStyle name="_Power Cost Value Copy 11.30.05 gas 1.09.06 AURORA at 1.10.06_NIM Summary 09GRC 4 2" xfId="23699"/>
    <cellStyle name="_Power Cost Value Copy 11.30.05 gas 1.09.06 AURORA at 1.10.06_NIM Summary 09GRC 5" xfId="23700"/>
    <cellStyle name="_Power Cost Value Copy 11.30.05 gas 1.09.06 AURORA at 1.10.06_NIM Summary 09GRC_DEM-WP(C) ENERG10C--ctn Mid-C_042010 2010GRC" xfId="9577"/>
    <cellStyle name="_Power Cost Value Copy 11.30.05 gas 1.09.06 AURORA at 1.10.06_NIM Summary 09GRC_DEM-WP(C) ENERG10C--ctn Mid-C_042010 2010GRC 2" xfId="39212"/>
    <cellStyle name="_Power Cost Value Copy 11.30.05 gas 1.09.06 AURORA at 1.10.06_NIM Summary 10" xfId="12333"/>
    <cellStyle name="_Power Cost Value Copy 11.30.05 gas 1.09.06 AURORA at 1.10.06_NIM Summary 10 2" xfId="23701"/>
    <cellStyle name="_Power Cost Value Copy 11.30.05 gas 1.09.06 AURORA at 1.10.06_NIM Summary 10 2 2" xfId="23702"/>
    <cellStyle name="_Power Cost Value Copy 11.30.05 gas 1.09.06 AURORA at 1.10.06_NIM Summary 10 3" xfId="23703"/>
    <cellStyle name="_Power Cost Value Copy 11.30.05 gas 1.09.06 AURORA at 1.10.06_NIM Summary 10 4" xfId="23704"/>
    <cellStyle name="_Power Cost Value Copy 11.30.05 gas 1.09.06 AURORA at 1.10.06_NIM Summary 11" xfId="12334"/>
    <cellStyle name="_Power Cost Value Copy 11.30.05 gas 1.09.06 AURORA at 1.10.06_NIM Summary 11 2" xfId="23705"/>
    <cellStyle name="_Power Cost Value Copy 11.30.05 gas 1.09.06 AURORA at 1.10.06_NIM Summary 11 2 2" xfId="23706"/>
    <cellStyle name="_Power Cost Value Copy 11.30.05 gas 1.09.06 AURORA at 1.10.06_NIM Summary 11 3" xfId="23707"/>
    <cellStyle name="_Power Cost Value Copy 11.30.05 gas 1.09.06 AURORA at 1.10.06_NIM Summary 11 4" xfId="23708"/>
    <cellStyle name="_Power Cost Value Copy 11.30.05 gas 1.09.06 AURORA at 1.10.06_NIM Summary 12" xfId="12335"/>
    <cellStyle name="_Power Cost Value Copy 11.30.05 gas 1.09.06 AURORA at 1.10.06_NIM Summary 12 2" xfId="23709"/>
    <cellStyle name="_Power Cost Value Copy 11.30.05 gas 1.09.06 AURORA at 1.10.06_NIM Summary 12 2 2" xfId="23710"/>
    <cellStyle name="_Power Cost Value Copy 11.30.05 gas 1.09.06 AURORA at 1.10.06_NIM Summary 12 3" xfId="23711"/>
    <cellStyle name="_Power Cost Value Copy 11.30.05 gas 1.09.06 AURORA at 1.10.06_NIM Summary 12 4" xfId="23712"/>
    <cellStyle name="_Power Cost Value Copy 11.30.05 gas 1.09.06 AURORA at 1.10.06_NIM Summary 13" xfId="12336"/>
    <cellStyle name="_Power Cost Value Copy 11.30.05 gas 1.09.06 AURORA at 1.10.06_NIM Summary 13 2" xfId="23713"/>
    <cellStyle name="_Power Cost Value Copy 11.30.05 gas 1.09.06 AURORA at 1.10.06_NIM Summary 13 2 2" xfId="23714"/>
    <cellStyle name="_Power Cost Value Copy 11.30.05 gas 1.09.06 AURORA at 1.10.06_NIM Summary 13 3" xfId="23715"/>
    <cellStyle name="_Power Cost Value Copy 11.30.05 gas 1.09.06 AURORA at 1.10.06_NIM Summary 13 4" xfId="23716"/>
    <cellStyle name="_Power Cost Value Copy 11.30.05 gas 1.09.06 AURORA at 1.10.06_NIM Summary 14" xfId="12337"/>
    <cellStyle name="_Power Cost Value Copy 11.30.05 gas 1.09.06 AURORA at 1.10.06_NIM Summary 14 2" xfId="23717"/>
    <cellStyle name="_Power Cost Value Copy 11.30.05 gas 1.09.06 AURORA at 1.10.06_NIM Summary 14 2 2" xfId="23718"/>
    <cellStyle name="_Power Cost Value Copy 11.30.05 gas 1.09.06 AURORA at 1.10.06_NIM Summary 14 3" xfId="23719"/>
    <cellStyle name="_Power Cost Value Copy 11.30.05 gas 1.09.06 AURORA at 1.10.06_NIM Summary 14 4" xfId="23720"/>
    <cellStyle name="_Power Cost Value Copy 11.30.05 gas 1.09.06 AURORA at 1.10.06_NIM Summary 15" xfId="12338"/>
    <cellStyle name="_Power Cost Value Copy 11.30.05 gas 1.09.06 AURORA at 1.10.06_NIM Summary 15 2" xfId="23721"/>
    <cellStyle name="_Power Cost Value Copy 11.30.05 gas 1.09.06 AURORA at 1.10.06_NIM Summary 15 2 2" xfId="23722"/>
    <cellStyle name="_Power Cost Value Copy 11.30.05 gas 1.09.06 AURORA at 1.10.06_NIM Summary 15 3" xfId="23723"/>
    <cellStyle name="_Power Cost Value Copy 11.30.05 gas 1.09.06 AURORA at 1.10.06_NIM Summary 15 4" xfId="23724"/>
    <cellStyle name="_Power Cost Value Copy 11.30.05 gas 1.09.06 AURORA at 1.10.06_NIM Summary 16" xfId="12339"/>
    <cellStyle name="_Power Cost Value Copy 11.30.05 gas 1.09.06 AURORA at 1.10.06_NIM Summary 16 2" xfId="23725"/>
    <cellStyle name="_Power Cost Value Copy 11.30.05 gas 1.09.06 AURORA at 1.10.06_NIM Summary 16 2 2" xfId="23726"/>
    <cellStyle name="_Power Cost Value Copy 11.30.05 gas 1.09.06 AURORA at 1.10.06_NIM Summary 16 3" xfId="23727"/>
    <cellStyle name="_Power Cost Value Copy 11.30.05 gas 1.09.06 AURORA at 1.10.06_NIM Summary 16 4" xfId="23728"/>
    <cellStyle name="_Power Cost Value Copy 11.30.05 gas 1.09.06 AURORA at 1.10.06_NIM Summary 17" xfId="12340"/>
    <cellStyle name="_Power Cost Value Copy 11.30.05 gas 1.09.06 AURORA at 1.10.06_NIM Summary 17 2" xfId="23729"/>
    <cellStyle name="_Power Cost Value Copy 11.30.05 gas 1.09.06 AURORA at 1.10.06_NIM Summary 17 2 2" xfId="23730"/>
    <cellStyle name="_Power Cost Value Copy 11.30.05 gas 1.09.06 AURORA at 1.10.06_NIM Summary 17 3" xfId="23731"/>
    <cellStyle name="_Power Cost Value Copy 11.30.05 gas 1.09.06 AURORA at 1.10.06_NIM Summary 17 4" xfId="23732"/>
    <cellStyle name="_Power Cost Value Copy 11.30.05 gas 1.09.06 AURORA at 1.10.06_NIM Summary 18" xfId="12341"/>
    <cellStyle name="_Power Cost Value Copy 11.30.05 gas 1.09.06 AURORA at 1.10.06_NIM Summary 18 2" xfId="23733"/>
    <cellStyle name="_Power Cost Value Copy 11.30.05 gas 1.09.06 AURORA at 1.10.06_NIM Summary 18 2 2" xfId="23734"/>
    <cellStyle name="_Power Cost Value Copy 11.30.05 gas 1.09.06 AURORA at 1.10.06_NIM Summary 18 3" xfId="23735"/>
    <cellStyle name="_Power Cost Value Copy 11.30.05 gas 1.09.06 AURORA at 1.10.06_NIM Summary 18 4" xfId="23736"/>
    <cellStyle name="_Power Cost Value Copy 11.30.05 gas 1.09.06 AURORA at 1.10.06_NIM Summary 19" xfId="12342"/>
    <cellStyle name="_Power Cost Value Copy 11.30.05 gas 1.09.06 AURORA at 1.10.06_NIM Summary 19 2" xfId="23737"/>
    <cellStyle name="_Power Cost Value Copy 11.30.05 gas 1.09.06 AURORA at 1.10.06_NIM Summary 19 2 2" xfId="23738"/>
    <cellStyle name="_Power Cost Value Copy 11.30.05 gas 1.09.06 AURORA at 1.10.06_NIM Summary 19 3" xfId="23739"/>
    <cellStyle name="_Power Cost Value Copy 11.30.05 gas 1.09.06 AURORA at 1.10.06_NIM Summary 19 4" xfId="23740"/>
    <cellStyle name="_Power Cost Value Copy 11.30.05 gas 1.09.06 AURORA at 1.10.06_NIM Summary 2" xfId="4096"/>
    <cellStyle name="_Power Cost Value Copy 11.30.05 gas 1.09.06 AURORA at 1.10.06_NIM Summary 2 2" xfId="14272"/>
    <cellStyle name="_Power Cost Value Copy 11.30.05 gas 1.09.06 AURORA at 1.10.06_NIM Summary 2 2 2" xfId="23741"/>
    <cellStyle name="_Power Cost Value Copy 11.30.05 gas 1.09.06 AURORA at 1.10.06_NIM Summary 2 2 2 2" xfId="23742"/>
    <cellStyle name="_Power Cost Value Copy 11.30.05 gas 1.09.06 AURORA at 1.10.06_NIM Summary 2 2 3" xfId="23743"/>
    <cellStyle name="_Power Cost Value Copy 11.30.05 gas 1.09.06 AURORA at 1.10.06_NIM Summary 2 3" xfId="23744"/>
    <cellStyle name="_Power Cost Value Copy 11.30.05 gas 1.09.06 AURORA at 1.10.06_NIM Summary 2 3 2" xfId="23745"/>
    <cellStyle name="_Power Cost Value Copy 11.30.05 gas 1.09.06 AURORA at 1.10.06_NIM Summary 2 4" xfId="23746"/>
    <cellStyle name="_Power Cost Value Copy 11.30.05 gas 1.09.06 AURORA at 1.10.06_NIM Summary 20" xfId="12343"/>
    <cellStyle name="_Power Cost Value Copy 11.30.05 gas 1.09.06 AURORA at 1.10.06_NIM Summary 20 2" xfId="23747"/>
    <cellStyle name="_Power Cost Value Copy 11.30.05 gas 1.09.06 AURORA at 1.10.06_NIM Summary 20 3" xfId="23748"/>
    <cellStyle name="_Power Cost Value Copy 11.30.05 gas 1.09.06 AURORA at 1.10.06_NIM Summary 21" xfId="12344"/>
    <cellStyle name="_Power Cost Value Copy 11.30.05 gas 1.09.06 AURORA at 1.10.06_NIM Summary 21 2" xfId="23749"/>
    <cellStyle name="_Power Cost Value Copy 11.30.05 gas 1.09.06 AURORA at 1.10.06_NIM Summary 21 3" xfId="23750"/>
    <cellStyle name="_Power Cost Value Copy 11.30.05 gas 1.09.06 AURORA at 1.10.06_NIM Summary 22" xfId="12345"/>
    <cellStyle name="_Power Cost Value Copy 11.30.05 gas 1.09.06 AURORA at 1.10.06_NIM Summary 22 2" xfId="23751"/>
    <cellStyle name="_Power Cost Value Copy 11.30.05 gas 1.09.06 AURORA at 1.10.06_NIM Summary 22 3" xfId="23752"/>
    <cellStyle name="_Power Cost Value Copy 11.30.05 gas 1.09.06 AURORA at 1.10.06_NIM Summary 23" xfId="12346"/>
    <cellStyle name="_Power Cost Value Copy 11.30.05 gas 1.09.06 AURORA at 1.10.06_NIM Summary 23 2" xfId="23753"/>
    <cellStyle name="_Power Cost Value Copy 11.30.05 gas 1.09.06 AURORA at 1.10.06_NIM Summary 23 3" xfId="23754"/>
    <cellStyle name="_Power Cost Value Copy 11.30.05 gas 1.09.06 AURORA at 1.10.06_NIM Summary 24" xfId="12347"/>
    <cellStyle name="_Power Cost Value Copy 11.30.05 gas 1.09.06 AURORA at 1.10.06_NIM Summary 24 2" xfId="23755"/>
    <cellStyle name="_Power Cost Value Copy 11.30.05 gas 1.09.06 AURORA at 1.10.06_NIM Summary 24 3" xfId="23756"/>
    <cellStyle name="_Power Cost Value Copy 11.30.05 gas 1.09.06 AURORA at 1.10.06_NIM Summary 25" xfId="12348"/>
    <cellStyle name="_Power Cost Value Copy 11.30.05 gas 1.09.06 AURORA at 1.10.06_NIM Summary 25 2" xfId="23757"/>
    <cellStyle name="_Power Cost Value Copy 11.30.05 gas 1.09.06 AURORA at 1.10.06_NIM Summary 25 3" xfId="23758"/>
    <cellStyle name="_Power Cost Value Copy 11.30.05 gas 1.09.06 AURORA at 1.10.06_NIM Summary 26" xfId="12349"/>
    <cellStyle name="_Power Cost Value Copy 11.30.05 gas 1.09.06 AURORA at 1.10.06_NIM Summary 26 2" xfId="23759"/>
    <cellStyle name="_Power Cost Value Copy 11.30.05 gas 1.09.06 AURORA at 1.10.06_NIM Summary 26 3" xfId="23760"/>
    <cellStyle name="_Power Cost Value Copy 11.30.05 gas 1.09.06 AURORA at 1.10.06_NIM Summary 27" xfId="12350"/>
    <cellStyle name="_Power Cost Value Copy 11.30.05 gas 1.09.06 AURORA at 1.10.06_NIM Summary 27 2" xfId="23761"/>
    <cellStyle name="_Power Cost Value Copy 11.30.05 gas 1.09.06 AURORA at 1.10.06_NIM Summary 27 3" xfId="23762"/>
    <cellStyle name="_Power Cost Value Copy 11.30.05 gas 1.09.06 AURORA at 1.10.06_NIM Summary 28" xfId="12351"/>
    <cellStyle name="_Power Cost Value Copy 11.30.05 gas 1.09.06 AURORA at 1.10.06_NIM Summary 28 2" xfId="23763"/>
    <cellStyle name="_Power Cost Value Copy 11.30.05 gas 1.09.06 AURORA at 1.10.06_NIM Summary 28 3" xfId="23764"/>
    <cellStyle name="_Power Cost Value Copy 11.30.05 gas 1.09.06 AURORA at 1.10.06_NIM Summary 29" xfId="12352"/>
    <cellStyle name="_Power Cost Value Copy 11.30.05 gas 1.09.06 AURORA at 1.10.06_NIM Summary 29 2" xfId="23765"/>
    <cellStyle name="_Power Cost Value Copy 11.30.05 gas 1.09.06 AURORA at 1.10.06_NIM Summary 29 3" xfId="23766"/>
    <cellStyle name="_Power Cost Value Copy 11.30.05 gas 1.09.06 AURORA at 1.10.06_NIM Summary 3" xfId="4097"/>
    <cellStyle name="_Power Cost Value Copy 11.30.05 gas 1.09.06 AURORA at 1.10.06_NIM Summary 3 2" xfId="14273"/>
    <cellStyle name="_Power Cost Value Copy 11.30.05 gas 1.09.06 AURORA at 1.10.06_NIM Summary 3 2 2" xfId="23767"/>
    <cellStyle name="_Power Cost Value Copy 11.30.05 gas 1.09.06 AURORA at 1.10.06_NIM Summary 3 3" xfId="23768"/>
    <cellStyle name="_Power Cost Value Copy 11.30.05 gas 1.09.06 AURORA at 1.10.06_NIM Summary 3 4" xfId="23769"/>
    <cellStyle name="_Power Cost Value Copy 11.30.05 gas 1.09.06 AURORA at 1.10.06_NIM Summary 30" xfId="12353"/>
    <cellStyle name="_Power Cost Value Copy 11.30.05 gas 1.09.06 AURORA at 1.10.06_NIM Summary 30 2" xfId="23770"/>
    <cellStyle name="_Power Cost Value Copy 11.30.05 gas 1.09.06 AURORA at 1.10.06_NIM Summary 30 3" xfId="23771"/>
    <cellStyle name="_Power Cost Value Copy 11.30.05 gas 1.09.06 AURORA at 1.10.06_NIM Summary 31" xfId="12354"/>
    <cellStyle name="_Power Cost Value Copy 11.30.05 gas 1.09.06 AURORA at 1.10.06_NIM Summary 31 2" xfId="23772"/>
    <cellStyle name="_Power Cost Value Copy 11.30.05 gas 1.09.06 AURORA at 1.10.06_NIM Summary 31 3" xfId="23773"/>
    <cellStyle name="_Power Cost Value Copy 11.30.05 gas 1.09.06 AURORA at 1.10.06_NIM Summary 32" xfId="12355"/>
    <cellStyle name="_Power Cost Value Copy 11.30.05 gas 1.09.06 AURORA at 1.10.06_NIM Summary 32 2" xfId="23774"/>
    <cellStyle name="_Power Cost Value Copy 11.30.05 gas 1.09.06 AURORA at 1.10.06_NIM Summary 33" xfId="12356"/>
    <cellStyle name="_Power Cost Value Copy 11.30.05 gas 1.09.06 AURORA at 1.10.06_NIM Summary 33 2" xfId="23775"/>
    <cellStyle name="_Power Cost Value Copy 11.30.05 gas 1.09.06 AURORA at 1.10.06_NIM Summary 34" xfId="12357"/>
    <cellStyle name="_Power Cost Value Copy 11.30.05 gas 1.09.06 AURORA at 1.10.06_NIM Summary 34 2" xfId="23776"/>
    <cellStyle name="_Power Cost Value Copy 11.30.05 gas 1.09.06 AURORA at 1.10.06_NIM Summary 35" xfId="12358"/>
    <cellStyle name="_Power Cost Value Copy 11.30.05 gas 1.09.06 AURORA at 1.10.06_NIM Summary 35 2" xfId="23777"/>
    <cellStyle name="_Power Cost Value Copy 11.30.05 gas 1.09.06 AURORA at 1.10.06_NIM Summary 36" xfId="12359"/>
    <cellStyle name="_Power Cost Value Copy 11.30.05 gas 1.09.06 AURORA at 1.10.06_NIM Summary 36 2" xfId="23778"/>
    <cellStyle name="_Power Cost Value Copy 11.30.05 gas 1.09.06 AURORA at 1.10.06_NIM Summary 37" xfId="12360"/>
    <cellStyle name="_Power Cost Value Copy 11.30.05 gas 1.09.06 AURORA at 1.10.06_NIM Summary 37 2" xfId="23779"/>
    <cellStyle name="_Power Cost Value Copy 11.30.05 gas 1.09.06 AURORA at 1.10.06_NIM Summary 38" xfId="12361"/>
    <cellStyle name="_Power Cost Value Copy 11.30.05 gas 1.09.06 AURORA at 1.10.06_NIM Summary 38 2" xfId="39213"/>
    <cellStyle name="_Power Cost Value Copy 11.30.05 gas 1.09.06 AURORA at 1.10.06_NIM Summary 39" xfId="12362"/>
    <cellStyle name="_Power Cost Value Copy 11.30.05 gas 1.09.06 AURORA at 1.10.06_NIM Summary 39 2" xfId="39214"/>
    <cellStyle name="_Power Cost Value Copy 11.30.05 gas 1.09.06 AURORA at 1.10.06_NIM Summary 4" xfId="4098"/>
    <cellStyle name="_Power Cost Value Copy 11.30.05 gas 1.09.06 AURORA at 1.10.06_NIM Summary 4 2" xfId="15630"/>
    <cellStyle name="_Power Cost Value Copy 11.30.05 gas 1.09.06 AURORA at 1.10.06_NIM Summary 4 2 2" xfId="23780"/>
    <cellStyle name="_Power Cost Value Copy 11.30.05 gas 1.09.06 AURORA at 1.10.06_NIM Summary 4 3" xfId="23781"/>
    <cellStyle name="_Power Cost Value Copy 11.30.05 gas 1.09.06 AURORA at 1.10.06_NIM Summary 4 4" xfId="23782"/>
    <cellStyle name="_Power Cost Value Copy 11.30.05 gas 1.09.06 AURORA at 1.10.06_NIM Summary 40" xfId="12363"/>
    <cellStyle name="_Power Cost Value Copy 11.30.05 gas 1.09.06 AURORA at 1.10.06_NIM Summary 40 2" xfId="39215"/>
    <cellStyle name="_Power Cost Value Copy 11.30.05 gas 1.09.06 AURORA at 1.10.06_NIM Summary 41" xfId="12364"/>
    <cellStyle name="_Power Cost Value Copy 11.30.05 gas 1.09.06 AURORA at 1.10.06_NIM Summary 41 2" xfId="39216"/>
    <cellStyle name="_Power Cost Value Copy 11.30.05 gas 1.09.06 AURORA at 1.10.06_NIM Summary 42" xfId="14270"/>
    <cellStyle name="_Power Cost Value Copy 11.30.05 gas 1.09.06 AURORA at 1.10.06_NIM Summary 42 2" xfId="39217"/>
    <cellStyle name="_Power Cost Value Copy 11.30.05 gas 1.09.06 AURORA at 1.10.06_NIM Summary 43" xfId="20007"/>
    <cellStyle name="_Power Cost Value Copy 11.30.05 gas 1.09.06 AURORA at 1.10.06_NIM Summary 43 2" xfId="39218"/>
    <cellStyle name="_Power Cost Value Copy 11.30.05 gas 1.09.06 AURORA at 1.10.06_NIM Summary 44" xfId="23783"/>
    <cellStyle name="_Power Cost Value Copy 11.30.05 gas 1.09.06 AURORA at 1.10.06_NIM Summary 44 2" xfId="39219"/>
    <cellStyle name="_Power Cost Value Copy 11.30.05 gas 1.09.06 AURORA at 1.10.06_NIM Summary 45" xfId="23784"/>
    <cellStyle name="_Power Cost Value Copy 11.30.05 gas 1.09.06 AURORA at 1.10.06_NIM Summary 45 2" xfId="39220"/>
    <cellStyle name="_Power Cost Value Copy 11.30.05 gas 1.09.06 AURORA at 1.10.06_NIM Summary 46" xfId="23785"/>
    <cellStyle name="_Power Cost Value Copy 11.30.05 gas 1.09.06 AURORA at 1.10.06_NIM Summary 46 2" xfId="39221"/>
    <cellStyle name="_Power Cost Value Copy 11.30.05 gas 1.09.06 AURORA at 1.10.06_NIM Summary 47" xfId="23786"/>
    <cellStyle name="_Power Cost Value Copy 11.30.05 gas 1.09.06 AURORA at 1.10.06_NIM Summary 47 2" xfId="39222"/>
    <cellStyle name="_Power Cost Value Copy 11.30.05 gas 1.09.06 AURORA at 1.10.06_NIM Summary 48" xfId="23787"/>
    <cellStyle name="_Power Cost Value Copy 11.30.05 gas 1.09.06 AURORA at 1.10.06_NIM Summary 49" xfId="23788"/>
    <cellStyle name="_Power Cost Value Copy 11.30.05 gas 1.09.06 AURORA at 1.10.06_NIM Summary 5" xfId="4099"/>
    <cellStyle name="_Power Cost Value Copy 11.30.05 gas 1.09.06 AURORA at 1.10.06_NIM Summary 5 2" xfId="15631"/>
    <cellStyle name="_Power Cost Value Copy 11.30.05 gas 1.09.06 AURORA at 1.10.06_NIM Summary 5 2 2" xfId="23789"/>
    <cellStyle name="_Power Cost Value Copy 11.30.05 gas 1.09.06 AURORA at 1.10.06_NIM Summary 5 3" xfId="23790"/>
    <cellStyle name="_Power Cost Value Copy 11.30.05 gas 1.09.06 AURORA at 1.10.06_NIM Summary 5 4" xfId="23791"/>
    <cellStyle name="_Power Cost Value Copy 11.30.05 gas 1.09.06 AURORA at 1.10.06_NIM Summary 50" xfId="23792"/>
    <cellStyle name="_Power Cost Value Copy 11.30.05 gas 1.09.06 AURORA at 1.10.06_NIM Summary 51" xfId="39223"/>
    <cellStyle name="_Power Cost Value Copy 11.30.05 gas 1.09.06 AURORA at 1.10.06_NIM Summary 6" xfId="4100"/>
    <cellStyle name="_Power Cost Value Copy 11.30.05 gas 1.09.06 AURORA at 1.10.06_NIM Summary 6 2" xfId="15632"/>
    <cellStyle name="_Power Cost Value Copy 11.30.05 gas 1.09.06 AURORA at 1.10.06_NIM Summary 6 2 2" xfId="23793"/>
    <cellStyle name="_Power Cost Value Copy 11.30.05 gas 1.09.06 AURORA at 1.10.06_NIM Summary 6 3" xfId="23794"/>
    <cellStyle name="_Power Cost Value Copy 11.30.05 gas 1.09.06 AURORA at 1.10.06_NIM Summary 6 4" xfId="23795"/>
    <cellStyle name="_Power Cost Value Copy 11.30.05 gas 1.09.06 AURORA at 1.10.06_NIM Summary 7" xfId="4101"/>
    <cellStyle name="_Power Cost Value Copy 11.30.05 gas 1.09.06 AURORA at 1.10.06_NIM Summary 7 2" xfId="15633"/>
    <cellStyle name="_Power Cost Value Copy 11.30.05 gas 1.09.06 AURORA at 1.10.06_NIM Summary 7 2 2" xfId="23796"/>
    <cellStyle name="_Power Cost Value Copy 11.30.05 gas 1.09.06 AURORA at 1.10.06_NIM Summary 7 3" xfId="23797"/>
    <cellStyle name="_Power Cost Value Copy 11.30.05 gas 1.09.06 AURORA at 1.10.06_NIM Summary 7 4" xfId="23798"/>
    <cellStyle name="_Power Cost Value Copy 11.30.05 gas 1.09.06 AURORA at 1.10.06_NIM Summary 8" xfId="4102"/>
    <cellStyle name="_Power Cost Value Copy 11.30.05 gas 1.09.06 AURORA at 1.10.06_NIM Summary 8 2" xfId="15634"/>
    <cellStyle name="_Power Cost Value Copy 11.30.05 gas 1.09.06 AURORA at 1.10.06_NIM Summary 8 2 2" xfId="23799"/>
    <cellStyle name="_Power Cost Value Copy 11.30.05 gas 1.09.06 AURORA at 1.10.06_NIM Summary 8 3" xfId="23800"/>
    <cellStyle name="_Power Cost Value Copy 11.30.05 gas 1.09.06 AURORA at 1.10.06_NIM Summary 8 4" xfId="23801"/>
    <cellStyle name="_Power Cost Value Copy 11.30.05 gas 1.09.06 AURORA at 1.10.06_NIM Summary 9" xfId="4103"/>
    <cellStyle name="_Power Cost Value Copy 11.30.05 gas 1.09.06 AURORA at 1.10.06_NIM Summary 9 2" xfId="15635"/>
    <cellStyle name="_Power Cost Value Copy 11.30.05 gas 1.09.06 AURORA at 1.10.06_NIM Summary 9 2 2" xfId="23802"/>
    <cellStyle name="_Power Cost Value Copy 11.30.05 gas 1.09.06 AURORA at 1.10.06_NIM Summary 9 3" xfId="23803"/>
    <cellStyle name="_Power Cost Value Copy 11.30.05 gas 1.09.06 AURORA at 1.10.06_NIM Summary 9 4" xfId="23804"/>
    <cellStyle name="_Power Cost Value Copy 11.30.05 gas 1.09.06 AURORA at 1.10.06_NIM Summary_DEM-WP(C) ENERG10C--ctn Mid-C_042010 2010GRC" xfId="9578"/>
    <cellStyle name="_Power Cost Value Copy 11.30.05 gas 1.09.06 AURORA at 1.10.06_NIM Summary_DEM-WP(C) ENERG10C--ctn Mid-C_042010 2010GRC 2" xfId="39224"/>
    <cellStyle name="_Power Cost Value Copy 11.30.05 gas 1.09.06 AURORA at 1.10.06_PCA 10 -  Exhibit D Dec 2011" xfId="12365"/>
    <cellStyle name="_Power Cost Value Copy 11.30.05 gas 1.09.06 AURORA at 1.10.06_PCA 10 -  Exhibit D Dec 2011 2" xfId="39225"/>
    <cellStyle name="_Power Cost Value Copy 11.30.05 gas 1.09.06 AURORA at 1.10.06_PCA 10 -  Exhibit D from A Kellogg Jan 2011" xfId="10844"/>
    <cellStyle name="_Power Cost Value Copy 11.30.05 gas 1.09.06 AURORA at 1.10.06_PCA 10 -  Exhibit D from A Kellogg Jan 2011 2" xfId="39226"/>
    <cellStyle name="_Power Cost Value Copy 11.30.05 gas 1.09.06 AURORA at 1.10.06_PCA 10 -  Exhibit D from A Kellogg July 2011" xfId="10845"/>
    <cellStyle name="_Power Cost Value Copy 11.30.05 gas 1.09.06 AURORA at 1.10.06_PCA 10 -  Exhibit D from A Kellogg July 2011 2" xfId="39227"/>
    <cellStyle name="_Power Cost Value Copy 11.30.05 gas 1.09.06 AURORA at 1.10.06_PCA 10 -  Exhibit D from S Free Rcv'd 12-11" xfId="10846"/>
    <cellStyle name="_Power Cost Value Copy 11.30.05 gas 1.09.06 AURORA at 1.10.06_PCA 10 -  Exhibit D from S Free Rcv'd 12-11 2" xfId="39228"/>
    <cellStyle name="_Power Cost Value Copy 11.30.05 gas 1.09.06 AURORA at 1.10.06_PCA 11 -  Exhibit D Jan 2012 fr A Kellogg" xfId="12366"/>
    <cellStyle name="_Power Cost Value Copy 11.30.05 gas 1.09.06 AURORA at 1.10.06_PCA 11 -  Exhibit D Jan 2012 fr A Kellogg 2" xfId="39229"/>
    <cellStyle name="_Power Cost Value Copy 11.30.05 gas 1.09.06 AURORA at 1.10.06_PCA 11 -  Exhibit D Jan 2012 WF" xfId="12367"/>
    <cellStyle name="_Power Cost Value Copy 11.30.05 gas 1.09.06 AURORA at 1.10.06_PCA 11 -  Exhibit D Jan 2012 WF 2" xfId="39230"/>
    <cellStyle name="_Power Cost Value Copy 11.30.05 gas 1.09.06 AURORA at 1.10.06_PCA 7 - Exhibit D update 11_30_08 (2)" xfId="4104"/>
    <cellStyle name="_Power Cost Value Copy 11.30.05 gas 1.09.06 AURORA at 1.10.06_PCA 7 - Exhibit D update 11_30_08 (2) 2" xfId="4105"/>
    <cellStyle name="_Power Cost Value Copy 11.30.05 gas 1.09.06 AURORA at 1.10.06_PCA 7 - Exhibit D update 11_30_08 (2) 2 2" xfId="4106"/>
    <cellStyle name="_Power Cost Value Copy 11.30.05 gas 1.09.06 AURORA at 1.10.06_PCA 7 - Exhibit D update 11_30_08 (2) 2 2 2" xfId="14275"/>
    <cellStyle name="_Power Cost Value Copy 11.30.05 gas 1.09.06 AURORA at 1.10.06_PCA 7 - Exhibit D update 11_30_08 (2) 2 2 2 2" xfId="23805"/>
    <cellStyle name="_Power Cost Value Copy 11.30.05 gas 1.09.06 AURORA at 1.10.06_PCA 7 - Exhibit D update 11_30_08 (2) 2 2 2 2 2" xfId="23806"/>
    <cellStyle name="_Power Cost Value Copy 11.30.05 gas 1.09.06 AURORA at 1.10.06_PCA 7 - Exhibit D update 11_30_08 (2) 2 2 2 3" xfId="23807"/>
    <cellStyle name="_Power Cost Value Copy 11.30.05 gas 1.09.06 AURORA at 1.10.06_PCA 7 - Exhibit D update 11_30_08 (2) 2 2 3" xfId="23808"/>
    <cellStyle name="_Power Cost Value Copy 11.30.05 gas 1.09.06 AURORA at 1.10.06_PCA 7 - Exhibit D update 11_30_08 (2) 2 2 3 2" xfId="23809"/>
    <cellStyle name="_Power Cost Value Copy 11.30.05 gas 1.09.06 AURORA at 1.10.06_PCA 7 - Exhibit D update 11_30_08 (2) 2 2 4" xfId="23810"/>
    <cellStyle name="_Power Cost Value Copy 11.30.05 gas 1.09.06 AURORA at 1.10.06_PCA 7 - Exhibit D update 11_30_08 (2) 2 3" xfId="14274"/>
    <cellStyle name="_Power Cost Value Copy 11.30.05 gas 1.09.06 AURORA at 1.10.06_PCA 7 - Exhibit D update 11_30_08 (2) 2 3 2" xfId="23811"/>
    <cellStyle name="_Power Cost Value Copy 11.30.05 gas 1.09.06 AURORA at 1.10.06_PCA 7 - Exhibit D update 11_30_08 (2) 2 3 2 2" xfId="23812"/>
    <cellStyle name="_Power Cost Value Copy 11.30.05 gas 1.09.06 AURORA at 1.10.06_PCA 7 - Exhibit D update 11_30_08 (2) 2 3 3" xfId="23813"/>
    <cellStyle name="_Power Cost Value Copy 11.30.05 gas 1.09.06 AURORA at 1.10.06_PCA 7 - Exhibit D update 11_30_08 (2) 2 4" xfId="23814"/>
    <cellStyle name="_Power Cost Value Copy 11.30.05 gas 1.09.06 AURORA at 1.10.06_PCA 7 - Exhibit D update 11_30_08 (2) 2 4 2" xfId="23815"/>
    <cellStyle name="_Power Cost Value Copy 11.30.05 gas 1.09.06 AURORA at 1.10.06_PCA 7 - Exhibit D update 11_30_08 (2) 2 5" xfId="23816"/>
    <cellStyle name="_Power Cost Value Copy 11.30.05 gas 1.09.06 AURORA at 1.10.06_PCA 7 - Exhibit D update 11_30_08 (2) 3" xfId="4107"/>
    <cellStyle name="_Power Cost Value Copy 11.30.05 gas 1.09.06 AURORA at 1.10.06_PCA 7 - Exhibit D update 11_30_08 (2) 3 2" xfId="14276"/>
    <cellStyle name="_Power Cost Value Copy 11.30.05 gas 1.09.06 AURORA at 1.10.06_PCA 7 - Exhibit D update 11_30_08 (2) 3 2 2" xfId="23817"/>
    <cellStyle name="_Power Cost Value Copy 11.30.05 gas 1.09.06 AURORA at 1.10.06_PCA 7 - Exhibit D update 11_30_08 (2) 3 2 2 2" xfId="23818"/>
    <cellStyle name="_Power Cost Value Copy 11.30.05 gas 1.09.06 AURORA at 1.10.06_PCA 7 - Exhibit D update 11_30_08 (2) 3 2 3" xfId="23819"/>
    <cellStyle name="_Power Cost Value Copy 11.30.05 gas 1.09.06 AURORA at 1.10.06_PCA 7 - Exhibit D update 11_30_08 (2) 3 3" xfId="23820"/>
    <cellStyle name="_Power Cost Value Copy 11.30.05 gas 1.09.06 AURORA at 1.10.06_PCA 7 - Exhibit D update 11_30_08 (2) 3 3 2" xfId="23821"/>
    <cellStyle name="_Power Cost Value Copy 11.30.05 gas 1.09.06 AURORA at 1.10.06_PCA 7 - Exhibit D update 11_30_08 (2) 3 4" xfId="23822"/>
    <cellStyle name="_Power Cost Value Copy 11.30.05 gas 1.09.06 AURORA at 1.10.06_PCA 7 - Exhibit D update 11_30_08 (2) 4" xfId="12368"/>
    <cellStyle name="_Power Cost Value Copy 11.30.05 gas 1.09.06 AURORA at 1.10.06_PCA 7 - Exhibit D update 11_30_08 (2) 4 2" xfId="23823"/>
    <cellStyle name="_Power Cost Value Copy 11.30.05 gas 1.09.06 AURORA at 1.10.06_PCA 7 - Exhibit D update 11_30_08 (2) 4 2 2" xfId="23824"/>
    <cellStyle name="_Power Cost Value Copy 11.30.05 gas 1.09.06 AURORA at 1.10.06_PCA 7 - Exhibit D update 11_30_08 (2) 4 3" xfId="23825"/>
    <cellStyle name="_Power Cost Value Copy 11.30.05 gas 1.09.06 AURORA at 1.10.06_PCA 7 - Exhibit D update 11_30_08 (2) 4 4" xfId="23826"/>
    <cellStyle name="_Power Cost Value Copy 11.30.05 gas 1.09.06 AURORA at 1.10.06_PCA 7 - Exhibit D update 11_30_08 (2) 5" xfId="23827"/>
    <cellStyle name="_Power Cost Value Copy 11.30.05 gas 1.09.06 AURORA at 1.10.06_PCA 7 - Exhibit D update 11_30_08 (2) 5 2" xfId="23828"/>
    <cellStyle name="_Power Cost Value Copy 11.30.05 gas 1.09.06 AURORA at 1.10.06_PCA 7 - Exhibit D update 11_30_08 (2) 6" xfId="23829"/>
    <cellStyle name="_Power Cost Value Copy 11.30.05 gas 1.09.06 AURORA at 1.10.06_PCA 7 - Exhibit D update 11_30_08 (2)_DEM-WP(C) ENERG10C--ctn Mid-C_042010 2010GRC" xfId="9579"/>
    <cellStyle name="_Power Cost Value Copy 11.30.05 gas 1.09.06 AURORA at 1.10.06_PCA 7 - Exhibit D update 11_30_08 (2)_DEM-WP(C) ENERG10C--ctn Mid-C_042010 2010GRC 2" xfId="39231"/>
    <cellStyle name="_Power Cost Value Copy 11.30.05 gas 1.09.06 AURORA at 1.10.06_PCA 7 - Exhibit D update 11_30_08 (2)_NIM Summary" xfId="4108"/>
    <cellStyle name="_Power Cost Value Copy 11.30.05 gas 1.09.06 AURORA at 1.10.06_PCA 7 - Exhibit D update 11_30_08 (2)_NIM Summary 2" xfId="4109"/>
    <cellStyle name="_Power Cost Value Copy 11.30.05 gas 1.09.06 AURORA at 1.10.06_PCA 7 - Exhibit D update 11_30_08 (2)_NIM Summary 2 2" xfId="14277"/>
    <cellStyle name="_Power Cost Value Copy 11.30.05 gas 1.09.06 AURORA at 1.10.06_PCA 7 - Exhibit D update 11_30_08 (2)_NIM Summary 2 2 2" xfId="23830"/>
    <cellStyle name="_Power Cost Value Copy 11.30.05 gas 1.09.06 AURORA at 1.10.06_PCA 7 - Exhibit D update 11_30_08 (2)_NIM Summary 2 2 2 2" xfId="23831"/>
    <cellStyle name="_Power Cost Value Copy 11.30.05 gas 1.09.06 AURORA at 1.10.06_PCA 7 - Exhibit D update 11_30_08 (2)_NIM Summary 2 2 3" xfId="23832"/>
    <cellStyle name="_Power Cost Value Copy 11.30.05 gas 1.09.06 AURORA at 1.10.06_PCA 7 - Exhibit D update 11_30_08 (2)_NIM Summary 2 3" xfId="23833"/>
    <cellStyle name="_Power Cost Value Copy 11.30.05 gas 1.09.06 AURORA at 1.10.06_PCA 7 - Exhibit D update 11_30_08 (2)_NIM Summary 2 3 2" xfId="23834"/>
    <cellStyle name="_Power Cost Value Copy 11.30.05 gas 1.09.06 AURORA at 1.10.06_PCA 7 - Exhibit D update 11_30_08 (2)_NIM Summary 2 4" xfId="23835"/>
    <cellStyle name="_Power Cost Value Copy 11.30.05 gas 1.09.06 AURORA at 1.10.06_PCA 7 - Exhibit D update 11_30_08 (2)_NIM Summary 3" xfId="12369"/>
    <cellStyle name="_Power Cost Value Copy 11.30.05 gas 1.09.06 AURORA at 1.10.06_PCA 7 - Exhibit D update 11_30_08 (2)_NIM Summary 3 2" xfId="23836"/>
    <cellStyle name="_Power Cost Value Copy 11.30.05 gas 1.09.06 AURORA at 1.10.06_PCA 7 - Exhibit D update 11_30_08 (2)_NIM Summary 3 2 2" xfId="23837"/>
    <cellStyle name="_Power Cost Value Copy 11.30.05 gas 1.09.06 AURORA at 1.10.06_PCA 7 - Exhibit D update 11_30_08 (2)_NIM Summary 3 3" xfId="23838"/>
    <cellStyle name="_Power Cost Value Copy 11.30.05 gas 1.09.06 AURORA at 1.10.06_PCA 7 - Exhibit D update 11_30_08 (2)_NIM Summary 3 4" xfId="23839"/>
    <cellStyle name="_Power Cost Value Copy 11.30.05 gas 1.09.06 AURORA at 1.10.06_PCA 7 - Exhibit D update 11_30_08 (2)_NIM Summary 4" xfId="23840"/>
    <cellStyle name="_Power Cost Value Copy 11.30.05 gas 1.09.06 AURORA at 1.10.06_PCA 7 - Exhibit D update 11_30_08 (2)_NIM Summary 4 2" xfId="23841"/>
    <cellStyle name="_Power Cost Value Copy 11.30.05 gas 1.09.06 AURORA at 1.10.06_PCA 7 - Exhibit D update 11_30_08 (2)_NIM Summary 5" xfId="23842"/>
    <cellStyle name="_Power Cost Value Copy 11.30.05 gas 1.09.06 AURORA at 1.10.06_PCA 7 - Exhibit D update 11_30_08 (2)_NIM Summary_DEM-WP(C) ENERG10C--ctn Mid-C_042010 2010GRC" xfId="9580"/>
    <cellStyle name="_Power Cost Value Copy 11.30.05 gas 1.09.06 AURORA at 1.10.06_PCA 7 - Exhibit D update 11_30_08 (2)_NIM Summary_DEM-WP(C) ENERG10C--ctn Mid-C_042010 2010GRC 2" xfId="39232"/>
    <cellStyle name="_Power Cost Value Copy 11.30.05 gas 1.09.06 AURORA at 1.10.06_PCA 8 - Exhibit D update 12_31_09" xfId="10847"/>
    <cellStyle name="_Power Cost Value Copy 11.30.05 gas 1.09.06 AURORA at 1.10.06_PCA 8 - Exhibit D update 12_31_09 2" xfId="12370"/>
    <cellStyle name="_Power Cost Value Copy 11.30.05 gas 1.09.06 AURORA at 1.10.06_PCA 8 - Exhibit D update 12_31_09 2 2" xfId="39233"/>
    <cellStyle name="_Power Cost Value Copy 11.30.05 gas 1.09.06 AURORA at 1.10.06_PCA 8 - Exhibit D update 12_31_09 3" xfId="39234"/>
    <cellStyle name="_Power Cost Value Copy 11.30.05 gas 1.09.06 AURORA at 1.10.06_PCA 9 -  Exhibit D April 2010" xfId="10848"/>
    <cellStyle name="_Power Cost Value Copy 11.30.05 gas 1.09.06 AURORA at 1.10.06_PCA 9 -  Exhibit D April 2010 (3)" xfId="4110"/>
    <cellStyle name="_Power Cost Value Copy 11.30.05 gas 1.09.06 AURORA at 1.10.06_PCA 9 -  Exhibit D April 2010 (3) 2" xfId="4111"/>
    <cellStyle name="_Power Cost Value Copy 11.30.05 gas 1.09.06 AURORA at 1.10.06_PCA 9 -  Exhibit D April 2010 (3) 2 2" xfId="14278"/>
    <cellStyle name="_Power Cost Value Copy 11.30.05 gas 1.09.06 AURORA at 1.10.06_PCA 9 -  Exhibit D April 2010 (3) 2 2 2" xfId="23843"/>
    <cellStyle name="_Power Cost Value Copy 11.30.05 gas 1.09.06 AURORA at 1.10.06_PCA 9 -  Exhibit D April 2010 (3) 2 2 2 2" xfId="23844"/>
    <cellStyle name="_Power Cost Value Copy 11.30.05 gas 1.09.06 AURORA at 1.10.06_PCA 9 -  Exhibit D April 2010 (3) 2 2 3" xfId="23845"/>
    <cellStyle name="_Power Cost Value Copy 11.30.05 gas 1.09.06 AURORA at 1.10.06_PCA 9 -  Exhibit D April 2010 (3) 2 3" xfId="23846"/>
    <cellStyle name="_Power Cost Value Copy 11.30.05 gas 1.09.06 AURORA at 1.10.06_PCA 9 -  Exhibit D April 2010 (3) 2 3 2" xfId="23847"/>
    <cellStyle name="_Power Cost Value Copy 11.30.05 gas 1.09.06 AURORA at 1.10.06_PCA 9 -  Exhibit D April 2010 (3) 2 4" xfId="23848"/>
    <cellStyle name="_Power Cost Value Copy 11.30.05 gas 1.09.06 AURORA at 1.10.06_PCA 9 -  Exhibit D April 2010 (3) 3" xfId="12371"/>
    <cellStyle name="_Power Cost Value Copy 11.30.05 gas 1.09.06 AURORA at 1.10.06_PCA 9 -  Exhibit D April 2010 (3) 3 2" xfId="23849"/>
    <cellStyle name="_Power Cost Value Copy 11.30.05 gas 1.09.06 AURORA at 1.10.06_PCA 9 -  Exhibit D April 2010 (3) 3 2 2" xfId="23850"/>
    <cellStyle name="_Power Cost Value Copy 11.30.05 gas 1.09.06 AURORA at 1.10.06_PCA 9 -  Exhibit D April 2010 (3) 3 3" xfId="23851"/>
    <cellStyle name="_Power Cost Value Copy 11.30.05 gas 1.09.06 AURORA at 1.10.06_PCA 9 -  Exhibit D April 2010 (3) 3 4" xfId="23852"/>
    <cellStyle name="_Power Cost Value Copy 11.30.05 gas 1.09.06 AURORA at 1.10.06_PCA 9 -  Exhibit D April 2010 (3) 4" xfId="23853"/>
    <cellStyle name="_Power Cost Value Copy 11.30.05 gas 1.09.06 AURORA at 1.10.06_PCA 9 -  Exhibit D April 2010 (3) 4 2" xfId="23854"/>
    <cellStyle name="_Power Cost Value Copy 11.30.05 gas 1.09.06 AURORA at 1.10.06_PCA 9 -  Exhibit D April 2010 (3) 5" xfId="23855"/>
    <cellStyle name="_Power Cost Value Copy 11.30.05 gas 1.09.06 AURORA at 1.10.06_PCA 9 -  Exhibit D April 2010 (3)_DEM-WP(C) ENERG10C--ctn Mid-C_042010 2010GRC" xfId="9581"/>
    <cellStyle name="_Power Cost Value Copy 11.30.05 gas 1.09.06 AURORA at 1.10.06_PCA 9 -  Exhibit D April 2010 (3)_DEM-WP(C) ENERG10C--ctn Mid-C_042010 2010GRC 2" xfId="39235"/>
    <cellStyle name="_Power Cost Value Copy 11.30.05 gas 1.09.06 AURORA at 1.10.06_PCA 9 -  Exhibit D April 2010 2" xfId="12372"/>
    <cellStyle name="_Power Cost Value Copy 11.30.05 gas 1.09.06 AURORA at 1.10.06_PCA 9 -  Exhibit D April 2010 2 2" xfId="39236"/>
    <cellStyle name="_Power Cost Value Copy 11.30.05 gas 1.09.06 AURORA at 1.10.06_PCA 9 -  Exhibit D April 2010 3" xfId="12373"/>
    <cellStyle name="_Power Cost Value Copy 11.30.05 gas 1.09.06 AURORA at 1.10.06_PCA 9 -  Exhibit D April 2010 3 2" xfId="39237"/>
    <cellStyle name="_Power Cost Value Copy 11.30.05 gas 1.09.06 AURORA at 1.10.06_PCA 9 -  Exhibit D April 2010 4" xfId="12374"/>
    <cellStyle name="_Power Cost Value Copy 11.30.05 gas 1.09.06 AURORA at 1.10.06_PCA 9 -  Exhibit D April 2010 4 2" xfId="39238"/>
    <cellStyle name="_Power Cost Value Copy 11.30.05 gas 1.09.06 AURORA at 1.10.06_PCA 9 -  Exhibit D April 2010 5" xfId="12375"/>
    <cellStyle name="_Power Cost Value Copy 11.30.05 gas 1.09.06 AURORA at 1.10.06_PCA 9 -  Exhibit D April 2010 5 2" xfId="39239"/>
    <cellStyle name="_Power Cost Value Copy 11.30.05 gas 1.09.06 AURORA at 1.10.06_PCA 9 -  Exhibit D April 2010 6" xfId="12376"/>
    <cellStyle name="_Power Cost Value Copy 11.30.05 gas 1.09.06 AURORA at 1.10.06_PCA 9 -  Exhibit D April 2010 6 2" xfId="39240"/>
    <cellStyle name="_Power Cost Value Copy 11.30.05 gas 1.09.06 AURORA at 1.10.06_PCA 9 -  Exhibit D April 2010 7" xfId="39241"/>
    <cellStyle name="_Power Cost Value Copy 11.30.05 gas 1.09.06 AURORA at 1.10.06_PCA 9 -  Exhibit D Feb 2010" xfId="10849"/>
    <cellStyle name="_Power Cost Value Copy 11.30.05 gas 1.09.06 AURORA at 1.10.06_PCA 9 -  Exhibit D Feb 2010 2" xfId="12377"/>
    <cellStyle name="_Power Cost Value Copy 11.30.05 gas 1.09.06 AURORA at 1.10.06_PCA 9 -  Exhibit D Feb 2010 2 2" xfId="39242"/>
    <cellStyle name="_Power Cost Value Copy 11.30.05 gas 1.09.06 AURORA at 1.10.06_PCA 9 -  Exhibit D Feb 2010 3" xfId="39243"/>
    <cellStyle name="_Power Cost Value Copy 11.30.05 gas 1.09.06 AURORA at 1.10.06_PCA 9 -  Exhibit D Feb 2010 v2" xfId="10850"/>
    <cellStyle name="_Power Cost Value Copy 11.30.05 gas 1.09.06 AURORA at 1.10.06_PCA 9 -  Exhibit D Feb 2010 v2 2" xfId="12378"/>
    <cellStyle name="_Power Cost Value Copy 11.30.05 gas 1.09.06 AURORA at 1.10.06_PCA 9 -  Exhibit D Feb 2010 v2 2 2" xfId="39244"/>
    <cellStyle name="_Power Cost Value Copy 11.30.05 gas 1.09.06 AURORA at 1.10.06_PCA 9 -  Exhibit D Feb 2010 v2 3" xfId="39245"/>
    <cellStyle name="_Power Cost Value Copy 11.30.05 gas 1.09.06 AURORA at 1.10.06_PCA 9 -  Exhibit D Feb 2010 WF" xfId="10851"/>
    <cellStyle name="_Power Cost Value Copy 11.30.05 gas 1.09.06 AURORA at 1.10.06_PCA 9 -  Exhibit D Feb 2010 WF 2" xfId="12379"/>
    <cellStyle name="_Power Cost Value Copy 11.30.05 gas 1.09.06 AURORA at 1.10.06_PCA 9 -  Exhibit D Feb 2010 WF 2 2" xfId="39246"/>
    <cellStyle name="_Power Cost Value Copy 11.30.05 gas 1.09.06 AURORA at 1.10.06_PCA 9 -  Exhibit D Feb 2010 WF 3" xfId="39247"/>
    <cellStyle name="_Power Cost Value Copy 11.30.05 gas 1.09.06 AURORA at 1.10.06_PCA 9 -  Exhibit D Jan 2010" xfId="10852"/>
    <cellStyle name="_Power Cost Value Copy 11.30.05 gas 1.09.06 AURORA at 1.10.06_PCA 9 -  Exhibit D Jan 2010 2" xfId="12380"/>
    <cellStyle name="_Power Cost Value Copy 11.30.05 gas 1.09.06 AURORA at 1.10.06_PCA 9 -  Exhibit D Jan 2010 2 2" xfId="39248"/>
    <cellStyle name="_Power Cost Value Copy 11.30.05 gas 1.09.06 AURORA at 1.10.06_PCA 9 -  Exhibit D Jan 2010 3" xfId="39249"/>
    <cellStyle name="_Power Cost Value Copy 11.30.05 gas 1.09.06 AURORA at 1.10.06_PCA 9 -  Exhibit D March 2010 (2)" xfId="10853"/>
    <cellStyle name="_Power Cost Value Copy 11.30.05 gas 1.09.06 AURORA at 1.10.06_PCA 9 -  Exhibit D March 2010 (2) 2" xfId="12381"/>
    <cellStyle name="_Power Cost Value Copy 11.30.05 gas 1.09.06 AURORA at 1.10.06_PCA 9 -  Exhibit D March 2010 (2) 2 2" xfId="39250"/>
    <cellStyle name="_Power Cost Value Copy 11.30.05 gas 1.09.06 AURORA at 1.10.06_PCA 9 -  Exhibit D March 2010 (2) 3" xfId="39251"/>
    <cellStyle name="_Power Cost Value Copy 11.30.05 gas 1.09.06 AURORA at 1.10.06_PCA 9 -  Exhibit D Nov 2010" xfId="10854"/>
    <cellStyle name="_Power Cost Value Copy 11.30.05 gas 1.09.06 AURORA at 1.10.06_PCA 9 -  Exhibit D Nov 2010 2" xfId="12382"/>
    <cellStyle name="_Power Cost Value Copy 11.30.05 gas 1.09.06 AURORA at 1.10.06_PCA 9 -  Exhibit D Nov 2010 2 2" xfId="39252"/>
    <cellStyle name="_Power Cost Value Copy 11.30.05 gas 1.09.06 AURORA at 1.10.06_PCA 9 -  Exhibit D Nov 2010 3" xfId="39253"/>
    <cellStyle name="_Power Cost Value Copy 11.30.05 gas 1.09.06 AURORA at 1.10.06_PCA 9 - Exhibit D at August 2010" xfId="10855"/>
    <cellStyle name="_Power Cost Value Copy 11.30.05 gas 1.09.06 AURORA at 1.10.06_PCA 9 - Exhibit D at August 2010 2" xfId="12383"/>
    <cellStyle name="_Power Cost Value Copy 11.30.05 gas 1.09.06 AURORA at 1.10.06_PCA 9 - Exhibit D at August 2010 2 2" xfId="39254"/>
    <cellStyle name="_Power Cost Value Copy 11.30.05 gas 1.09.06 AURORA at 1.10.06_PCA 9 - Exhibit D at August 2010 3" xfId="39255"/>
    <cellStyle name="_Power Cost Value Copy 11.30.05 gas 1.09.06 AURORA at 1.10.06_PCA 9 - Exhibit D June 2010 GRC" xfId="10856"/>
    <cellStyle name="_Power Cost Value Copy 11.30.05 gas 1.09.06 AURORA at 1.10.06_PCA 9 - Exhibit D June 2010 GRC 2" xfId="12384"/>
    <cellStyle name="_Power Cost Value Copy 11.30.05 gas 1.09.06 AURORA at 1.10.06_PCA 9 - Exhibit D June 2010 GRC 2 2" xfId="39256"/>
    <cellStyle name="_Power Cost Value Copy 11.30.05 gas 1.09.06 AURORA at 1.10.06_PCA 9 - Exhibit D June 2010 GRC 3" xfId="39257"/>
    <cellStyle name="_Power Cost Value Copy 11.30.05 gas 1.09.06 AURORA at 1.10.06_Power Costs - Comparison bx Rbtl-Staff-Jt-PC" xfId="4112"/>
    <cellStyle name="_Power Cost Value Copy 11.30.05 gas 1.09.06 AURORA at 1.10.06_Power Costs - Comparison bx Rbtl-Staff-Jt-PC 2" xfId="4113"/>
    <cellStyle name="_Power Cost Value Copy 11.30.05 gas 1.09.06 AURORA at 1.10.06_Power Costs - Comparison bx Rbtl-Staff-Jt-PC 2 2" xfId="4114"/>
    <cellStyle name="_Power Cost Value Copy 11.30.05 gas 1.09.06 AURORA at 1.10.06_Power Costs - Comparison bx Rbtl-Staff-Jt-PC 2 2 2" xfId="18894"/>
    <cellStyle name="_Power Cost Value Copy 11.30.05 gas 1.09.06 AURORA at 1.10.06_Power Costs - Comparison bx Rbtl-Staff-Jt-PC 2 2 2 2" xfId="23856"/>
    <cellStyle name="_Power Cost Value Copy 11.30.05 gas 1.09.06 AURORA at 1.10.06_Power Costs - Comparison bx Rbtl-Staff-Jt-PC 2 2 3" xfId="23857"/>
    <cellStyle name="_Power Cost Value Copy 11.30.05 gas 1.09.06 AURORA at 1.10.06_Power Costs - Comparison bx Rbtl-Staff-Jt-PC 2 3" xfId="14280"/>
    <cellStyle name="_Power Cost Value Copy 11.30.05 gas 1.09.06 AURORA at 1.10.06_Power Costs - Comparison bx Rbtl-Staff-Jt-PC 2 3 2" xfId="23858"/>
    <cellStyle name="_Power Cost Value Copy 11.30.05 gas 1.09.06 AURORA at 1.10.06_Power Costs - Comparison bx Rbtl-Staff-Jt-PC 2 4" xfId="23859"/>
    <cellStyle name="_Power Cost Value Copy 11.30.05 gas 1.09.06 AURORA at 1.10.06_Power Costs - Comparison bx Rbtl-Staff-Jt-PC 3" xfId="4115"/>
    <cellStyle name="_Power Cost Value Copy 11.30.05 gas 1.09.06 AURORA at 1.10.06_Power Costs - Comparison bx Rbtl-Staff-Jt-PC 3 2" xfId="18895"/>
    <cellStyle name="_Power Cost Value Copy 11.30.05 gas 1.09.06 AURORA at 1.10.06_Power Costs - Comparison bx Rbtl-Staff-Jt-PC 3 2 2" xfId="23860"/>
    <cellStyle name="_Power Cost Value Copy 11.30.05 gas 1.09.06 AURORA at 1.10.06_Power Costs - Comparison bx Rbtl-Staff-Jt-PC 3 3" xfId="23861"/>
    <cellStyle name="_Power Cost Value Copy 11.30.05 gas 1.09.06 AURORA at 1.10.06_Power Costs - Comparison bx Rbtl-Staff-Jt-PC 3 4" xfId="23862"/>
    <cellStyle name="_Power Cost Value Copy 11.30.05 gas 1.09.06 AURORA at 1.10.06_Power Costs - Comparison bx Rbtl-Staff-Jt-PC 4" xfId="14279"/>
    <cellStyle name="_Power Cost Value Copy 11.30.05 gas 1.09.06 AURORA at 1.10.06_Power Costs - Comparison bx Rbtl-Staff-Jt-PC 4 2" xfId="23863"/>
    <cellStyle name="_Power Cost Value Copy 11.30.05 gas 1.09.06 AURORA at 1.10.06_Power Costs - Comparison bx Rbtl-Staff-Jt-PC 5" xfId="23864"/>
    <cellStyle name="_Power Cost Value Copy 11.30.05 gas 1.09.06 AURORA at 1.10.06_Power Costs - Comparison bx Rbtl-Staff-Jt-PC_Adj Bench DR 3 for Initial Briefs (Electric)" xfId="4116"/>
    <cellStyle name="_Power Cost Value Copy 11.30.05 gas 1.09.06 AURORA at 1.10.06_Power Costs - Comparison bx Rbtl-Staff-Jt-PC_Adj Bench DR 3 for Initial Briefs (Electric) 2" xfId="4117"/>
    <cellStyle name="_Power Cost Value Copy 11.30.05 gas 1.09.06 AURORA at 1.10.06_Power Costs - Comparison bx Rbtl-Staff-Jt-PC_Adj Bench DR 3 for Initial Briefs (Electric) 2 2" xfId="4118"/>
    <cellStyle name="_Power Cost Value Copy 11.30.05 gas 1.09.06 AURORA at 1.10.06_Power Costs - Comparison bx Rbtl-Staff-Jt-PC_Adj Bench DR 3 for Initial Briefs (Electric) 2 2 2" xfId="18896"/>
    <cellStyle name="_Power Cost Value Copy 11.30.05 gas 1.09.06 AURORA at 1.10.06_Power Costs - Comparison bx Rbtl-Staff-Jt-PC_Adj Bench DR 3 for Initial Briefs (Electric) 2 2 2 2" xfId="23865"/>
    <cellStyle name="_Power Cost Value Copy 11.30.05 gas 1.09.06 AURORA at 1.10.06_Power Costs - Comparison bx Rbtl-Staff-Jt-PC_Adj Bench DR 3 for Initial Briefs (Electric) 2 2 3" xfId="23866"/>
    <cellStyle name="_Power Cost Value Copy 11.30.05 gas 1.09.06 AURORA at 1.10.06_Power Costs - Comparison bx Rbtl-Staff-Jt-PC_Adj Bench DR 3 for Initial Briefs (Electric) 2 3" xfId="14282"/>
    <cellStyle name="_Power Cost Value Copy 11.30.05 gas 1.09.06 AURORA at 1.10.06_Power Costs - Comparison bx Rbtl-Staff-Jt-PC_Adj Bench DR 3 for Initial Briefs (Electric) 2 3 2" xfId="23867"/>
    <cellStyle name="_Power Cost Value Copy 11.30.05 gas 1.09.06 AURORA at 1.10.06_Power Costs - Comparison bx Rbtl-Staff-Jt-PC_Adj Bench DR 3 for Initial Briefs (Electric) 2 4" xfId="23868"/>
    <cellStyle name="_Power Cost Value Copy 11.30.05 gas 1.09.06 AURORA at 1.10.06_Power Costs - Comparison bx Rbtl-Staff-Jt-PC_Adj Bench DR 3 for Initial Briefs (Electric) 3" xfId="4119"/>
    <cellStyle name="_Power Cost Value Copy 11.30.05 gas 1.09.06 AURORA at 1.10.06_Power Costs - Comparison bx Rbtl-Staff-Jt-PC_Adj Bench DR 3 for Initial Briefs (Electric) 3 2" xfId="18897"/>
    <cellStyle name="_Power Cost Value Copy 11.30.05 gas 1.09.06 AURORA at 1.10.06_Power Costs - Comparison bx Rbtl-Staff-Jt-PC_Adj Bench DR 3 for Initial Briefs (Electric) 3 2 2" xfId="23869"/>
    <cellStyle name="_Power Cost Value Copy 11.30.05 gas 1.09.06 AURORA at 1.10.06_Power Costs - Comparison bx Rbtl-Staff-Jt-PC_Adj Bench DR 3 for Initial Briefs (Electric) 3 3" xfId="23870"/>
    <cellStyle name="_Power Cost Value Copy 11.30.05 gas 1.09.06 AURORA at 1.10.06_Power Costs - Comparison bx Rbtl-Staff-Jt-PC_Adj Bench DR 3 for Initial Briefs (Electric) 3 4" xfId="23871"/>
    <cellStyle name="_Power Cost Value Copy 11.30.05 gas 1.09.06 AURORA at 1.10.06_Power Costs - Comparison bx Rbtl-Staff-Jt-PC_Adj Bench DR 3 for Initial Briefs (Electric) 4" xfId="14281"/>
    <cellStyle name="_Power Cost Value Copy 11.30.05 gas 1.09.06 AURORA at 1.10.06_Power Costs - Comparison bx Rbtl-Staff-Jt-PC_Adj Bench DR 3 for Initial Briefs (Electric) 4 2" xfId="23872"/>
    <cellStyle name="_Power Cost Value Copy 11.30.05 gas 1.09.06 AURORA at 1.10.06_Power Costs - Comparison bx Rbtl-Staff-Jt-PC_Adj Bench DR 3 for Initial Briefs (Electric) 5" xfId="23873"/>
    <cellStyle name="_Power Cost Value Copy 11.30.05 gas 1.09.06 AURORA at 1.10.06_Power Costs - Comparison bx Rbtl-Staff-Jt-PC_Adj Bench DR 3 for Initial Briefs (Electric)_DEM-WP(C) ENERG10C--ctn Mid-C_042010 2010GRC" xfId="9582"/>
    <cellStyle name="_Power Cost Value Copy 11.30.05 gas 1.09.06 AURORA at 1.10.06_Power Costs - Comparison bx Rbtl-Staff-Jt-PC_Adj Bench DR 3 for Initial Briefs (Electric)_DEM-WP(C) ENERG10C--ctn Mid-C_042010 2010GRC 2" xfId="39258"/>
    <cellStyle name="_Power Cost Value Copy 11.30.05 gas 1.09.06 AURORA at 1.10.06_Power Costs - Comparison bx Rbtl-Staff-Jt-PC_DEM-WP(C) ENERG10C--ctn Mid-C_042010 2010GRC" xfId="9583"/>
    <cellStyle name="_Power Cost Value Copy 11.30.05 gas 1.09.06 AURORA at 1.10.06_Power Costs - Comparison bx Rbtl-Staff-Jt-PC_DEM-WP(C) ENERG10C--ctn Mid-C_042010 2010GRC 2" xfId="39259"/>
    <cellStyle name="_Power Cost Value Copy 11.30.05 gas 1.09.06 AURORA at 1.10.06_Power Costs - Comparison bx Rbtl-Staff-Jt-PC_Electric Rev Req Model (2009 GRC) Rebuttal" xfId="4120"/>
    <cellStyle name="_Power Cost Value Copy 11.30.05 gas 1.09.06 AURORA at 1.10.06_Power Costs - Comparison bx Rbtl-Staff-Jt-PC_Electric Rev Req Model (2009 GRC) Rebuttal 2" xfId="4121"/>
    <cellStyle name="_Power Cost Value Copy 11.30.05 gas 1.09.06 AURORA at 1.10.06_Power Costs - Comparison bx Rbtl-Staff-Jt-PC_Electric Rev Req Model (2009 GRC) Rebuttal 2 2" xfId="4122"/>
    <cellStyle name="_Power Cost Value Copy 11.30.05 gas 1.09.06 AURORA at 1.10.06_Power Costs - Comparison bx Rbtl-Staff-Jt-PC_Electric Rev Req Model (2009 GRC) Rebuttal 2 2 2" xfId="18898"/>
    <cellStyle name="_Power Cost Value Copy 11.30.05 gas 1.09.06 AURORA at 1.10.06_Power Costs - Comparison bx Rbtl-Staff-Jt-PC_Electric Rev Req Model (2009 GRC) Rebuttal 2 3" xfId="16290"/>
    <cellStyle name="_Power Cost Value Copy 11.30.05 gas 1.09.06 AURORA at 1.10.06_Power Costs - Comparison bx Rbtl-Staff-Jt-PC_Electric Rev Req Model (2009 GRC) Rebuttal 3" xfId="4123"/>
    <cellStyle name="_Power Cost Value Copy 11.30.05 gas 1.09.06 AURORA at 1.10.06_Power Costs - Comparison bx Rbtl-Staff-Jt-PC_Electric Rev Req Model (2009 GRC) Rebuttal 3 2" xfId="18899"/>
    <cellStyle name="_Power Cost Value Copy 11.30.05 gas 1.09.06 AURORA at 1.10.06_Power Costs - Comparison bx Rbtl-Staff-Jt-PC_Electric Rev Req Model (2009 GRC) Rebuttal 4" xfId="14283"/>
    <cellStyle name="_Power Cost Value Copy 11.30.05 gas 1.09.06 AURORA at 1.10.06_Power Costs - Comparison bx Rbtl-Staff-Jt-PC_Electric Rev Req Model (2009 GRC) Rebuttal REmoval of New  WH Solar AdjustMI" xfId="4124"/>
    <cellStyle name="_Power Cost Value Copy 11.30.05 gas 1.09.06 AURORA at 1.10.06_Power Costs - Comparison bx Rbtl-Staff-Jt-PC_Electric Rev Req Model (2009 GRC) Rebuttal REmoval of New  WH Solar AdjustMI 2" xfId="4125"/>
    <cellStyle name="_Power Cost Value Copy 11.30.05 gas 1.09.06 AURORA at 1.10.06_Power Costs - Comparison bx Rbtl-Staff-Jt-PC_Electric Rev Req Model (2009 GRC) Rebuttal REmoval of New  WH Solar AdjustMI 2 2" xfId="4126"/>
    <cellStyle name="_Power Cost Value Copy 11.30.05 gas 1.09.06 AURORA at 1.10.06_Power Costs - Comparison bx Rbtl-Staff-Jt-PC_Electric Rev Req Model (2009 GRC) Rebuttal REmoval of New  WH Solar AdjustMI 2 2 2" xfId="18900"/>
    <cellStyle name="_Power Cost Value Copy 11.30.05 gas 1.09.06 AURORA at 1.10.06_Power Costs - Comparison bx Rbtl-Staff-Jt-PC_Electric Rev Req Model (2009 GRC) Rebuttal REmoval of New  WH Solar AdjustMI 2 2 2 2" xfId="23874"/>
    <cellStyle name="_Power Cost Value Copy 11.30.05 gas 1.09.06 AURORA at 1.10.06_Power Costs - Comparison bx Rbtl-Staff-Jt-PC_Electric Rev Req Model (2009 GRC) Rebuttal REmoval of New  WH Solar AdjustMI 2 2 3" xfId="23875"/>
    <cellStyle name="_Power Cost Value Copy 11.30.05 gas 1.09.06 AURORA at 1.10.06_Power Costs - Comparison bx Rbtl-Staff-Jt-PC_Electric Rev Req Model (2009 GRC) Rebuttal REmoval of New  WH Solar AdjustMI 2 3" xfId="14285"/>
    <cellStyle name="_Power Cost Value Copy 11.30.05 gas 1.09.06 AURORA at 1.10.06_Power Costs - Comparison bx Rbtl-Staff-Jt-PC_Electric Rev Req Model (2009 GRC) Rebuttal REmoval of New  WH Solar AdjustMI 2 3 2" xfId="23876"/>
    <cellStyle name="_Power Cost Value Copy 11.30.05 gas 1.09.06 AURORA at 1.10.06_Power Costs - Comparison bx Rbtl-Staff-Jt-PC_Electric Rev Req Model (2009 GRC) Rebuttal REmoval of New  WH Solar AdjustMI 2 4" xfId="23877"/>
    <cellStyle name="_Power Cost Value Copy 11.30.05 gas 1.09.06 AURORA at 1.10.06_Power Costs - Comparison bx Rbtl-Staff-Jt-PC_Electric Rev Req Model (2009 GRC) Rebuttal REmoval of New  WH Solar AdjustMI 3" xfId="4127"/>
    <cellStyle name="_Power Cost Value Copy 11.30.05 gas 1.09.06 AURORA at 1.10.06_Power Costs - Comparison bx Rbtl-Staff-Jt-PC_Electric Rev Req Model (2009 GRC) Rebuttal REmoval of New  WH Solar AdjustMI 3 2" xfId="18901"/>
    <cellStyle name="_Power Cost Value Copy 11.30.05 gas 1.09.06 AURORA at 1.10.06_Power Costs - Comparison bx Rbtl-Staff-Jt-PC_Electric Rev Req Model (2009 GRC) Rebuttal REmoval of New  WH Solar AdjustMI 3 2 2" xfId="23878"/>
    <cellStyle name="_Power Cost Value Copy 11.30.05 gas 1.09.06 AURORA at 1.10.06_Power Costs - Comparison bx Rbtl-Staff-Jt-PC_Electric Rev Req Model (2009 GRC) Rebuttal REmoval of New  WH Solar AdjustMI 3 3" xfId="23879"/>
    <cellStyle name="_Power Cost Value Copy 11.30.05 gas 1.09.06 AURORA at 1.10.06_Power Costs - Comparison bx Rbtl-Staff-Jt-PC_Electric Rev Req Model (2009 GRC) Rebuttal REmoval of New  WH Solar AdjustMI 3 4" xfId="23880"/>
    <cellStyle name="_Power Cost Value Copy 11.30.05 gas 1.09.06 AURORA at 1.10.06_Power Costs - Comparison bx Rbtl-Staff-Jt-PC_Electric Rev Req Model (2009 GRC) Rebuttal REmoval of New  WH Solar AdjustMI 4" xfId="14284"/>
    <cellStyle name="_Power Cost Value Copy 11.30.05 gas 1.09.06 AURORA at 1.10.06_Power Costs - Comparison bx Rbtl-Staff-Jt-PC_Electric Rev Req Model (2009 GRC) Rebuttal REmoval of New  WH Solar AdjustMI 4 2" xfId="23881"/>
    <cellStyle name="_Power Cost Value Copy 11.30.05 gas 1.09.06 AURORA at 1.10.06_Power Costs - Comparison bx Rbtl-Staff-Jt-PC_Electric Rev Req Model (2009 GRC) Rebuttal REmoval of New  WH Solar AdjustMI 5" xfId="23882"/>
    <cellStyle name="_Power Cost Value Copy 11.30.05 gas 1.09.06 AURORA at 1.10.06_Power Costs - Comparison bx Rbtl-Staff-Jt-PC_Electric Rev Req Model (2009 GRC) Rebuttal REmoval of New  WH Solar AdjustMI_DEM-WP(C) ENERG10C--ctn Mid-C_042010 2010GRC" xfId="9584"/>
    <cellStyle name="_Power Cost Value Copy 11.30.05 gas 1.09.06 AURORA at 1.10.06_Power Costs - Comparison bx Rbtl-Staff-Jt-PC_Electric Rev Req Model (2009 GRC) Rebuttal REmoval of New  WH Solar AdjustMI_DEM-WP(C) ENERG10C--ctn Mid-C_042010 2010GRC 2" xfId="39260"/>
    <cellStyle name="_Power Cost Value Copy 11.30.05 gas 1.09.06 AURORA at 1.10.06_Power Costs - Comparison bx Rbtl-Staff-Jt-PC_Electric Rev Req Model (2009 GRC) Revised 01-18-2010" xfId="4128"/>
    <cellStyle name="_Power Cost Value Copy 11.30.05 gas 1.09.06 AURORA at 1.10.06_Power Costs - Comparison bx Rbtl-Staff-Jt-PC_Electric Rev Req Model (2009 GRC) Revised 01-18-2010 2" xfId="4129"/>
    <cellStyle name="_Power Cost Value Copy 11.30.05 gas 1.09.06 AURORA at 1.10.06_Power Costs - Comparison bx Rbtl-Staff-Jt-PC_Electric Rev Req Model (2009 GRC) Revised 01-18-2010 2 2" xfId="4130"/>
    <cellStyle name="_Power Cost Value Copy 11.30.05 gas 1.09.06 AURORA at 1.10.06_Power Costs - Comparison bx Rbtl-Staff-Jt-PC_Electric Rev Req Model (2009 GRC) Revised 01-18-2010 2 2 2" xfId="18902"/>
    <cellStyle name="_Power Cost Value Copy 11.30.05 gas 1.09.06 AURORA at 1.10.06_Power Costs - Comparison bx Rbtl-Staff-Jt-PC_Electric Rev Req Model (2009 GRC) Revised 01-18-2010 2 2 2 2" xfId="23883"/>
    <cellStyle name="_Power Cost Value Copy 11.30.05 gas 1.09.06 AURORA at 1.10.06_Power Costs - Comparison bx Rbtl-Staff-Jt-PC_Electric Rev Req Model (2009 GRC) Revised 01-18-2010 2 2 3" xfId="23884"/>
    <cellStyle name="_Power Cost Value Copy 11.30.05 gas 1.09.06 AURORA at 1.10.06_Power Costs - Comparison bx Rbtl-Staff-Jt-PC_Electric Rev Req Model (2009 GRC) Revised 01-18-2010 2 3" xfId="14287"/>
    <cellStyle name="_Power Cost Value Copy 11.30.05 gas 1.09.06 AURORA at 1.10.06_Power Costs - Comparison bx Rbtl-Staff-Jt-PC_Electric Rev Req Model (2009 GRC) Revised 01-18-2010 2 3 2" xfId="23885"/>
    <cellStyle name="_Power Cost Value Copy 11.30.05 gas 1.09.06 AURORA at 1.10.06_Power Costs - Comparison bx Rbtl-Staff-Jt-PC_Electric Rev Req Model (2009 GRC) Revised 01-18-2010 2 4" xfId="23886"/>
    <cellStyle name="_Power Cost Value Copy 11.30.05 gas 1.09.06 AURORA at 1.10.06_Power Costs - Comparison bx Rbtl-Staff-Jt-PC_Electric Rev Req Model (2009 GRC) Revised 01-18-2010 3" xfId="4131"/>
    <cellStyle name="_Power Cost Value Copy 11.30.05 gas 1.09.06 AURORA at 1.10.06_Power Costs - Comparison bx Rbtl-Staff-Jt-PC_Electric Rev Req Model (2009 GRC) Revised 01-18-2010 3 2" xfId="18903"/>
    <cellStyle name="_Power Cost Value Copy 11.30.05 gas 1.09.06 AURORA at 1.10.06_Power Costs - Comparison bx Rbtl-Staff-Jt-PC_Electric Rev Req Model (2009 GRC) Revised 01-18-2010 3 2 2" xfId="23887"/>
    <cellStyle name="_Power Cost Value Copy 11.30.05 gas 1.09.06 AURORA at 1.10.06_Power Costs - Comparison bx Rbtl-Staff-Jt-PC_Electric Rev Req Model (2009 GRC) Revised 01-18-2010 3 3" xfId="23888"/>
    <cellStyle name="_Power Cost Value Copy 11.30.05 gas 1.09.06 AURORA at 1.10.06_Power Costs - Comparison bx Rbtl-Staff-Jt-PC_Electric Rev Req Model (2009 GRC) Revised 01-18-2010 3 4" xfId="23889"/>
    <cellStyle name="_Power Cost Value Copy 11.30.05 gas 1.09.06 AURORA at 1.10.06_Power Costs - Comparison bx Rbtl-Staff-Jt-PC_Electric Rev Req Model (2009 GRC) Revised 01-18-2010 4" xfId="14286"/>
    <cellStyle name="_Power Cost Value Copy 11.30.05 gas 1.09.06 AURORA at 1.10.06_Power Costs - Comparison bx Rbtl-Staff-Jt-PC_Electric Rev Req Model (2009 GRC) Revised 01-18-2010 4 2" xfId="23890"/>
    <cellStyle name="_Power Cost Value Copy 11.30.05 gas 1.09.06 AURORA at 1.10.06_Power Costs - Comparison bx Rbtl-Staff-Jt-PC_Electric Rev Req Model (2009 GRC) Revised 01-18-2010 5" xfId="23891"/>
    <cellStyle name="_Power Cost Value Copy 11.30.05 gas 1.09.06 AURORA at 1.10.06_Power Costs - Comparison bx Rbtl-Staff-Jt-PC_Electric Rev Req Model (2009 GRC) Revised 01-18-2010_DEM-WP(C) ENERG10C--ctn Mid-C_042010 2010GRC" xfId="9585"/>
    <cellStyle name="_Power Cost Value Copy 11.30.05 gas 1.09.06 AURORA at 1.10.06_Power Costs - Comparison bx Rbtl-Staff-Jt-PC_Electric Rev Req Model (2009 GRC) Revised 01-18-2010_DEM-WP(C) ENERG10C--ctn Mid-C_042010 2010GRC 2" xfId="39261"/>
    <cellStyle name="_Power Cost Value Copy 11.30.05 gas 1.09.06 AURORA at 1.10.06_Power Costs - Comparison bx Rbtl-Staff-Jt-PC_Final Order Electric EXHIBIT A-1" xfId="4132"/>
    <cellStyle name="_Power Cost Value Copy 11.30.05 gas 1.09.06 AURORA at 1.10.06_Power Costs - Comparison bx Rbtl-Staff-Jt-PC_Final Order Electric EXHIBIT A-1 2" xfId="4133"/>
    <cellStyle name="_Power Cost Value Copy 11.30.05 gas 1.09.06 AURORA at 1.10.06_Power Costs - Comparison bx Rbtl-Staff-Jt-PC_Final Order Electric EXHIBIT A-1 2 2" xfId="4134"/>
    <cellStyle name="_Power Cost Value Copy 11.30.05 gas 1.09.06 AURORA at 1.10.06_Power Costs - Comparison bx Rbtl-Staff-Jt-PC_Final Order Electric EXHIBIT A-1 2 2 2" xfId="18904"/>
    <cellStyle name="_Power Cost Value Copy 11.30.05 gas 1.09.06 AURORA at 1.10.06_Power Costs - Comparison bx Rbtl-Staff-Jt-PC_Final Order Electric EXHIBIT A-1 2 3" xfId="16291"/>
    <cellStyle name="_Power Cost Value Copy 11.30.05 gas 1.09.06 AURORA at 1.10.06_Power Costs - Comparison bx Rbtl-Staff-Jt-PC_Final Order Electric EXHIBIT A-1 2 4" xfId="23892"/>
    <cellStyle name="_Power Cost Value Copy 11.30.05 gas 1.09.06 AURORA at 1.10.06_Power Costs - Comparison bx Rbtl-Staff-Jt-PC_Final Order Electric EXHIBIT A-1 3" xfId="4135"/>
    <cellStyle name="_Power Cost Value Copy 11.30.05 gas 1.09.06 AURORA at 1.10.06_Power Costs - Comparison bx Rbtl-Staff-Jt-PC_Final Order Electric EXHIBIT A-1 3 2" xfId="18905"/>
    <cellStyle name="_Power Cost Value Copy 11.30.05 gas 1.09.06 AURORA at 1.10.06_Power Costs - Comparison bx Rbtl-Staff-Jt-PC_Final Order Electric EXHIBIT A-1 4" xfId="14288"/>
    <cellStyle name="_Power Cost Value Copy 11.30.05 gas 1.09.06 AURORA at 1.10.06_Power Costs - Comparison bx Rbtl-Staff-Jt-PC_Final Order Electric EXHIBIT A-1 5" xfId="23893"/>
    <cellStyle name="_Power Cost Value Copy 11.30.05 gas 1.09.06 AURORA at 1.10.06_Power Costs - Comparison bx Rbtl-Staff-Jt-PC_Final Order Electric EXHIBIT A-1 6" xfId="23894"/>
    <cellStyle name="_Power Cost Value Copy 11.30.05 gas 1.09.06 AURORA at 1.10.06_Production Adj 4.37" xfId="4136"/>
    <cellStyle name="_Power Cost Value Copy 11.30.05 gas 1.09.06 AURORA at 1.10.06_Production Adj 4.37 2" xfId="4137"/>
    <cellStyle name="_Power Cost Value Copy 11.30.05 gas 1.09.06 AURORA at 1.10.06_Production Adj 4.37 2 2" xfId="4138"/>
    <cellStyle name="_Power Cost Value Copy 11.30.05 gas 1.09.06 AURORA at 1.10.06_Production Adj 4.37 2 2 2" xfId="18906"/>
    <cellStyle name="_Power Cost Value Copy 11.30.05 gas 1.09.06 AURORA at 1.10.06_Production Adj 4.37 2 3" xfId="16293"/>
    <cellStyle name="_Power Cost Value Copy 11.30.05 gas 1.09.06 AURORA at 1.10.06_Production Adj 4.37 3" xfId="4139"/>
    <cellStyle name="_Power Cost Value Copy 11.30.05 gas 1.09.06 AURORA at 1.10.06_Production Adj 4.37 3 2" xfId="18907"/>
    <cellStyle name="_Power Cost Value Copy 11.30.05 gas 1.09.06 AURORA at 1.10.06_Production Adj 4.37 4" xfId="16292"/>
    <cellStyle name="_Power Cost Value Copy 11.30.05 gas 1.09.06 AURORA at 1.10.06_Purchased Power Adj 4.03" xfId="4140"/>
    <cellStyle name="_Power Cost Value Copy 11.30.05 gas 1.09.06 AURORA at 1.10.06_Purchased Power Adj 4.03 2" xfId="4141"/>
    <cellStyle name="_Power Cost Value Copy 11.30.05 gas 1.09.06 AURORA at 1.10.06_Purchased Power Adj 4.03 2 2" xfId="4142"/>
    <cellStyle name="_Power Cost Value Copy 11.30.05 gas 1.09.06 AURORA at 1.10.06_Purchased Power Adj 4.03 2 2 2" xfId="18908"/>
    <cellStyle name="_Power Cost Value Copy 11.30.05 gas 1.09.06 AURORA at 1.10.06_Purchased Power Adj 4.03 2 3" xfId="16295"/>
    <cellStyle name="_Power Cost Value Copy 11.30.05 gas 1.09.06 AURORA at 1.10.06_Purchased Power Adj 4.03 3" xfId="4143"/>
    <cellStyle name="_Power Cost Value Copy 11.30.05 gas 1.09.06 AURORA at 1.10.06_Purchased Power Adj 4.03 3 2" xfId="18909"/>
    <cellStyle name="_Power Cost Value Copy 11.30.05 gas 1.09.06 AURORA at 1.10.06_Purchased Power Adj 4.03 4" xfId="16294"/>
    <cellStyle name="_Power Cost Value Copy 11.30.05 gas 1.09.06 AURORA at 1.10.06_Rate Design Sch 24" xfId="4144"/>
    <cellStyle name="_Power Cost Value Copy 11.30.05 gas 1.09.06 AURORA at 1.10.06_Rate Design Sch 24 2" xfId="4145"/>
    <cellStyle name="_Power Cost Value Copy 11.30.05 gas 1.09.06 AURORA at 1.10.06_Rate Design Sch 24 2 2" xfId="18910"/>
    <cellStyle name="_Power Cost Value Copy 11.30.05 gas 1.09.06 AURORA at 1.10.06_Rate Design Sch 24 3" xfId="16296"/>
    <cellStyle name="_Power Cost Value Copy 11.30.05 gas 1.09.06 AURORA at 1.10.06_Rate Design Sch 25" xfId="4146"/>
    <cellStyle name="_Power Cost Value Copy 11.30.05 gas 1.09.06 AURORA at 1.10.06_Rate Design Sch 25 2" xfId="4147"/>
    <cellStyle name="_Power Cost Value Copy 11.30.05 gas 1.09.06 AURORA at 1.10.06_Rate Design Sch 25 2 2" xfId="4148"/>
    <cellStyle name="_Power Cost Value Copy 11.30.05 gas 1.09.06 AURORA at 1.10.06_Rate Design Sch 25 2 2 2" xfId="18911"/>
    <cellStyle name="_Power Cost Value Copy 11.30.05 gas 1.09.06 AURORA at 1.10.06_Rate Design Sch 25 2 3" xfId="16298"/>
    <cellStyle name="_Power Cost Value Copy 11.30.05 gas 1.09.06 AURORA at 1.10.06_Rate Design Sch 25 3" xfId="4149"/>
    <cellStyle name="_Power Cost Value Copy 11.30.05 gas 1.09.06 AURORA at 1.10.06_Rate Design Sch 25 3 2" xfId="18912"/>
    <cellStyle name="_Power Cost Value Copy 11.30.05 gas 1.09.06 AURORA at 1.10.06_Rate Design Sch 25 4" xfId="16297"/>
    <cellStyle name="_Power Cost Value Copy 11.30.05 gas 1.09.06 AURORA at 1.10.06_Rate Design Sch 26" xfId="4150"/>
    <cellStyle name="_Power Cost Value Copy 11.30.05 gas 1.09.06 AURORA at 1.10.06_Rate Design Sch 26 2" xfId="4151"/>
    <cellStyle name="_Power Cost Value Copy 11.30.05 gas 1.09.06 AURORA at 1.10.06_Rate Design Sch 26 2 2" xfId="4152"/>
    <cellStyle name="_Power Cost Value Copy 11.30.05 gas 1.09.06 AURORA at 1.10.06_Rate Design Sch 26 2 2 2" xfId="18913"/>
    <cellStyle name="_Power Cost Value Copy 11.30.05 gas 1.09.06 AURORA at 1.10.06_Rate Design Sch 26 2 3" xfId="16300"/>
    <cellStyle name="_Power Cost Value Copy 11.30.05 gas 1.09.06 AURORA at 1.10.06_Rate Design Sch 26 3" xfId="4153"/>
    <cellStyle name="_Power Cost Value Copy 11.30.05 gas 1.09.06 AURORA at 1.10.06_Rate Design Sch 26 3 2" xfId="18914"/>
    <cellStyle name="_Power Cost Value Copy 11.30.05 gas 1.09.06 AURORA at 1.10.06_Rate Design Sch 26 4" xfId="16299"/>
    <cellStyle name="_Power Cost Value Copy 11.30.05 gas 1.09.06 AURORA at 1.10.06_Rate Design Sch 31" xfId="4154"/>
    <cellStyle name="_Power Cost Value Copy 11.30.05 gas 1.09.06 AURORA at 1.10.06_Rate Design Sch 31 2" xfId="4155"/>
    <cellStyle name="_Power Cost Value Copy 11.30.05 gas 1.09.06 AURORA at 1.10.06_Rate Design Sch 31 2 2" xfId="4156"/>
    <cellStyle name="_Power Cost Value Copy 11.30.05 gas 1.09.06 AURORA at 1.10.06_Rate Design Sch 31 2 2 2" xfId="18915"/>
    <cellStyle name="_Power Cost Value Copy 11.30.05 gas 1.09.06 AURORA at 1.10.06_Rate Design Sch 31 2 3" xfId="16302"/>
    <cellStyle name="_Power Cost Value Copy 11.30.05 gas 1.09.06 AURORA at 1.10.06_Rate Design Sch 31 3" xfId="4157"/>
    <cellStyle name="_Power Cost Value Copy 11.30.05 gas 1.09.06 AURORA at 1.10.06_Rate Design Sch 31 3 2" xfId="18916"/>
    <cellStyle name="_Power Cost Value Copy 11.30.05 gas 1.09.06 AURORA at 1.10.06_Rate Design Sch 31 4" xfId="16301"/>
    <cellStyle name="_Power Cost Value Copy 11.30.05 gas 1.09.06 AURORA at 1.10.06_Rate Design Sch 43" xfId="4158"/>
    <cellStyle name="_Power Cost Value Copy 11.30.05 gas 1.09.06 AURORA at 1.10.06_Rate Design Sch 43 2" xfId="4159"/>
    <cellStyle name="_Power Cost Value Copy 11.30.05 gas 1.09.06 AURORA at 1.10.06_Rate Design Sch 43 2 2" xfId="4160"/>
    <cellStyle name="_Power Cost Value Copy 11.30.05 gas 1.09.06 AURORA at 1.10.06_Rate Design Sch 43 2 2 2" xfId="18917"/>
    <cellStyle name="_Power Cost Value Copy 11.30.05 gas 1.09.06 AURORA at 1.10.06_Rate Design Sch 43 2 3" xfId="16304"/>
    <cellStyle name="_Power Cost Value Copy 11.30.05 gas 1.09.06 AURORA at 1.10.06_Rate Design Sch 43 3" xfId="4161"/>
    <cellStyle name="_Power Cost Value Copy 11.30.05 gas 1.09.06 AURORA at 1.10.06_Rate Design Sch 43 3 2" xfId="18918"/>
    <cellStyle name="_Power Cost Value Copy 11.30.05 gas 1.09.06 AURORA at 1.10.06_Rate Design Sch 43 4" xfId="16303"/>
    <cellStyle name="_Power Cost Value Copy 11.30.05 gas 1.09.06 AURORA at 1.10.06_Rate Design Sch 448-449" xfId="4162"/>
    <cellStyle name="_Power Cost Value Copy 11.30.05 gas 1.09.06 AURORA at 1.10.06_Rate Design Sch 448-449 2" xfId="4163"/>
    <cellStyle name="_Power Cost Value Copy 11.30.05 gas 1.09.06 AURORA at 1.10.06_Rate Design Sch 448-449 2 2" xfId="18919"/>
    <cellStyle name="_Power Cost Value Copy 11.30.05 gas 1.09.06 AURORA at 1.10.06_Rate Design Sch 448-449 3" xfId="16305"/>
    <cellStyle name="_Power Cost Value Copy 11.30.05 gas 1.09.06 AURORA at 1.10.06_Rate Design Sch 46" xfId="4164"/>
    <cellStyle name="_Power Cost Value Copy 11.30.05 gas 1.09.06 AURORA at 1.10.06_Rate Design Sch 46 2" xfId="4165"/>
    <cellStyle name="_Power Cost Value Copy 11.30.05 gas 1.09.06 AURORA at 1.10.06_Rate Design Sch 46 2 2" xfId="4166"/>
    <cellStyle name="_Power Cost Value Copy 11.30.05 gas 1.09.06 AURORA at 1.10.06_Rate Design Sch 46 2 2 2" xfId="18920"/>
    <cellStyle name="_Power Cost Value Copy 11.30.05 gas 1.09.06 AURORA at 1.10.06_Rate Design Sch 46 2 3" xfId="16307"/>
    <cellStyle name="_Power Cost Value Copy 11.30.05 gas 1.09.06 AURORA at 1.10.06_Rate Design Sch 46 3" xfId="4167"/>
    <cellStyle name="_Power Cost Value Copy 11.30.05 gas 1.09.06 AURORA at 1.10.06_Rate Design Sch 46 3 2" xfId="18921"/>
    <cellStyle name="_Power Cost Value Copy 11.30.05 gas 1.09.06 AURORA at 1.10.06_Rate Design Sch 46 4" xfId="16306"/>
    <cellStyle name="_Power Cost Value Copy 11.30.05 gas 1.09.06 AURORA at 1.10.06_Rate Spread" xfId="4168"/>
    <cellStyle name="_Power Cost Value Copy 11.30.05 gas 1.09.06 AURORA at 1.10.06_Rate Spread 2" xfId="4169"/>
    <cellStyle name="_Power Cost Value Copy 11.30.05 gas 1.09.06 AURORA at 1.10.06_Rate Spread 2 2" xfId="4170"/>
    <cellStyle name="_Power Cost Value Copy 11.30.05 gas 1.09.06 AURORA at 1.10.06_Rate Spread 2 2 2" xfId="18922"/>
    <cellStyle name="_Power Cost Value Copy 11.30.05 gas 1.09.06 AURORA at 1.10.06_Rate Spread 2 3" xfId="16309"/>
    <cellStyle name="_Power Cost Value Copy 11.30.05 gas 1.09.06 AURORA at 1.10.06_Rate Spread 3" xfId="4171"/>
    <cellStyle name="_Power Cost Value Copy 11.30.05 gas 1.09.06 AURORA at 1.10.06_Rate Spread 3 2" xfId="18923"/>
    <cellStyle name="_Power Cost Value Copy 11.30.05 gas 1.09.06 AURORA at 1.10.06_Rate Spread 4" xfId="16308"/>
    <cellStyle name="_Power Cost Value Copy 11.30.05 gas 1.09.06 AURORA at 1.10.06_Rebuttal Power Costs" xfId="4172"/>
    <cellStyle name="_Power Cost Value Copy 11.30.05 gas 1.09.06 AURORA at 1.10.06_Rebuttal Power Costs 2" xfId="4173"/>
    <cellStyle name="_Power Cost Value Copy 11.30.05 gas 1.09.06 AURORA at 1.10.06_Rebuttal Power Costs 2 2" xfId="4174"/>
    <cellStyle name="_Power Cost Value Copy 11.30.05 gas 1.09.06 AURORA at 1.10.06_Rebuttal Power Costs 2 2 2" xfId="18924"/>
    <cellStyle name="_Power Cost Value Copy 11.30.05 gas 1.09.06 AURORA at 1.10.06_Rebuttal Power Costs 2 2 2 2" xfId="23895"/>
    <cellStyle name="_Power Cost Value Copy 11.30.05 gas 1.09.06 AURORA at 1.10.06_Rebuttal Power Costs 2 2 3" xfId="23896"/>
    <cellStyle name="_Power Cost Value Copy 11.30.05 gas 1.09.06 AURORA at 1.10.06_Rebuttal Power Costs 2 3" xfId="14290"/>
    <cellStyle name="_Power Cost Value Copy 11.30.05 gas 1.09.06 AURORA at 1.10.06_Rebuttal Power Costs 2 3 2" xfId="23897"/>
    <cellStyle name="_Power Cost Value Copy 11.30.05 gas 1.09.06 AURORA at 1.10.06_Rebuttal Power Costs 2 4" xfId="23898"/>
    <cellStyle name="_Power Cost Value Copy 11.30.05 gas 1.09.06 AURORA at 1.10.06_Rebuttal Power Costs 3" xfId="4175"/>
    <cellStyle name="_Power Cost Value Copy 11.30.05 gas 1.09.06 AURORA at 1.10.06_Rebuttal Power Costs 3 2" xfId="18925"/>
    <cellStyle name="_Power Cost Value Copy 11.30.05 gas 1.09.06 AURORA at 1.10.06_Rebuttal Power Costs 3 2 2" xfId="23899"/>
    <cellStyle name="_Power Cost Value Copy 11.30.05 gas 1.09.06 AURORA at 1.10.06_Rebuttal Power Costs 3 3" xfId="23900"/>
    <cellStyle name="_Power Cost Value Copy 11.30.05 gas 1.09.06 AURORA at 1.10.06_Rebuttal Power Costs 3 4" xfId="23901"/>
    <cellStyle name="_Power Cost Value Copy 11.30.05 gas 1.09.06 AURORA at 1.10.06_Rebuttal Power Costs 4" xfId="14289"/>
    <cellStyle name="_Power Cost Value Copy 11.30.05 gas 1.09.06 AURORA at 1.10.06_Rebuttal Power Costs 4 2" xfId="23902"/>
    <cellStyle name="_Power Cost Value Copy 11.30.05 gas 1.09.06 AURORA at 1.10.06_Rebuttal Power Costs 5" xfId="23903"/>
    <cellStyle name="_Power Cost Value Copy 11.30.05 gas 1.09.06 AURORA at 1.10.06_Rebuttal Power Costs_Adj Bench DR 3 for Initial Briefs (Electric)" xfId="4176"/>
    <cellStyle name="_Power Cost Value Copy 11.30.05 gas 1.09.06 AURORA at 1.10.06_Rebuttal Power Costs_Adj Bench DR 3 for Initial Briefs (Electric) 2" xfId="4177"/>
    <cellStyle name="_Power Cost Value Copy 11.30.05 gas 1.09.06 AURORA at 1.10.06_Rebuttal Power Costs_Adj Bench DR 3 for Initial Briefs (Electric) 2 2" xfId="4178"/>
    <cellStyle name="_Power Cost Value Copy 11.30.05 gas 1.09.06 AURORA at 1.10.06_Rebuttal Power Costs_Adj Bench DR 3 for Initial Briefs (Electric) 2 2 2" xfId="18926"/>
    <cellStyle name="_Power Cost Value Copy 11.30.05 gas 1.09.06 AURORA at 1.10.06_Rebuttal Power Costs_Adj Bench DR 3 for Initial Briefs (Electric) 2 2 2 2" xfId="23904"/>
    <cellStyle name="_Power Cost Value Copy 11.30.05 gas 1.09.06 AURORA at 1.10.06_Rebuttal Power Costs_Adj Bench DR 3 for Initial Briefs (Electric) 2 2 3" xfId="23905"/>
    <cellStyle name="_Power Cost Value Copy 11.30.05 gas 1.09.06 AURORA at 1.10.06_Rebuttal Power Costs_Adj Bench DR 3 for Initial Briefs (Electric) 2 3" xfId="14292"/>
    <cellStyle name="_Power Cost Value Copy 11.30.05 gas 1.09.06 AURORA at 1.10.06_Rebuttal Power Costs_Adj Bench DR 3 for Initial Briefs (Electric) 2 3 2" xfId="23906"/>
    <cellStyle name="_Power Cost Value Copy 11.30.05 gas 1.09.06 AURORA at 1.10.06_Rebuttal Power Costs_Adj Bench DR 3 for Initial Briefs (Electric) 2 4" xfId="23907"/>
    <cellStyle name="_Power Cost Value Copy 11.30.05 gas 1.09.06 AURORA at 1.10.06_Rebuttal Power Costs_Adj Bench DR 3 for Initial Briefs (Electric) 3" xfId="4179"/>
    <cellStyle name="_Power Cost Value Copy 11.30.05 gas 1.09.06 AURORA at 1.10.06_Rebuttal Power Costs_Adj Bench DR 3 for Initial Briefs (Electric) 3 2" xfId="18927"/>
    <cellStyle name="_Power Cost Value Copy 11.30.05 gas 1.09.06 AURORA at 1.10.06_Rebuttal Power Costs_Adj Bench DR 3 for Initial Briefs (Electric) 3 2 2" xfId="23908"/>
    <cellStyle name="_Power Cost Value Copy 11.30.05 gas 1.09.06 AURORA at 1.10.06_Rebuttal Power Costs_Adj Bench DR 3 for Initial Briefs (Electric) 3 3" xfId="23909"/>
    <cellStyle name="_Power Cost Value Copy 11.30.05 gas 1.09.06 AURORA at 1.10.06_Rebuttal Power Costs_Adj Bench DR 3 for Initial Briefs (Electric) 3 4" xfId="23910"/>
    <cellStyle name="_Power Cost Value Copy 11.30.05 gas 1.09.06 AURORA at 1.10.06_Rebuttal Power Costs_Adj Bench DR 3 for Initial Briefs (Electric) 4" xfId="14291"/>
    <cellStyle name="_Power Cost Value Copy 11.30.05 gas 1.09.06 AURORA at 1.10.06_Rebuttal Power Costs_Adj Bench DR 3 for Initial Briefs (Electric) 4 2" xfId="23911"/>
    <cellStyle name="_Power Cost Value Copy 11.30.05 gas 1.09.06 AURORA at 1.10.06_Rebuttal Power Costs_Adj Bench DR 3 for Initial Briefs (Electric) 5" xfId="23912"/>
    <cellStyle name="_Power Cost Value Copy 11.30.05 gas 1.09.06 AURORA at 1.10.06_Rebuttal Power Costs_Adj Bench DR 3 for Initial Briefs (Electric)_DEM-WP(C) ENERG10C--ctn Mid-C_042010 2010GRC" xfId="9586"/>
    <cellStyle name="_Power Cost Value Copy 11.30.05 gas 1.09.06 AURORA at 1.10.06_Rebuttal Power Costs_Adj Bench DR 3 for Initial Briefs (Electric)_DEM-WP(C) ENERG10C--ctn Mid-C_042010 2010GRC 2" xfId="39262"/>
    <cellStyle name="_Power Cost Value Copy 11.30.05 gas 1.09.06 AURORA at 1.10.06_Rebuttal Power Costs_DEM-WP(C) ENERG10C--ctn Mid-C_042010 2010GRC" xfId="9587"/>
    <cellStyle name="_Power Cost Value Copy 11.30.05 gas 1.09.06 AURORA at 1.10.06_Rebuttal Power Costs_DEM-WP(C) ENERG10C--ctn Mid-C_042010 2010GRC 2" xfId="39263"/>
    <cellStyle name="_Power Cost Value Copy 11.30.05 gas 1.09.06 AURORA at 1.10.06_Rebuttal Power Costs_Electric Rev Req Model (2009 GRC) Rebuttal" xfId="4180"/>
    <cellStyle name="_Power Cost Value Copy 11.30.05 gas 1.09.06 AURORA at 1.10.06_Rebuttal Power Costs_Electric Rev Req Model (2009 GRC) Rebuttal 2" xfId="4181"/>
    <cellStyle name="_Power Cost Value Copy 11.30.05 gas 1.09.06 AURORA at 1.10.06_Rebuttal Power Costs_Electric Rev Req Model (2009 GRC) Rebuttal 2 2" xfId="4182"/>
    <cellStyle name="_Power Cost Value Copy 11.30.05 gas 1.09.06 AURORA at 1.10.06_Rebuttal Power Costs_Electric Rev Req Model (2009 GRC) Rebuttal 2 2 2" xfId="18928"/>
    <cellStyle name="_Power Cost Value Copy 11.30.05 gas 1.09.06 AURORA at 1.10.06_Rebuttal Power Costs_Electric Rev Req Model (2009 GRC) Rebuttal 2 3" xfId="16310"/>
    <cellStyle name="_Power Cost Value Copy 11.30.05 gas 1.09.06 AURORA at 1.10.06_Rebuttal Power Costs_Electric Rev Req Model (2009 GRC) Rebuttal 3" xfId="4183"/>
    <cellStyle name="_Power Cost Value Copy 11.30.05 gas 1.09.06 AURORA at 1.10.06_Rebuttal Power Costs_Electric Rev Req Model (2009 GRC) Rebuttal 3 2" xfId="18929"/>
    <cellStyle name="_Power Cost Value Copy 11.30.05 gas 1.09.06 AURORA at 1.10.06_Rebuttal Power Costs_Electric Rev Req Model (2009 GRC) Rebuttal 4" xfId="14293"/>
    <cellStyle name="_Power Cost Value Copy 11.30.05 gas 1.09.06 AURORA at 1.10.06_Rebuttal Power Costs_Electric Rev Req Model (2009 GRC) Rebuttal REmoval of New  WH Solar AdjustMI" xfId="4184"/>
    <cellStyle name="_Power Cost Value Copy 11.30.05 gas 1.09.06 AURORA at 1.10.06_Rebuttal Power Costs_Electric Rev Req Model (2009 GRC) Rebuttal REmoval of New  WH Solar AdjustMI 2" xfId="4185"/>
    <cellStyle name="_Power Cost Value Copy 11.30.05 gas 1.09.06 AURORA at 1.10.06_Rebuttal Power Costs_Electric Rev Req Model (2009 GRC) Rebuttal REmoval of New  WH Solar AdjustMI 2 2" xfId="4186"/>
    <cellStyle name="_Power Cost Value Copy 11.30.05 gas 1.09.06 AURORA at 1.10.06_Rebuttal Power Costs_Electric Rev Req Model (2009 GRC) Rebuttal REmoval of New  WH Solar AdjustMI 2 2 2" xfId="18930"/>
    <cellStyle name="_Power Cost Value Copy 11.30.05 gas 1.09.06 AURORA at 1.10.06_Rebuttal Power Costs_Electric Rev Req Model (2009 GRC) Rebuttal REmoval of New  WH Solar AdjustMI 2 2 2 2" xfId="23913"/>
    <cellStyle name="_Power Cost Value Copy 11.30.05 gas 1.09.06 AURORA at 1.10.06_Rebuttal Power Costs_Electric Rev Req Model (2009 GRC) Rebuttal REmoval of New  WH Solar AdjustMI 2 2 3" xfId="23914"/>
    <cellStyle name="_Power Cost Value Copy 11.30.05 gas 1.09.06 AURORA at 1.10.06_Rebuttal Power Costs_Electric Rev Req Model (2009 GRC) Rebuttal REmoval of New  WH Solar AdjustMI 2 3" xfId="14295"/>
    <cellStyle name="_Power Cost Value Copy 11.30.05 gas 1.09.06 AURORA at 1.10.06_Rebuttal Power Costs_Electric Rev Req Model (2009 GRC) Rebuttal REmoval of New  WH Solar AdjustMI 2 3 2" xfId="23915"/>
    <cellStyle name="_Power Cost Value Copy 11.30.05 gas 1.09.06 AURORA at 1.10.06_Rebuttal Power Costs_Electric Rev Req Model (2009 GRC) Rebuttal REmoval of New  WH Solar AdjustMI 2 4" xfId="23916"/>
    <cellStyle name="_Power Cost Value Copy 11.30.05 gas 1.09.06 AURORA at 1.10.06_Rebuttal Power Costs_Electric Rev Req Model (2009 GRC) Rebuttal REmoval of New  WH Solar AdjustMI 3" xfId="4187"/>
    <cellStyle name="_Power Cost Value Copy 11.30.05 gas 1.09.06 AURORA at 1.10.06_Rebuttal Power Costs_Electric Rev Req Model (2009 GRC) Rebuttal REmoval of New  WH Solar AdjustMI 3 2" xfId="18931"/>
    <cellStyle name="_Power Cost Value Copy 11.30.05 gas 1.09.06 AURORA at 1.10.06_Rebuttal Power Costs_Electric Rev Req Model (2009 GRC) Rebuttal REmoval of New  WH Solar AdjustMI 3 2 2" xfId="23917"/>
    <cellStyle name="_Power Cost Value Copy 11.30.05 gas 1.09.06 AURORA at 1.10.06_Rebuttal Power Costs_Electric Rev Req Model (2009 GRC) Rebuttal REmoval of New  WH Solar AdjustMI 3 3" xfId="23918"/>
    <cellStyle name="_Power Cost Value Copy 11.30.05 gas 1.09.06 AURORA at 1.10.06_Rebuttal Power Costs_Electric Rev Req Model (2009 GRC) Rebuttal REmoval of New  WH Solar AdjustMI 3 4" xfId="23919"/>
    <cellStyle name="_Power Cost Value Copy 11.30.05 gas 1.09.06 AURORA at 1.10.06_Rebuttal Power Costs_Electric Rev Req Model (2009 GRC) Rebuttal REmoval of New  WH Solar AdjustMI 4" xfId="14294"/>
    <cellStyle name="_Power Cost Value Copy 11.30.05 gas 1.09.06 AURORA at 1.10.06_Rebuttal Power Costs_Electric Rev Req Model (2009 GRC) Rebuttal REmoval of New  WH Solar AdjustMI 4 2" xfId="23920"/>
    <cellStyle name="_Power Cost Value Copy 11.30.05 gas 1.09.06 AURORA at 1.10.06_Rebuttal Power Costs_Electric Rev Req Model (2009 GRC) Rebuttal REmoval of New  WH Solar AdjustMI 5" xfId="23921"/>
    <cellStyle name="_Power Cost Value Copy 11.30.05 gas 1.09.06 AURORA at 1.10.06_Rebuttal Power Costs_Electric Rev Req Model (2009 GRC) Rebuttal REmoval of New  WH Solar AdjustMI_DEM-WP(C) ENERG10C--ctn Mid-C_042010 2010GRC" xfId="9588"/>
    <cellStyle name="_Power Cost Value Copy 11.30.05 gas 1.09.06 AURORA at 1.10.06_Rebuttal Power Costs_Electric Rev Req Model (2009 GRC) Rebuttal REmoval of New  WH Solar AdjustMI_DEM-WP(C) ENERG10C--ctn Mid-C_042010 2010GRC 2" xfId="39264"/>
    <cellStyle name="_Power Cost Value Copy 11.30.05 gas 1.09.06 AURORA at 1.10.06_Rebuttal Power Costs_Electric Rev Req Model (2009 GRC) Revised 01-18-2010" xfId="4188"/>
    <cellStyle name="_Power Cost Value Copy 11.30.05 gas 1.09.06 AURORA at 1.10.06_Rebuttal Power Costs_Electric Rev Req Model (2009 GRC) Revised 01-18-2010 2" xfId="4189"/>
    <cellStyle name="_Power Cost Value Copy 11.30.05 gas 1.09.06 AURORA at 1.10.06_Rebuttal Power Costs_Electric Rev Req Model (2009 GRC) Revised 01-18-2010 2 2" xfId="4190"/>
    <cellStyle name="_Power Cost Value Copy 11.30.05 gas 1.09.06 AURORA at 1.10.06_Rebuttal Power Costs_Electric Rev Req Model (2009 GRC) Revised 01-18-2010 2 2 2" xfId="18932"/>
    <cellStyle name="_Power Cost Value Copy 11.30.05 gas 1.09.06 AURORA at 1.10.06_Rebuttal Power Costs_Electric Rev Req Model (2009 GRC) Revised 01-18-2010 2 2 2 2" xfId="23922"/>
    <cellStyle name="_Power Cost Value Copy 11.30.05 gas 1.09.06 AURORA at 1.10.06_Rebuttal Power Costs_Electric Rev Req Model (2009 GRC) Revised 01-18-2010 2 2 3" xfId="23923"/>
    <cellStyle name="_Power Cost Value Copy 11.30.05 gas 1.09.06 AURORA at 1.10.06_Rebuttal Power Costs_Electric Rev Req Model (2009 GRC) Revised 01-18-2010 2 3" xfId="14297"/>
    <cellStyle name="_Power Cost Value Copy 11.30.05 gas 1.09.06 AURORA at 1.10.06_Rebuttal Power Costs_Electric Rev Req Model (2009 GRC) Revised 01-18-2010 2 3 2" xfId="23924"/>
    <cellStyle name="_Power Cost Value Copy 11.30.05 gas 1.09.06 AURORA at 1.10.06_Rebuttal Power Costs_Electric Rev Req Model (2009 GRC) Revised 01-18-2010 2 4" xfId="23925"/>
    <cellStyle name="_Power Cost Value Copy 11.30.05 gas 1.09.06 AURORA at 1.10.06_Rebuttal Power Costs_Electric Rev Req Model (2009 GRC) Revised 01-18-2010 3" xfId="4191"/>
    <cellStyle name="_Power Cost Value Copy 11.30.05 gas 1.09.06 AURORA at 1.10.06_Rebuttal Power Costs_Electric Rev Req Model (2009 GRC) Revised 01-18-2010 3 2" xfId="18933"/>
    <cellStyle name="_Power Cost Value Copy 11.30.05 gas 1.09.06 AURORA at 1.10.06_Rebuttal Power Costs_Electric Rev Req Model (2009 GRC) Revised 01-18-2010 3 2 2" xfId="23926"/>
    <cellStyle name="_Power Cost Value Copy 11.30.05 gas 1.09.06 AURORA at 1.10.06_Rebuttal Power Costs_Electric Rev Req Model (2009 GRC) Revised 01-18-2010 3 3" xfId="23927"/>
    <cellStyle name="_Power Cost Value Copy 11.30.05 gas 1.09.06 AURORA at 1.10.06_Rebuttal Power Costs_Electric Rev Req Model (2009 GRC) Revised 01-18-2010 3 4" xfId="23928"/>
    <cellStyle name="_Power Cost Value Copy 11.30.05 gas 1.09.06 AURORA at 1.10.06_Rebuttal Power Costs_Electric Rev Req Model (2009 GRC) Revised 01-18-2010 4" xfId="14296"/>
    <cellStyle name="_Power Cost Value Copy 11.30.05 gas 1.09.06 AURORA at 1.10.06_Rebuttal Power Costs_Electric Rev Req Model (2009 GRC) Revised 01-18-2010 4 2" xfId="23929"/>
    <cellStyle name="_Power Cost Value Copy 11.30.05 gas 1.09.06 AURORA at 1.10.06_Rebuttal Power Costs_Electric Rev Req Model (2009 GRC) Revised 01-18-2010 5" xfId="23930"/>
    <cellStyle name="_Power Cost Value Copy 11.30.05 gas 1.09.06 AURORA at 1.10.06_Rebuttal Power Costs_Electric Rev Req Model (2009 GRC) Revised 01-18-2010_DEM-WP(C) ENERG10C--ctn Mid-C_042010 2010GRC" xfId="9589"/>
    <cellStyle name="_Power Cost Value Copy 11.30.05 gas 1.09.06 AURORA at 1.10.06_Rebuttal Power Costs_Electric Rev Req Model (2009 GRC) Revised 01-18-2010_DEM-WP(C) ENERG10C--ctn Mid-C_042010 2010GRC 2" xfId="39265"/>
    <cellStyle name="_Power Cost Value Copy 11.30.05 gas 1.09.06 AURORA at 1.10.06_Rebuttal Power Costs_Final Order Electric EXHIBIT A-1" xfId="4192"/>
    <cellStyle name="_Power Cost Value Copy 11.30.05 gas 1.09.06 AURORA at 1.10.06_Rebuttal Power Costs_Final Order Electric EXHIBIT A-1 2" xfId="4193"/>
    <cellStyle name="_Power Cost Value Copy 11.30.05 gas 1.09.06 AURORA at 1.10.06_Rebuttal Power Costs_Final Order Electric EXHIBIT A-1 2 2" xfId="4194"/>
    <cellStyle name="_Power Cost Value Copy 11.30.05 gas 1.09.06 AURORA at 1.10.06_Rebuttal Power Costs_Final Order Electric EXHIBIT A-1 2 2 2" xfId="18934"/>
    <cellStyle name="_Power Cost Value Copy 11.30.05 gas 1.09.06 AURORA at 1.10.06_Rebuttal Power Costs_Final Order Electric EXHIBIT A-1 2 3" xfId="16311"/>
    <cellStyle name="_Power Cost Value Copy 11.30.05 gas 1.09.06 AURORA at 1.10.06_Rebuttal Power Costs_Final Order Electric EXHIBIT A-1 2 4" xfId="23931"/>
    <cellStyle name="_Power Cost Value Copy 11.30.05 gas 1.09.06 AURORA at 1.10.06_Rebuttal Power Costs_Final Order Electric EXHIBIT A-1 3" xfId="4195"/>
    <cellStyle name="_Power Cost Value Copy 11.30.05 gas 1.09.06 AURORA at 1.10.06_Rebuttal Power Costs_Final Order Electric EXHIBIT A-1 3 2" xfId="18935"/>
    <cellStyle name="_Power Cost Value Copy 11.30.05 gas 1.09.06 AURORA at 1.10.06_Rebuttal Power Costs_Final Order Electric EXHIBIT A-1 4" xfId="14298"/>
    <cellStyle name="_Power Cost Value Copy 11.30.05 gas 1.09.06 AURORA at 1.10.06_Rebuttal Power Costs_Final Order Electric EXHIBIT A-1 5" xfId="23932"/>
    <cellStyle name="_Power Cost Value Copy 11.30.05 gas 1.09.06 AURORA at 1.10.06_Rebuttal Power Costs_Final Order Electric EXHIBIT A-1 6" xfId="23933"/>
    <cellStyle name="_Power Cost Value Copy 11.30.05 gas 1.09.06 AURORA at 1.10.06_ROR 5.02" xfId="4196"/>
    <cellStyle name="_Power Cost Value Copy 11.30.05 gas 1.09.06 AURORA at 1.10.06_ROR 5.02 2" xfId="4197"/>
    <cellStyle name="_Power Cost Value Copy 11.30.05 gas 1.09.06 AURORA at 1.10.06_ROR 5.02 2 2" xfId="4198"/>
    <cellStyle name="_Power Cost Value Copy 11.30.05 gas 1.09.06 AURORA at 1.10.06_ROR 5.02 2 2 2" xfId="18936"/>
    <cellStyle name="_Power Cost Value Copy 11.30.05 gas 1.09.06 AURORA at 1.10.06_ROR 5.02 2 3" xfId="16313"/>
    <cellStyle name="_Power Cost Value Copy 11.30.05 gas 1.09.06 AURORA at 1.10.06_ROR 5.02 3" xfId="4199"/>
    <cellStyle name="_Power Cost Value Copy 11.30.05 gas 1.09.06 AURORA at 1.10.06_ROR 5.02 3 2" xfId="18937"/>
    <cellStyle name="_Power Cost Value Copy 11.30.05 gas 1.09.06 AURORA at 1.10.06_ROR 5.02 4" xfId="16312"/>
    <cellStyle name="_Power Cost Value Copy 11.30.05 gas 1.09.06 AURORA at 1.10.06_Sch 40 Feeder OH 2008" xfId="4200"/>
    <cellStyle name="_Power Cost Value Copy 11.30.05 gas 1.09.06 AURORA at 1.10.06_Sch 40 Feeder OH 2008 2" xfId="4201"/>
    <cellStyle name="_Power Cost Value Copy 11.30.05 gas 1.09.06 AURORA at 1.10.06_Sch 40 Feeder OH 2008 2 2" xfId="4202"/>
    <cellStyle name="_Power Cost Value Copy 11.30.05 gas 1.09.06 AURORA at 1.10.06_Sch 40 Feeder OH 2008 2 2 2" xfId="18938"/>
    <cellStyle name="_Power Cost Value Copy 11.30.05 gas 1.09.06 AURORA at 1.10.06_Sch 40 Feeder OH 2008 2 3" xfId="16315"/>
    <cellStyle name="_Power Cost Value Copy 11.30.05 gas 1.09.06 AURORA at 1.10.06_Sch 40 Feeder OH 2008 3" xfId="4203"/>
    <cellStyle name="_Power Cost Value Copy 11.30.05 gas 1.09.06 AURORA at 1.10.06_Sch 40 Feeder OH 2008 3 2" xfId="18939"/>
    <cellStyle name="_Power Cost Value Copy 11.30.05 gas 1.09.06 AURORA at 1.10.06_Sch 40 Feeder OH 2008 4" xfId="16314"/>
    <cellStyle name="_Power Cost Value Copy 11.30.05 gas 1.09.06 AURORA at 1.10.06_Sch 40 Interim Energy Rates " xfId="4204"/>
    <cellStyle name="_Power Cost Value Copy 11.30.05 gas 1.09.06 AURORA at 1.10.06_Sch 40 Interim Energy Rates  2" xfId="4205"/>
    <cellStyle name="_Power Cost Value Copy 11.30.05 gas 1.09.06 AURORA at 1.10.06_Sch 40 Interim Energy Rates  2 2" xfId="4206"/>
    <cellStyle name="_Power Cost Value Copy 11.30.05 gas 1.09.06 AURORA at 1.10.06_Sch 40 Interim Energy Rates  2 2 2" xfId="18940"/>
    <cellStyle name="_Power Cost Value Copy 11.30.05 gas 1.09.06 AURORA at 1.10.06_Sch 40 Interim Energy Rates  2 3" xfId="16317"/>
    <cellStyle name="_Power Cost Value Copy 11.30.05 gas 1.09.06 AURORA at 1.10.06_Sch 40 Interim Energy Rates  3" xfId="4207"/>
    <cellStyle name="_Power Cost Value Copy 11.30.05 gas 1.09.06 AURORA at 1.10.06_Sch 40 Interim Energy Rates  3 2" xfId="18941"/>
    <cellStyle name="_Power Cost Value Copy 11.30.05 gas 1.09.06 AURORA at 1.10.06_Sch 40 Interim Energy Rates  4" xfId="16316"/>
    <cellStyle name="_Power Cost Value Copy 11.30.05 gas 1.09.06 AURORA at 1.10.06_Sch 40 Substation A&amp;G 2008" xfId="4208"/>
    <cellStyle name="_Power Cost Value Copy 11.30.05 gas 1.09.06 AURORA at 1.10.06_Sch 40 Substation A&amp;G 2008 2" xfId="4209"/>
    <cellStyle name="_Power Cost Value Copy 11.30.05 gas 1.09.06 AURORA at 1.10.06_Sch 40 Substation A&amp;G 2008 2 2" xfId="4210"/>
    <cellStyle name="_Power Cost Value Copy 11.30.05 gas 1.09.06 AURORA at 1.10.06_Sch 40 Substation A&amp;G 2008 2 2 2" xfId="18942"/>
    <cellStyle name="_Power Cost Value Copy 11.30.05 gas 1.09.06 AURORA at 1.10.06_Sch 40 Substation A&amp;G 2008 2 3" xfId="16319"/>
    <cellStyle name="_Power Cost Value Copy 11.30.05 gas 1.09.06 AURORA at 1.10.06_Sch 40 Substation A&amp;G 2008 3" xfId="4211"/>
    <cellStyle name="_Power Cost Value Copy 11.30.05 gas 1.09.06 AURORA at 1.10.06_Sch 40 Substation A&amp;G 2008 3 2" xfId="18943"/>
    <cellStyle name="_Power Cost Value Copy 11.30.05 gas 1.09.06 AURORA at 1.10.06_Sch 40 Substation A&amp;G 2008 4" xfId="16318"/>
    <cellStyle name="_Power Cost Value Copy 11.30.05 gas 1.09.06 AURORA at 1.10.06_Sch 40 Substation O&amp;M 2008" xfId="4212"/>
    <cellStyle name="_Power Cost Value Copy 11.30.05 gas 1.09.06 AURORA at 1.10.06_Sch 40 Substation O&amp;M 2008 2" xfId="4213"/>
    <cellStyle name="_Power Cost Value Copy 11.30.05 gas 1.09.06 AURORA at 1.10.06_Sch 40 Substation O&amp;M 2008 2 2" xfId="4214"/>
    <cellStyle name="_Power Cost Value Copy 11.30.05 gas 1.09.06 AURORA at 1.10.06_Sch 40 Substation O&amp;M 2008 2 2 2" xfId="18944"/>
    <cellStyle name="_Power Cost Value Copy 11.30.05 gas 1.09.06 AURORA at 1.10.06_Sch 40 Substation O&amp;M 2008 2 3" xfId="16321"/>
    <cellStyle name="_Power Cost Value Copy 11.30.05 gas 1.09.06 AURORA at 1.10.06_Sch 40 Substation O&amp;M 2008 3" xfId="4215"/>
    <cellStyle name="_Power Cost Value Copy 11.30.05 gas 1.09.06 AURORA at 1.10.06_Sch 40 Substation O&amp;M 2008 3 2" xfId="18945"/>
    <cellStyle name="_Power Cost Value Copy 11.30.05 gas 1.09.06 AURORA at 1.10.06_Sch 40 Substation O&amp;M 2008 4" xfId="16320"/>
    <cellStyle name="_Power Cost Value Copy 11.30.05 gas 1.09.06 AURORA at 1.10.06_Subs 2008" xfId="4216"/>
    <cellStyle name="_Power Cost Value Copy 11.30.05 gas 1.09.06 AURORA at 1.10.06_Subs 2008 2" xfId="4217"/>
    <cellStyle name="_Power Cost Value Copy 11.30.05 gas 1.09.06 AURORA at 1.10.06_Subs 2008 2 2" xfId="4218"/>
    <cellStyle name="_Power Cost Value Copy 11.30.05 gas 1.09.06 AURORA at 1.10.06_Subs 2008 2 2 2" xfId="18946"/>
    <cellStyle name="_Power Cost Value Copy 11.30.05 gas 1.09.06 AURORA at 1.10.06_Subs 2008 2 3" xfId="16323"/>
    <cellStyle name="_Power Cost Value Copy 11.30.05 gas 1.09.06 AURORA at 1.10.06_Subs 2008 3" xfId="4219"/>
    <cellStyle name="_Power Cost Value Copy 11.30.05 gas 1.09.06 AURORA at 1.10.06_Subs 2008 3 2" xfId="18947"/>
    <cellStyle name="_Power Cost Value Copy 11.30.05 gas 1.09.06 AURORA at 1.10.06_Subs 2008 4" xfId="16322"/>
    <cellStyle name="_Power Cost Value Copy 11.30.05 gas 1.09.06 AURORA at 1.10.06_Transmission Workbook for May BOD" xfId="4220"/>
    <cellStyle name="_Power Cost Value Copy 11.30.05 gas 1.09.06 AURORA at 1.10.06_Transmission Workbook for May BOD 2" xfId="4221"/>
    <cellStyle name="_Power Cost Value Copy 11.30.05 gas 1.09.06 AURORA at 1.10.06_Transmission Workbook for May BOD 2 2" xfId="14299"/>
    <cellStyle name="_Power Cost Value Copy 11.30.05 gas 1.09.06 AURORA at 1.10.06_Transmission Workbook for May BOD 2 2 2" xfId="23934"/>
    <cellStyle name="_Power Cost Value Copy 11.30.05 gas 1.09.06 AURORA at 1.10.06_Transmission Workbook for May BOD 2 2 2 2" xfId="23935"/>
    <cellStyle name="_Power Cost Value Copy 11.30.05 gas 1.09.06 AURORA at 1.10.06_Transmission Workbook for May BOD 2 2 3" xfId="23936"/>
    <cellStyle name="_Power Cost Value Copy 11.30.05 gas 1.09.06 AURORA at 1.10.06_Transmission Workbook for May BOD 2 3" xfId="23937"/>
    <cellStyle name="_Power Cost Value Copy 11.30.05 gas 1.09.06 AURORA at 1.10.06_Transmission Workbook for May BOD 2 3 2" xfId="23938"/>
    <cellStyle name="_Power Cost Value Copy 11.30.05 gas 1.09.06 AURORA at 1.10.06_Transmission Workbook for May BOD 2 4" xfId="23939"/>
    <cellStyle name="_Power Cost Value Copy 11.30.05 gas 1.09.06 AURORA at 1.10.06_Transmission Workbook for May BOD 3" xfId="12385"/>
    <cellStyle name="_Power Cost Value Copy 11.30.05 gas 1.09.06 AURORA at 1.10.06_Transmission Workbook for May BOD 3 2" xfId="23940"/>
    <cellStyle name="_Power Cost Value Copy 11.30.05 gas 1.09.06 AURORA at 1.10.06_Transmission Workbook for May BOD 3 2 2" xfId="23941"/>
    <cellStyle name="_Power Cost Value Copy 11.30.05 gas 1.09.06 AURORA at 1.10.06_Transmission Workbook for May BOD 3 3" xfId="23942"/>
    <cellStyle name="_Power Cost Value Copy 11.30.05 gas 1.09.06 AURORA at 1.10.06_Transmission Workbook for May BOD 3 4" xfId="23943"/>
    <cellStyle name="_Power Cost Value Copy 11.30.05 gas 1.09.06 AURORA at 1.10.06_Transmission Workbook for May BOD 4" xfId="23944"/>
    <cellStyle name="_Power Cost Value Copy 11.30.05 gas 1.09.06 AURORA at 1.10.06_Transmission Workbook for May BOD 4 2" xfId="23945"/>
    <cellStyle name="_Power Cost Value Copy 11.30.05 gas 1.09.06 AURORA at 1.10.06_Transmission Workbook for May BOD 5" xfId="23946"/>
    <cellStyle name="_Power Cost Value Copy 11.30.05 gas 1.09.06 AURORA at 1.10.06_Transmission Workbook for May BOD_DEM-WP(C) ENERG10C--ctn Mid-C_042010 2010GRC" xfId="9590"/>
    <cellStyle name="_Power Cost Value Copy 11.30.05 gas 1.09.06 AURORA at 1.10.06_Transmission Workbook for May BOD_DEM-WP(C) ENERG10C--ctn Mid-C_042010 2010GRC 2" xfId="39266"/>
    <cellStyle name="_Power Cost Value Copy 11.30.05 gas 1.09.06 AURORA at 1.10.06_Wind Integration 10GRC" xfId="4222"/>
    <cellStyle name="_Power Cost Value Copy 11.30.05 gas 1.09.06 AURORA at 1.10.06_Wind Integration 10GRC 2" xfId="4223"/>
    <cellStyle name="_Power Cost Value Copy 11.30.05 gas 1.09.06 AURORA at 1.10.06_Wind Integration 10GRC 2 2" xfId="14300"/>
    <cellStyle name="_Power Cost Value Copy 11.30.05 gas 1.09.06 AURORA at 1.10.06_Wind Integration 10GRC 2 2 2" xfId="23947"/>
    <cellStyle name="_Power Cost Value Copy 11.30.05 gas 1.09.06 AURORA at 1.10.06_Wind Integration 10GRC 2 2 2 2" xfId="23948"/>
    <cellStyle name="_Power Cost Value Copy 11.30.05 gas 1.09.06 AURORA at 1.10.06_Wind Integration 10GRC 2 2 3" xfId="23949"/>
    <cellStyle name="_Power Cost Value Copy 11.30.05 gas 1.09.06 AURORA at 1.10.06_Wind Integration 10GRC 2 3" xfId="23950"/>
    <cellStyle name="_Power Cost Value Copy 11.30.05 gas 1.09.06 AURORA at 1.10.06_Wind Integration 10GRC 2 3 2" xfId="23951"/>
    <cellStyle name="_Power Cost Value Copy 11.30.05 gas 1.09.06 AURORA at 1.10.06_Wind Integration 10GRC 2 4" xfId="23952"/>
    <cellStyle name="_Power Cost Value Copy 11.30.05 gas 1.09.06 AURORA at 1.10.06_Wind Integration 10GRC 3" xfId="12386"/>
    <cellStyle name="_Power Cost Value Copy 11.30.05 gas 1.09.06 AURORA at 1.10.06_Wind Integration 10GRC 3 2" xfId="23953"/>
    <cellStyle name="_Power Cost Value Copy 11.30.05 gas 1.09.06 AURORA at 1.10.06_Wind Integration 10GRC 3 2 2" xfId="23954"/>
    <cellStyle name="_Power Cost Value Copy 11.30.05 gas 1.09.06 AURORA at 1.10.06_Wind Integration 10GRC 3 3" xfId="23955"/>
    <cellStyle name="_Power Cost Value Copy 11.30.05 gas 1.09.06 AURORA at 1.10.06_Wind Integration 10GRC 3 4" xfId="23956"/>
    <cellStyle name="_Power Cost Value Copy 11.30.05 gas 1.09.06 AURORA at 1.10.06_Wind Integration 10GRC 4" xfId="23957"/>
    <cellStyle name="_Power Cost Value Copy 11.30.05 gas 1.09.06 AURORA at 1.10.06_Wind Integration 10GRC 4 2" xfId="23958"/>
    <cellStyle name="_Power Cost Value Copy 11.30.05 gas 1.09.06 AURORA at 1.10.06_Wind Integration 10GRC 5" xfId="23959"/>
    <cellStyle name="_Power Cost Value Copy 11.30.05 gas 1.09.06 AURORA at 1.10.06_Wind Integration 10GRC_DEM-WP(C) ENERG10C--ctn Mid-C_042010 2010GRC" xfId="9591"/>
    <cellStyle name="_Power Cost Value Copy 11.30.05 gas 1.09.06 AURORA at 1.10.06_Wind Integration 10GRC_DEM-WP(C) ENERG10C--ctn Mid-C_042010 2010GRC 2" xfId="39267"/>
    <cellStyle name="_Power Costs Rate Year 11-13-07" xfId="10999"/>
    <cellStyle name="_Power Costs Rate Year 11-13-07 2" xfId="23960"/>
    <cellStyle name="_Price Output" xfId="4224"/>
    <cellStyle name="_Price Output 2" xfId="9592"/>
    <cellStyle name="_Price Output 2 2" xfId="23961"/>
    <cellStyle name="_Price Output 2 2 2" xfId="23962"/>
    <cellStyle name="_Price Output 2 2 2 2" xfId="23963"/>
    <cellStyle name="_Price Output 2 2 2 2 2" xfId="23964"/>
    <cellStyle name="_Price Output 2 2 2 3" xfId="23965"/>
    <cellStyle name="_Price Output 2 2 3" xfId="23966"/>
    <cellStyle name="_Price Output 2 2 3 2" xfId="23967"/>
    <cellStyle name="_Price Output 2 2 4" xfId="23968"/>
    <cellStyle name="_Price Output 2 2 5" xfId="23969"/>
    <cellStyle name="_Price Output 2 3" xfId="23970"/>
    <cellStyle name="_Price Output 2 3 2" xfId="23971"/>
    <cellStyle name="_Price Output 2 3 2 2" xfId="23972"/>
    <cellStyle name="_Price Output 2 3 3" xfId="23973"/>
    <cellStyle name="_Price Output 2 4" xfId="23974"/>
    <cellStyle name="_Price Output 2 4 2" xfId="23975"/>
    <cellStyle name="_Price Output 2 5" xfId="23976"/>
    <cellStyle name="_Price Output 3" xfId="9593"/>
    <cellStyle name="_Price Output 3 2" xfId="9594"/>
    <cellStyle name="_Price Output 3 2 2" xfId="23977"/>
    <cellStyle name="_Price Output 3 2 2 2" xfId="23978"/>
    <cellStyle name="_Price Output 3 2 3" xfId="23979"/>
    <cellStyle name="_Price Output 3 3" xfId="23980"/>
    <cellStyle name="_Price Output 3 3 2" xfId="23981"/>
    <cellStyle name="_Price Output 3 4" xfId="23982"/>
    <cellStyle name="_Price Output 4" xfId="23983"/>
    <cellStyle name="_Price Output 4 2" xfId="23984"/>
    <cellStyle name="_Price Output 4 2 2" xfId="23985"/>
    <cellStyle name="_Price Output 4 2 2 2" xfId="23986"/>
    <cellStyle name="_Price Output 4 2 3" xfId="23987"/>
    <cellStyle name="_Price Output 4 2 4" xfId="23988"/>
    <cellStyle name="_Price Output 4 3" xfId="23989"/>
    <cellStyle name="_Price Output 4 3 2" xfId="23990"/>
    <cellStyle name="_Price Output 4 4" xfId="23991"/>
    <cellStyle name="_Price Output 4 5" xfId="23992"/>
    <cellStyle name="_Price Output 5" xfId="23993"/>
    <cellStyle name="_Price Output 5 2" xfId="23994"/>
    <cellStyle name="_Price Output 5 2 2" xfId="23995"/>
    <cellStyle name="_Price Output 5 2 2 2" xfId="23996"/>
    <cellStyle name="_Price Output 5 2 3" xfId="23997"/>
    <cellStyle name="_Price Output 5 2 4" xfId="23998"/>
    <cellStyle name="_Price Output 5 3" xfId="23999"/>
    <cellStyle name="_Price Output 5 3 2" xfId="24000"/>
    <cellStyle name="_Price Output 5 4" xfId="24001"/>
    <cellStyle name="_Price Output 5 5" xfId="24002"/>
    <cellStyle name="_Price Output 6" xfId="24003"/>
    <cellStyle name="_Price Output 6 2" xfId="24004"/>
    <cellStyle name="_Price Output 6 2 2" xfId="24005"/>
    <cellStyle name="_Price Output 6 2 2 2" xfId="24006"/>
    <cellStyle name="_Price Output 6 2 3" xfId="24007"/>
    <cellStyle name="_Price Output 6 2 4" xfId="24008"/>
    <cellStyle name="_Price Output 6 3" xfId="24009"/>
    <cellStyle name="_Price Output 6 3 2" xfId="24010"/>
    <cellStyle name="_Price Output 6 4" xfId="24011"/>
    <cellStyle name="_Price Output 6 5" xfId="24012"/>
    <cellStyle name="_Price Output 7" xfId="24013"/>
    <cellStyle name="_Price Output 7 2" xfId="24014"/>
    <cellStyle name="_Price Output 8" xfId="24015"/>
    <cellStyle name="_Price Output_DEM-WP(C) Chelan Power Costs" xfId="9595"/>
    <cellStyle name="_Price Output_DEM-WP(C) Chelan Power Costs 2" xfId="24016"/>
    <cellStyle name="_Price Output_DEM-WP(C) Chelan Power Costs 2 2" xfId="24017"/>
    <cellStyle name="_Price Output_DEM-WP(C) Chelan Power Costs 2 2 2" xfId="24018"/>
    <cellStyle name="_Price Output_DEM-WP(C) Chelan Power Costs 2 3" xfId="24019"/>
    <cellStyle name="_Price Output_DEM-WP(C) Chelan Power Costs 2 4" xfId="24020"/>
    <cellStyle name="_Price Output_DEM-WP(C) Chelan Power Costs 3" xfId="24021"/>
    <cellStyle name="_Price Output_DEM-WP(C) Chelan Power Costs 3 2" xfId="24022"/>
    <cellStyle name="_Price Output_DEM-WP(C) Chelan Power Costs 4" xfId="24023"/>
    <cellStyle name="_Price Output_DEM-WP(C) ENERG10C--ctn Mid-C_042010 2010GRC" xfId="9596"/>
    <cellStyle name="_Price Output_DEM-WP(C) ENERG10C--ctn Mid-C_042010 2010GRC 2" xfId="39268"/>
    <cellStyle name="_Price Output_DEM-WP(C) Gas Transport 2010GRC" xfId="9597"/>
    <cellStyle name="_Price Output_DEM-WP(C) Gas Transport 2010GRC 2" xfId="24024"/>
    <cellStyle name="_Price Output_DEM-WP(C) Gas Transport 2010GRC 2 2" xfId="24025"/>
    <cellStyle name="_Price Output_DEM-WP(C) Gas Transport 2010GRC 2 2 2" xfId="24026"/>
    <cellStyle name="_Price Output_DEM-WP(C) Gas Transport 2010GRC 2 3" xfId="24027"/>
    <cellStyle name="_Price Output_DEM-WP(C) Gas Transport 2010GRC 2 4" xfId="24028"/>
    <cellStyle name="_Price Output_DEM-WP(C) Gas Transport 2010GRC 3" xfId="24029"/>
    <cellStyle name="_Price Output_DEM-WP(C) Gas Transport 2010GRC 3 2" xfId="24030"/>
    <cellStyle name="_Price Output_DEM-WP(C) Gas Transport 2010GRC 4" xfId="24031"/>
    <cellStyle name="_Price Output_NIM Summary" xfId="4225"/>
    <cellStyle name="_Price Output_NIM Summary 2" xfId="4226"/>
    <cellStyle name="_Price Output_NIM Summary 2 2" xfId="14301"/>
    <cellStyle name="_Price Output_NIM Summary 2 2 2" xfId="24032"/>
    <cellStyle name="_Price Output_NIM Summary 2 2 2 2" xfId="24033"/>
    <cellStyle name="_Price Output_NIM Summary 2 2 3" xfId="24034"/>
    <cellStyle name="_Price Output_NIM Summary 2 3" xfId="24035"/>
    <cellStyle name="_Price Output_NIM Summary 2 3 2" xfId="24036"/>
    <cellStyle name="_Price Output_NIM Summary 2 4" xfId="24037"/>
    <cellStyle name="_Price Output_NIM Summary 3" xfId="12387"/>
    <cellStyle name="_Price Output_NIM Summary 3 2" xfId="24038"/>
    <cellStyle name="_Price Output_NIM Summary 3 2 2" xfId="24039"/>
    <cellStyle name="_Price Output_NIM Summary 3 3" xfId="24040"/>
    <cellStyle name="_Price Output_NIM Summary 3 4" xfId="24041"/>
    <cellStyle name="_Price Output_NIM Summary 4" xfId="24042"/>
    <cellStyle name="_Price Output_NIM Summary 4 2" xfId="24043"/>
    <cellStyle name="_Price Output_NIM Summary 5" xfId="24044"/>
    <cellStyle name="_Price Output_NIM Summary_DEM-WP(C) ENERG10C--ctn Mid-C_042010 2010GRC" xfId="9598"/>
    <cellStyle name="_Price Output_NIM Summary_DEM-WP(C) ENERG10C--ctn Mid-C_042010 2010GRC 2" xfId="39269"/>
    <cellStyle name="_Price Output_Wind Integration 10GRC" xfId="4227"/>
    <cellStyle name="_Price Output_Wind Integration 10GRC 2" xfId="4228"/>
    <cellStyle name="_Price Output_Wind Integration 10GRC 2 2" xfId="14302"/>
    <cellStyle name="_Price Output_Wind Integration 10GRC 2 2 2" xfId="24045"/>
    <cellStyle name="_Price Output_Wind Integration 10GRC 2 2 2 2" xfId="24046"/>
    <cellStyle name="_Price Output_Wind Integration 10GRC 2 2 3" xfId="24047"/>
    <cellStyle name="_Price Output_Wind Integration 10GRC 2 3" xfId="24048"/>
    <cellStyle name="_Price Output_Wind Integration 10GRC 2 3 2" xfId="24049"/>
    <cellStyle name="_Price Output_Wind Integration 10GRC 2 4" xfId="24050"/>
    <cellStyle name="_Price Output_Wind Integration 10GRC 3" xfId="12388"/>
    <cellStyle name="_Price Output_Wind Integration 10GRC 3 2" xfId="24051"/>
    <cellStyle name="_Price Output_Wind Integration 10GRC 3 2 2" xfId="24052"/>
    <cellStyle name="_Price Output_Wind Integration 10GRC 3 3" xfId="24053"/>
    <cellStyle name="_Price Output_Wind Integration 10GRC 3 4" xfId="24054"/>
    <cellStyle name="_Price Output_Wind Integration 10GRC 4" xfId="24055"/>
    <cellStyle name="_Price Output_Wind Integration 10GRC 4 2" xfId="24056"/>
    <cellStyle name="_Price Output_Wind Integration 10GRC 5" xfId="24057"/>
    <cellStyle name="_Price Output_Wind Integration 10GRC_DEM-WP(C) ENERG10C--ctn Mid-C_042010 2010GRC" xfId="9599"/>
    <cellStyle name="_Price Output_Wind Integration 10GRC_DEM-WP(C) ENERG10C--ctn Mid-C_042010 2010GRC 2" xfId="39270"/>
    <cellStyle name="_Prices" xfId="4229"/>
    <cellStyle name="_Prices 2" xfId="9600"/>
    <cellStyle name="_Prices 2 2" xfId="24058"/>
    <cellStyle name="_Prices 2 2 2" xfId="24059"/>
    <cellStyle name="_Prices 2 2 2 2" xfId="24060"/>
    <cellStyle name="_Prices 2 2 2 2 2" xfId="24061"/>
    <cellStyle name="_Prices 2 2 2 3" xfId="24062"/>
    <cellStyle name="_Prices 2 2 3" xfId="24063"/>
    <cellStyle name="_Prices 2 2 3 2" xfId="24064"/>
    <cellStyle name="_Prices 2 2 4" xfId="24065"/>
    <cellStyle name="_Prices 2 2 5" xfId="24066"/>
    <cellStyle name="_Prices 2 3" xfId="24067"/>
    <cellStyle name="_Prices 2 3 2" xfId="24068"/>
    <cellStyle name="_Prices 2 3 2 2" xfId="24069"/>
    <cellStyle name="_Prices 2 3 3" xfId="24070"/>
    <cellStyle name="_Prices 2 4" xfId="24071"/>
    <cellStyle name="_Prices 2 4 2" xfId="24072"/>
    <cellStyle name="_Prices 2 5" xfId="24073"/>
    <cellStyle name="_Prices 3" xfId="9601"/>
    <cellStyle name="_Prices 3 2" xfId="9602"/>
    <cellStyle name="_Prices 3 2 2" xfId="24074"/>
    <cellStyle name="_Prices 3 2 2 2" xfId="24075"/>
    <cellStyle name="_Prices 3 2 3" xfId="24076"/>
    <cellStyle name="_Prices 3 3" xfId="24077"/>
    <cellStyle name="_Prices 3 3 2" xfId="24078"/>
    <cellStyle name="_Prices 3 4" xfId="24079"/>
    <cellStyle name="_Prices 4" xfId="24080"/>
    <cellStyle name="_Prices 4 2" xfId="24081"/>
    <cellStyle name="_Prices 4 2 2" xfId="24082"/>
    <cellStyle name="_Prices 4 2 2 2" xfId="24083"/>
    <cellStyle name="_Prices 4 2 3" xfId="24084"/>
    <cellStyle name="_Prices 4 2 4" xfId="24085"/>
    <cellStyle name="_Prices 4 3" xfId="24086"/>
    <cellStyle name="_Prices 4 3 2" xfId="24087"/>
    <cellStyle name="_Prices 4 4" xfId="24088"/>
    <cellStyle name="_Prices 4 5" xfId="24089"/>
    <cellStyle name="_Prices 5" xfId="24090"/>
    <cellStyle name="_Prices 5 2" xfId="24091"/>
    <cellStyle name="_Prices 5 2 2" xfId="24092"/>
    <cellStyle name="_Prices 5 2 2 2" xfId="24093"/>
    <cellStyle name="_Prices 5 2 3" xfId="24094"/>
    <cellStyle name="_Prices 5 2 4" xfId="24095"/>
    <cellStyle name="_Prices 5 3" xfId="24096"/>
    <cellStyle name="_Prices 5 3 2" xfId="24097"/>
    <cellStyle name="_Prices 5 4" xfId="24098"/>
    <cellStyle name="_Prices 5 5" xfId="24099"/>
    <cellStyle name="_Prices 6" xfId="24100"/>
    <cellStyle name="_Prices 6 2" xfId="24101"/>
    <cellStyle name="_Prices 6 2 2" xfId="24102"/>
    <cellStyle name="_Prices 6 2 2 2" xfId="24103"/>
    <cellStyle name="_Prices 6 2 3" xfId="24104"/>
    <cellStyle name="_Prices 6 2 4" xfId="24105"/>
    <cellStyle name="_Prices 6 3" xfId="24106"/>
    <cellStyle name="_Prices 6 3 2" xfId="24107"/>
    <cellStyle name="_Prices 6 4" xfId="24108"/>
    <cellStyle name="_Prices 6 5" xfId="24109"/>
    <cellStyle name="_Prices 7" xfId="24110"/>
    <cellStyle name="_Prices 7 2" xfId="24111"/>
    <cellStyle name="_Prices 8" xfId="24112"/>
    <cellStyle name="_Prices_DEM-WP(C) Chelan Power Costs" xfId="9603"/>
    <cellStyle name="_Prices_DEM-WP(C) Chelan Power Costs 2" xfId="24113"/>
    <cellStyle name="_Prices_DEM-WP(C) Chelan Power Costs 2 2" xfId="24114"/>
    <cellStyle name="_Prices_DEM-WP(C) Chelan Power Costs 2 2 2" xfId="24115"/>
    <cellStyle name="_Prices_DEM-WP(C) Chelan Power Costs 2 3" xfId="24116"/>
    <cellStyle name="_Prices_DEM-WP(C) Chelan Power Costs 2 4" xfId="24117"/>
    <cellStyle name="_Prices_DEM-WP(C) Chelan Power Costs 3" xfId="24118"/>
    <cellStyle name="_Prices_DEM-WP(C) Chelan Power Costs 3 2" xfId="24119"/>
    <cellStyle name="_Prices_DEM-WP(C) Chelan Power Costs 4" xfId="24120"/>
    <cellStyle name="_Prices_DEM-WP(C) ENERG10C--ctn Mid-C_042010 2010GRC" xfId="9604"/>
    <cellStyle name="_Prices_DEM-WP(C) ENERG10C--ctn Mid-C_042010 2010GRC 2" xfId="39271"/>
    <cellStyle name="_Prices_DEM-WP(C) Gas Transport 2010GRC" xfId="9605"/>
    <cellStyle name="_Prices_DEM-WP(C) Gas Transport 2010GRC 2" xfId="24121"/>
    <cellStyle name="_Prices_DEM-WP(C) Gas Transport 2010GRC 2 2" xfId="24122"/>
    <cellStyle name="_Prices_DEM-WP(C) Gas Transport 2010GRC 2 2 2" xfId="24123"/>
    <cellStyle name="_Prices_DEM-WP(C) Gas Transport 2010GRC 2 3" xfId="24124"/>
    <cellStyle name="_Prices_DEM-WP(C) Gas Transport 2010GRC 2 4" xfId="24125"/>
    <cellStyle name="_Prices_DEM-WP(C) Gas Transport 2010GRC 3" xfId="24126"/>
    <cellStyle name="_Prices_DEM-WP(C) Gas Transport 2010GRC 3 2" xfId="24127"/>
    <cellStyle name="_Prices_DEM-WP(C) Gas Transport 2010GRC 4" xfId="24128"/>
    <cellStyle name="_Prices_NIM Summary" xfId="4230"/>
    <cellStyle name="_Prices_NIM Summary 2" xfId="4231"/>
    <cellStyle name="_Prices_NIM Summary 2 2" xfId="14303"/>
    <cellStyle name="_Prices_NIM Summary 2 2 2" xfId="24129"/>
    <cellStyle name="_Prices_NIM Summary 2 2 2 2" xfId="24130"/>
    <cellStyle name="_Prices_NIM Summary 2 2 3" xfId="24131"/>
    <cellStyle name="_Prices_NIM Summary 2 3" xfId="24132"/>
    <cellStyle name="_Prices_NIM Summary 2 3 2" xfId="24133"/>
    <cellStyle name="_Prices_NIM Summary 2 4" xfId="24134"/>
    <cellStyle name="_Prices_NIM Summary 3" xfId="12389"/>
    <cellStyle name="_Prices_NIM Summary 3 2" xfId="24135"/>
    <cellStyle name="_Prices_NIM Summary 3 2 2" xfId="24136"/>
    <cellStyle name="_Prices_NIM Summary 3 3" xfId="24137"/>
    <cellStyle name="_Prices_NIM Summary 3 4" xfId="24138"/>
    <cellStyle name="_Prices_NIM Summary 4" xfId="24139"/>
    <cellStyle name="_Prices_NIM Summary 4 2" xfId="24140"/>
    <cellStyle name="_Prices_NIM Summary 5" xfId="24141"/>
    <cellStyle name="_Prices_NIM Summary_DEM-WP(C) ENERG10C--ctn Mid-C_042010 2010GRC" xfId="9606"/>
    <cellStyle name="_Prices_NIM Summary_DEM-WP(C) ENERG10C--ctn Mid-C_042010 2010GRC 2" xfId="39272"/>
    <cellStyle name="_Prices_Wind Integration 10GRC" xfId="4232"/>
    <cellStyle name="_Prices_Wind Integration 10GRC 2" xfId="4233"/>
    <cellStyle name="_Prices_Wind Integration 10GRC 2 2" xfId="14304"/>
    <cellStyle name="_Prices_Wind Integration 10GRC 2 2 2" xfId="24142"/>
    <cellStyle name="_Prices_Wind Integration 10GRC 2 2 2 2" xfId="24143"/>
    <cellStyle name="_Prices_Wind Integration 10GRC 2 2 3" xfId="24144"/>
    <cellStyle name="_Prices_Wind Integration 10GRC 2 3" xfId="24145"/>
    <cellStyle name="_Prices_Wind Integration 10GRC 2 3 2" xfId="24146"/>
    <cellStyle name="_Prices_Wind Integration 10GRC 2 4" xfId="24147"/>
    <cellStyle name="_Prices_Wind Integration 10GRC 3" xfId="12390"/>
    <cellStyle name="_Prices_Wind Integration 10GRC 3 2" xfId="24148"/>
    <cellStyle name="_Prices_Wind Integration 10GRC 3 2 2" xfId="24149"/>
    <cellStyle name="_Prices_Wind Integration 10GRC 3 3" xfId="24150"/>
    <cellStyle name="_Prices_Wind Integration 10GRC 3 4" xfId="24151"/>
    <cellStyle name="_Prices_Wind Integration 10GRC 4" xfId="24152"/>
    <cellStyle name="_Prices_Wind Integration 10GRC 4 2" xfId="24153"/>
    <cellStyle name="_Prices_Wind Integration 10GRC 5" xfId="24154"/>
    <cellStyle name="_Prices_Wind Integration 10GRC_DEM-WP(C) ENERG10C--ctn Mid-C_042010 2010GRC" xfId="9607"/>
    <cellStyle name="_Prices_Wind Integration 10GRC_DEM-WP(C) ENERG10C--ctn Mid-C_042010 2010GRC 2" xfId="39273"/>
    <cellStyle name="_Pro Forma Rev 07 GRC" xfId="4234"/>
    <cellStyle name="_Pro Forma Rev 07 GRC 2" xfId="15317"/>
    <cellStyle name="_x0013__Rebuttal Power Costs" xfId="4235"/>
    <cellStyle name="_x0013__Rebuttal Power Costs 2" xfId="4236"/>
    <cellStyle name="_x0013__Rebuttal Power Costs 2 2" xfId="4237"/>
    <cellStyle name="_x0013__Rebuttal Power Costs 2 2 2" xfId="18948"/>
    <cellStyle name="_x0013__Rebuttal Power Costs 2 3" xfId="14306"/>
    <cellStyle name="_x0013__Rebuttal Power Costs 3" xfId="4238"/>
    <cellStyle name="_x0013__Rebuttal Power Costs 3 2" xfId="18949"/>
    <cellStyle name="_x0013__Rebuttal Power Costs 4" xfId="14305"/>
    <cellStyle name="_x0013__Rebuttal Power Costs_Adj Bench DR 3 for Initial Briefs (Electric)" xfId="4239"/>
    <cellStyle name="_x0013__Rebuttal Power Costs_Adj Bench DR 3 for Initial Briefs (Electric) 2" xfId="4240"/>
    <cellStyle name="_x0013__Rebuttal Power Costs_Adj Bench DR 3 for Initial Briefs (Electric) 2 2" xfId="4241"/>
    <cellStyle name="_x0013__Rebuttal Power Costs_Adj Bench DR 3 for Initial Briefs (Electric) 2 2 2" xfId="18950"/>
    <cellStyle name="_x0013__Rebuttal Power Costs_Adj Bench DR 3 for Initial Briefs (Electric) 2 3" xfId="14308"/>
    <cellStyle name="_x0013__Rebuttal Power Costs_Adj Bench DR 3 for Initial Briefs (Electric) 3" xfId="4242"/>
    <cellStyle name="_x0013__Rebuttal Power Costs_Adj Bench DR 3 for Initial Briefs (Electric) 3 2" xfId="18951"/>
    <cellStyle name="_x0013__Rebuttal Power Costs_Adj Bench DR 3 for Initial Briefs (Electric) 4" xfId="14307"/>
    <cellStyle name="_x0013__Rebuttal Power Costs_Adj Bench DR 3 for Initial Briefs (Electric)_DEM-WP(C) ENERG10C--ctn Mid-C_042010 2010GRC" xfId="9608"/>
    <cellStyle name="_x0013__Rebuttal Power Costs_Adj Bench DR 3 for Initial Briefs (Electric)_DEM-WP(C) ENERG10C--ctn Mid-C_042010 2010GRC 2" xfId="39274"/>
    <cellStyle name="_x0013__Rebuttal Power Costs_DEM-WP(C) ENERG10C--ctn Mid-C_042010 2010GRC" xfId="9609"/>
    <cellStyle name="_x0013__Rebuttal Power Costs_DEM-WP(C) ENERG10C--ctn Mid-C_042010 2010GRC 2" xfId="39275"/>
    <cellStyle name="_x0013__Rebuttal Power Costs_Electric Rev Req Model (2009 GRC) Rebuttal" xfId="4243"/>
    <cellStyle name="_x0013__Rebuttal Power Costs_Electric Rev Req Model (2009 GRC) Rebuttal 2" xfId="4244"/>
    <cellStyle name="_x0013__Rebuttal Power Costs_Electric Rev Req Model (2009 GRC) Rebuttal 2 2" xfId="4245"/>
    <cellStyle name="_x0013__Rebuttal Power Costs_Electric Rev Req Model (2009 GRC) Rebuttal 2 2 2" xfId="18952"/>
    <cellStyle name="_x0013__Rebuttal Power Costs_Electric Rev Req Model (2009 GRC) Rebuttal 2 3" xfId="16324"/>
    <cellStyle name="_x0013__Rebuttal Power Costs_Electric Rev Req Model (2009 GRC) Rebuttal 3" xfId="4246"/>
    <cellStyle name="_x0013__Rebuttal Power Costs_Electric Rev Req Model (2009 GRC) Rebuttal 3 2" xfId="18953"/>
    <cellStyle name="_x0013__Rebuttal Power Costs_Electric Rev Req Model (2009 GRC) Rebuttal 4" xfId="14309"/>
    <cellStyle name="_x0013__Rebuttal Power Costs_Electric Rev Req Model (2009 GRC) Rebuttal REmoval of New  WH Solar AdjustMI" xfId="4247"/>
    <cellStyle name="_x0013__Rebuttal Power Costs_Electric Rev Req Model (2009 GRC) Rebuttal REmoval of New  WH Solar AdjustMI 2" xfId="4248"/>
    <cellStyle name="_x0013__Rebuttal Power Costs_Electric Rev Req Model (2009 GRC) Rebuttal REmoval of New  WH Solar AdjustMI 2 2" xfId="4249"/>
    <cellStyle name="_x0013__Rebuttal Power Costs_Electric Rev Req Model (2009 GRC) Rebuttal REmoval of New  WH Solar AdjustMI 2 2 2" xfId="18954"/>
    <cellStyle name="_x0013__Rebuttal Power Costs_Electric Rev Req Model (2009 GRC) Rebuttal REmoval of New  WH Solar AdjustMI 2 3" xfId="14311"/>
    <cellStyle name="_x0013__Rebuttal Power Costs_Electric Rev Req Model (2009 GRC) Rebuttal REmoval of New  WH Solar AdjustMI 3" xfId="4250"/>
    <cellStyle name="_x0013__Rebuttal Power Costs_Electric Rev Req Model (2009 GRC) Rebuttal REmoval of New  WH Solar AdjustMI 3 2" xfId="18955"/>
    <cellStyle name="_x0013__Rebuttal Power Costs_Electric Rev Req Model (2009 GRC) Rebuttal REmoval of New  WH Solar AdjustMI 4" xfId="14310"/>
    <cellStyle name="_x0013__Rebuttal Power Costs_Electric Rev Req Model (2009 GRC) Rebuttal REmoval of New  WH Solar AdjustMI_DEM-WP(C) ENERG10C--ctn Mid-C_042010 2010GRC" xfId="9610"/>
    <cellStyle name="_x0013__Rebuttal Power Costs_Electric Rev Req Model (2009 GRC) Rebuttal REmoval of New  WH Solar AdjustMI_DEM-WP(C) ENERG10C--ctn Mid-C_042010 2010GRC 2" xfId="39276"/>
    <cellStyle name="_x0013__Rebuttal Power Costs_Electric Rev Req Model (2009 GRC) Revised 01-18-2010" xfId="4251"/>
    <cellStyle name="_x0013__Rebuttal Power Costs_Electric Rev Req Model (2009 GRC) Revised 01-18-2010 2" xfId="4252"/>
    <cellStyle name="_x0013__Rebuttal Power Costs_Electric Rev Req Model (2009 GRC) Revised 01-18-2010 2 2" xfId="4253"/>
    <cellStyle name="_x0013__Rebuttal Power Costs_Electric Rev Req Model (2009 GRC) Revised 01-18-2010 2 2 2" xfId="18956"/>
    <cellStyle name="_x0013__Rebuttal Power Costs_Electric Rev Req Model (2009 GRC) Revised 01-18-2010 2 3" xfId="14313"/>
    <cellStyle name="_x0013__Rebuttal Power Costs_Electric Rev Req Model (2009 GRC) Revised 01-18-2010 3" xfId="4254"/>
    <cellStyle name="_x0013__Rebuttal Power Costs_Electric Rev Req Model (2009 GRC) Revised 01-18-2010 3 2" xfId="18957"/>
    <cellStyle name="_x0013__Rebuttal Power Costs_Electric Rev Req Model (2009 GRC) Revised 01-18-2010 4" xfId="14312"/>
    <cellStyle name="_x0013__Rebuttal Power Costs_Electric Rev Req Model (2009 GRC) Revised 01-18-2010_DEM-WP(C) ENERG10C--ctn Mid-C_042010 2010GRC" xfId="9611"/>
    <cellStyle name="_x0013__Rebuttal Power Costs_Electric Rev Req Model (2009 GRC) Revised 01-18-2010_DEM-WP(C) ENERG10C--ctn Mid-C_042010 2010GRC 2" xfId="39277"/>
    <cellStyle name="_x0013__Rebuttal Power Costs_Final Order Electric EXHIBIT A-1" xfId="4255"/>
    <cellStyle name="_x0013__Rebuttal Power Costs_Final Order Electric EXHIBIT A-1 2" xfId="4256"/>
    <cellStyle name="_x0013__Rebuttal Power Costs_Final Order Electric EXHIBIT A-1 2 2" xfId="4257"/>
    <cellStyle name="_x0013__Rebuttal Power Costs_Final Order Electric EXHIBIT A-1 2 2 2" xfId="18958"/>
    <cellStyle name="_x0013__Rebuttal Power Costs_Final Order Electric EXHIBIT A-1 2 3" xfId="16325"/>
    <cellStyle name="_x0013__Rebuttal Power Costs_Final Order Electric EXHIBIT A-1 3" xfId="4258"/>
    <cellStyle name="_x0013__Rebuttal Power Costs_Final Order Electric EXHIBIT A-1 3 2" xfId="18959"/>
    <cellStyle name="_x0013__Rebuttal Power Costs_Final Order Electric EXHIBIT A-1 4" xfId="14314"/>
    <cellStyle name="_recommendation" xfId="4259"/>
    <cellStyle name="_recommendation 2" xfId="9612"/>
    <cellStyle name="_recommendation 2 2" xfId="24155"/>
    <cellStyle name="_recommendation 2 2 2" xfId="24156"/>
    <cellStyle name="_recommendation 2 2 2 2" xfId="24157"/>
    <cellStyle name="_recommendation 2 2 2 2 2" xfId="24158"/>
    <cellStyle name="_recommendation 2 2 2 3" xfId="24159"/>
    <cellStyle name="_recommendation 2 2 3" xfId="24160"/>
    <cellStyle name="_recommendation 2 2 3 2" xfId="24161"/>
    <cellStyle name="_recommendation 2 2 4" xfId="24162"/>
    <cellStyle name="_recommendation 2 2 5" xfId="24163"/>
    <cellStyle name="_recommendation 2 3" xfId="24164"/>
    <cellStyle name="_recommendation 2 3 2" xfId="24165"/>
    <cellStyle name="_recommendation 2 3 2 2" xfId="24166"/>
    <cellStyle name="_recommendation 2 3 3" xfId="24167"/>
    <cellStyle name="_recommendation 2 4" xfId="24168"/>
    <cellStyle name="_recommendation 2 4 2" xfId="24169"/>
    <cellStyle name="_recommendation 2 5" xfId="24170"/>
    <cellStyle name="_recommendation 3" xfId="9613"/>
    <cellStyle name="_recommendation 3 2" xfId="9614"/>
    <cellStyle name="_recommendation 3 2 2" xfId="24171"/>
    <cellStyle name="_recommendation 3 2 2 2" xfId="24172"/>
    <cellStyle name="_recommendation 3 2 3" xfId="24173"/>
    <cellStyle name="_recommendation 3 3" xfId="24174"/>
    <cellStyle name="_recommendation 3 3 2" xfId="24175"/>
    <cellStyle name="_recommendation 3 4" xfId="24176"/>
    <cellStyle name="_recommendation 4" xfId="24177"/>
    <cellStyle name="_recommendation 4 2" xfId="24178"/>
    <cellStyle name="_recommendation 4 2 2" xfId="24179"/>
    <cellStyle name="_recommendation 4 2 2 2" xfId="24180"/>
    <cellStyle name="_recommendation 4 2 3" xfId="24181"/>
    <cellStyle name="_recommendation 4 2 4" xfId="24182"/>
    <cellStyle name="_recommendation 4 3" xfId="24183"/>
    <cellStyle name="_recommendation 4 3 2" xfId="24184"/>
    <cellStyle name="_recommendation 4 4" xfId="24185"/>
    <cellStyle name="_recommendation 4 5" xfId="24186"/>
    <cellStyle name="_recommendation 5" xfId="24187"/>
    <cellStyle name="_recommendation 5 2" xfId="24188"/>
    <cellStyle name="_recommendation 5 2 2" xfId="24189"/>
    <cellStyle name="_recommendation 5 2 2 2" xfId="24190"/>
    <cellStyle name="_recommendation 5 2 3" xfId="24191"/>
    <cellStyle name="_recommendation 5 2 4" xfId="24192"/>
    <cellStyle name="_recommendation 5 3" xfId="24193"/>
    <cellStyle name="_recommendation 5 3 2" xfId="24194"/>
    <cellStyle name="_recommendation 5 4" xfId="24195"/>
    <cellStyle name="_recommendation 5 5" xfId="24196"/>
    <cellStyle name="_recommendation 6" xfId="24197"/>
    <cellStyle name="_recommendation 6 2" xfId="24198"/>
    <cellStyle name="_recommendation 6 2 2" xfId="24199"/>
    <cellStyle name="_recommendation 6 3" xfId="24200"/>
    <cellStyle name="_recommendation 7" xfId="24201"/>
    <cellStyle name="_recommendation_DEM-WP(C) Chelan Power Costs" xfId="9615"/>
    <cellStyle name="_recommendation_DEM-WP(C) Chelan Power Costs 2" xfId="24202"/>
    <cellStyle name="_recommendation_DEM-WP(C) Chelan Power Costs 2 2" xfId="24203"/>
    <cellStyle name="_recommendation_DEM-WP(C) Chelan Power Costs 2 2 2" xfId="24204"/>
    <cellStyle name="_recommendation_DEM-WP(C) Chelan Power Costs 2 3" xfId="24205"/>
    <cellStyle name="_recommendation_DEM-WP(C) Chelan Power Costs 2 4" xfId="24206"/>
    <cellStyle name="_recommendation_DEM-WP(C) Chelan Power Costs 3" xfId="24207"/>
    <cellStyle name="_recommendation_DEM-WP(C) Chelan Power Costs 3 2" xfId="24208"/>
    <cellStyle name="_recommendation_DEM-WP(C) Chelan Power Costs 4" xfId="24209"/>
    <cellStyle name="_recommendation_DEM-WP(C) ENERG10C--ctn Mid-C_042010 2010GRC" xfId="9616"/>
    <cellStyle name="_recommendation_DEM-WP(C) ENERG10C--ctn Mid-C_042010 2010GRC 2" xfId="39278"/>
    <cellStyle name="_recommendation_DEM-WP(C) Gas Transport 2010GRC" xfId="9617"/>
    <cellStyle name="_recommendation_DEM-WP(C) Gas Transport 2010GRC 2" xfId="24210"/>
    <cellStyle name="_recommendation_DEM-WP(C) Gas Transport 2010GRC 2 2" xfId="24211"/>
    <cellStyle name="_recommendation_DEM-WP(C) Gas Transport 2010GRC 2 2 2" xfId="24212"/>
    <cellStyle name="_recommendation_DEM-WP(C) Gas Transport 2010GRC 2 3" xfId="24213"/>
    <cellStyle name="_recommendation_DEM-WP(C) Gas Transport 2010GRC 2 4" xfId="24214"/>
    <cellStyle name="_recommendation_DEM-WP(C) Gas Transport 2010GRC 3" xfId="24215"/>
    <cellStyle name="_recommendation_DEM-WP(C) Gas Transport 2010GRC 3 2" xfId="24216"/>
    <cellStyle name="_recommendation_DEM-WP(C) Gas Transport 2010GRC 4" xfId="24217"/>
    <cellStyle name="_recommendation_DEM-WP(C) Wind Integration Summary 2010GRC" xfId="4260"/>
    <cellStyle name="_recommendation_DEM-WP(C) Wind Integration Summary 2010GRC 2" xfId="4261"/>
    <cellStyle name="_recommendation_DEM-WP(C) Wind Integration Summary 2010GRC 2 2" xfId="14315"/>
    <cellStyle name="_recommendation_DEM-WP(C) Wind Integration Summary 2010GRC 2 2 2" xfId="24218"/>
    <cellStyle name="_recommendation_DEM-WP(C) Wind Integration Summary 2010GRC 2 2 2 2" xfId="24219"/>
    <cellStyle name="_recommendation_DEM-WP(C) Wind Integration Summary 2010GRC 2 2 3" xfId="24220"/>
    <cellStyle name="_recommendation_DEM-WP(C) Wind Integration Summary 2010GRC 2 3" xfId="24221"/>
    <cellStyle name="_recommendation_DEM-WP(C) Wind Integration Summary 2010GRC 2 3 2" xfId="24222"/>
    <cellStyle name="_recommendation_DEM-WP(C) Wind Integration Summary 2010GRC 2 4" xfId="24223"/>
    <cellStyle name="_recommendation_DEM-WP(C) Wind Integration Summary 2010GRC 3" xfId="12391"/>
    <cellStyle name="_recommendation_DEM-WP(C) Wind Integration Summary 2010GRC 3 2" xfId="24224"/>
    <cellStyle name="_recommendation_DEM-WP(C) Wind Integration Summary 2010GRC 3 2 2" xfId="24225"/>
    <cellStyle name="_recommendation_DEM-WP(C) Wind Integration Summary 2010GRC 3 3" xfId="24226"/>
    <cellStyle name="_recommendation_DEM-WP(C) Wind Integration Summary 2010GRC 3 4" xfId="24227"/>
    <cellStyle name="_recommendation_DEM-WP(C) Wind Integration Summary 2010GRC 4" xfId="24228"/>
    <cellStyle name="_recommendation_DEM-WP(C) Wind Integration Summary 2010GRC 4 2" xfId="24229"/>
    <cellStyle name="_recommendation_DEM-WP(C) Wind Integration Summary 2010GRC 5" xfId="24230"/>
    <cellStyle name="_recommendation_DEM-WP(C) Wind Integration Summary 2010GRC_DEM-WP(C) ENERG10C--ctn Mid-C_042010 2010GRC" xfId="9618"/>
    <cellStyle name="_recommendation_DEM-WP(C) Wind Integration Summary 2010GRC_DEM-WP(C) ENERG10C--ctn Mid-C_042010 2010GRC 2" xfId="39279"/>
    <cellStyle name="_recommendation_NIM Summary" xfId="4262"/>
    <cellStyle name="_recommendation_NIM Summary 2" xfId="4263"/>
    <cellStyle name="_recommendation_NIM Summary 2 2" xfId="14316"/>
    <cellStyle name="_recommendation_NIM Summary 2 2 2" xfId="24231"/>
    <cellStyle name="_recommendation_NIM Summary 2 2 2 2" xfId="24232"/>
    <cellStyle name="_recommendation_NIM Summary 2 2 3" xfId="24233"/>
    <cellStyle name="_recommendation_NIM Summary 2 3" xfId="24234"/>
    <cellStyle name="_recommendation_NIM Summary 2 3 2" xfId="24235"/>
    <cellStyle name="_recommendation_NIM Summary 2 4" xfId="24236"/>
    <cellStyle name="_recommendation_NIM Summary 3" xfId="12392"/>
    <cellStyle name="_recommendation_NIM Summary 3 2" xfId="24237"/>
    <cellStyle name="_recommendation_NIM Summary 3 2 2" xfId="24238"/>
    <cellStyle name="_recommendation_NIM Summary 3 3" xfId="24239"/>
    <cellStyle name="_recommendation_NIM Summary 3 4" xfId="24240"/>
    <cellStyle name="_recommendation_NIM Summary 4" xfId="24241"/>
    <cellStyle name="_recommendation_NIM Summary 4 2" xfId="24242"/>
    <cellStyle name="_recommendation_NIM Summary 5" xfId="24243"/>
    <cellStyle name="_recommendation_NIM Summary_DEM-WP(C) ENERG10C--ctn Mid-C_042010 2010GRC" xfId="9619"/>
    <cellStyle name="_recommendation_NIM Summary_DEM-WP(C) ENERG10C--ctn Mid-C_042010 2010GRC 2" xfId="39280"/>
    <cellStyle name="_Recon to Darrin's 5.11.05 proforma" xfId="4264"/>
    <cellStyle name="_Recon to Darrin's 5.11.05 proforma 10" xfId="24244"/>
    <cellStyle name="_Recon to Darrin's 5.11.05 proforma 10 2" xfId="24245"/>
    <cellStyle name="_Recon to Darrin's 5.11.05 proforma 11" xfId="24246"/>
    <cellStyle name="_Recon to Darrin's 5.11.05 proforma 11 2" xfId="24247"/>
    <cellStyle name="_Recon to Darrin's 5.11.05 proforma 11 3" xfId="24248"/>
    <cellStyle name="_Recon to Darrin's 5.11.05 proforma 12" xfId="24249"/>
    <cellStyle name="_Recon to Darrin's 5.11.05 proforma 2" xfId="4265"/>
    <cellStyle name="_Recon to Darrin's 5.11.05 proforma 2 2" xfId="4266"/>
    <cellStyle name="_Recon to Darrin's 5.11.05 proforma 2 2 2" xfId="4267"/>
    <cellStyle name="_Recon to Darrin's 5.11.05 proforma 2 2 2 2" xfId="18960"/>
    <cellStyle name="_Recon to Darrin's 5.11.05 proforma 2 2 2 2 2" xfId="24250"/>
    <cellStyle name="_Recon to Darrin's 5.11.05 proforma 2 2 2 3" xfId="24251"/>
    <cellStyle name="_Recon to Darrin's 5.11.05 proforma 2 2 3" xfId="14318"/>
    <cellStyle name="_Recon to Darrin's 5.11.05 proforma 2 2 3 2" xfId="24252"/>
    <cellStyle name="_Recon to Darrin's 5.11.05 proforma 2 2 4" xfId="24253"/>
    <cellStyle name="_Recon to Darrin's 5.11.05 proforma 2 3" xfId="4268"/>
    <cellStyle name="_Recon to Darrin's 5.11.05 proforma 2 3 2" xfId="18961"/>
    <cellStyle name="_Recon to Darrin's 5.11.05 proforma 2 3 2 2" xfId="24254"/>
    <cellStyle name="_Recon to Darrin's 5.11.05 proforma 2 3 3" xfId="24255"/>
    <cellStyle name="_Recon to Darrin's 5.11.05 proforma 2 3 4" xfId="24256"/>
    <cellStyle name="_Recon to Darrin's 5.11.05 proforma 2 4" xfId="14317"/>
    <cellStyle name="_Recon to Darrin's 5.11.05 proforma 2 4 2" xfId="24257"/>
    <cellStyle name="_Recon to Darrin's 5.11.05 proforma 2 5" xfId="24258"/>
    <cellStyle name="_Recon to Darrin's 5.11.05 proforma 3" xfId="4269"/>
    <cellStyle name="_Recon to Darrin's 5.11.05 proforma 3 2" xfId="4270"/>
    <cellStyle name="_Recon to Darrin's 5.11.05 proforma 3 2 2" xfId="4271"/>
    <cellStyle name="_Recon to Darrin's 5.11.05 proforma 3 2 2 2" xfId="18962"/>
    <cellStyle name="_Recon to Darrin's 5.11.05 proforma 3 2 3" xfId="16326"/>
    <cellStyle name="_Recon to Darrin's 5.11.05 proforma 3 2 4" xfId="24259"/>
    <cellStyle name="_Recon to Darrin's 5.11.05 proforma 3 3" xfId="4272"/>
    <cellStyle name="_Recon to Darrin's 5.11.05 proforma 3 3 2" xfId="4273"/>
    <cellStyle name="_Recon to Darrin's 5.11.05 proforma 3 3 2 2" xfId="18963"/>
    <cellStyle name="_Recon to Darrin's 5.11.05 proforma 3 3 3" xfId="16327"/>
    <cellStyle name="_Recon to Darrin's 5.11.05 proforma 3 4" xfId="4274"/>
    <cellStyle name="_Recon to Darrin's 5.11.05 proforma 3 4 2" xfId="4275"/>
    <cellStyle name="_Recon to Darrin's 5.11.05 proforma 3 4 2 2" xfId="18964"/>
    <cellStyle name="_Recon to Darrin's 5.11.05 proforma 3 4 3" xfId="16328"/>
    <cellStyle name="_Recon to Darrin's 5.11.05 proforma 3 5" xfId="14319"/>
    <cellStyle name="_Recon to Darrin's 5.11.05 proforma 4" xfId="4276"/>
    <cellStyle name="_Recon to Darrin's 5.11.05 proforma 4 2" xfId="4277"/>
    <cellStyle name="_Recon to Darrin's 5.11.05 proforma 4 2 2" xfId="15636"/>
    <cellStyle name="_Recon to Darrin's 5.11.05 proforma 4 2 2 2" xfId="24260"/>
    <cellStyle name="_Recon to Darrin's 5.11.05 proforma 4 2 2 2 2" xfId="24261"/>
    <cellStyle name="_Recon to Darrin's 5.11.05 proforma 4 2 2 3" xfId="24262"/>
    <cellStyle name="_Recon to Darrin's 5.11.05 proforma 4 2 3" xfId="24263"/>
    <cellStyle name="_Recon to Darrin's 5.11.05 proforma 4 2 3 2" xfId="24264"/>
    <cellStyle name="_Recon to Darrin's 5.11.05 proforma 4 2 4" xfId="24265"/>
    <cellStyle name="_Recon to Darrin's 5.11.05 proforma 4 3" xfId="14320"/>
    <cellStyle name="_Recon to Darrin's 5.11.05 proforma 4 3 2" xfId="24266"/>
    <cellStyle name="_Recon to Darrin's 5.11.05 proforma 4 3 2 2" xfId="24267"/>
    <cellStyle name="_Recon to Darrin's 5.11.05 proforma 4 3 3" xfId="24268"/>
    <cellStyle name="_Recon to Darrin's 5.11.05 proforma 4 3 4" xfId="24269"/>
    <cellStyle name="_Recon to Darrin's 5.11.05 proforma 4 4" xfId="24270"/>
    <cellStyle name="_Recon to Darrin's 5.11.05 proforma 4 4 2" xfId="24271"/>
    <cellStyle name="_Recon to Darrin's 5.11.05 proforma 4 5" xfId="24272"/>
    <cellStyle name="_Recon to Darrin's 5.11.05 proforma 5" xfId="4278"/>
    <cellStyle name="_Recon to Darrin's 5.11.05 proforma 5 2" xfId="9620"/>
    <cellStyle name="_Recon to Darrin's 5.11.05 proforma 5 2 2" xfId="24273"/>
    <cellStyle name="_Recon to Darrin's 5.11.05 proforma 5 2 2 2" xfId="24274"/>
    <cellStyle name="_Recon to Darrin's 5.11.05 proforma 5 2 2 2 2" xfId="24275"/>
    <cellStyle name="_Recon to Darrin's 5.11.05 proforma 5 2 2 3" xfId="24276"/>
    <cellStyle name="_Recon to Darrin's 5.11.05 proforma 5 2 3" xfId="24277"/>
    <cellStyle name="_Recon to Darrin's 5.11.05 proforma 5 2 3 2" xfId="24278"/>
    <cellStyle name="_Recon to Darrin's 5.11.05 proforma 5 2 4" xfId="24279"/>
    <cellStyle name="_Recon to Darrin's 5.11.05 proforma 5 2 5" xfId="24280"/>
    <cellStyle name="_Recon to Darrin's 5.11.05 proforma 5 3" xfId="18965"/>
    <cellStyle name="_Recon to Darrin's 5.11.05 proforma 5 3 2" xfId="24281"/>
    <cellStyle name="_Recon to Darrin's 5.11.05 proforma 5 3 2 2" xfId="24282"/>
    <cellStyle name="_Recon to Darrin's 5.11.05 proforma 5 3 3" xfId="24283"/>
    <cellStyle name="_Recon to Darrin's 5.11.05 proforma 5 3 4" xfId="24284"/>
    <cellStyle name="_Recon to Darrin's 5.11.05 proforma 5 4" xfId="24285"/>
    <cellStyle name="_Recon to Darrin's 5.11.05 proforma 5 4 2" xfId="24286"/>
    <cellStyle name="_Recon to Darrin's 5.11.05 proforma 5 5" xfId="24287"/>
    <cellStyle name="_Recon to Darrin's 5.11.05 proforma 6" xfId="4279"/>
    <cellStyle name="_Recon to Darrin's 5.11.05 proforma 6 2" xfId="24288"/>
    <cellStyle name="_Recon to Darrin's 5.11.05 proforma 6 2 2" xfId="24289"/>
    <cellStyle name="_Recon to Darrin's 5.11.05 proforma 6 2 2 2" xfId="24290"/>
    <cellStyle name="_Recon to Darrin's 5.11.05 proforma 6 2 2 2 2" xfId="24291"/>
    <cellStyle name="_Recon to Darrin's 5.11.05 proforma 6 2 2 3" xfId="24292"/>
    <cellStyle name="_Recon to Darrin's 5.11.05 proforma 6 2 3" xfId="24293"/>
    <cellStyle name="_Recon to Darrin's 5.11.05 proforma 6 2 3 2" xfId="24294"/>
    <cellStyle name="_Recon to Darrin's 5.11.05 proforma 6 2 4" xfId="24295"/>
    <cellStyle name="_Recon to Darrin's 5.11.05 proforma 6 2 5" xfId="24296"/>
    <cellStyle name="_Recon to Darrin's 5.11.05 proforma 6 3" xfId="24297"/>
    <cellStyle name="_Recon to Darrin's 5.11.05 proforma 6 3 2" xfId="24298"/>
    <cellStyle name="_Recon to Darrin's 5.11.05 proforma 6 3 2 2" xfId="24299"/>
    <cellStyle name="_Recon to Darrin's 5.11.05 proforma 6 3 3" xfId="24300"/>
    <cellStyle name="_Recon to Darrin's 5.11.05 proforma 6 4" xfId="24301"/>
    <cellStyle name="_Recon to Darrin's 5.11.05 proforma 6 4 2" xfId="24302"/>
    <cellStyle name="_Recon to Darrin's 5.11.05 proforma 6 5" xfId="24303"/>
    <cellStyle name="_Recon to Darrin's 5.11.05 proforma 7" xfId="9621"/>
    <cellStyle name="_Recon to Darrin's 5.11.05 proforma 7 2" xfId="9622"/>
    <cellStyle name="_Recon to Darrin's 5.11.05 proforma 7 2 2" xfId="24304"/>
    <cellStyle name="_Recon to Darrin's 5.11.05 proforma 7 2 2 2" xfId="24305"/>
    <cellStyle name="_Recon to Darrin's 5.11.05 proforma 7 2 3" xfId="24306"/>
    <cellStyle name="_Recon to Darrin's 5.11.05 proforma 7 3" xfId="24307"/>
    <cellStyle name="_Recon to Darrin's 5.11.05 proforma 7 3 2" xfId="24308"/>
    <cellStyle name="_Recon to Darrin's 5.11.05 proforma 7 4" xfId="24309"/>
    <cellStyle name="_Recon to Darrin's 5.11.05 proforma 8" xfId="9623"/>
    <cellStyle name="_Recon to Darrin's 5.11.05 proforma 8 2" xfId="9624"/>
    <cellStyle name="_Recon to Darrin's 5.11.05 proforma 8 2 2" xfId="24310"/>
    <cellStyle name="_Recon to Darrin's 5.11.05 proforma 8 2 2 2" xfId="24311"/>
    <cellStyle name="_Recon to Darrin's 5.11.05 proforma 8 2 3" xfId="24312"/>
    <cellStyle name="_Recon to Darrin's 5.11.05 proforma 8 3" xfId="24313"/>
    <cellStyle name="_Recon to Darrin's 5.11.05 proforma 8 3 2" xfId="24314"/>
    <cellStyle name="_Recon to Darrin's 5.11.05 proforma 8 4" xfId="24315"/>
    <cellStyle name="_Recon to Darrin's 5.11.05 proforma 9" xfId="24316"/>
    <cellStyle name="_Recon to Darrin's 5.11.05 proforma 9 2" xfId="24317"/>
    <cellStyle name="_Recon to Darrin's 5.11.05 proforma 9 2 2" xfId="24318"/>
    <cellStyle name="_Recon to Darrin's 5.11.05 proforma 9 2 2 2" xfId="24319"/>
    <cellStyle name="_Recon to Darrin's 5.11.05 proforma 9 2 3" xfId="24320"/>
    <cellStyle name="_Recon to Darrin's 5.11.05 proforma 9 3" xfId="24321"/>
    <cellStyle name="_Recon to Darrin's 5.11.05 proforma 9 3 2" xfId="24322"/>
    <cellStyle name="_Recon to Darrin's 5.11.05 proforma 9 4" xfId="24323"/>
    <cellStyle name="_Recon to Darrin's 5.11.05 proforma_(C) WHE Proforma with ITC cash grant 10 Yr Amort_for deferral_102809" xfId="4280"/>
    <cellStyle name="_Recon to Darrin's 5.11.05 proforma_(C) WHE Proforma with ITC cash grant 10 Yr Amort_for deferral_102809 2" xfId="4281"/>
    <cellStyle name="_Recon to Darrin's 5.11.05 proforma_(C) WHE Proforma with ITC cash grant 10 Yr Amort_for deferral_102809 2 2" xfId="4282"/>
    <cellStyle name="_Recon to Darrin's 5.11.05 proforma_(C) WHE Proforma with ITC cash grant 10 Yr Amort_for deferral_102809 2 2 2" xfId="18966"/>
    <cellStyle name="_Recon to Darrin's 5.11.05 proforma_(C) WHE Proforma with ITC cash grant 10 Yr Amort_for deferral_102809 2 2 2 2" xfId="24324"/>
    <cellStyle name="_Recon to Darrin's 5.11.05 proforma_(C) WHE Proforma with ITC cash grant 10 Yr Amort_for deferral_102809 2 2 3" xfId="24325"/>
    <cellStyle name="_Recon to Darrin's 5.11.05 proforma_(C) WHE Proforma with ITC cash grant 10 Yr Amort_for deferral_102809 2 3" xfId="14322"/>
    <cellStyle name="_Recon to Darrin's 5.11.05 proforma_(C) WHE Proforma with ITC cash grant 10 Yr Amort_for deferral_102809 2 3 2" xfId="24326"/>
    <cellStyle name="_Recon to Darrin's 5.11.05 proforma_(C) WHE Proforma with ITC cash grant 10 Yr Amort_for deferral_102809 2 4" xfId="24327"/>
    <cellStyle name="_Recon to Darrin's 5.11.05 proforma_(C) WHE Proforma with ITC cash grant 10 Yr Amort_for deferral_102809 3" xfId="4283"/>
    <cellStyle name="_Recon to Darrin's 5.11.05 proforma_(C) WHE Proforma with ITC cash grant 10 Yr Amort_for deferral_102809 3 2" xfId="18967"/>
    <cellStyle name="_Recon to Darrin's 5.11.05 proforma_(C) WHE Proforma with ITC cash grant 10 Yr Amort_for deferral_102809 3 2 2" xfId="24328"/>
    <cellStyle name="_Recon to Darrin's 5.11.05 proforma_(C) WHE Proforma with ITC cash grant 10 Yr Amort_for deferral_102809 3 3" xfId="24329"/>
    <cellStyle name="_Recon to Darrin's 5.11.05 proforma_(C) WHE Proforma with ITC cash grant 10 Yr Amort_for deferral_102809 3 4" xfId="24330"/>
    <cellStyle name="_Recon to Darrin's 5.11.05 proforma_(C) WHE Proforma with ITC cash grant 10 Yr Amort_for deferral_102809 4" xfId="14321"/>
    <cellStyle name="_Recon to Darrin's 5.11.05 proforma_(C) WHE Proforma with ITC cash grant 10 Yr Amort_for deferral_102809 4 2" xfId="24331"/>
    <cellStyle name="_Recon to Darrin's 5.11.05 proforma_(C) WHE Proforma with ITC cash grant 10 Yr Amort_for deferral_102809 5" xfId="24332"/>
    <cellStyle name="_Recon to Darrin's 5.11.05 proforma_(C) WHE Proforma with ITC cash grant 10 Yr Amort_for deferral_102809_16.07E Wild Horse Wind Expansionwrkingfile" xfId="4284"/>
    <cellStyle name="_Recon to Darrin's 5.11.05 proforma_(C) WHE Proforma with ITC cash grant 10 Yr Amort_for deferral_102809_16.07E Wild Horse Wind Expansionwrkingfile 2" xfId="4285"/>
    <cellStyle name="_Recon to Darrin's 5.11.05 proforma_(C) WHE Proforma with ITC cash grant 10 Yr Amort_for deferral_102809_16.07E Wild Horse Wind Expansionwrkingfile 2 2" xfId="4286"/>
    <cellStyle name="_Recon to Darrin's 5.11.05 proforma_(C) WHE Proforma with ITC cash grant 10 Yr Amort_for deferral_102809_16.07E Wild Horse Wind Expansionwrkingfile 2 2 2" xfId="18968"/>
    <cellStyle name="_Recon to Darrin's 5.11.05 proforma_(C) WHE Proforma with ITC cash grant 10 Yr Amort_for deferral_102809_16.07E Wild Horse Wind Expansionwrkingfile 2 2 2 2" xfId="24333"/>
    <cellStyle name="_Recon to Darrin's 5.11.05 proforma_(C) WHE Proforma with ITC cash grant 10 Yr Amort_for deferral_102809_16.07E Wild Horse Wind Expansionwrkingfile 2 2 3" xfId="24334"/>
    <cellStyle name="_Recon to Darrin's 5.11.05 proforma_(C) WHE Proforma with ITC cash grant 10 Yr Amort_for deferral_102809_16.07E Wild Horse Wind Expansionwrkingfile 2 3" xfId="14324"/>
    <cellStyle name="_Recon to Darrin's 5.11.05 proforma_(C) WHE Proforma with ITC cash grant 10 Yr Amort_for deferral_102809_16.07E Wild Horse Wind Expansionwrkingfile 2 3 2" xfId="24335"/>
    <cellStyle name="_Recon to Darrin's 5.11.05 proforma_(C) WHE Proforma with ITC cash grant 10 Yr Amort_for deferral_102809_16.07E Wild Horse Wind Expansionwrkingfile 2 4" xfId="24336"/>
    <cellStyle name="_Recon to Darrin's 5.11.05 proforma_(C) WHE Proforma with ITC cash grant 10 Yr Amort_for deferral_102809_16.07E Wild Horse Wind Expansionwrkingfile 3" xfId="4287"/>
    <cellStyle name="_Recon to Darrin's 5.11.05 proforma_(C) WHE Proforma with ITC cash grant 10 Yr Amort_for deferral_102809_16.07E Wild Horse Wind Expansionwrkingfile 3 2" xfId="18969"/>
    <cellStyle name="_Recon to Darrin's 5.11.05 proforma_(C) WHE Proforma with ITC cash grant 10 Yr Amort_for deferral_102809_16.07E Wild Horse Wind Expansionwrkingfile 3 2 2" xfId="24337"/>
    <cellStyle name="_Recon to Darrin's 5.11.05 proforma_(C) WHE Proforma with ITC cash grant 10 Yr Amort_for deferral_102809_16.07E Wild Horse Wind Expansionwrkingfile 3 3" xfId="24338"/>
    <cellStyle name="_Recon to Darrin's 5.11.05 proforma_(C) WHE Proforma with ITC cash grant 10 Yr Amort_for deferral_102809_16.07E Wild Horse Wind Expansionwrkingfile 4" xfId="14323"/>
    <cellStyle name="_Recon to Darrin's 5.11.05 proforma_(C) WHE Proforma with ITC cash grant 10 Yr Amort_for deferral_102809_16.07E Wild Horse Wind Expansionwrkingfile 4 2" xfId="24339"/>
    <cellStyle name="_Recon to Darrin's 5.11.05 proforma_(C) WHE Proforma with ITC cash grant 10 Yr Amort_for deferral_102809_16.07E Wild Horse Wind Expansionwrkingfile SF" xfId="4288"/>
    <cellStyle name="_Recon to Darrin's 5.11.05 proforma_(C) WHE Proforma with ITC cash grant 10 Yr Amort_for deferral_102809_16.07E Wild Horse Wind Expansionwrkingfile SF 2" xfId="4289"/>
    <cellStyle name="_Recon to Darrin's 5.11.05 proforma_(C) WHE Proforma with ITC cash grant 10 Yr Amort_for deferral_102809_16.07E Wild Horse Wind Expansionwrkingfile SF 2 2" xfId="4290"/>
    <cellStyle name="_Recon to Darrin's 5.11.05 proforma_(C) WHE Proforma with ITC cash grant 10 Yr Amort_for deferral_102809_16.07E Wild Horse Wind Expansionwrkingfile SF 2 2 2" xfId="18970"/>
    <cellStyle name="_Recon to Darrin's 5.11.05 proforma_(C) WHE Proforma with ITC cash grant 10 Yr Amort_for deferral_102809_16.07E Wild Horse Wind Expansionwrkingfile SF 2 2 2 2" xfId="24340"/>
    <cellStyle name="_Recon to Darrin's 5.11.05 proforma_(C) WHE Proforma with ITC cash grant 10 Yr Amort_for deferral_102809_16.07E Wild Horse Wind Expansionwrkingfile SF 2 3" xfId="14326"/>
    <cellStyle name="_Recon to Darrin's 5.11.05 proforma_(C) WHE Proforma with ITC cash grant 10 Yr Amort_for deferral_102809_16.07E Wild Horse Wind Expansionwrkingfile SF 2 3 2" xfId="24341"/>
    <cellStyle name="_Recon to Darrin's 5.11.05 proforma_(C) WHE Proforma with ITC cash grant 10 Yr Amort_for deferral_102809_16.07E Wild Horse Wind Expansionwrkingfile SF 2 4" xfId="24342"/>
    <cellStyle name="_Recon to Darrin's 5.11.05 proforma_(C) WHE Proforma with ITC cash grant 10 Yr Amort_for deferral_102809_16.07E Wild Horse Wind Expansionwrkingfile SF 2 4 2" xfId="24343"/>
    <cellStyle name="_Recon to Darrin's 5.11.05 proforma_(C) WHE Proforma with ITC cash grant 10 Yr Amort_for deferral_102809_16.07E Wild Horse Wind Expansionwrkingfile SF 3" xfId="4291"/>
    <cellStyle name="_Recon to Darrin's 5.11.05 proforma_(C) WHE Proforma with ITC cash grant 10 Yr Amort_for deferral_102809_16.07E Wild Horse Wind Expansionwrkingfile SF 3 2" xfId="18971"/>
    <cellStyle name="_Recon to Darrin's 5.11.05 proforma_(C) WHE Proforma with ITC cash grant 10 Yr Amort_for deferral_102809_16.07E Wild Horse Wind Expansionwrkingfile SF 3 2 2" xfId="24344"/>
    <cellStyle name="_Recon to Darrin's 5.11.05 proforma_(C) WHE Proforma with ITC cash grant 10 Yr Amort_for deferral_102809_16.07E Wild Horse Wind Expansionwrkingfile SF 3 3" xfId="24345"/>
    <cellStyle name="_Recon to Darrin's 5.11.05 proforma_(C) WHE Proforma with ITC cash grant 10 Yr Amort_for deferral_102809_16.07E Wild Horse Wind Expansionwrkingfile SF 4" xfId="14325"/>
    <cellStyle name="_Recon to Darrin's 5.11.05 proforma_(C) WHE Proforma with ITC cash grant 10 Yr Amort_for deferral_102809_16.07E Wild Horse Wind Expansionwrkingfile SF 4 2" xfId="24346"/>
    <cellStyle name="_Recon to Darrin's 5.11.05 proforma_(C) WHE Proforma with ITC cash grant 10 Yr Amort_for deferral_102809_16.07E Wild Horse Wind Expansionwrkingfile SF 4 2 2" xfId="24347"/>
    <cellStyle name="_Recon to Darrin's 5.11.05 proforma_(C) WHE Proforma with ITC cash grant 10 Yr Amort_for deferral_102809_16.07E Wild Horse Wind Expansionwrkingfile SF 4 3" xfId="24348"/>
    <cellStyle name="_Recon to Darrin's 5.11.05 proforma_(C) WHE Proforma with ITC cash grant 10 Yr Amort_for deferral_102809_16.07E Wild Horse Wind Expansionwrkingfile SF 5" xfId="24349"/>
    <cellStyle name="_Recon to Darrin's 5.11.05 proforma_(C) WHE Proforma with ITC cash grant 10 Yr Amort_for deferral_102809_16.07E Wild Horse Wind Expansionwrkingfile SF 5 2" xfId="24350"/>
    <cellStyle name="_Recon to Darrin's 5.11.05 proforma_(C) WHE Proforma with ITC cash grant 10 Yr Amort_for deferral_102809_16.07E Wild Horse Wind Expansionwrkingfile SF 6" xfId="24351"/>
    <cellStyle name="_Recon to Darrin's 5.11.05 proforma_(C) WHE Proforma with ITC cash grant 10 Yr Amort_for deferral_102809_16.07E Wild Horse Wind Expansionwrkingfile SF 6 2" xfId="24352"/>
    <cellStyle name="_Recon to Darrin's 5.11.05 proforma_(C) WHE Proforma with ITC cash grant 10 Yr Amort_for deferral_102809_16.07E Wild Horse Wind Expansionwrkingfile SF_DEM-WP(C) ENERG10C--ctn Mid-C_042010 2010GRC" xfId="9625"/>
    <cellStyle name="_Recon to Darrin's 5.11.05 proforma_(C) WHE Proforma with ITC cash grant 10 Yr Amort_for deferral_102809_16.07E Wild Horse Wind Expansionwrkingfile SF_DEM-WP(C) ENERG10C--ctn Mid-C_042010 2010GRC 2" xfId="39281"/>
    <cellStyle name="_Recon to Darrin's 5.11.05 proforma_(C) WHE Proforma with ITC cash grant 10 Yr Amort_for deferral_102809_16.07E Wild Horse Wind Expansionwrkingfile_DEM-WP(C) ENERG10C--ctn Mid-C_042010 2010GRC" xfId="9626"/>
    <cellStyle name="_Recon to Darrin's 5.11.05 proforma_(C) WHE Proforma with ITC cash grant 10 Yr Amort_for deferral_102809_16.07E Wild Horse Wind Expansionwrkingfile_DEM-WP(C) ENERG10C--ctn Mid-C_042010 2010GRC 2" xfId="39282"/>
    <cellStyle name="_Recon to Darrin's 5.11.05 proforma_(C) WHE Proforma with ITC cash grant 10 Yr Amort_for deferral_102809_16.37E Wild Horse Expansion DeferralRevwrkingfile SF" xfId="4292"/>
    <cellStyle name="_Recon to Darrin's 5.11.05 proforma_(C) WHE Proforma with ITC cash grant 10 Yr Amort_for deferral_102809_16.37E Wild Horse Expansion DeferralRevwrkingfile SF 2" xfId="4293"/>
    <cellStyle name="_Recon to Darrin's 5.11.05 proforma_(C) WHE Proforma with ITC cash grant 10 Yr Amort_for deferral_102809_16.37E Wild Horse Expansion DeferralRevwrkingfile SF 2 2" xfId="4294"/>
    <cellStyle name="_Recon to Darrin's 5.11.05 proforma_(C) WHE Proforma with ITC cash grant 10 Yr Amort_for deferral_102809_16.37E Wild Horse Expansion DeferralRevwrkingfile SF 2 2 2" xfId="18972"/>
    <cellStyle name="_Recon to Darrin's 5.11.05 proforma_(C) WHE Proforma with ITC cash grant 10 Yr Amort_for deferral_102809_16.37E Wild Horse Expansion DeferralRevwrkingfile SF 2 2 2 2" xfId="24353"/>
    <cellStyle name="_Recon to Darrin's 5.11.05 proforma_(C) WHE Proforma with ITC cash grant 10 Yr Amort_for deferral_102809_16.37E Wild Horse Expansion DeferralRevwrkingfile SF 2 3" xfId="14328"/>
    <cellStyle name="_Recon to Darrin's 5.11.05 proforma_(C) WHE Proforma with ITC cash grant 10 Yr Amort_for deferral_102809_16.37E Wild Horse Expansion DeferralRevwrkingfile SF 2 3 2" xfId="24354"/>
    <cellStyle name="_Recon to Darrin's 5.11.05 proforma_(C) WHE Proforma with ITC cash grant 10 Yr Amort_for deferral_102809_16.37E Wild Horse Expansion DeferralRevwrkingfile SF 2 4" xfId="24355"/>
    <cellStyle name="_Recon to Darrin's 5.11.05 proforma_(C) WHE Proforma with ITC cash grant 10 Yr Amort_for deferral_102809_16.37E Wild Horse Expansion DeferralRevwrkingfile SF 2 4 2" xfId="24356"/>
    <cellStyle name="_Recon to Darrin's 5.11.05 proforma_(C) WHE Proforma with ITC cash grant 10 Yr Amort_for deferral_102809_16.37E Wild Horse Expansion DeferralRevwrkingfile SF 3" xfId="4295"/>
    <cellStyle name="_Recon to Darrin's 5.11.05 proforma_(C) WHE Proforma with ITC cash grant 10 Yr Amort_for deferral_102809_16.37E Wild Horse Expansion DeferralRevwrkingfile SF 3 2" xfId="18973"/>
    <cellStyle name="_Recon to Darrin's 5.11.05 proforma_(C) WHE Proforma with ITC cash grant 10 Yr Amort_for deferral_102809_16.37E Wild Horse Expansion DeferralRevwrkingfile SF 3 2 2" xfId="24357"/>
    <cellStyle name="_Recon to Darrin's 5.11.05 proforma_(C) WHE Proforma with ITC cash grant 10 Yr Amort_for deferral_102809_16.37E Wild Horse Expansion DeferralRevwrkingfile SF 3 3" xfId="24358"/>
    <cellStyle name="_Recon to Darrin's 5.11.05 proforma_(C) WHE Proforma with ITC cash grant 10 Yr Amort_for deferral_102809_16.37E Wild Horse Expansion DeferralRevwrkingfile SF 4" xfId="14327"/>
    <cellStyle name="_Recon to Darrin's 5.11.05 proforma_(C) WHE Proforma with ITC cash grant 10 Yr Amort_for deferral_102809_16.37E Wild Horse Expansion DeferralRevwrkingfile SF 4 2" xfId="24359"/>
    <cellStyle name="_Recon to Darrin's 5.11.05 proforma_(C) WHE Proforma with ITC cash grant 10 Yr Amort_for deferral_102809_16.37E Wild Horse Expansion DeferralRevwrkingfile SF 4 2 2" xfId="24360"/>
    <cellStyle name="_Recon to Darrin's 5.11.05 proforma_(C) WHE Proforma with ITC cash grant 10 Yr Amort_for deferral_102809_16.37E Wild Horse Expansion DeferralRevwrkingfile SF 4 3" xfId="24361"/>
    <cellStyle name="_Recon to Darrin's 5.11.05 proforma_(C) WHE Proforma with ITC cash grant 10 Yr Amort_for deferral_102809_16.37E Wild Horse Expansion DeferralRevwrkingfile SF 5" xfId="24362"/>
    <cellStyle name="_Recon to Darrin's 5.11.05 proforma_(C) WHE Proforma with ITC cash grant 10 Yr Amort_for deferral_102809_16.37E Wild Horse Expansion DeferralRevwrkingfile SF 5 2" xfId="24363"/>
    <cellStyle name="_Recon to Darrin's 5.11.05 proforma_(C) WHE Proforma with ITC cash grant 10 Yr Amort_for deferral_102809_16.37E Wild Horse Expansion DeferralRevwrkingfile SF 6" xfId="24364"/>
    <cellStyle name="_Recon to Darrin's 5.11.05 proforma_(C) WHE Proforma with ITC cash grant 10 Yr Amort_for deferral_102809_16.37E Wild Horse Expansion DeferralRevwrkingfile SF 6 2" xfId="24365"/>
    <cellStyle name="_Recon to Darrin's 5.11.05 proforma_(C) WHE Proforma with ITC cash grant 10 Yr Amort_for deferral_102809_16.37E Wild Horse Expansion DeferralRevwrkingfile SF_DEM-WP(C) ENERG10C--ctn Mid-C_042010 2010GRC" xfId="9627"/>
    <cellStyle name="_Recon to Darrin's 5.11.05 proforma_(C) WHE Proforma with ITC cash grant 10 Yr Amort_for deferral_102809_16.37E Wild Horse Expansion DeferralRevwrkingfile SF_DEM-WP(C) ENERG10C--ctn Mid-C_042010 2010GRC 2" xfId="39283"/>
    <cellStyle name="_Recon to Darrin's 5.11.05 proforma_(C) WHE Proforma with ITC cash grant 10 Yr Amort_for deferral_102809_DEM-WP(C) ENERG10C--ctn Mid-C_042010 2010GRC" xfId="9628"/>
    <cellStyle name="_Recon to Darrin's 5.11.05 proforma_(C) WHE Proforma with ITC cash grant 10 Yr Amort_for deferral_102809_DEM-WP(C) ENERG10C--ctn Mid-C_042010 2010GRC 2" xfId="39284"/>
    <cellStyle name="_Recon to Darrin's 5.11.05 proforma_(C) WHE Proforma with ITC cash grant 10 Yr Amort_for rebuttal_120709" xfId="4296"/>
    <cellStyle name="_Recon to Darrin's 5.11.05 proforma_(C) WHE Proforma with ITC cash grant 10 Yr Amort_for rebuttal_120709 2" xfId="4297"/>
    <cellStyle name="_Recon to Darrin's 5.11.05 proforma_(C) WHE Proforma with ITC cash grant 10 Yr Amort_for rebuttal_120709 2 2" xfId="4298"/>
    <cellStyle name="_Recon to Darrin's 5.11.05 proforma_(C) WHE Proforma with ITC cash grant 10 Yr Amort_for rebuttal_120709 2 2 2" xfId="18974"/>
    <cellStyle name="_Recon to Darrin's 5.11.05 proforma_(C) WHE Proforma with ITC cash grant 10 Yr Amort_for rebuttal_120709 2 2 2 2" xfId="24366"/>
    <cellStyle name="_Recon to Darrin's 5.11.05 proforma_(C) WHE Proforma with ITC cash grant 10 Yr Amort_for rebuttal_120709 2 3" xfId="14330"/>
    <cellStyle name="_Recon to Darrin's 5.11.05 proforma_(C) WHE Proforma with ITC cash grant 10 Yr Amort_for rebuttal_120709 2 3 2" xfId="24367"/>
    <cellStyle name="_Recon to Darrin's 5.11.05 proforma_(C) WHE Proforma with ITC cash grant 10 Yr Amort_for rebuttal_120709 2 4" xfId="24368"/>
    <cellStyle name="_Recon to Darrin's 5.11.05 proforma_(C) WHE Proforma with ITC cash grant 10 Yr Amort_for rebuttal_120709 2 4 2" xfId="24369"/>
    <cellStyle name="_Recon to Darrin's 5.11.05 proforma_(C) WHE Proforma with ITC cash grant 10 Yr Amort_for rebuttal_120709 3" xfId="4299"/>
    <cellStyle name="_Recon to Darrin's 5.11.05 proforma_(C) WHE Proforma with ITC cash grant 10 Yr Amort_for rebuttal_120709 3 2" xfId="18975"/>
    <cellStyle name="_Recon to Darrin's 5.11.05 proforma_(C) WHE Proforma with ITC cash grant 10 Yr Amort_for rebuttal_120709 3 2 2" xfId="24370"/>
    <cellStyle name="_Recon to Darrin's 5.11.05 proforma_(C) WHE Proforma with ITC cash grant 10 Yr Amort_for rebuttal_120709 3 3" xfId="24371"/>
    <cellStyle name="_Recon to Darrin's 5.11.05 proforma_(C) WHE Proforma with ITC cash grant 10 Yr Amort_for rebuttal_120709 4" xfId="14329"/>
    <cellStyle name="_Recon to Darrin's 5.11.05 proforma_(C) WHE Proforma with ITC cash grant 10 Yr Amort_for rebuttal_120709 4 2" xfId="24372"/>
    <cellStyle name="_Recon to Darrin's 5.11.05 proforma_(C) WHE Proforma with ITC cash grant 10 Yr Amort_for rebuttal_120709 4 2 2" xfId="24373"/>
    <cellStyle name="_Recon to Darrin's 5.11.05 proforma_(C) WHE Proforma with ITC cash grant 10 Yr Amort_for rebuttal_120709 4 3" xfId="24374"/>
    <cellStyle name="_Recon to Darrin's 5.11.05 proforma_(C) WHE Proforma with ITC cash grant 10 Yr Amort_for rebuttal_120709 5" xfId="24375"/>
    <cellStyle name="_Recon to Darrin's 5.11.05 proforma_(C) WHE Proforma with ITC cash grant 10 Yr Amort_for rebuttal_120709 5 2" xfId="24376"/>
    <cellStyle name="_Recon to Darrin's 5.11.05 proforma_(C) WHE Proforma with ITC cash grant 10 Yr Amort_for rebuttal_120709 6" xfId="24377"/>
    <cellStyle name="_Recon to Darrin's 5.11.05 proforma_(C) WHE Proforma with ITC cash grant 10 Yr Amort_for rebuttal_120709 6 2" xfId="24378"/>
    <cellStyle name="_Recon to Darrin's 5.11.05 proforma_(C) WHE Proforma with ITC cash grant 10 Yr Amort_for rebuttal_120709_DEM-WP(C) ENERG10C--ctn Mid-C_042010 2010GRC" xfId="9629"/>
    <cellStyle name="_Recon to Darrin's 5.11.05 proforma_(C) WHE Proforma with ITC cash grant 10 Yr Amort_for rebuttal_120709_DEM-WP(C) ENERG10C--ctn Mid-C_042010 2010GRC 2" xfId="39285"/>
    <cellStyle name="_Recon to Darrin's 5.11.05 proforma_04.07E Wild Horse Wind Expansion" xfId="4300"/>
    <cellStyle name="_Recon to Darrin's 5.11.05 proforma_04.07E Wild Horse Wind Expansion 2" xfId="4301"/>
    <cellStyle name="_Recon to Darrin's 5.11.05 proforma_04.07E Wild Horse Wind Expansion 2 2" xfId="4302"/>
    <cellStyle name="_Recon to Darrin's 5.11.05 proforma_04.07E Wild Horse Wind Expansion 2 2 2" xfId="18976"/>
    <cellStyle name="_Recon to Darrin's 5.11.05 proforma_04.07E Wild Horse Wind Expansion 2 2 2 2" xfId="24379"/>
    <cellStyle name="_Recon to Darrin's 5.11.05 proforma_04.07E Wild Horse Wind Expansion 2 3" xfId="14332"/>
    <cellStyle name="_Recon to Darrin's 5.11.05 proforma_04.07E Wild Horse Wind Expansion 2 3 2" xfId="24380"/>
    <cellStyle name="_Recon to Darrin's 5.11.05 proforma_04.07E Wild Horse Wind Expansion 2 4" xfId="24381"/>
    <cellStyle name="_Recon to Darrin's 5.11.05 proforma_04.07E Wild Horse Wind Expansion 2 4 2" xfId="24382"/>
    <cellStyle name="_Recon to Darrin's 5.11.05 proforma_04.07E Wild Horse Wind Expansion 3" xfId="4303"/>
    <cellStyle name="_Recon to Darrin's 5.11.05 proforma_04.07E Wild Horse Wind Expansion 3 2" xfId="18977"/>
    <cellStyle name="_Recon to Darrin's 5.11.05 proforma_04.07E Wild Horse Wind Expansion 3 2 2" xfId="24383"/>
    <cellStyle name="_Recon to Darrin's 5.11.05 proforma_04.07E Wild Horse Wind Expansion 3 3" xfId="24384"/>
    <cellStyle name="_Recon to Darrin's 5.11.05 proforma_04.07E Wild Horse Wind Expansion 4" xfId="14331"/>
    <cellStyle name="_Recon to Darrin's 5.11.05 proforma_04.07E Wild Horse Wind Expansion 4 2" xfId="24385"/>
    <cellStyle name="_Recon to Darrin's 5.11.05 proforma_04.07E Wild Horse Wind Expansion 4 2 2" xfId="24386"/>
    <cellStyle name="_Recon to Darrin's 5.11.05 proforma_04.07E Wild Horse Wind Expansion 4 3" xfId="24387"/>
    <cellStyle name="_Recon to Darrin's 5.11.05 proforma_04.07E Wild Horse Wind Expansion 5" xfId="24388"/>
    <cellStyle name="_Recon to Darrin's 5.11.05 proforma_04.07E Wild Horse Wind Expansion 5 2" xfId="24389"/>
    <cellStyle name="_Recon to Darrin's 5.11.05 proforma_04.07E Wild Horse Wind Expansion 6" xfId="24390"/>
    <cellStyle name="_Recon to Darrin's 5.11.05 proforma_04.07E Wild Horse Wind Expansion 6 2" xfId="24391"/>
    <cellStyle name="_Recon to Darrin's 5.11.05 proforma_04.07E Wild Horse Wind Expansion_16.07E Wild Horse Wind Expansionwrkingfile" xfId="4304"/>
    <cellStyle name="_Recon to Darrin's 5.11.05 proforma_04.07E Wild Horse Wind Expansion_16.07E Wild Horse Wind Expansionwrkingfile 2" xfId="4305"/>
    <cellStyle name="_Recon to Darrin's 5.11.05 proforma_04.07E Wild Horse Wind Expansion_16.07E Wild Horse Wind Expansionwrkingfile 2 2" xfId="4306"/>
    <cellStyle name="_Recon to Darrin's 5.11.05 proforma_04.07E Wild Horse Wind Expansion_16.07E Wild Horse Wind Expansionwrkingfile 2 2 2" xfId="18978"/>
    <cellStyle name="_Recon to Darrin's 5.11.05 proforma_04.07E Wild Horse Wind Expansion_16.07E Wild Horse Wind Expansionwrkingfile 2 2 2 2" xfId="24392"/>
    <cellStyle name="_Recon to Darrin's 5.11.05 proforma_04.07E Wild Horse Wind Expansion_16.07E Wild Horse Wind Expansionwrkingfile 2 3" xfId="14334"/>
    <cellStyle name="_Recon to Darrin's 5.11.05 proforma_04.07E Wild Horse Wind Expansion_16.07E Wild Horse Wind Expansionwrkingfile 2 3 2" xfId="24393"/>
    <cellStyle name="_Recon to Darrin's 5.11.05 proforma_04.07E Wild Horse Wind Expansion_16.07E Wild Horse Wind Expansionwrkingfile 2 4" xfId="24394"/>
    <cellStyle name="_Recon to Darrin's 5.11.05 proforma_04.07E Wild Horse Wind Expansion_16.07E Wild Horse Wind Expansionwrkingfile 2 4 2" xfId="24395"/>
    <cellStyle name="_Recon to Darrin's 5.11.05 proforma_04.07E Wild Horse Wind Expansion_16.07E Wild Horse Wind Expansionwrkingfile 3" xfId="4307"/>
    <cellStyle name="_Recon to Darrin's 5.11.05 proforma_04.07E Wild Horse Wind Expansion_16.07E Wild Horse Wind Expansionwrkingfile 3 2" xfId="18979"/>
    <cellStyle name="_Recon to Darrin's 5.11.05 proforma_04.07E Wild Horse Wind Expansion_16.07E Wild Horse Wind Expansionwrkingfile 3 2 2" xfId="24396"/>
    <cellStyle name="_Recon to Darrin's 5.11.05 proforma_04.07E Wild Horse Wind Expansion_16.07E Wild Horse Wind Expansionwrkingfile 3 3" xfId="24397"/>
    <cellStyle name="_Recon to Darrin's 5.11.05 proforma_04.07E Wild Horse Wind Expansion_16.07E Wild Horse Wind Expansionwrkingfile 4" xfId="14333"/>
    <cellStyle name="_Recon to Darrin's 5.11.05 proforma_04.07E Wild Horse Wind Expansion_16.07E Wild Horse Wind Expansionwrkingfile 4 2" xfId="24398"/>
    <cellStyle name="_Recon to Darrin's 5.11.05 proforma_04.07E Wild Horse Wind Expansion_16.07E Wild Horse Wind Expansionwrkingfile 4 2 2" xfId="24399"/>
    <cellStyle name="_Recon to Darrin's 5.11.05 proforma_04.07E Wild Horse Wind Expansion_16.07E Wild Horse Wind Expansionwrkingfile 4 3" xfId="24400"/>
    <cellStyle name="_Recon to Darrin's 5.11.05 proforma_04.07E Wild Horse Wind Expansion_16.07E Wild Horse Wind Expansionwrkingfile 5" xfId="24401"/>
    <cellStyle name="_Recon to Darrin's 5.11.05 proforma_04.07E Wild Horse Wind Expansion_16.07E Wild Horse Wind Expansionwrkingfile 5 2" xfId="24402"/>
    <cellStyle name="_Recon to Darrin's 5.11.05 proforma_04.07E Wild Horse Wind Expansion_16.07E Wild Horse Wind Expansionwrkingfile 6" xfId="24403"/>
    <cellStyle name="_Recon to Darrin's 5.11.05 proforma_04.07E Wild Horse Wind Expansion_16.07E Wild Horse Wind Expansionwrkingfile 6 2" xfId="24404"/>
    <cellStyle name="_Recon to Darrin's 5.11.05 proforma_04.07E Wild Horse Wind Expansion_16.07E Wild Horse Wind Expansionwrkingfile SF" xfId="4308"/>
    <cellStyle name="_Recon to Darrin's 5.11.05 proforma_04.07E Wild Horse Wind Expansion_16.07E Wild Horse Wind Expansionwrkingfile SF 2" xfId="4309"/>
    <cellStyle name="_Recon to Darrin's 5.11.05 proforma_04.07E Wild Horse Wind Expansion_16.07E Wild Horse Wind Expansionwrkingfile SF 2 2" xfId="4310"/>
    <cellStyle name="_Recon to Darrin's 5.11.05 proforma_04.07E Wild Horse Wind Expansion_16.07E Wild Horse Wind Expansionwrkingfile SF 2 2 2" xfId="18980"/>
    <cellStyle name="_Recon to Darrin's 5.11.05 proforma_04.07E Wild Horse Wind Expansion_16.07E Wild Horse Wind Expansionwrkingfile SF 2 2 2 2" xfId="24405"/>
    <cellStyle name="_Recon to Darrin's 5.11.05 proforma_04.07E Wild Horse Wind Expansion_16.07E Wild Horse Wind Expansionwrkingfile SF 2 3" xfId="14336"/>
    <cellStyle name="_Recon to Darrin's 5.11.05 proforma_04.07E Wild Horse Wind Expansion_16.07E Wild Horse Wind Expansionwrkingfile SF 2 3 2" xfId="24406"/>
    <cellStyle name="_Recon to Darrin's 5.11.05 proforma_04.07E Wild Horse Wind Expansion_16.07E Wild Horse Wind Expansionwrkingfile SF 2 4" xfId="24407"/>
    <cellStyle name="_Recon to Darrin's 5.11.05 proforma_04.07E Wild Horse Wind Expansion_16.07E Wild Horse Wind Expansionwrkingfile SF 2 4 2" xfId="24408"/>
    <cellStyle name="_Recon to Darrin's 5.11.05 proforma_04.07E Wild Horse Wind Expansion_16.07E Wild Horse Wind Expansionwrkingfile SF 3" xfId="4311"/>
    <cellStyle name="_Recon to Darrin's 5.11.05 proforma_04.07E Wild Horse Wind Expansion_16.07E Wild Horse Wind Expansionwrkingfile SF 3 2" xfId="18981"/>
    <cellStyle name="_Recon to Darrin's 5.11.05 proforma_04.07E Wild Horse Wind Expansion_16.07E Wild Horse Wind Expansionwrkingfile SF 3 2 2" xfId="24409"/>
    <cellStyle name="_Recon to Darrin's 5.11.05 proforma_04.07E Wild Horse Wind Expansion_16.07E Wild Horse Wind Expansionwrkingfile SF 3 3" xfId="24410"/>
    <cellStyle name="_Recon to Darrin's 5.11.05 proforma_04.07E Wild Horse Wind Expansion_16.07E Wild Horse Wind Expansionwrkingfile SF 4" xfId="14335"/>
    <cellStyle name="_Recon to Darrin's 5.11.05 proforma_04.07E Wild Horse Wind Expansion_16.07E Wild Horse Wind Expansionwrkingfile SF 4 2" xfId="24411"/>
    <cellStyle name="_Recon to Darrin's 5.11.05 proforma_04.07E Wild Horse Wind Expansion_16.07E Wild Horse Wind Expansionwrkingfile SF 4 2 2" xfId="24412"/>
    <cellStyle name="_Recon to Darrin's 5.11.05 proforma_04.07E Wild Horse Wind Expansion_16.07E Wild Horse Wind Expansionwrkingfile SF 4 3" xfId="24413"/>
    <cellStyle name="_Recon to Darrin's 5.11.05 proforma_04.07E Wild Horse Wind Expansion_16.07E Wild Horse Wind Expansionwrkingfile SF 5" xfId="24414"/>
    <cellStyle name="_Recon to Darrin's 5.11.05 proforma_04.07E Wild Horse Wind Expansion_16.07E Wild Horse Wind Expansionwrkingfile SF 5 2" xfId="24415"/>
    <cellStyle name="_Recon to Darrin's 5.11.05 proforma_04.07E Wild Horse Wind Expansion_16.07E Wild Horse Wind Expansionwrkingfile SF 6" xfId="24416"/>
    <cellStyle name="_Recon to Darrin's 5.11.05 proforma_04.07E Wild Horse Wind Expansion_16.07E Wild Horse Wind Expansionwrkingfile SF 6 2" xfId="24417"/>
    <cellStyle name="_Recon to Darrin's 5.11.05 proforma_04.07E Wild Horse Wind Expansion_16.07E Wild Horse Wind Expansionwrkingfile SF_DEM-WP(C) ENERG10C--ctn Mid-C_042010 2010GRC" xfId="9630"/>
    <cellStyle name="_Recon to Darrin's 5.11.05 proforma_04.07E Wild Horse Wind Expansion_16.07E Wild Horse Wind Expansionwrkingfile SF_DEM-WP(C) ENERG10C--ctn Mid-C_042010 2010GRC 2" xfId="39286"/>
    <cellStyle name="_Recon to Darrin's 5.11.05 proforma_04.07E Wild Horse Wind Expansion_16.07E Wild Horse Wind Expansionwrkingfile_DEM-WP(C) ENERG10C--ctn Mid-C_042010 2010GRC" xfId="9631"/>
    <cellStyle name="_Recon to Darrin's 5.11.05 proforma_04.07E Wild Horse Wind Expansion_16.07E Wild Horse Wind Expansionwrkingfile_DEM-WP(C) ENERG10C--ctn Mid-C_042010 2010GRC 2" xfId="39287"/>
    <cellStyle name="_Recon to Darrin's 5.11.05 proforma_04.07E Wild Horse Wind Expansion_16.37E Wild Horse Expansion DeferralRevwrkingfile SF" xfId="4312"/>
    <cellStyle name="_Recon to Darrin's 5.11.05 proforma_04.07E Wild Horse Wind Expansion_16.37E Wild Horse Expansion DeferralRevwrkingfile SF 2" xfId="4313"/>
    <cellStyle name="_Recon to Darrin's 5.11.05 proforma_04.07E Wild Horse Wind Expansion_16.37E Wild Horse Expansion DeferralRevwrkingfile SF 2 2" xfId="4314"/>
    <cellStyle name="_Recon to Darrin's 5.11.05 proforma_04.07E Wild Horse Wind Expansion_16.37E Wild Horse Expansion DeferralRevwrkingfile SF 2 2 2" xfId="18982"/>
    <cellStyle name="_Recon to Darrin's 5.11.05 proforma_04.07E Wild Horse Wind Expansion_16.37E Wild Horse Expansion DeferralRevwrkingfile SF 2 2 2 2" xfId="24418"/>
    <cellStyle name="_Recon to Darrin's 5.11.05 proforma_04.07E Wild Horse Wind Expansion_16.37E Wild Horse Expansion DeferralRevwrkingfile SF 2 3" xfId="14338"/>
    <cellStyle name="_Recon to Darrin's 5.11.05 proforma_04.07E Wild Horse Wind Expansion_16.37E Wild Horse Expansion DeferralRevwrkingfile SF 2 3 2" xfId="24419"/>
    <cellStyle name="_Recon to Darrin's 5.11.05 proforma_04.07E Wild Horse Wind Expansion_16.37E Wild Horse Expansion DeferralRevwrkingfile SF 2 4" xfId="24420"/>
    <cellStyle name="_Recon to Darrin's 5.11.05 proforma_04.07E Wild Horse Wind Expansion_16.37E Wild Horse Expansion DeferralRevwrkingfile SF 2 4 2" xfId="24421"/>
    <cellStyle name="_Recon to Darrin's 5.11.05 proforma_04.07E Wild Horse Wind Expansion_16.37E Wild Horse Expansion DeferralRevwrkingfile SF 3" xfId="4315"/>
    <cellStyle name="_Recon to Darrin's 5.11.05 proforma_04.07E Wild Horse Wind Expansion_16.37E Wild Horse Expansion DeferralRevwrkingfile SF 3 2" xfId="18983"/>
    <cellStyle name="_Recon to Darrin's 5.11.05 proforma_04.07E Wild Horse Wind Expansion_16.37E Wild Horse Expansion DeferralRevwrkingfile SF 3 2 2" xfId="24422"/>
    <cellStyle name="_Recon to Darrin's 5.11.05 proforma_04.07E Wild Horse Wind Expansion_16.37E Wild Horse Expansion DeferralRevwrkingfile SF 3 3" xfId="24423"/>
    <cellStyle name="_Recon to Darrin's 5.11.05 proforma_04.07E Wild Horse Wind Expansion_16.37E Wild Horse Expansion DeferralRevwrkingfile SF 4" xfId="14337"/>
    <cellStyle name="_Recon to Darrin's 5.11.05 proforma_04.07E Wild Horse Wind Expansion_16.37E Wild Horse Expansion DeferralRevwrkingfile SF 4 2" xfId="24424"/>
    <cellStyle name="_Recon to Darrin's 5.11.05 proforma_04.07E Wild Horse Wind Expansion_16.37E Wild Horse Expansion DeferralRevwrkingfile SF 4 2 2" xfId="24425"/>
    <cellStyle name="_Recon to Darrin's 5.11.05 proforma_04.07E Wild Horse Wind Expansion_16.37E Wild Horse Expansion DeferralRevwrkingfile SF 4 3" xfId="24426"/>
    <cellStyle name="_Recon to Darrin's 5.11.05 proforma_04.07E Wild Horse Wind Expansion_16.37E Wild Horse Expansion DeferralRevwrkingfile SF 5" xfId="24427"/>
    <cellStyle name="_Recon to Darrin's 5.11.05 proforma_04.07E Wild Horse Wind Expansion_16.37E Wild Horse Expansion DeferralRevwrkingfile SF 5 2" xfId="24428"/>
    <cellStyle name="_Recon to Darrin's 5.11.05 proforma_04.07E Wild Horse Wind Expansion_16.37E Wild Horse Expansion DeferralRevwrkingfile SF 6" xfId="24429"/>
    <cellStyle name="_Recon to Darrin's 5.11.05 proforma_04.07E Wild Horse Wind Expansion_16.37E Wild Horse Expansion DeferralRevwrkingfile SF 6 2" xfId="24430"/>
    <cellStyle name="_Recon to Darrin's 5.11.05 proforma_04.07E Wild Horse Wind Expansion_16.37E Wild Horse Expansion DeferralRevwrkingfile SF_DEM-WP(C) ENERG10C--ctn Mid-C_042010 2010GRC" xfId="9632"/>
    <cellStyle name="_Recon to Darrin's 5.11.05 proforma_04.07E Wild Horse Wind Expansion_16.37E Wild Horse Expansion DeferralRevwrkingfile SF_DEM-WP(C) ENERG10C--ctn Mid-C_042010 2010GRC 2" xfId="39288"/>
    <cellStyle name="_Recon to Darrin's 5.11.05 proforma_04.07E Wild Horse Wind Expansion_DEM-WP(C) ENERG10C--ctn Mid-C_042010 2010GRC" xfId="9633"/>
    <cellStyle name="_Recon to Darrin's 5.11.05 proforma_04.07E Wild Horse Wind Expansion_DEM-WP(C) ENERG10C--ctn Mid-C_042010 2010GRC 2" xfId="39289"/>
    <cellStyle name="_Recon to Darrin's 5.11.05 proforma_16.07E Wild Horse Wind Expansionwrkingfile" xfId="4316"/>
    <cellStyle name="_Recon to Darrin's 5.11.05 proforma_16.07E Wild Horse Wind Expansionwrkingfile 2" xfId="4317"/>
    <cellStyle name="_Recon to Darrin's 5.11.05 proforma_16.07E Wild Horse Wind Expansionwrkingfile 2 2" xfId="4318"/>
    <cellStyle name="_Recon to Darrin's 5.11.05 proforma_16.07E Wild Horse Wind Expansionwrkingfile 2 2 2" xfId="18984"/>
    <cellStyle name="_Recon to Darrin's 5.11.05 proforma_16.07E Wild Horse Wind Expansionwrkingfile 2 2 2 2" xfId="24431"/>
    <cellStyle name="_Recon to Darrin's 5.11.05 proforma_16.07E Wild Horse Wind Expansionwrkingfile 2 3" xfId="14340"/>
    <cellStyle name="_Recon to Darrin's 5.11.05 proforma_16.07E Wild Horse Wind Expansionwrkingfile 2 3 2" xfId="24432"/>
    <cellStyle name="_Recon to Darrin's 5.11.05 proforma_16.07E Wild Horse Wind Expansionwrkingfile 2 4" xfId="24433"/>
    <cellStyle name="_Recon to Darrin's 5.11.05 proforma_16.07E Wild Horse Wind Expansionwrkingfile 2 4 2" xfId="24434"/>
    <cellStyle name="_Recon to Darrin's 5.11.05 proforma_16.07E Wild Horse Wind Expansionwrkingfile 3" xfId="4319"/>
    <cellStyle name="_Recon to Darrin's 5.11.05 proforma_16.07E Wild Horse Wind Expansionwrkingfile 3 2" xfId="18985"/>
    <cellStyle name="_Recon to Darrin's 5.11.05 proforma_16.07E Wild Horse Wind Expansionwrkingfile 3 2 2" xfId="24435"/>
    <cellStyle name="_Recon to Darrin's 5.11.05 proforma_16.07E Wild Horse Wind Expansionwrkingfile 3 3" xfId="24436"/>
    <cellStyle name="_Recon to Darrin's 5.11.05 proforma_16.07E Wild Horse Wind Expansionwrkingfile 4" xfId="14339"/>
    <cellStyle name="_Recon to Darrin's 5.11.05 proforma_16.07E Wild Horse Wind Expansionwrkingfile 4 2" xfId="24437"/>
    <cellStyle name="_Recon to Darrin's 5.11.05 proforma_16.07E Wild Horse Wind Expansionwrkingfile 4 2 2" xfId="24438"/>
    <cellStyle name="_Recon to Darrin's 5.11.05 proforma_16.07E Wild Horse Wind Expansionwrkingfile 4 3" xfId="24439"/>
    <cellStyle name="_Recon to Darrin's 5.11.05 proforma_16.07E Wild Horse Wind Expansionwrkingfile 5" xfId="24440"/>
    <cellStyle name="_Recon to Darrin's 5.11.05 proforma_16.07E Wild Horse Wind Expansionwrkingfile 5 2" xfId="24441"/>
    <cellStyle name="_Recon to Darrin's 5.11.05 proforma_16.07E Wild Horse Wind Expansionwrkingfile 6" xfId="24442"/>
    <cellStyle name="_Recon to Darrin's 5.11.05 proforma_16.07E Wild Horse Wind Expansionwrkingfile 6 2" xfId="24443"/>
    <cellStyle name="_Recon to Darrin's 5.11.05 proforma_16.07E Wild Horse Wind Expansionwrkingfile SF" xfId="4320"/>
    <cellStyle name="_Recon to Darrin's 5.11.05 proforma_16.07E Wild Horse Wind Expansionwrkingfile SF 2" xfId="4321"/>
    <cellStyle name="_Recon to Darrin's 5.11.05 proforma_16.07E Wild Horse Wind Expansionwrkingfile SF 2 2" xfId="4322"/>
    <cellStyle name="_Recon to Darrin's 5.11.05 proforma_16.07E Wild Horse Wind Expansionwrkingfile SF 2 2 2" xfId="18986"/>
    <cellStyle name="_Recon to Darrin's 5.11.05 proforma_16.07E Wild Horse Wind Expansionwrkingfile SF 2 2 2 2" xfId="24444"/>
    <cellStyle name="_Recon to Darrin's 5.11.05 proforma_16.07E Wild Horse Wind Expansionwrkingfile SF 2 3" xfId="14342"/>
    <cellStyle name="_Recon to Darrin's 5.11.05 proforma_16.07E Wild Horse Wind Expansionwrkingfile SF 2 3 2" xfId="24445"/>
    <cellStyle name="_Recon to Darrin's 5.11.05 proforma_16.07E Wild Horse Wind Expansionwrkingfile SF 2 4" xfId="24446"/>
    <cellStyle name="_Recon to Darrin's 5.11.05 proforma_16.07E Wild Horse Wind Expansionwrkingfile SF 2 4 2" xfId="24447"/>
    <cellStyle name="_Recon to Darrin's 5.11.05 proforma_16.07E Wild Horse Wind Expansionwrkingfile SF 3" xfId="4323"/>
    <cellStyle name="_Recon to Darrin's 5.11.05 proforma_16.07E Wild Horse Wind Expansionwrkingfile SF 3 2" xfId="18987"/>
    <cellStyle name="_Recon to Darrin's 5.11.05 proforma_16.07E Wild Horse Wind Expansionwrkingfile SF 3 2 2" xfId="24448"/>
    <cellStyle name="_Recon to Darrin's 5.11.05 proforma_16.07E Wild Horse Wind Expansionwrkingfile SF 3 3" xfId="24449"/>
    <cellStyle name="_Recon to Darrin's 5.11.05 proforma_16.07E Wild Horse Wind Expansionwrkingfile SF 4" xfId="14341"/>
    <cellStyle name="_Recon to Darrin's 5.11.05 proforma_16.07E Wild Horse Wind Expansionwrkingfile SF 4 2" xfId="24450"/>
    <cellStyle name="_Recon to Darrin's 5.11.05 proforma_16.07E Wild Horse Wind Expansionwrkingfile SF 4 2 2" xfId="24451"/>
    <cellStyle name="_Recon to Darrin's 5.11.05 proforma_16.07E Wild Horse Wind Expansionwrkingfile SF 4 3" xfId="24452"/>
    <cellStyle name="_Recon to Darrin's 5.11.05 proforma_16.07E Wild Horse Wind Expansionwrkingfile SF 5" xfId="24453"/>
    <cellStyle name="_Recon to Darrin's 5.11.05 proforma_16.07E Wild Horse Wind Expansionwrkingfile SF 5 2" xfId="24454"/>
    <cellStyle name="_Recon to Darrin's 5.11.05 proforma_16.07E Wild Horse Wind Expansionwrkingfile SF 6" xfId="24455"/>
    <cellStyle name="_Recon to Darrin's 5.11.05 proforma_16.07E Wild Horse Wind Expansionwrkingfile SF 6 2" xfId="24456"/>
    <cellStyle name="_Recon to Darrin's 5.11.05 proforma_16.07E Wild Horse Wind Expansionwrkingfile SF_DEM-WP(C) ENERG10C--ctn Mid-C_042010 2010GRC" xfId="9634"/>
    <cellStyle name="_Recon to Darrin's 5.11.05 proforma_16.07E Wild Horse Wind Expansionwrkingfile SF_DEM-WP(C) ENERG10C--ctn Mid-C_042010 2010GRC 2" xfId="39290"/>
    <cellStyle name="_Recon to Darrin's 5.11.05 proforma_16.07E Wild Horse Wind Expansionwrkingfile_DEM-WP(C) ENERG10C--ctn Mid-C_042010 2010GRC" xfId="9635"/>
    <cellStyle name="_Recon to Darrin's 5.11.05 proforma_16.07E Wild Horse Wind Expansionwrkingfile_DEM-WP(C) ENERG10C--ctn Mid-C_042010 2010GRC 2" xfId="39291"/>
    <cellStyle name="_Recon to Darrin's 5.11.05 proforma_16.37E Wild Horse Expansion DeferralRevwrkingfile SF" xfId="4324"/>
    <cellStyle name="_Recon to Darrin's 5.11.05 proforma_16.37E Wild Horse Expansion DeferralRevwrkingfile SF 2" xfId="4325"/>
    <cellStyle name="_Recon to Darrin's 5.11.05 proforma_16.37E Wild Horse Expansion DeferralRevwrkingfile SF 2 2" xfId="4326"/>
    <cellStyle name="_Recon to Darrin's 5.11.05 proforma_16.37E Wild Horse Expansion DeferralRevwrkingfile SF 2 2 2" xfId="18988"/>
    <cellStyle name="_Recon to Darrin's 5.11.05 proforma_16.37E Wild Horse Expansion DeferralRevwrkingfile SF 2 2 2 2" xfId="24457"/>
    <cellStyle name="_Recon to Darrin's 5.11.05 proforma_16.37E Wild Horse Expansion DeferralRevwrkingfile SF 2 3" xfId="14344"/>
    <cellStyle name="_Recon to Darrin's 5.11.05 proforma_16.37E Wild Horse Expansion DeferralRevwrkingfile SF 2 3 2" xfId="24458"/>
    <cellStyle name="_Recon to Darrin's 5.11.05 proforma_16.37E Wild Horse Expansion DeferralRevwrkingfile SF 2 4" xfId="24459"/>
    <cellStyle name="_Recon to Darrin's 5.11.05 proforma_16.37E Wild Horse Expansion DeferralRevwrkingfile SF 2 4 2" xfId="24460"/>
    <cellStyle name="_Recon to Darrin's 5.11.05 proforma_16.37E Wild Horse Expansion DeferralRevwrkingfile SF 3" xfId="4327"/>
    <cellStyle name="_Recon to Darrin's 5.11.05 proforma_16.37E Wild Horse Expansion DeferralRevwrkingfile SF 3 2" xfId="18989"/>
    <cellStyle name="_Recon to Darrin's 5.11.05 proforma_16.37E Wild Horse Expansion DeferralRevwrkingfile SF 3 2 2" xfId="24461"/>
    <cellStyle name="_Recon to Darrin's 5.11.05 proforma_16.37E Wild Horse Expansion DeferralRevwrkingfile SF 3 3" xfId="24462"/>
    <cellStyle name="_Recon to Darrin's 5.11.05 proforma_16.37E Wild Horse Expansion DeferralRevwrkingfile SF 4" xfId="14343"/>
    <cellStyle name="_Recon to Darrin's 5.11.05 proforma_16.37E Wild Horse Expansion DeferralRevwrkingfile SF 4 2" xfId="24463"/>
    <cellStyle name="_Recon to Darrin's 5.11.05 proforma_16.37E Wild Horse Expansion DeferralRevwrkingfile SF 4 2 2" xfId="24464"/>
    <cellStyle name="_Recon to Darrin's 5.11.05 proforma_16.37E Wild Horse Expansion DeferralRevwrkingfile SF 4 3" xfId="24465"/>
    <cellStyle name="_Recon to Darrin's 5.11.05 proforma_16.37E Wild Horse Expansion DeferralRevwrkingfile SF 5" xfId="24466"/>
    <cellStyle name="_Recon to Darrin's 5.11.05 proforma_16.37E Wild Horse Expansion DeferralRevwrkingfile SF 5 2" xfId="24467"/>
    <cellStyle name="_Recon to Darrin's 5.11.05 proforma_16.37E Wild Horse Expansion DeferralRevwrkingfile SF 6" xfId="24468"/>
    <cellStyle name="_Recon to Darrin's 5.11.05 proforma_16.37E Wild Horse Expansion DeferralRevwrkingfile SF 6 2" xfId="24469"/>
    <cellStyle name="_Recon to Darrin's 5.11.05 proforma_16.37E Wild Horse Expansion DeferralRevwrkingfile SF_DEM-WP(C) ENERG10C--ctn Mid-C_042010 2010GRC" xfId="9636"/>
    <cellStyle name="_Recon to Darrin's 5.11.05 proforma_16.37E Wild Horse Expansion DeferralRevwrkingfile SF_DEM-WP(C) ENERG10C--ctn Mid-C_042010 2010GRC 2" xfId="39292"/>
    <cellStyle name="_Recon to Darrin's 5.11.05 proforma_2009 Compliance Filing PCA Exhibits for GRC" xfId="10857"/>
    <cellStyle name="_Recon to Darrin's 5.11.05 proforma_2009 Compliance Filing PCA Exhibits for GRC 2" xfId="12393"/>
    <cellStyle name="_Recon to Darrin's 5.11.05 proforma_2009 Compliance Filing PCA Exhibits for GRC 2 2" xfId="39293"/>
    <cellStyle name="_Recon to Darrin's 5.11.05 proforma_2009 Compliance Filing PCA Exhibits for GRC 3" xfId="39294"/>
    <cellStyle name="_Recon to Darrin's 5.11.05 proforma_2009 GRC Compl Filing - Exhibit D" xfId="4328"/>
    <cellStyle name="_Recon to Darrin's 5.11.05 proforma_2009 GRC Compl Filing - Exhibit D 2" xfId="4329"/>
    <cellStyle name="_Recon to Darrin's 5.11.05 proforma_2009 GRC Compl Filing - Exhibit D 2 2" xfId="14345"/>
    <cellStyle name="_Recon to Darrin's 5.11.05 proforma_2009 GRC Compl Filing - Exhibit D 2 2 2" xfId="24470"/>
    <cellStyle name="_Recon to Darrin's 5.11.05 proforma_2009 GRC Compl Filing - Exhibit D 2 2 2 2" xfId="24471"/>
    <cellStyle name="_Recon to Darrin's 5.11.05 proforma_2009 GRC Compl Filing - Exhibit D 2 3" xfId="24472"/>
    <cellStyle name="_Recon to Darrin's 5.11.05 proforma_2009 GRC Compl Filing - Exhibit D 2 3 2" xfId="24473"/>
    <cellStyle name="_Recon to Darrin's 5.11.05 proforma_2009 GRC Compl Filing - Exhibit D 2 4" xfId="24474"/>
    <cellStyle name="_Recon to Darrin's 5.11.05 proforma_2009 GRC Compl Filing - Exhibit D 2 4 2" xfId="24475"/>
    <cellStyle name="_Recon to Darrin's 5.11.05 proforma_2009 GRC Compl Filing - Exhibit D 3" xfId="12394"/>
    <cellStyle name="_Recon to Darrin's 5.11.05 proforma_2009 GRC Compl Filing - Exhibit D 3 2" xfId="24476"/>
    <cellStyle name="_Recon to Darrin's 5.11.05 proforma_2009 GRC Compl Filing - Exhibit D 3 2 2" xfId="24477"/>
    <cellStyle name="_Recon to Darrin's 5.11.05 proforma_2009 GRC Compl Filing - Exhibit D 3 3" xfId="24478"/>
    <cellStyle name="_Recon to Darrin's 5.11.05 proforma_2009 GRC Compl Filing - Exhibit D 4" xfId="24479"/>
    <cellStyle name="_Recon to Darrin's 5.11.05 proforma_2009 GRC Compl Filing - Exhibit D 4 2" xfId="24480"/>
    <cellStyle name="_Recon to Darrin's 5.11.05 proforma_2009 GRC Compl Filing - Exhibit D 4 2 2" xfId="24481"/>
    <cellStyle name="_Recon to Darrin's 5.11.05 proforma_2009 GRC Compl Filing - Exhibit D 4 3" xfId="24482"/>
    <cellStyle name="_Recon to Darrin's 5.11.05 proforma_2009 GRC Compl Filing - Exhibit D 5" xfId="24483"/>
    <cellStyle name="_Recon to Darrin's 5.11.05 proforma_2009 GRC Compl Filing - Exhibit D 5 2" xfId="24484"/>
    <cellStyle name="_Recon to Darrin's 5.11.05 proforma_2009 GRC Compl Filing - Exhibit D 6" xfId="24485"/>
    <cellStyle name="_Recon to Darrin's 5.11.05 proforma_2009 GRC Compl Filing - Exhibit D 6 2" xfId="24486"/>
    <cellStyle name="_Recon to Darrin's 5.11.05 proforma_2009 GRC Compl Filing - Exhibit D_DEM-WP(C) ENERG10C--ctn Mid-C_042010 2010GRC" xfId="9637"/>
    <cellStyle name="_Recon to Darrin's 5.11.05 proforma_2009 GRC Compl Filing - Exhibit D_DEM-WP(C) ENERG10C--ctn Mid-C_042010 2010GRC 2" xfId="39295"/>
    <cellStyle name="_Recon to Darrin's 5.11.05 proforma_3.01 Income Statement" xfId="10858"/>
    <cellStyle name="_Recon to Darrin's 5.11.05 proforma_4 31 Regulatory Assets and Liabilities  7 06- Exhibit D" xfId="4330"/>
    <cellStyle name="_Recon to Darrin's 5.11.05 proforma_4 31 Regulatory Assets and Liabilities  7 06- Exhibit D 2" xfId="4331"/>
    <cellStyle name="_Recon to Darrin's 5.11.05 proforma_4 31 Regulatory Assets and Liabilities  7 06- Exhibit D 2 2" xfId="4332"/>
    <cellStyle name="_Recon to Darrin's 5.11.05 proforma_4 31 Regulatory Assets and Liabilities  7 06- Exhibit D 2 2 2" xfId="18990"/>
    <cellStyle name="_Recon to Darrin's 5.11.05 proforma_4 31 Regulatory Assets and Liabilities  7 06- Exhibit D 2 2 2 2" xfId="24487"/>
    <cellStyle name="_Recon to Darrin's 5.11.05 proforma_4 31 Regulatory Assets and Liabilities  7 06- Exhibit D 2 2 3" xfId="24488"/>
    <cellStyle name="_Recon to Darrin's 5.11.05 proforma_4 31 Regulatory Assets and Liabilities  7 06- Exhibit D 2 3" xfId="14347"/>
    <cellStyle name="_Recon to Darrin's 5.11.05 proforma_4 31 Regulatory Assets and Liabilities  7 06- Exhibit D 2 3 2" xfId="24489"/>
    <cellStyle name="_Recon to Darrin's 5.11.05 proforma_4 31 Regulatory Assets and Liabilities  7 06- Exhibit D 2 3 2 2" xfId="24490"/>
    <cellStyle name="_Recon to Darrin's 5.11.05 proforma_4 31 Regulatory Assets and Liabilities  7 06- Exhibit D 2 3 3" xfId="24491"/>
    <cellStyle name="_Recon to Darrin's 5.11.05 proforma_4 31 Regulatory Assets and Liabilities  7 06- Exhibit D 2 4" xfId="24492"/>
    <cellStyle name="_Recon to Darrin's 5.11.05 proforma_4 31 Regulatory Assets and Liabilities  7 06- Exhibit D 2 4 2" xfId="24493"/>
    <cellStyle name="_Recon to Darrin's 5.11.05 proforma_4 31 Regulatory Assets and Liabilities  7 06- Exhibit D 2 5" xfId="24494"/>
    <cellStyle name="_Recon to Darrin's 5.11.05 proforma_4 31 Regulatory Assets and Liabilities  7 06- Exhibit D 2 5 2" xfId="24495"/>
    <cellStyle name="_Recon to Darrin's 5.11.05 proforma_4 31 Regulatory Assets and Liabilities  7 06- Exhibit D 3" xfId="4333"/>
    <cellStyle name="_Recon to Darrin's 5.11.05 proforma_4 31 Regulatory Assets and Liabilities  7 06- Exhibit D 3 2" xfId="18991"/>
    <cellStyle name="_Recon to Darrin's 5.11.05 proforma_4 31 Regulatory Assets and Liabilities  7 06- Exhibit D 3 2 2" xfId="24496"/>
    <cellStyle name="_Recon to Darrin's 5.11.05 proforma_4 31 Regulatory Assets and Liabilities  7 06- Exhibit D 3 3" xfId="24497"/>
    <cellStyle name="_Recon to Darrin's 5.11.05 proforma_4 31 Regulatory Assets and Liabilities  7 06- Exhibit D 4" xfId="14346"/>
    <cellStyle name="_Recon to Darrin's 5.11.05 proforma_4 31 Regulatory Assets and Liabilities  7 06- Exhibit D 4 2" xfId="24498"/>
    <cellStyle name="_Recon to Darrin's 5.11.05 proforma_4 31 Regulatory Assets and Liabilities  7 06- Exhibit D 4 2 2" xfId="24499"/>
    <cellStyle name="_Recon to Darrin's 5.11.05 proforma_4 31 Regulatory Assets and Liabilities  7 06- Exhibit D 4 3" xfId="24500"/>
    <cellStyle name="_Recon to Darrin's 5.11.05 proforma_4 31 Regulatory Assets and Liabilities  7 06- Exhibit D 5" xfId="24501"/>
    <cellStyle name="_Recon to Darrin's 5.11.05 proforma_4 31 Regulatory Assets and Liabilities  7 06- Exhibit D 5 2" xfId="24502"/>
    <cellStyle name="_Recon to Darrin's 5.11.05 proforma_4 31 Regulatory Assets and Liabilities  7 06- Exhibit D 6" xfId="24503"/>
    <cellStyle name="_Recon to Darrin's 5.11.05 proforma_4 31 Regulatory Assets and Liabilities  7 06- Exhibit D 6 2" xfId="24504"/>
    <cellStyle name="_Recon to Darrin's 5.11.05 proforma_4 31 Regulatory Assets and Liabilities  7 06- Exhibit D_DEM-WP(C) ENERG10C--ctn Mid-C_042010 2010GRC" xfId="9638"/>
    <cellStyle name="_Recon to Darrin's 5.11.05 proforma_4 31 Regulatory Assets and Liabilities  7 06- Exhibit D_DEM-WP(C) ENERG10C--ctn Mid-C_042010 2010GRC 2" xfId="39296"/>
    <cellStyle name="_Recon to Darrin's 5.11.05 proforma_4 31 Regulatory Assets and Liabilities  7 06- Exhibit D_NIM Summary" xfId="4334"/>
    <cellStyle name="_Recon to Darrin's 5.11.05 proforma_4 31 Regulatory Assets and Liabilities  7 06- Exhibit D_NIM Summary 2" xfId="4335"/>
    <cellStyle name="_Recon to Darrin's 5.11.05 proforma_4 31 Regulatory Assets and Liabilities  7 06- Exhibit D_NIM Summary 2 2" xfId="14348"/>
    <cellStyle name="_Recon to Darrin's 5.11.05 proforma_4 31 Regulatory Assets and Liabilities  7 06- Exhibit D_NIM Summary 2 2 2" xfId="24505"/>
    <cellStyle name="_Recon to Darrin's 5.11.05 proforma_4 31 Regulatory Assets and Liabilities  7 06- Exhibit D_NIM Summary 2 2 2 2" xfId="24506"/>
    <cellStyle name="_Recon to Darrin's 5.11.05 proforma_4 31 Regulatory Assets and Liabilities  7 06- Exhibit D_NIM Summary 2 3" xfId="24507"/>
    <cellStyle name="_Recon to Darrin's 5.11.05 proforma_4 31 Regulatory Assets and Liabilities  7 06- Exhibit D_NIM Summary 2 3 2" xfId="24508"/>
    <cellStyle name="_Recon to Darrin's 5.11.05 proforma_4 31 Regulatory Assets and Liabilities  7 06- Exhibit D_NIM Summary 2 4" xfId="24509"/>
    <cellStyle name="_Recon to Darrin's 5.11.05 proforma_4 31 Regulatory Assets and Liabilities  7 06- Exhibit D_NIM Summary 2 4 2" xfId="24510"/>
    <cellStyle name="_Recon to Darrin's 5.11.05 proforma_4 31 Regulatory Assets and Liabilities  7 06- Exhibit D_NIM Summary 3" xfId="12395"/>
    <cellStyle name="_Recon to Darrin's 5.11.05 proforma_4 31 Regulatory Assets and Liabilities  7 06- Exhibit D_NIM Summary 3 2" xfId="24511"/>
    <cellStyle name="_Recon to Darrin's 5.11.05 proforma_4 31 Regulatory Assets and Liabilities  7 06- Exhibit D_NIM Summary 3 2 2" xfId="24512"/>
    <cellStyle name="_Recon to Darrin's 5.11.05 proforma_4 31 Regulatory Assets and Liabilities  7 06- Exhibit D_NIM Summary 3 3" xfId="24513"/>
    <cellStyle name="_Recon to Darrin's 5.11.05 proforma_4 31 Regulatory Assets and Liabilities  7 06- Exhibit D_NIM Summary 4" xfId="24514"/>
    <cellStyle name="_Recon to Darrin's 5.11.05 proforma_4 31 Regulatory Assets and Liabilities  7 06- Exhibit D_NIM Summary 4 2" xfId="24515"/>
    <cellStyle name="_Recon to Darrin's 5.11.05 proforma_4 31 Regulatory Assets and Liabilities  7 06- Exhibit D_NIM Summary 4 2 2" xfId="24516"/>
    <cellStyle name="_Recon to Darrin's 5.11.05 proforma_4 31 Regulatory Assets and Liabilities  7 06- Exhibit D_NIM Summary 4 3" xfId="24517"/>
    <cellStyle name="_Recon to Darrin's 5.11.05 proforma_4 31 Regulatory Assets and Liabilities  7 06- Exhibit D_NIM Summary 5" xfId="24518"/>
    <cellStyle name="_Recon to Darrin's 5.11.05 proforma_4 31 Regulatory Assets and Liabilities  7 06- Exhibit D_NIM Summary 5 2" xfId="24519"/>
    <cellStyle name="_Recon to Darrin's 5.11.05 proforma_4 31 Regulatory Assets and Liabilities  7 06- Exhibit D_NIM Summary 6" xfId="24520"/>
    <cellStyle name="_Recon to Darrin's 5.11.05 proforma_4 31 Regulatory Assets and Liabilities  7 06- Exhibit D_NIM Summary 6 2" xfId="24521"/>
    <cellStyle name="_Recon to Darrin's 5.11.05 proforma_4 31 Regulatory Assets and Liabilities  7 06- Exhibit D_NIM Summary_DEM-WP(C) ENERG10C--ctn Mid-C_042010 2010GRC" xfId="9639"/>
    <cellStyle name="_Recon to Darrin's 5.11.05 proforma_4 31 Regulatory Assets and Liabilities  7 06- Exhibit D_NIM Summary_DEM-WP(C) ENERG10C--ctn Mid-C_042010 2010GRC 2" xfId="39297"/>
    <cellStyle name="_Recon to Darrin's 5.11.05 proforma_4 31 Regulatory Assets and Liabilities  7 06- Exhibit D_NIM+O&amp;M" xfId="9640"/>
    <cellStyle name="_Recon to Darrin's 5.11.05 proforma_4 31 Regulatory Assets and Liabilities  7 06- Exhibit D_NIM+O&amp;M 2" xfId="24522"/>
    <cellStyle name="_Recon to Darrin's 5.11.05 proforma_4 31 Regulatory Assets and Liabilities  7 06- Exhibit D_NIM+O&amp;M 2 2" xfId="24523"/>
    <cellStyle name="_Recon to Darrin's 5.11.05 proforma_4 31 Regulatory Assets and Liabilities  7 06- Exhibit D_NIM+O&amp;M 2 2 2" xfId="24524"/>
    <cellStyle name="_Recon to Darrin's 5.11.05 proforma_4 31 Regulatory Assets and Liabilities  7 06- Exhibit D_NIM+O&amp;M 3" xfId="24525"/>
    <cellStyle name="_Recon to Darrin's 5.11.05 proforma_4 31 Regulatory Assets and Liabilities  7 06- Exhibit D_NIM+O&amp;M 3 2" xfId="24526"/>
    <cellStyle name="_Recon to Darrin's 5.11.05 proforma_4 31 Regulatory Assets and Liabilities  7 06- Exhibit D_NIM+O&amp;M 3 2 2" xfId="24527"/>
    <cellStyle name="_Recon to Darrin's 5.11.05 proforma_4 31 Regulatory Assets and Liabilities  7 06- Exhibit D_NIM+O&amp;M 3 3" xfId="24528"/>
    <cellStyle name="_Recon to Darrin's 5.11.05 proforma_4 31 Regulatory Assets and Liabilities  7 06- Exhibit D_NIM+O&amp;M 4" xfId="24529"/>
    <cellStyle name="_Recon to Darrin's 5.11.05 proforma_4 31 Regulatory Assets and Liabilities  7 06- Exhibit D_NIM+O&amp;M 4 2" xfId="24530"/>
    <cellStyle name="_Recon to Darrin's 5.11.05 proforma_4 31 Regulatory Assets and Liabilities  7 06- Exhibit D_NIM+O&amp;M 5" xfId="24531"/>
    <cellStyle name="_Recon to Darrin's 5.11.05 proforma_4 31 Regulatory Assets and Liabilities  7 06- Exhibit D_NIM+O&amp;M 5 2" xfId="24532"/>
    <cellStyle name="_Recon to Darrin's 5.11.05 proforma_4 31 Regulatory Assets and Liabilities  7 06- Exhibit D_NIM+O&amp;M Monthly" xfId="9641"/>
    <cellStyle name="_Recon to Darrin's 5.11.05 proforma_4 31 Regulatory Assets and Liabilities  7 06- Exhibit D_NIM+O&amp;M Monthly 2" xfId="24533"/>
    <cellStyle name="_Recon to Darrin's 5.11.05 proforma_4 31 Regulatory Assets and Liabilities  7 06- Exhibit D_NIM+O&amp;M Monthly 2 2" xfId="24534"/>
    <cellStyle name="_Recon to Darrin's 5.11.05 proforma_4 31 Regulatory Assets and Liabilities  7 06- Exhibit D_NIM+O&amp;M Monthly 2 2 2" xfId="24535"/>
    <cellStyle name="_Recon to Darrin's 5.11.05 proforma_4 31 Regulatory Assets and Liabilities  7 06- Exhibit D_NIM+O&amp;M Monthly 3" xfId="24536"/>
    <cellStyle name="_Recon to Darrin's 5.11.05 proforma_4 31 Regulatory Assets and Liabilities  7 06- Exhibit D_NIM+O&amp;M Monthly 3 2" xfId="24537"/>
    <cellStyle name="_Recon to Darrin's 5.11.05 proforma_4 31 Regulatory Assets and Liabilities  7 06- Exhibit D_NIM+O&amp;M Monthly 3 2 2" xfId="24538"/>
    <cellStyle name="_Recon to Darrin's 5.11.05 proforma_4 31 Regulatory Assets and Liabilities  7 06- Exhibit D_NIM+O&amp;M Monthly 3 3" xfId="24539"/>
    <cellStyle name="_Recon to Darrin's 5.11.05 proforma_4 31 Regulatory Assets and Liabilities  7 06- Exhibit D_NIM+O&amp;M Monthly 4" xfId="24540"/>
    <cellStyle name="_Recon to Darrin's 5.11.05 proforma_4 31 Regulatory Assets and Liabilities  7 06- Exhibit D_NIM+O&amp;M Monthly 4 2" xfId="24541"/>
    <cellStyle name="_Recon to Darrin's 5.11.05 proforma_4 31 Regulatory Assets and Liabilities  7 06- Exhibit D_NIM+O&amp;M Monthly 5" xfId="24542"/>
    <cellStyle name="_Recon to Darrin's 5.11.05 proforma_4 31 Regulatory Assets and Liabilities  7 06- Exhibit D_NIM+O&amp;M Monthly 5 2" xfId="24543"/>
    <cellStyle name="_Recon to Darrin's 5.11.05 proforma_4 31E Reg Asset  Liab and EXH D" xfId="9642"/>
    <cellStyle name="_Recon to Darrin's 5.11.05 proforma_4 31E Reg Asset  Liab and EXH D _ Aug 10 Filing (2)" xfId="9643"/>
    <cellStyle name="_Recon to Darrin's 5.11.05 proforma_4 31E Reg Asset  Liab and EXH D _ Aug 10 Filing (2) 2" xfId="24544"/>
    <cellStyle name="_Recon to Darrin's 5.11.05 proforma_4 31E Reg Asset  Liab and EXH D _ Aug 10 Filing (2) 2 2" xfId="24545"/>
    <cellStyle name="_Recon to Darrin's 5.11.05 proforma_4 31E Reg Asset  Liab and EXH D _ Aug 10 Filing (2) 2 2 2" xfId="24546"/>
    <cellStyle name="_Recon to Darrin's 5.11.05 proforma_4 31E Reg Asset  Liab and EXH D _ Aug 10 Filing (2) 2 3" xfId="24547"/>
    <cellStyle name="_Recon to Darrin's 5.11.05 proforma_4 31E Reg Asset  Liab and EXH D _ Aug 10 Filing (2) 3" xfId="24548"/>
    <cellStyle name="_Recon to Darrin's 5.11.05 proforma_4 31E Reg Asset  Liab and EXH D _ Aug 10 Filing (2) 3 2" xfId="24549"/>
    <cellStyle name="_Recon to Darrin's 5.11.05 proforma_4 31E Reg Asset  Liab and EXH D _ Aug 10 Filing (2) 3 2 2" xfId="24550"/>
    <cellStyle name="_Recon to Darrin's 5.11.05 proforma_4 31E Reg Asset  Liab and EXH D _ Aug 10 Filing (2) 3 3" xfId="24551"/>
    <cellStyle name="_Recon to Darrin's 5.11.05 proforma_4 31E Reg Asset  Liab and EXH D _ Aug 10 Filing (2) 4" xfId="24552"/>
    <cellStyle name="_Recon to Darrin's 5.11.05 proforma_4 31E Reg Asset  Liab and EXH D _ Aug 10 Filing (2) 4 2" xfId="24553"/>
    <cellStyle name="_Recon to Darrin's 5.11.05 proforma_4 31E Reg Asset  Liab and EXH D _ Aug 10 Filing (2) 5" xfId="24554"/>
    <cellStyle name="_Recon to Darrin's 5.11.05 proforma_4 31E Reg Asset  Liab and EXH D _ Aug 10 Filing (2) 5 2" xfId="24555"/>
    <cellStyle name="_Recon to Darrin's 5.11.05 proforma_4 31E Reg Asset  Liab and EXH D 10" xfId="24556"/>
    <cellStyle name="_Recon to Darrin's 5.11.05 proforma_4 31E Reg Asset  Liab and EXH D 10 2" xfId="24557"/>
    <cellStyle name="_Recon to Darrin's 5.11.05 proforma_4 31E Reg Asset  Liab and EXH D 10 2 2" xfId="24558"/>
    <cellStyle name="_Recon to Darrin's 5.11.05 proforma_4 31E Reg Asset  Liab and EXH D 10 3" xfId="24559"/>
    <cellStyle name="_Recon to Darrin's 5.11.05 proforma_4 31E Reg Asset  Liab and EXH D 11" xfId="24560"/>
    <cellStyle name="_Recon to Darrin's 5.11.05 proforma_4 31E Reg Asset  Liab and EXH D 11 2" xfId="24561"/>
    <cellStyle name="_Recon to Darrin's 5.11.05 proforma_4 31E Reg Asset  Liab and EXH D 11 2 2" xfId="24562"/>
    <cellStyle name="_Recon to Darrin's 5.11.05 proforma_4 31E Reg Asset  Liab and EXH D 11 3" xfId="24563"/>
    <cellStyle name="_Recon to Darrin's 5.11.05 proforma_4 31E Reg Asset  Liab and EXH D 12" xfId="24564"/>
    <cellStyle name="_Recon to Darrin's 5.11.05 proforma_4 31E Reg Asset  Liab and EXH D 12 2" xfId="24565"/>
    <cellStyle name="_Recon to Darrin's 5.11.05 proforma_4 31E Reg Asset  Liab and EXH D 12 2 2" xfId="24566"/>
    <cellStyle name="_Recon to Darrin's 5.11.05 proforma_4 31E Reg Asset  Liab and EXH D 12 3" xfId="24567"/>
    <cellStyle name="_Recon to Darrin's 5.11.05 proforma_4 31E Reg Asset  Liab and EXH D 13" xfId="24568"/>
    <cellStyle name="_Recon to Darrin's 5.11.05 proforma_4 31E Reg Asset  Liab and EXH D 13 2" xfId="24569"/>
    <cellStyle name="_Recon to Darrin's 5.11.05 proforma_4 31E Reg Asset  Liab and EXH D 13 2 2" xfId="24570"/>
    <cellStyle name="_Recon to Darrin's 5.11.05 proforma_4 31E Reg Asset  Liab and EXH D 13 3" xfId="24571"/>
    <cellStyle name="_Recon to Darrin's 5.11.05 proforma_4 31E Reg Asset  Liab and EXH D 14" xfId="24572"/>
    <cellStyle name="_Recon to Darrin's 5.11.05 proforma_4 31E Reg Asset  Liab and EXH D 14 2" xfId="24573"/>
    <cellStyle name="_Recon to Darrin's 5.11.05 proforma_4 31E Reg Asset  Liab and EXH D 14 2 2" xfId="24574"/>
    <cellStyle name="_Recon to Darrin's 5.11.05 proforma_4 31E Reg Asset  Liab and EXH D 14 3" xfId="24575"/>
    <cellStyle name="_Recon to Darrin's 5.11.05 proforma_4 31E Reg Asset  Liab and EXH D 15" xfId="24576"/>
    <cellStyle name="_Recon to Darrin's 5.11.05 proforma_4 31E Reg Asset  Liab and EXH D 15 2" xfId="24577"/>
    <cellStyle name="_Recon to Darrin's 5.11.05 proforma_4 31E Reg Asset  Liab and EXH D 15 2 2" xfId="24578"/>
    <cellStyle name="_Recon to Darrin's 5.11.05 proforma_4 31E Reg Asset  Liab and EXH D 15 3" xfId="24579"/>
    <cellStyle name="_Recon to Darrin's 5.11.05 proforma_4 31E Reg Asset  Liab and EXH D 16" xfId="24580"/>
    <cellStyle name="_Recon to Darrin's 5.11.05 proforma_4 31E Reg Asset  Liab and EXH D 16 2" xfId="24581"/>
    <cellStyle name="_Recon to Darrin's 5.11.05 proforma_4 31E Reg Asset  Liab and EXH D 16 2 2" xfId="24582"/>
    <cellStyle name="_Recon to Darrin's 5.11.05 proforma_4 31E Reg Asset  Liab and EXH D 16 3" xfId="24583"/>
    <cellStyle name="_Recon to Darrin's 5.11.05 proforma_4 31E Reg Asset  Liab and EXH D 17" xfId="24584"/>
    <cellStyle name="_Recon to Darrin's 5.11.05 proforma_4 31E Reg Asset  Liab and EXH D 17 2" xfId="24585"/>
    <cellStyle name="_Recon to Darrin's 5.11.05 proforma_4 31E Reg Asset  Liab and EXH D 18" xfId="24586"/>
    <cellStyle name="_Recon to Darrin's 5.11.05 proforma_4 31E Reg Asset  Liab and EXH D 18 2" xfId="24587"/>
    <cellStyle name="_Recon to Darrin's 5.11.05 proforma_4 31E Reg Asset  Liab and EXH D 19" xfId="24588"/>
    <cellStyle name="_Recon to Darrin's 5.11.05 proforma_4 31E Reg Asset  Liab and EXH D 19 2" xfId="24589"/>
    <cellStyle name="_Recon to Darrin's 5.11.05 proforma_4 31E Reg Asset  Liab and EXH D 2" xfId="24590"/>
    <cellStyle name="_Recon to Darrin's 5.11.05 proforma_4 31E Reg Asset  Liab and EXH D 2 2" xfId="24591"/>
    <cellStyle name="_Recon to Darrin's 5.11.05 proforma_4 31E Reg Asset  Liab and EXH D 2 2 2" xfId="24592"/>
    <cellStyle name="_Recon to Darrin's 5.11.05 proforma_4 31E Reg Asset  Liab and EXH D 2 3" xfId="24593"/>
    <cellStyle name="_Recon to Darrin's 5.11.05 proforma_4 31E Reg Asset  Liab and EXH D 20" xfId="24594"/>
    <cellStyle name="_Recon to Darrin's 5.11.05 proforma_4 31E Reg Asset  Liab and EXH D 20 2" xfId="24595"/>
    <cellStyle name="_Recon to Darrin's 5.11.05 proforma_4 31E Reg Asset  Liab and EXH D 21" xfId="24596"/>
    <cellStyle name="_Recon to Darrin's 5.11.05 proforma_4 31E Reg Asset  Liab and EXH D 21 2" xfId="24597"/>
    <cellStyle name="_Recon to Darrin's 5.11.05 proforma_4 31E Reg Asset  Liab and EXH D 22" xfId="24598"/>
    <cellStyle name="_Recon to Darrin's 5.11.05 proforma_4 31E Reg Asset  Liab and EXH D 22 2" xfId="24599"/>
    <cellStyle name="_Recon to Darrin's 5.11.05 proforma_4 31E Reg Asset  Liab and EXH D 23" xfId="24600"/>
    <cellStyle name="_Recon to Darrin's 5.11.05 proforma_4 31E Reg Asset  Liab and EXH D 23 2" xfId="24601"/>
    <cellStyle name="_Recon to Darrin's 5.11.05 proforma_4 31E Reg Asset  Liab and EXH D 24" xfId="24602"/>
    <cellStyle name="_Recon to Darrin's 5.11.05 proforma_4 31E Reg Asset  Liab and EXH D 24 2" xfId="24603"/>
    <cellStyle name="_Recon to Darrin's 5.11.05 proforma_4 31E Reg Asset  Liab and EXH D 25" xfId="24604"/>
    <cellStyle name="_Recon to Darrin's 5.11.05 proforma_4 31E Reg Asset  Liab and EXH D 25 2" xfId="24605"/>
    <cellStyle name="_Recon to Darrin's 5.11.05 proforma_4 31E Reg Asset  Liab and EXH D 26" xfId="24606"/>
    <cellStyle name="_Recon to Darrin's 5.11.05 proforma_4 31E Reg Asset  Liab and EXH D 26 2" xfId="24607"/>
    <cellStyle name="_Recon to Darrin's 5.11.05 proforma_4 31E Reg Asset  Liab and EXH D 27" xfId="24608"/>
    <cellStyle name="_Recon to Darrin's 5.11.05 proforma_4 31E Reg Asset  Liab and EXH D 27 2" xfId="24609"/>
    <cellStyle name="_Recon to Darrin's 5.11.05 proforma_4 31E Reg Asset  Liab and EXH D 28" xfId="24610"/>
    <cellStyle name="_Recon to Darrin's 5.11.05 proforma_4 31E Reg Asset  Liab and EXH D 28 2" xfId="24611"/>
    <cellStyle name="_Recon to Darrin's 5.11.05 proforma_4 31E Reg Asset  Liab and EXH D 29" xfId="24612"/>
    <cellStyle name="_Recon to Darrin's 5.11.05 proforma_4 31E Reg Asset  Liab and EXH D 29 2" xfId="24613"/>
    <cellStyle name="_Recon to Darrin's 5.11.05 proforma_4 31E Reg Asset  Liab and EXH D 3" xfId="24614"/>
    <cellStyle name="_Recon to Darrin's 5.11.05 proforma_4 31E Reg Asset  Liab and EXH D 3 2" xfId="24615"/>
    <cellStyle name="_Recon to Darrin's 5.11.05 proforma_4 31E Reg Asset  Liab and EXH D 3 2 2" xfId="24616"/>
    <cellStyle name="_Recon to Darrin's 5.11.05 proforma_4 31E Reg Asset  Liab and EXH D 3 3" xfId="24617"/>
    <cellStyle name="_Recon to Darrin's 5.11.05 proforma_4 31E Reg Asset  Liab and EXH D 30" xfId="24618"/>
    <cellStyle name="_Recon to Darrin's 5.11.05 proforma_4 31E Reg Asset  Liab and EXH D 30 2" xfId="24619"/>
    <cellStyle name="_Recon to Darrin's 5.11.05 proforma_4 31E Reg Asset  Liab and EXH D 4" xfId="24620"/>
    <cellStyle name="_Recon to Darrin's 5.11.05 proforma_4 31E Reg Asset  Liab and EXH D 4 2" xfId="24621"/>
    <cellStyle name="_Recon to Darrin's 5.11.05 proforma_4 31E Reg Asset  Liab and EXH D 4 2 2" xfId="24622"/>
    <cellStyle name="_Recon to Darrin's 5.11.05 proforma_4 31E Reg Asset  Liab and EXH D 5" xfId="24623"/>
    <cellStyle name="_Recon to Darrin's 5.11.05 proforma_4 31E Reg Asset  Liab and EXH D 5 2" xfId="24624"/>
    <cellStyle name="_Recon to Darrin's 5.11.05 proforma_4 31E Reg Asset  Liab and EXH D 5 2 2" xfId="24625"/>
    <cellStyle name="_Recon to Darrin's 5.11.05 proforma_4 31E Reg Asset  Liab and EXH D 6" xfId="24626"/>
    <cellStyle name="_Recon to Darrin's 5.11.05 proforma_4 31E Reg Asset  Liab and EXH D 6 2" xfId="24627"/>
    <cellStyle name="_Recon to Darrin's 5.11.05 proforma_4 31E Reg Asset  Liab and EXH D 6 2 2" xfId="24628"/>
    <cellStyle name="_Recon to Darrin's 5.11.05 proforma_4 31E Reg Asset  Liab and EXH D 6 3" xfId="24629"/>
    <cellStyle name="_Recon to Darrin's 5.11.05 proforma_4 31E Reg Asset  Liab and EXH D 7" xfId="24630"/>
    <cellStyle name="_Recon to Darrin's 5.11.05 proforma_4 31E Reg Asset  Liab and EXH D 7 2" xfId="24631"/>
    <cellStyle name="_Recon to Darrin's 5.11.05 proforma_4 31E Reg Asset  Liab and EXH D 7 2 2" xfId="24632"/>
    <cellStyle name="_Recon to Darrin's 5.11.05 proforma_4 31E Reg Asset  Liab and EXH D 7 3" xfId="24633"/>
    <cellStyle name="_Recon to Darrin's 5.11.05 proforma_4 31E Reg Asset  Liab and EXH D 8" xfId="24634"/>
    <cellStyle name="_Recon to Darrin's 5.11.05 proforma_4 31E Reg Asset  Liab and EXH D 8 2" xfId="24635"/>
    <cellStyle name="_Recon to Darrin's 5.11.05 proforma_4 31E Reg Asset  Liab and EXH D 8 2 2" xfId="24636"/>
    <cellStyle name="_Recon to Darrin's 5.11.05 proforma_4 31E Reg Asset  Liab and EXH D 8 3" xfId="24637"/>
    <cellStyle name="_Recon to Darrin's 5.11.05 proforma_4 31E Reg Asset  Liab and EXH D 9" xfId="24638"/>
    <cellStyle name="_Recon to Darrin's 5.11.05 proforma_4 31E Reg Asset  Liab and EXH D 9 2" xfId="24639"/>
    <cellStyle name="_Recon to Darrin's 5.11.05 proforma_4 31E Reg Asset  Liab and EXH D 9 2 2" xfId="24640"/>
    <cellStyle name="_Recon to Darrin's 5.11.05 proforma_4 31E Reg Asset  Liab and EXH D 9 3" xfId="24641"/>
    <cellStyle name="_Recon to Darrin's 5.11.05 proforma_4 32 Regulatory Assets and Liabilities  7 06- Exhibit D" xfId="4336"/>
    <cellStyle name="_Recon to Darrin's 5.11.05 proforma_4 32 Regulatory Assets and Liabilities  7 06- Exhibit D 2" xfId="4337"/>
    <cellStyle name="_Recon to Darrin's 5.11.05 proforma_4 32 Regulatory Assets and Liabilities  7 06- Exhibit D 2 2" xfId="4338"/>
    <cellStyle name="_Recon to Darrin's 5.11.05 proforma_4 32 Regulatory Assets and Liabilities  7 06- Exhibit D 2 2 2" xfId="18992"/>
    <cellStyle name="_Recon to Darrin's 5.11.05 proforma_4 32 Regulatory Assets and Liabilities  7 06- Exhibit D 2 2 2 2" xfId="24642"/>
    <cellStyle name="_Recon to Darrin's 5.11.05 proforma_4 32 Regulatory Assets and Liabilities  7 06- Exhibit D 2 2 3" xfId="24643"/>
    <cellStyle name="_Recon to Darrin's 5.11.05 proforma_4 32 Regulatory Assets and Liabilities  7 06- Exhibit D 2 3" xfId="14350"/>
    <cellStyle name="_Recon to Darrin's 5.11.05 proforma_4 32 Regulatory Assets and Liabilities  7 06- Exhibit D 2 3 2" xfId="24644"/>
    <cellStyle name="_Recon to Darrin's 5.11.05 proforma_4 32 Regulatory Assets and Liabilities  7 06- Exhibit D 2 3 2 2" xfId="24645"/>
    <cellStyle name="_Recon to Darrin's 5.11.05 proforma_4 32 Regulatory Assets and Liabilities  7 06- Exhibit D 2 3 3" xfId="24646"/>
    <cellStyle name="_Recon to Darrin's 5.11.05 proforma_4 32 Regulatory Assets and Liabilities  7 06- Exhibit D 2 4" xfId="24647"/>
    <cellStyle name="_Recon to Darrin's 5.11.05 proforma_4 32 Regulatory Assets and Liabilities  7 06- Exhibit D 2 4 2" xfId="24648"/>
    <cellStyle name="_Recon to Darrin's 5.11.05 proforma_4 32 Regulatory Assets and Liabilities  7 06- Exhibit D 2 5" xfId="24649"/>
    <cellStyle name="_Recon to Darrin's 5.11.05 proforma_4 32 Regulatory Assets and Liabilities  7 06- Exhibit D 2 5 2" xfId="24650"/>
    <cellStyle name="_Recon to Darrin's 5.11.05 proforma_4 32 Regulatory Assets and Liabilities  7 06- Exhibit D 3" xfId="4339"/>
    <cellStyle name="_Recon to Darrin's 5.11.05 proforma_4 32 Regulatory Assets and Liabilities  7 06- Exhibit D 3 2" xfId="18993"/>
    <cellStyle name="_Recon to Darrin's 5.11.05 proforma_4 32 Regulatory Assets and Liabilities  7 06- Exhibit D 3 2 2" xfId="24651"/>
    <cellStyle name="_Recon to Darrin's 5.11.05 proforma_4 32 Regulatory Assets and Liabilities  7 06- Exhibit D 3 3" xfId="24652"/>
    <cellStyle name="_Recon to Darrin's 5.11.05 proforma_4 32 Regulatory Assets and Liabilities  7 06- Exhibit D 4" xfId="14349"/>
    <cellStyle name="_Recon to Darrin's 5.11.05 proforma_4 32 Regulatory Assets and Liabilities  7 06- Exhibit D 4 2" xfId="24653"/>
    <cellStyle name="_Recon to Darrin's 5.11.05 proforma_4 32 Regulatory Assets and Liabilities  7 06- Exhibit D 4 2 2" xfId="24654"/>
    <cellStyle name="_Recon to Darrin's 5.11.05 proforma_4 32 Regulatory Assets and Liabilities  7 06- Exhibit D 4 3" xfId="24655"/>
    <cellStyle name="_Recon to Darrin's 5.11.05 proforma_4 32 Regulatory Assets and Liabilities  7 06- Exhibit D 5" xfId="24656"/>
    <cellStyle name="_Recon to Darrin's 5.11.05 proforma_4 32 Regulatory Assets and Liabilities  7 06- Exhibit D 5 2" xfId="24657"/>
    <cellStyle name="_Recon to Darrin's 5.11.05 proforma_4 32 Regulatory Assets and Liabilities  7 06- Exhibit D 6" xfId="24658"/>
    <cellStyle name="_Recon to Darrin's 5.11.05 proforma_4 32 Regulatory Assets and Liabilities  7 06- Exhibit D 6 2" xfId="24659"/>
    <cellStyle name="_Recon to Darrin's 5.11.05 proforma_4 32 Regulatory Assets and Liabilities  7 06- Exhibit D_DEM-WP(C) ENERG10C--ctn Mid-C_042010 2010GRC" xfId="9644"/>
    <cellStyle name="_Recon to Darrin's 5.11.05 proforma_4 32 Regulatory Assets and Liabilities  7 06- Exhibit D_DEM-WP(C) ENERG10C--ctn Mid-C_042010 2010GRC 2" xfId="39298"/>
    <cellStyle name="_Recon to Darrin's 5.11.05 proforma_4 32 Regulatory Assets and Liabilities  7 06- Exhibit D_NIM Summary" xfId="4340"/>
    <cellStyle name="_Recon to Darrin's 5.11.05 proforma_4 32 Regulatory Assets and Liabilities  7 06- Exhibit D_NIM Summary 2" xfId="4341"/>
    <cellStyle name="_Recon to Darrin's 5.11.05 proforma_4 32 Regulatory Assets and Liabilities  7 06- Exhibit D_NIM Summary 2 2" xfId="14351"/>
    <cellStyle name="_Recon to Darrin's 5.11.05 proforma_4 32 Regulatory Assets and Liabilities  7 06- Exhibit D_NIM Summary 2 2 2" xfId="24660"/>
    <cellStyle name="_Recon to Darrin's 5.11.05 proforma_4 32 Regulatory Assets and Liabilities  7 06- Exhibit D_NIM Summary 2 2 2 2" xfId="24661"/>
    <cellStyle name="_Recon to Darrin's 5.11.05 proforma_4 32 Regulatory Assets and Liabilities  7 06- Exhibit D_NIM Summary 2 3" xfId="24662"/>
    <cellStyle name="_Recon to Darrin's 5.11.05 proforma_4 32 Regulatory Assets and Liabilities  7 06- Exhibit D_NIM Summary 2 3 2" xfId="24663"/>
    <cellStyle name="_Recon to Darrin's 5.11.05 proforma_4 32 Regulatory Assets and Liabilities  7 06- Exhibit D_NIM Summary 2 4" xfId="24664"/>
    <cellStyle name="_Recon to Darrin's 5.11.05 proforma_4 32 Regulatory Assets and Liabilities  7 06- Exhibit D_NIM Summary 2 4 2" xfId="24665"/>
    <cellStyle name="_Recon to Darrin's 5.11.05 proforma_4 32 Regulatory Assets and Liabilities  7 06- Exhibit D_NIM Summary 3" xfId="12396"/>
    <cellStyle name="_Recon to Darrin's 5.11.05 proforma_4 32 Regulatory Assets and Liabilities  7 06- Exhibit D_NIM Summary 3 2" xfId="24666"/>
    <cellStyle name="_Recon to Darrin's 5.11.05 proforma_4 32 Regulatory Assets and Liabilities  7 06- Exhibit D_NIM Summary 3 2 2" xfId="24667"/>
    <cellStyle name="_Recon to Darrin's 5.11.05 proforma_4 32 Regulatory Assets and Liabilities  7 06- Exhibit D_NIM Summary 3 3" xfId="24668"/>
    <cellStyle name="_Recon to Darrin's 5.11.05 proforma_4 32 Regulatory Assets and Liabilities  7 06- Exhibit D_NIM Summary 4" xfId="24669"/>
    <cellStyle name="_Recon to Darrin's 5.11.05 proforma_4 32 Regulatory Assets and Liabilities  7 06- Exhibit D_NIM Summary 4 2" xfId="24670"/>
    <cellStyle name="_Recon to Darrin's 5.11.05 proforma_4 32 Regulatory Assets and Liabilities  7 06- Exhibit D_NIM Summary 4 2 2" xfId="24671"/>
    <cellStyle name="_Recon to Darrin's 5.11.05 proforma_4 32 Regulatory Assets and Liabilities  7 06- Exhibit D_NIM Summary 4 3" xfId="24672"/>
    <cellStyle name="_Recon to Darrin's 5.11.05 proforma_4 32 Regulatory Assets and Liabilities  7 06- Exhibit D_NIM Summary 5" xfId="24673"/>
    <cellStyle name="_Recon to Darrin's 5.11.05 proforma_4 32 Regulatory Assets and Liabilities  7 06- Exhibit D_NIM Summary 5 2" xfId="24674"/>
    <cellStyle name="_Recon to Darrin's 5.11.05 proforma_4 32 Regulatory Assets and Liabilities  7 06- Exhibit D_NIM Summary 6" xfId="24675"/>
    <cellStyle name="_Recon to Darrin's 5.11.05 proforma_4 32 Regulatory Assets and Liabilities  7 06- Exhibit D_NIM Summary 6 2" xfId="24676"/>
    <cellStyle name="_Recon to Darrin's 5.11.05 proforma_4 32 Regulatory Assets and Liabilities  7 06- Exhibit D_NIM Summary_DEM-WP(C) ENERG10C--ctn Mid-C_042010 2010GRC" xfId="9645"/>
    <cellStyle name="_Recon to Darrin's 5.11.05 proforma_4 32 Regulatory Assets and Liabilities  7 06- Exhibit D_NIM Summary_DEM-WP(C) ENERG10C--ctn Mid-C_042010 2010GRC 2" xfId="39299"/>
    <cellStyle name="_Recon to Darrin's 5.11.05 proforma_4 32 Regulatory Assets and Liabilities  7 06- Exhibit D_NIM+O&amp;M" xfId="9646"/>
    <cellStyle name="_Recon to Darrin's 5.11.05 proforma_4 32 Regulatory Assets and Liabilities  7 06- Exhibit D_NIM+O&amp;M 2" xfId="24677"/>
    <cellStyle name="_Recon to Darrin's 5.11.05 proforma_4 32 Regulatory Assets and Liabilities  7 06- Exhibit D_NIM+O&amp;M 2 2" xfId="24678"/>
    <cellStyle name="_Recon to Darrin's 5.11.05 proforma_4 32 Regulatory Assets and Liabilities  7 06- Exhibit D_NIM+O&amp;M 2 2 2" xfId="24679"/>
    <cellStyle name="_Recon to Darrin's 5.11.05 proforma_4 32 Regulatory Assets and Liabilities  7 06- Exhibit D_NIM+O&amp;M 3" xfId="24680"/>
    <cellStyle name="_Recon to Darrin's 5.11.05 proforma_4 32 Regulatory Assets and Liabilities  7 06- Exhibit D_NIM+O&amp;M 3 2" xfId="24681"/>
    <cellStyle name="_Recon to Darrin's 5.11.05 proforma_4 32 Regulatory Assets and Liabilities  7 06- Exhibit D_NIM+O&amp;M 3 2 2" xfId="24682"/>
    <cellStyle name="_Recon to Darrin's 5.11.05 proforma_4 32 Regulatory Assets and Liabilities  7 06- Exhibit D_NIM+O&amp;M 3 3" xfId="24683"/>
    <cellStyle name="_Recon to Darrin's 5.11.05 proforma_4 32 Regulatory Assets and Liabilities  7 06- Exhibit D_NIM+O&amp;M 4" xfId="24684"/>
    <cellStyle name="_Recon to Darrin's 5.11.05 proforma_4 32 Regulatory Assets and Liabilities  7 06- Exhibit D_NIM+O&amp;M 4 2" xfId="24685"/>
    <cellStyle name="_Recon to Darrin's 5.11.05 proforma_4 32 Regulatory Assets and Liabilities  7 06- Exhibit D_NIM+O&amp;M 5" xfId="24686"/>
    <cellStyle name="_Recon to Darrin's 5.11.05 proforma_4 32 Regulatory Assets and Liabilities  7 06- Exhibit D_NIM+O&amp;M 5 2" xfId="24687"/>
    <cellStyle name="_Recon to Darrin's 5.11.05 proforma_4 32 Regulatory Assets and Liabilities  7 06- Exhibit D_NIM+O&amp;M Monthly" xfId="9647"/>
    <cellStyle name="_Recon to Darrin's 5.11.05 proforma_4 32 Regulatory Assets and Liabilities  7 06- Exhibit D_NIM+O&amp;M Monthly 2" xfId="24688"/>
    <cellStyle name="_Recon to Darrin's 5.11.05 proforma_4 32 Regulatory Assets and Liabilities  7 06- Exhibit D_NIM+O&amp;M Monthly 2 2" xfId="24689"/>
    <cellStyle name="_Recon to Darrin's 5.11.05 proforma_4 32 Regulatory Assets and Liabilities  7 06- Exhibit D_NIM+O&amp;M Monthly 2 2 2" xfId="24690"/>
    <cellStyle name="_Recon to Darrin's 5.11.05 proforma_4 32 Regulatory Assets and Liabilities  7 06- Exhibit D_NIM+O&amp;M Monthly 3" xfId="24691"/>
    <cellStyle name="_Recon to Darrin's 5.11.05 proforma_4 32 Regulatory Assets and Liabilities  7 06- Exhibit D_NIM+O&amp;M Monthly 3 2" xfId="24692"/>
    <cellStyle name="_Recon to Darrin's 5.11.05 proforma_4 32 Regulatory Assets and Liabilities  7 06- Exhibit D_NIM+O&amp;M Monthly 3 2 2" xfId="24693"/>
    <cellStyle name="_Recon to Darrin's 5.11.05 proforma_4 32 Regulatory Assets and Liabilities  7 06- Exhibit D_NIM+O&amp;M Monthly 3 3" xfId="24694"/>
    <cellStyle name="_Recon to Darrin's 5.11.05 proforma_4 32 Regulatory Assets and Liabilities  7 06- Exhibit D_NIM+O&amp;M Monthly 4" xfId="24695"/>
    <cellStyle name="_Recon to Darrin's 5.11.05 proforma_4 32 Regulatory Assets and Liabilities  7 06- Exhibit D_NIM+O&amp;M Monthly 4 2" xfId="24696"/>
    <cellStyle name="_Recon to Darrin's 5.11.05 proforma_4 32 Regulatory Assets and Liabilities  7 06- Exhibit D_NIM+O&amp;M Monthly 5" xfId="24697"/>
    <cellStyle name="_Recon to Darrin's 5.11.05 proforma_4 32 Regulatory Assets and Liabilities  7 06- Exhibit D_NIM+O&amp;M Monthly 5 2" xfId="24698"/>
    <cellStyle name="_Recon to Darrin's 5.11.05 proforma_AURORA Total New" xfId="4342"/>
    <cellStyle name="_Recon to Darrin's 5.11.05 proforma_AURORA Total New 2" xfId="4343"/>
    <cellStyle name="_Recon to Darrin's 5.11.05 proforma_AURORA Total New 2 2" xfId="14353"/>
    <cellStyle name="_Recon to Darrin's 5.11.05 proforma_AURORA Total New 2 2 2" xfId="24699"/>
    <cellStyle name="_Recon to Darrin's 5.11.05 proforma_AURORA Total New 2 2 2 2" xfId="24700"/>
    <cellStyle name="_Recon to Darrin's 5.11.05 proforma_AURORA Total New 2 3" xfId="24701"/>
    <cellStyle name="_Recon to Darrin's 5.11.05 proforma_AURORA Total New 2 3 2" xfId="24702"/>
    <cellStyle name="_Recon to Darrin's 5.11.05 proforma_AURORA Total New 2 4" xfId="24703"/>
    <cellStyle name="_Recon to Darrin's 5.11.05 proforma_AURORA Total New 2 4 2" xfId="24704"/>
    <cellStyle name="_Recon to Darrin's 5.11.05 proforma_AURORA Total New 3" xfId="14352"/>
    <cellStyle name="_Recon to Darrin's 5.11.05 proforma_AURORA Total New 3 2" xfId="24705"/>
    <cellStyle name="_Recon to Darrin's 5.11.05 proforma_AURORA Total New 3 2 2" xfId="24706"/>
    <cellStyle name="_Recon to Darrin's 5.11.05 proforma_AURORA Total New 4" xfId="24707"/>
    <cellStyle name="_Recon to Darrin's 5.11.05 proforma_AURORA Total New 4 2" xfId="24708"/>
    <cellStyle name="_Recon to Darrin's 5.11.05 proforma_AURORA Total New 5" xfId="24709"/>
    <cellStyle name="_Recon to Darrin's 5.11.05 proforma_AURORA Total New 5 2" xfId="24710"/>
    <cellStyle name="_Recon to Darrin's 5.11.05 proforma_Book1" xfId="40053"/>
    <cellStyle name="_Recon to Darrin's 5.11.05 proforma_Book2" xfId="4344"/>
    <cellStyle name="_Recon to Darrin's 5.11.05 proforma_Book2 2" xfId="4345"/>
    <cellStyle name="_Recon to Darrin's 5.11.05 proforma_Book2 2 2" xfId="4346"/>
    <cellStyle name="_Recon to Darrin's 5.11.05 proforma_Book2 2 2 2" xfId="18994"/>
    <cellStyle name="_Recon to Darrin's 5.11.05 proforma_Book2 2 2 2 2" xfId="24711"/>
    <cellStyle name="_Recon to Darrin's 5.11.05 proforma_Book2 2 3" xfId="14355"/>
    <cellStyle name="_Recon to Darrin's 5.11.05 proforma_Book2 2 3 2" xfId="24712"/>
    <cellStyle name="_Recon to Darrin's 5.11.05 proforma_Book2 2 4" xfId="24713"/>
    <cellStyle name="_Recon to Darrin's 5.11.05 proforma_Book2 2 4 2" xfId="24714"/>
    <cellStyle name="_Recon to Darrin's 5.11.05 proforma_Book2 3" xfId="4347"/>
    <cellStyle name="_Recon to Darrin's 5.11.05 proforma_Book2 3 2" xfId="18995"/>
    <cellStyle name="_Recon to Darrin's 5.11.05 proforma_Book2 3 2 2" xfId="24715"/>
    <cellStyle name="_Recon to Darrin's 5.11.05 proforma_Book2 3 3" xfId="24716"/>
    <cellStyle name="_Recon to Darrin's 5.11.05 proforma_Book2 4" xfId="14354"/>
    <cellStyle name="_Recon to Darrin's 5.11.05 proforma_Book2 4 2" xfId="24717"/>
    <cellStyle name="_Recon to Darrin's 5.11.05 proforma_Book2 4 2 2" xfId="24718"/>
    <cellStyle name="_Recon to Darrin's 5.11.05 proforma_Book2 4 3" xfId="24719"/>
    <cellStyle name="_Recon to Darrin's 5.11.05 proforma_Book2 5" xfId="24720"/>
    <cellStyle name="_Recon to Darrin's 5.11.05 proforma_Book2 5 2" xfId="24721"/>
    <cellStyle name="_Recon to Darrin's 5.11.05 proforma_Book2 6" xfId="24722"/>
    <cellStyle name="_Recon to Darrin's 5.11.05 proforma_Book2 6 2" xfId="24723"/>
    <cellStyle name="_Recon to Darrin's 5.11.05 proforma_Book2_Adj Bench DR 3 for Initial Briefs (Electric)" xfId="4348"/>
    <cellStyle name="_Recon to Darrin's 5.11.05 proforma_Book2_Adj Bench DR 3 for Initial Briefs (Electric) 2" xfId="4349"/>
    <cellStyle name="_Recon to Darrin's 5.11.05 proforma_Book2_Adj Bench DR 3 for Initial Briefs (Electric) 2 2" xfId="4350"/>
    <cellStyle name="_Recon to Darrin's 5.11.05 proforma_Book2_Adj Bench DR 3 for Initial Briefs (Electric) 2 2 2" xfId="18996"/>
    <cellStyle name="_Recon to Darrin's 5.11.05 proforma_Book2_Adj Bench DR 3 for Initial Briefs (Electric) 2 2 2 2" xfId="24724"/>
    <cellStyle name="_Recon to Darrin's 5.11.05 proforma_Book2_Adj Bench DR 3 for Initial Briefs (Electric) 2 3" xfId="14357"/>
    <cellStyle name="_Recon to Darrin's 5.11.05 proforma_Book2_Adj Bench DR 3 for Initial Briefs (Electric) 2 3 2" xfId="24725"/>
    <cellStyle name="_Recon to Darrin's 5.11.05 proforma_Book2_Adj Bench DR 3 for Initial Briefs (Electric) 2 4" xfId="24726"/>
    <cellStyle name="_Recon to Darrin's 5.11.05 proforma_Book2_Adj Bench DR 3 for Initial Briefs (Electric) 2 4 2" xfId="24727"/>
    <cellStyle name="_Recon to Darrin's 5.11.05 proforma_Book2_Adj Bench DR 3 for Initial Briefs (Electric) 3" xfId="4351"/>
    <cellStyle name="_Recon to Darrin's 5.11.05 proforma_Book2_Adj Bench DR 3 for Initial Briefs (Electric) 3 2" xfId="18997"/>
    <cellStyle name="_Recon to Darrin's 5.11.05 proforma_Book2_Adj Bench DR 3 for Initial Briefs (Electric) 3 2 2" xfId="24728"/>
    <cellStyle name="_Recon to Darrin's 5.11.05 proforma_Book2_Adj Bench DR 3 for Initial Briefs (Electric) 3 3" xfId="24729"/>
    <cellStyle name="_Recon to Darrin's 5.11.05 proforma_Book2_Adj Bench DR 3 for Initial Briefs (Electric) 4" xfId="14356"/>
    <cellStyle name="_Recon to Darrin's 5.11.05 proforma_Book2_Adj Bench DR 3 for Initial Briefs (Electric) 4 2" xfId="24730"/>
    <cellStyle name="_Recon to Darrin's 5.11.05 proforma_Book2_Adj Bench DR 3 for Initial Briefs (Electric) 4 2 2" xfId="24731"/>
    <cellStyle name="_Recon to Darrin's 5.11.05 proforma_Book2_Adj Bench DR 3 for Initial Briefs (Electric) 4 3" xfId="24732"/>
    <cellStyle name="_Recon to Darrin's 5.11.05 proforma_Book2_Adj Bench DR 3 for Initial Briefs (Electric) 5" xfId="24733"/>
    <cellStyle name="_Recon to Darrin's 5.11.05 proforma_Book2_Adj Bench DR 3 for Initial Briefs (Electric) 5 2" xfId="24734"/>
    <cellStyle name="_Recon to Darrin's 5.11.05 proforma_Book2_Adj Bench DR 3 for Initial Briefs (Electric) 6" xfId="24735"/>
    <cellStyle name="_Recon to Darrin's 5.11.05 proforma_Book2_Adj Bench DR 3 for Initial Briefs (Electric) 6 2" xfId="24736"/>
    <cellStyle name="_Recon to Darrin's 5.11.05 proforma_Book2_Adj Bench DR 3 for Initial Briefs (Electric)_DEM-WP(C) ENERG10C--ctn Mid-C_042010 2010GRC" xfId="9648"/>
    <cellStyle name="_Recon to Darrin's 5.11.05 proforma_Book2_Adj Bench DR 3 for Initial Briefs (Electric)_DEM-WP(C) ENERG10C--ctn Mid-C_042010 2010GRC 2" xfId="39300"/>
    <cellStyle name="_Recon to Darrin's 5.11.05 proforma_Book2_DEM-WP(C) ENERG10C--ctn Mid-C_042010 2010GRC" xfId="9649"/>
    <cellStyle name="_Recon to Darrin's 5.11.05 proforma_Book2_DEM-WP(C) ENERG10C--ctn Mid-C_042010 2010GRC 2" xfId="39301"/>
    <cellStyle name="_Recon to Darrin's 5.11.05 proforma_Book2_Electric Rev Req Model (2009 GRC) Rebuttal" xfId="4352"/>
    <cellStyle name="_Recon to Darrin's 5.11.05 proforma_Book2_Electric Rev Req Model (2009 GRC) Rebuttal 2" xfId="4353"/>
    <cellStyle name="_Recon to Darrin's 5.11.05 proforma_Book2_Electric Rev Req Model (2009 GRC) Rebuttal 2 2" xfId="4354"/>
    <cellStyle name="_Recon to Darrin's 5.11.05 proforma_Book2_Electric Rev Req Model (2009 GRC) Rebuttal 2 2 2" xfId="18998"/>
    <cellStyle name="_Recon to Darrin's 5.11.05 proforma_Book2_Electric Rev Req Model (2009 GRC) Rebuttal 2 3" xfId="16329"/>
    <cellStyle name="_Recon to Darrin's 5.11.05 proforma_Book2_Electric Rev Req Model (2009 GRC) Rebuttal 3" xfId="4355"/>
    <cellStyle name="_Recon to Darrin's 5.11.05 proforma_Book2_Electric Rev Req Model (2009 GRC) Rebuttal 3 2" xfId="18999"/>
    <cellStyle name="_Recon to Darrin's 5.11.05 proforma_Book2_Electric Rev Req Model (2009 GRC) Rebuttal 4" xfId="14358"/>
    <cellStyle name="_Recon to Darrin's 5.11.05 proforma_Book2_Electric Rev Req Model (2009 GRC) Rebuttal REmoval of New  WH Solar AdjustMI" xfId="4356"/>
    <cellStyle name="_Recon to Darrin's 5.11.05 proforma_Book2_Electric Rev Req Model (2009 GRC) Rebuttal REmoval of New  WH Solar AdjustMI 2" xfId="4357"/>
    <cellStyle name="_Recon to Darrin's 5.11.05 proforma_Book2_Electric Rev Req Model (2009 GRC) Rebuttal REmoval of New  WH Solar AdjustMI 2 2" xfId="4358"/>
    <cellStyle name="_Recon to Darrin's 5.11.05 proforma_Book2_Electric Rev Req Model (2009 GRC) Rebuttal REmoval of New  WH Solar AdjustMI 2 2 2" xfId="19000"/>
    <cellStyle name="_Recon to Darrin's 5.11.05 proforma_Book2_Electric Rev Req Model (2009 GRC) Rebuttal REmoval of New  WH Solar AdjustMI 2 2 2 2" xfId="24737"/>
    <cellStyle name="_Recon to Darrin's 5.11.05 proforma_Book2_Electric Rev Req Model (2009 GRC) Rebuttal REmoval of New  WH Solar AdjustMI 2 3" xfId="14360"/>
    <cellStyle name="_Recon to Darrin's 5.11.05 proforma_Book2_Electric Rev Req Model (2009 GRC) Rebuttal REmoval of New  WH Solar AdjustMI 2 3 2" xfId="24738"/>
    <cellStyle name="_Recon to Darrin's 5.11.05 proforma_Book2_Electric Rev Req Model (2009 GRC) Rebuttal REmoval of New  WH Solar AdjustMI 2 4" xfId="24739"/>
    <cellStyle name="_Recon to Darrin's 5.11.05 proforma_Book2_Electric Rev Req Model (2009 GRC) Rebuttal REmoval of New  WH Solar AdjustMI 2 4 2" xfId="24740"/>
    <cellStyle name="_Recon to Darrin's 5.11.05 proforma_Book2_Electric Rev Req Model (2009 GRC) Rebuttal REmoval of New  WH Solar AdjustMI 3" xfId="4359"/>
    <cellStyle name="_Recon to Darrin's 5.11.05 proforma_Book2_Electric Rev Req Model (2009 GRC) Rebuttal REmoval of New  WH Solar AdjustMI 3 2" xfId="19001"/>
    <cellStyle name="_Recon to Darrin's 5.11.05 proforma_Book2_Electric Rev Req Model (2009 GRC) Rebuttal REmoval of New  WH Solar AdjustMI 3 2 2" xfId="24741"/>
    <cellStyle name="_Recon to Darrin's 5.11.05 proforma_Book2_Electric Rev Req Model (2009 GRC) Rebuttal REmoval of New  WH Solar AdjustMI 3 3" xfId="24742"/>
    <cellStyle name="_Recon to Darrin's 5.11.05 proforma_Book2_Electric Rev Req Model (2009 GRC) Rebuttal REmoval of New  WH Solar AdjustMI 4" xfId="14359"/>
    <cellStyle name="_Recon to Darrin's 5.11.05 proforma_Book2_Electric Rev Req Model (2009 GRC) Rebuttal REmoval of New  WH Solar AdjustMI 4 2" xfId="24743"/>
    <cellStyle name="_Recon to Darrin's 5.11.05 proforma_Book2_Electric Rev Req Model (2009 GRC) Rebuttal REmoval of New  WH Solar AdjustMI 4 2 2" xfId="24744"/>
    <cellStyle name="_Recon to Darrin's 5.11.05 proforma_Book2_Electric Rev Req Model (2009 GRC) Rebuttal REmoval of New  WH Solar AdjustMI 4 3" xfId="24745"/>
    <cellStyle name="_Recon to Darrin's 5.11.05 proforma_Book2_Electric Rev Req Model (2009 GRC) Rebuttal REmoval of New  WH Solar AdjustMI 5" xfId="24746"/>
    <cellStyle name="_Recon to Darrin's 5.11.05 proforma_Book2_Electric Rev Req Model (2009 GRC) Rebuttal REmoval of New  WH Solar AdjustMI 5 2" xfId="24747"/>
    <cellStyle name="_Recon to Darrin's 5.11.05 proforma_Book2_Electric Rev Req Model (2009 GRC) Rebuttal REmoval of New  WH Solar AdjustMI 6" xfId="24748"/>
    <cellStyle name="_Recon to Darrin's 5.11.05 proforma_Book2_Electric Rev Req Model (2009 GRC) Rebuttal REmoval of New  WH Solar AdjustMI 6 2" xfId="24749"/>
    <cellStyle name="_Recon to Darrin's 5.11.05 proforma_Book2_Electric Rev Req Model (2009 GRC) Rebuttal REmoval of New  WH Solar AdjustMI_DEM-WP(C) ENERG10C--ctn Mid-C_042010 2010GRC" xfId="9650"/>
    <cellStyle name="_Recon to Darrin's 5.11.05 proforma_Book2_Electric Rev Req Model (2009 GRC) Rebuttal REmoval of New  WH Solar AdjustMI_DEM-WP(C) ENERG10C--ctn Mid-C_042010 2010GRC 2" xfId="39302"/>
    <cellStyle name="_Recon to Darrin's 5.11.05 proforma_Book2_Electric Rev Req Model (2009 GRC) Revised 01-18-2010" xfId="4360"/>
    <cellStyle name="_Recon to Darrin's 5.11.05 proforma_Book2_Electric Rev Req Model (2009 GRC) Revised 01-18-2010 2" xfId="4361"/>
    <cellStyle name="_Recon to Darrin's 5.11.05 proforma_Book2_Electric Rev Req Model (2009 GRC) Revised 01-18-2010 2 2" xfId="4362"/>
    <cellStyle name="_Recon to Darrin's 5.11.05 proforma_Book2_Electric Rev Req Model (2009 GRC) Revised 01-18-2010 2 2 2" xfId="19002"/>
    <cellStyle name="_Recon to Darrin's 5.11.05 proforma_Book2_Electric Rev Req Model (2009 GRC) Revised 01-18-2010 2 2 2 2" xfId="24750"/>
    <cellStyle name="_Recon to Darrin's 5.11.05 proforma_Book2_Electric Rev Req Model (2009 GRC) Revised 01-18-2010 2 3" xfId="14362"/>
    <cellStyle name="_Recon to Darrin's 5.11.05 proforma_Book2_Electric Rev Req Model (2009 GRC) Revised 01-18-2010 2 3 2" xfId="24751"/>
    <cellStyle name="_Recon to Darrin's 5.11.05 proforma_Book2_Electric Rev Req Model (2009 GRC) Revised 01-18-2010 2 4" xfId="24752"/>
    <cellStyle name="_Recon to Darrin's 5.11.05 proforma_Book2_Electric Rev Req Model (2009 GRC) Revised 01-18-2010 2 4 2" xfId="24753"/>
    <cellStyle name="_Recon to Darrin's 5.11.05 proforma_Book2_Electric Rev Req Model (2009 GRC) Revised 01-18-2010 3" xfId="4363"/>
    <cellStyle name="_Recon to Darrin's 5.11.05 proforma_Book2_Electric Rev Req Model (2009 GRC) Revised 01-18-2010 3 2" xfId="19003"/>
    <cellStyle name="_Recon to Darrin's 5.11.05 proforma_Book2_Electric Rev Req Model (2009 GRC) Revised 01-18-2010 3 2 2" xfId="24754"/>
    <cellStyle name="_Recon to Darrin's 5.11.05 proforma_Book2_Electric Rev Req Model (2009 GRC) Revised 01-18-2010 3 3" xfId="24755"/>
    <cellStyle name="_Recon to Darrin's 5.11.05 proforma_Book2_Electric Rev Req Model (2009 GRC) Revised 01-18-2010 4" xfId="14361"/>
    <cellStyle name="_Recon to Darrin's 5.11.05 proforma_Book2_Electric Rev Req Model (2009 GRC) Revised 01-18-2010 4 2" xfId="24756"/>
    <cellStyle name="_Recon to Darrin's 5.11.05 proforma_Book2_Electric Rev Req Model (2009 GRC) Revised 01-18-2010 4 2 2" xfId="24757"/>
    <cellStyle name="_Recon to Darrin's 5.11.05 proforma_Book2_Electric Rev Req Model (2009 GRC) Revised 01-18-2010 4 3" xfId="24758"/>
    <cellStyle name="_Recon to Darrin's 5.11.05 proforma_Book2_Electric Rev Req Model (2009 GRC) Revised 01-18-2010 5" xfId="24759"/>
    <cellStyle name="_Recon to Darrin's 5.11.05 proforma_Book2_Electric Rev Req Model (2009 GRC) Revised 01-18-2010 5 2" xfId="24760"/>
    <cellStyle name="_Recon to Darrin's 5.11.05 proforma_Book2_Electric Rev Req Model (2009 GRC) Revised 01-18-2010 6" xfId="24761"/>
    <cellStyle name="_Recon to Darrin's 5.11.05 proforma_Book2_Electric Rev Req Model (2009 GRC) Revised 01-18-2010 6 2" xfId="24762"/>
    <cellStyle name="_Recon to Darrin's 5.11.05 proforma_Book2_Electric Rev Req Model (2009 GRC) Revised 01-18-2010_DEM-WP(C) ENERG10C--ctn Mid-C_042010 2010GRC" xfId="9651"/>
    <cellStyle name="_Recon to Darrin's 5.11.05 proforma_Book2_Electric Rev Req Model (2009 GRC) Revised 01-18-2010_DEM-WP(C) ENERG10C--ctn Mid-C_042010 2010GRC 2" xfId="39303"/>
    <cellStyle name="_Recon to Darrin's 5.11.05 proforma_Book2_Final Order Electric EXHIBIT A-1" xfId="4364"/>
    <cellStyle name="_Recon to Darrin's 5.11.05 proforma_Book2_Final Order Electric EXHIBIT A-1 2" xfId="4365"/>
    <cellStyle name="_Recon to Darrin's 5.11.05 proforma_Book2_Final Order Electric EXHIBIT A-1 2 2" xfId="4366"/>
    <cellStyle name="_Recon to Darrin's 5.11.05 proforma_Book2_Final Order Electric EXHIBIT A-1 2 2 2" xfId="19004"/>
    <cellStyle name="_Recon to Darrin's 5.11.05 proforma_Book2_Final Order Electric EXHIBIT A-1 2 3" xfId="16330"/>
    <cellStyle name="_Recon to Darrin's 5.11.05 proforma_Book2_Final Order Electric EXHIBIT A-1 3" xfId="4367"/>
    <cellStyle name="_Recon to Darrin's 5.11.05 proforma_Book2_Final Order Electric EXHIBIT A-1 3 2" xfId="19005"/>
    <cellStyle name="_Recon to Darrin's 5.11.05 proforma_Book2_Final Order Electric EXHIBIT A-1 3 2 2" xfId="24763"/>
    <cellStyle name="_Recon to Darrin's 5.11.05 proforma_Book2_Final Order Electric EXHIBIT A-1 3 3" xfId="24764"/>
    <cellStyle name="_Recon to Darrin's 5.11.05 proforma_Book2_Final Order Electric EXHIBIT A-1 4" xfId="14363"/>
    <cellStyle name="_Recon to Darrin's 5.11.05 proforma_Book2_Final Order Electric EXHIBIT A-1 4 2" xfId="24765"/>
    <cellStyle name="_Recon to Darrin's 5.11.05 proforma_Book2_Final Order Electric EXHIBIT A-1 5" xfId="24766"/>
    <cellStyle name="_Recon to Darrin's 5.11.05 proforma_Book2_Final Order Electric EXHIBIT A-1 6" xfId="24767"/>
    <cellStyle name="_Recon to Darrin's 5.11.05 proforma_Book4" xfId="4368"/>
    <cellStyle name="_Recon to Darrin's 5.11.05 proforma_Book4 2" xfId="4369"/>
    <cellStyle name="_Recon to Darrin's 5.11.05 proforma_Book4 2 2" xfId="4370"/>
    <cellStyle name="_Recon to Darrin's 5.11.05 proforma_Book4 2 2 2" xfId="19006"/>
    <cellStyle name="_Recon to Darrin's 5.11.05 proforma_Book4 2 2 2 2" xfId="24768"/>
    <cellStyle name="_Recon to Darrin's 5.11.05 proforma_Book4 2 3" xfId="14365"/>
    <cellStyle name="_Recon to Darrin's 5.11.05 proforma_Book4 2 3 2" xfId="24769"/>
    <cellStyle name="_Recon to Darrin's 5.11.05 proforma_Book4 2 4" xfId="24770"/>
    <cellStyle name="_Recon to Darrin's 5.11.05 proforma_Book4 2 4 2" xfId="24771"/>
    <cellStyle name="_Recon to Darrin's 5.11.05 proforma_Book4 3" xfId="4371"/>
    <cellStyle name="_Recon to Darrin's 5.11.05 proforma_Book4 3 2" xfId="19007"/>
    <cellStyle name="_Recon to Darrin's 5.11.05 proforma_Book4 3 2 2" xfId="24772"/>
    <cellStyle name="_Recon to Darrin's 5.11.05 proforma_Book4 3 3" xfId="24773"/>
    <cellStyle name="_Recon to Darrin's 5.11.05 proforma_Book4 4" xfId="14364"/>
    <cellStyle name="_Recon to Darrin's 5.11.05 proforma_Book4 4 2" xfId="24774"/>
    <cellStyle name="_Recon to Darrin's 5.11.05 proforma_Book4 4 2 2" xfId="24775"/>
    <cellStyle name="_Recon to Darrin's 5.11.05 proforma_Book4 4 3" xfId="24776"/>
    <cellStyle name="_Recon to Darrin's 5.11.05 proforma_Book4 5" xfId="24777"/>
    <cellStyle name="_Recon to Darrin's 5.11.05 proforma_Book4 5 2" xfId="24778"/>
    <cellStyle name="_Recon to Darrin's 5.11.05 proforma_Book4 6" xfId="24779"/>
    <cellStyle name="_Recon to Darrin's 5.11.05 proforma_Book4 6 2" xfId="24780"/>
    <cellStyle name="_Recon to Darrin's 5.11.05 proforma_Book4_DEM-WP(C) ENERG10C--ctn Mid-C_042010 2010GRC" xfId="9652"/>
    <cellStyle name="_Recon to Darrin's 5.11.05 proforma_Book4_DEM-WP(C) ENERG10C--ctn Mid-C_042010 2010GRC 2" xfId="39304"/>
    <cellStyle name="_Recon to Darrin's 5.11.05 proforma_Book9" xfId="4372"/>
    <cellStyle name="_Recon to Darrin's 5.11.05 proforma_Book9 2" xfId="4373"/>
    <cellStyle name="_Recon to Darrin's 5.11.05 proforma_Book9 2 2" xfId="4374"/>
    <cellStyle name="_Recon to Darrin's 5.11.05 proforma_Book9 2 2 2" xfId="19008"/>
    <cellStyle name="_Recon to Darrin's 5.11.05 proforma_Book9 2 2 2 2" xfId="24781"/>
    <cellStyle name="_Recon to Darrin's 5.11.05 proforma_Book9 2 3" xfId="14367"/>
    <cellStyle name="_Recon to Darrin's 5.11.05 proforma_Book9 2 3 2" xfId="24782"/>
    <cellStyle name="_Recon to Darrin's 5.11.05 proforma_Book9 2 4" xfId="24783"/>
    <cellStyle name="_Recon to Darrin's 5.11.05 proforma_Book9 2 4 2" xfId="24784"/>
    <cellStyle name="_Recon to Darrin's 5.11.05 proforma_Book9 3" xfId="4375"/>
    <cellStyle name="_Recon to Darrin's 5.11.05 proforma_Book9 3 2" xfId="19009"/>
    <cellStyle name="_Recon to Darrin's 5.11.05 proforma_Book9 3 2 2" xfId="24785"/>
    <cellStyle name="_Recon to Darrin's 5.11.05 proforma_Book9 3 3" xfId="24786"/>
    <cellStyle name="_Recon to Darrin's 5.11.05 proforma_Book9 4" xfId="14366"/>
    <cellStyle name="_Recon to Darrin's 5.11.05 proforma_Book9 4 2" xfId="24787"/>
    <cellStyle name="_Recon to Darrin's 5.11.05 proforma_Book9 4 2 2" xfId="24788"/>
    <cellStyle name="_Recon to Darrin's 5.11.05 proforma_Book9 4 3" xfId="24789"/>
    <cellStyle name="_Recon to Darrin's 5.11.05 proforma_Book9 5" xfId="24790"/>
    <cellStyle name="_Recon to Darrin's 5.11.05 proforma_Book9 5 2" xfId="24791"/>
    <cellStyle name="_Recon to Darrin's 5.11.05 proforma_Book9 6" xfId="24792"/>
    <cellStyle name="_Recon to Darrin's 5.11.05 proforma_Book9 6 2" xfId="24793"/>
    <cellStyle name="_Recon to Darrin's 5.11.05 proforma_Book9_DEM-WP(C) ENERG10C--ctn Mid-C_042010 2010GRC" xfId="9653"/>
    <cellStyle name="_Recon to Darrin's 5.11.05 proforma_Book9_DEM-WP(C) ENERG10C--ctn Mid-C_042010 2010GRC 2" xfId="39305"/>
    <cellStyle name="_Recon to Darrin's 5.11.05 proforma_Check the Interest Calculation" xfId="12397"/>
    <cellStyle name="_Recon to Darrin's 5.11.05 proforma_Check the Interest Calculation 2" xfId="24794"/>
    <cellStyle name="_Recon to Darrin's 5.11.05 proforma_Check the Interest Calculation_Scenario 1 REC vs PTC Offset" xfId="12398"/>
    <cellStyle name="_Recon to Darrin's 5.11.05 proforma_Check the Interest Calculation_Scenario 1 REC vs PTC Offset 2" xfId="24795"/>
    <cellStyle name="_Recon to Darrin's 5.11.05 proforma_Check the Interest Calculation_Scenario 3" xfId="12399"/>
    <cellStyle name="_Recon to Darrin's 5.11.05 proforma_Check the Interest Calculation_Scenario 3 2" xfId="24796"/>
    <cellStyle name="_Recon to Darrin's 5.11.05 proforma_Chelan PUD Power Costs (8-10)" xfId="9654"/>
    <cellStyle name="_Recon to Darrin's 5.11.05 proforma_Chelan PUD Power Costs (8-10) 2" xfId="24797"/>
    <cellStyle name="_Recon to Darrin's 5.11.05 proforma_DEM-WP(C) Chelan Power Costs" xfId="9655"/>
    <cellStyle name="_Recon to Darrin's 5.11.05 proforma_DEM-WP(C) Chelan Power Costs 2" xfId="24798"/>
    <cellStyle name="_Recon to Darrin's 5.11.05 proforma_DEM-WP(C) Chelan Power Costs 2 2" xfId="24799"/>
    <cellStyle name="_Recon to Darrin's 5.11.05 proforma_DEM-WP(C) Chelan Power Costs 2 2 2" xfId="24800"/>
    <cellStyle name="_Recon to Darrin's 5.11.05 proforma_DEM-WP(C) Chelan Power Costs 2 3" xfId="24801"/>
    <cellStyle name="_Recon to Darrin's 5.11.05 proforma_DEM-WP(C) Chelan Power Costs 3" xfId="24802"/>
    <cellStyle name="_Recon to Darrin's 5.11.05 proforma_DEM-WP(C) Chelan Power Costs 3 2" xfId="24803"/>
    <cellStyle name="_Recon to Darrin's 5.11.05 proforma_DEM-WP(C) Chelan Power Costs 3 2 2" xfId="24804"/>
    <cellStyle name="_Recon to Darrin's 5.11.05 proforma_DEM-WP(C) Chelan Power Costs 3 3" xfId="24805"/>
    <cellStyle name="_Recon to Darrin's 5.11.05 proforma_DEM-WP(C) Chelan Power Costs 4" xfId="24806"/>
    <cellStyle name="_Recon to Darrin's 5.11.05 proforma_DEM-WP(C) Chelan Power Costs 4 2" xfId="24807"/>
    <cellStyle name="_Recon to Darrin's 5.11.05 proforma_DEM-WP(C) Chelan Power Costs 5" xfId="24808"/>
    <cellStyle name="_Recon to Darrin's 5.11.05 proforma_DEM-WP(C) Chelan Power Costs 5 2" xfId="24809"/>
    <cellStyle name="_Recon to Darrin's 5.11.05 proforma_DEM-WP(C) ENERG10C--ctn Mid-C_042010 2010GRC" xfId="9656"/>
    <cellStyle name="_Recon to Darrin's 5.11.05 proforma_DEM-WP(C) ENERG10C--ctn Mid-C_042010 2010GRC 2" xfId="39306"/>
    <cellStyle name="_Recon to Darrin's 5.11.05 proforma_DEM-WP(C) Gas Transport 2010GRC" xfId="9657"/>
    <cellStyle name="_Recon to Darrin's 5.11.05 proforma_DEM-WP(C) Gas Transport 2010GRC 2" xfId="24810"/>
    <cellStyle name="_Recon to Darrin's 5.11.05 proforma_DEM-WP(C) Gas Transport 2010GRC 2 2" xfId="24811"/>
    <cellStyle name="_Recon to Darrin's 5.11.05 proforma_DEM-WP(C) Gas Transport 2010GRC 2 2 2" xfId="24812"/>
    <cellStyle name="_Recon to Darrin's 5.11.05 proforma_DEM-WP(C) Gas Transport 2010GRC 2 3" xfId="24813"/>
    <cellStyle name="_Recon to Darrin's 5.11.05 proforma_DEM-WP(C) Gas Transport 2010GRC 3" xfId="24814"/>
    <cellStyle name="_Recon to Darrin's 5.11.05 proforma_DEM-WP(C) Gas Transport 2010GRC 3 2" xfId="24815"/>
    <cellStyle name="_Recon to Darrin's 5.11.05 proforma_DEM-WP(C) Gas Transport 2010GRC 3 2 2" xfId="24816"/>
    <cellStyle name="_Recon to Darrin's 5.11.05 proforma_DEM-WP(C) Gas Transport 2010GRC 3 3" xfId="24817"/>
    <cellStyle name="_Recon to Darrin's 5.11.05 proforma_DEM-WP(C) Gas Transport 2010GRC 4" xfId="24818"/>
    <cellStyle name="_Recon to Darrin's 5.11.05 proforma_DEM-WP(C) Gas Transport 2010GRC 4 2" xfId="24819"/>
    <cellStyle name="_Recon to Darrin's 5.11.05 proforma_DEM-WP(C) Gas Transport 2010GRC 5" xfId="24820"/>
    <cellStyle name="_Recon to Darrin's 5.11.05 proforma_DEM-WP(C) Gas Transport 2010GRC 5 2" xfId="24821"/>
    <cellStyle name="_Recon to Darrin's 5.11.05 proforma_Exh A-1 resulting from UE-112050 effective Jan 1 2012" xfId="12400"/>
    <cellStyle name="_Recon to Darrin's 5.11.05 proforma_Exh A-1 resulting from UE-112050 effective Jan 1 2012 2" xfId="39307"/>
    <cellStyle name="_Recon to Darrin's 5.11.05 proforma_Exhibit A-1 effective 4-1-11 fr S Free 12-11" xfId="12401"/>
    <cellStyle name="_Recon to Darrin's 5.11.05 proforma_Exhibit A-1 effective 4-1-11 fr S Free 12-11 2" xfId="39308"/>
    <cellStyle name="_Recon to Darrin's 5.11.05 proforma_Exhibit D fr R Gho 12-31-08" xfId="4376"/>
    <cellStyle name="_Recon to Darrin's 5.11.05 proforma_Exhibit D fr R Gho 12-31-08 2" xfId="4377"/>
    <cellStyle name="_Recon to Darrin's 5.11.05 proforma_Exhibit D fr R Gho 12-31-08 2 2" xfId="14368"/>
    <cellStyle name="_Recon to Darrin's 5.11.05 proforma_Exhibit D fr R Gho 12-31-08 2 2 2" xfId="24822"/>
    <cellStyle name="_Recon to Darrin's 5.11.05 proforma_Exhibit D fr R Gho 12-31-08 2 2 2 2" xfId="24823"/>
    <cellStyle name="_Recon to Darrin's 5.11.05 proforma_Exhibit D fr R Gho 12-31-08 2 3" xfId="24824"/>
    <cellStyle name="_Recon to Darrin's 5.11.05 proforma_Exhibit D fr R Gho 12-31-08 2 3 2" xfId="24825"/>
    <cellStyle name="_Recon to Darrin's 5.11.05 proforma_Exhibit D fr R Gho 12-31-08 2 4" xfId="24826"/>
    <cellStyle name="_Recon to Darrin's 5.11.05 proforma_Exhibit D fr R Gho 12-31-08 2 4 2" xfId="24827"/>
    <cellStyle name="_Recon to Darrin's 5.11.05 proforma_Exhibit D fr R Gho 12-31-08 3" xfId="12402"/>
    <cellStyle name="_Recon to Darrin's 5.11.05 proforma_Exhibit D fr R Gho 12-31-08 3 2" xfId="24828"/>
    <cellStyle name="_Recon to Darrin's 5.11.05 proforma_Exhibit D fr R Gho 12-31-08 3 2 2" xfId="24829"/>
    <cellStyle name="_Recon to Darrin's 5.11.05 proforma_Exhibit D fr R Gho 12-31-08 3 3" xfId="24830"/>
    <cellStyle name="_Recon to Darrin's 5.11.05 proforma_Exhibit D fr R Gho 12-31-08 4" xfId="24831"/>
    <cellStyle name="_Recon to Darrin's 5.11.05 proforma_Exhibit D fr R Gho 12-31-08 4 2" xfId="24832"/>
    <cellStyle name="_Recon to Darrin's 5.11.05 proforma_Exhibit D fr R Gho 12-31-08 4 2 2" xfId="24833"/>
    <cellStyle name="_Recon to Darrin's 5.11.05 proforma_Exhibit D fr R Gho 12-31-08 4 3" xfId="24834"/>
    <cellStyle name="_Recon to Darrin's 5.11.05 proforma_Exhibit D fr R Gho 12-31-08 5" xfId="24835"/>
    <cellStyle name="_Recon to Darrin's 5.11.05 proforma_Exhibit D fr R Gho 12-31-08 5 2" xfId="24836"/>
    <cellStyle name="_Recon to Darrin's 5.11.05 proforma_Exhibit D fr R Gho 12-31-08 6" xfId="24837"/>
    <cellStyle name="_Recon to Darrin's 5.11.05 proforma_Exhibit D fr R Gho 12-31-08 6 2" xfId="24838"/>
    <cellStyle name="_Recon to Darrin's 5.11.05 proforma_Exhibit D fr R Gho 12-31-08 v2" xfId="4378"/>
    <cellStyle name="_Recon to Darrin's 5.11.05 proforma_Exhibit D fr R Gho 12-31-08 v2 2" xfId="4379"/>
    <cellStyle name="_Recon to Darrin's 5.11.05 proforma_Exhibit D fr R Gho 12-31-08 v2 2 2" xfId="14369"/>
    <cellStyle name="_Recon to Darrin's 5.11.05 proforma_Exhibit D fr R Gho 12-31-08 v2 2 2 2" xfId="24839"/>
    <cellStyle name="_Recon to Darrin's 5.11.05 proforma_Exhibit D fr R Gho 12-31-08 v2 2 2 2 2" xfId="24840"/>
    <cellStyle name="_Recon to Darrin's 5.11.05 proforma_Exhibit D fr R Gho 12-31-08 v2 2 3" xfId="24841"/>
    <cellStyle name="_Recon to Darrin's 5.11.05 proforma_Exhibit D fr R Gho 12-31-08 v2 2 3 2" xfId="24842"/>
    <cellStyle name="_Recon to Darrin's 5.11.05 proforma_Exhibit D fr R Gho 12-31-08 v2 2 4" xfId="24843"/>
    <cellStyle name="_Recon to Darrin's 5.11.05 proforma_Exhibit D fr R Gho 12-31-08 v2 2 4 2" xfId="24844"/>
    <cellStyle name="_Recon to Darrin's 5.11.05 proforma_Exhibit D fr R Gho 12-31-08 v2 3" xfId="12403"/>
    <cellStyle name="_Recon to Darrin's 5.11.05 proforma_Exhibit D fr R Gho 12-31-08 v2 3 2" xfId="24845"/>
    <cellStyle name="_Recon to Darrin's 5.11.05 proforma_Exhibit D fr R Gho 12-31-08 v2 3 2 2" xfId="24846"/>
    <cellStyle name="_Recon to Darrin's 5.11.05 proforma_Exhibit D fr R Gho 12-31-08 v2 3 3" xfId="24847"/>
    <cellStyle name="_Recon to Darrin's 5.11.05 proforma_Exhibit D fr R Gho 12-31-08 v2 4" xfId="24848"/>
    <cellStyle name="_Recon to Darrin's 5.11.05 proforma_Exhibit D fr R Gho 12-31-08 v2 4 2" xfId="24849"/>
    <cellStyle name="_Recon to Darrin's 5.11.05 proforma_Exhibit D fr R Gho 12-31-08 v2 4 2 2" xfId="24850"/>
    <cellStyle name="_Recon to Darrin's 5.11.05 proforma_Exhibit D fr R Gho 12-31-08 v2 4 3" xfId="24851"/>
    <cellStyle name="_Recon to Darrin's 5.11.05 proforma_Exhibit D fr R Gho 12-31-08 v2 5" xfId="24852"/>
    <cellStyle name="_Recon to Darrin's 5.11.05 proforma_Exhibit D fr R Gho 12-31-08 v2 5 2" xfId="24853"/>
    <cellStyle name="_Recon to Darrin's 5.11.05 proforma_Exhibit D fr R Gho 12-31-08 v2 6" xfId="24854"/>
    <cellStyle name="_Recon to Darrin's 5.11.05 proforma_Exhibit D fr R Gho 12-31-08 v2 6 2" xfId="24855"/>
    <cellStyle name="_Recon to Darrin's 5.11.05 proforma_Exhibit D fr R Gho 12-31-08 v2_DEM-WP(C) ENERG10C--ctn Mid-C_042010 2010GRC" xfId="9658"/>
    <cellStyle name="_Recon to Darrin's 5.11.05 proforma_Exhibit D fr R Gho 12-31-08 v2_DEM-WP(C) ENERG10C--ctn Mid-C_042010 2010GRC 2" xfId="39309"/>
    <cellStyle name="_Recon to Darrin's 5.11.05 proforma_Exhibit D fr R Gho 12-31-08 v2_NIM Summary" xfId="4380"/>
    <cellStyle name="_Recon to Darrin's 5.11.05 proforma_Exhibit D fr R Gho 12-31-08 v2_NIM Summary 2" xfId="4381"/>
    <cellStyle name="_Recon to Darrin's 5.11.05 proforma_Exhibit D fr R Gho 12-31-08 v2_NIM Summary 2 2" xfId="14370"/>
    <cellStyle name="_Recon to Darrin's 5.11.05 proforma_Exhibit D fr R Gho 12-31-08 v2_NIM Summary 2 2 2" xfId="24856"/>
    <cellStyle name="_Recon to Darrin's 5.11.05 proforma_Exhibit D fr R Gho 12-31-08 v2_NIM Summary 2 2 2 2" xfId="24857"/>
    <cellStyle name="_Recon to Darrin's 5.11.05 proforma_Exhibit D fr R Gho 12-31-08 v2_NIM Summary 2 3" xfId="24858"/>
    <cellStyle name="_Recon to Darrin's 5.11.05 proforma_Exhibit D fr R Gho 12-31-08 v2_NIM Summary 2 3 2" xfId="24859"/>
    <cellStyle name="_Recon to Darrin's 5.11.05 proforma_Exhibit D fr R Gho 12-31-08 v2_NIM Summary 2 4" xfId="24860"/>
    <cellStyle name="_Recon to Darrin's 5.11.05 proforma_Exhibit D fr R Gho 12-31-08 v2_NIM Summary 2 4 2" xfId="24861"/>
    <cellStyle name="_Recon to Darrin's 5.11.05 proforma_Exhibit D fr R Gho 12-31-08 v2_NIM Summary 3" xfId="12404"/>
    <cellStyle name="_Recon to Darrin's 5.11.05 proforma_Exhibit D fr R Gho 12-31-08 v2_NIM Summary 3 2" xfId="24862"/>
    <cellStyle name="_Recon to Darrin's 5.11.05 proforma_Exhibit D fr R Gho 12-31-08 v2_NIM Summary 3 2 2" xfId="24863"/>
    <cellStyle name="_Recon to Darrin's 5.11.05 proforma_Exhibit D fr R Gho 12-31-08 v2_NIM Summary 3 3" xfId="24864"/>
    <cellStyle name="_Recon to Darrin's 5.11.05 proforma_Exhibit D fr R Gho 12-31-08 v2_NIM Summary 4" xfId="24865"/>
    <cellStyle name="_Recon to Darrin's 5.11.05 proforma_Exhibit D fr R Gho 12-31-08 v2_NIM Summary 4 2" xfId="24866"/>
    <cellStyle name="_Recon to Darrin's 5.11.05 proforma_Exhibit D fr R Gho 12-31-08 v2_NIM Summary 4 2 2" xfId="24867"/>
    <cellStyle name="_Recon to Darrin's 5.11.05 proforma_Exhibit D fr R Gho 12-31-08 v2_NIM Summary 4 3" xfId="24868"/>
    <cellStyle name="_Recon to Darrin's 5.11.05 proforma_Exhibit D fr R Gho 12-31-08 v2_NIM Summary 5" xfId="24869"/>
    <cellStyle name="_Recon to Darrin's 5.11.05 proforma_Exhibit D fr R Gho 12-31-08 v2_NIM Summary 5 2" xfId="24870"/>
    <cellStyle name="_Recon to Darrin's 5.11.05 proforma_Exhibit D fr R Gho 12-31-08 v2_NIM Summary 6" xfId="24871"/>
    <cellStyle name="_Recon to Darrin's 5.11.05 proforma_Exhibit D fr R Gho 12-31-08 v2_NIM Summary 6 2" xfId="24872"/>
    <cellStyle name="_Recon to Darrin's 5.11.05 proforma_Exhibit D fr R Gho 12-31-08 v2_NIM Summary_DEM-WP(C) ENERG10C--ctn Mid-C_042010 2010GRC" xfId="9659"/>
    <cellStyle name="_Recon to Darrin's 5.11.05 proforma_Exhibit D fr R Gho 12-31-08 v2_NIM Summary_DEM-WP(C) ENERG10C--ctn Mid-C_042010 2010GRC 2" xfId="39310"/>
    <cellStyle name="_Recon to Darrin's 5.11.05 proforma_Exhibit D fr R Gho 12-31-08_DEM-WP(C) ENERG10C--ctn Mid-C_042010 2010GRC" xfId="9660"/>
    <cellStyle name="_Recon to Darrin's 5.11.05 proforma_Exhibit D fr R Gho 12-31-08_DEM-WP(C) ENERG10C--ctn Mid-C_042010 2010GRC 2" xfId="39311"/>
    <cellStyle name="_Recon to Darrin's 5.11.05 proforma_Exhibit D fr R Gho 12-31-08_NIM Summary" xfId="4382"/>
    <cellStyle name="_Recon to Darrin's 5.11.05 proforma_Exhibit D fr R Gho 12-31-08_NIM Summary 2" xfId="4383"/>
    <cellStyle name="_Recon to Darrin's 5.11.05 proforma_Exhibit D fr R Gho 12-31-08_NIM Summary 2 2" xfId="14371"/>
    <cellStyle name="_Recon to Darrin's 5.11.05 proforma_Exhibit D fr R Gho 12-31-08_NIM Summary 2 2 2" xfId="24873"/>
    <cellStyle name="_Recon to Darrin's 5.11.05 proforma_Exhibit D fr R Gho 12-31-08_NIM Summary 2 2 2 2" xfId="24874"/>
    <cellStyle name="_Recon to Darrin's 5.11.05 proforma_Exhibit D fr R Gho 12-31-08_NIM Summary 2 3" xfId="24875"/>
    <cellStyle name="_Recon to Darrin's 5.11.05 proforma_Exhibit D fr R Gho 12-31-08_NIM Summary 2 3 2" xfId="24876"/>
    <cellStyle name="_Recon to Darrin's 5.11.05 proforma_Exhibit D fr R Gho 12-31-08_NIM Summary 2 4" xfId="24877"/>
    <cellStyle name="_Recon to Darrin's 5.11.05 proforma_Exhibit D fr R Gho 12-31-08_NIM Summary 2 4 2" xfId="24878"/>
    <cellStyle name="_Recon to Darrin's 5.11.05 proforma_Exhibit D fr R Gho 12-31-08_NIM Summary 3" xfId="12405"/>
    <cellStyle name="_Recon to Darrin's 5.11.05 proforma_Exhibit D fr R Gho 12-31-08_NIM Summary 3 2" xfId="24879"/>
    <cellStyle name="_Recon to Darrin's 5.11.05 proforma_Exhibit D fr R Gho 12-31-08_NIM Summary 3 2 2" xfId="24880"/>
    <cellStyle name="_Recon to Darrin's 5.11.05 proforma_Exhibit D fr R Gho 12-31-08_NIM Summary 3 3" xfId="24881"/>
    <cellStyle name="_Recon to Darrin's 5.11.05 proforma_Exhibit D fr R Gho 12-31-08_NIM Summary 4" xfId="24882"/>
    <cellStyle name="_Recon to Darrin's 5.11.05 proforma_Exhibit D fr R Gho 12-31-08_NIM Summary 4 2" xfId="24883"/>
    <cellStyle name="_Recon to Darrin's 5.11.05 proforma_Exhibit D fr R Gho 12-31-08_NIM Summary 4 2 2" xfId="24884"/>
    <cellStyle name="_Recon to Darrin's 5.11.05 proforma_Exhibit D fr R Gho 12-31-08_NIM Summary 4 3" xfId="24885"/>
    <cellStyle name="_Recon to Darrin's 5.11.05 proforma_Exhibit D fr R Gho 12-31-08_NIM Summary 5" xfId="24886"/>
    <cellStyle name="_Recon to Darrin's 5.11.05 proforma_Exhibit D fr R Gho 12-31-08_NIM Summary 5 2" xfId="24887"/>
    <cellStyle name="_Recon to Darrin's 5.11.05 proforma_Exhibit D fr R Gho 12-31-08_NIM Summary 6" xfId="24888"/>
    <cellStyle name="_Recon to Darrin's 5.11.05 proforma_Exhibit D fr R Gho 12-31-08_NIM Summary 6 2" xfId="24889"/>
    <cellStyle name="_Recon to Darrin's 5.11.05 proforma_Exhibit D fr R Gho 12-31-08_NIM Summary_DEM-WP(C) ENERG10C--ctn Mid-C_042010 2010GRC" xfId="9661"/>
    <cellStyle name="_Recon to Darrin's 5.11.05 proforma_Exhibit D fr R Gho 12-31-08_NIM Summary_DEM-WP(C) ENERG10C--ctn Mid-C_042010 2010GRC 2" xfId="39312"/>
    <cellStyle name="_Recon to Darrin's 5.11.05 proforma_Hopkins Ridge Prepaid Tran - Interest Earned RY 12ME Feb  '11" xfId="4384"/>
    <cellStyle name="_Recon to Darrin's 5.11.05 proforma_Hopkins Ridge Prepaid Tran - Interest Earned RY 12ME Feb  '11 2" xfId="4385"/>
    <cellStyle name="_Recon to Darrin's 5.11.05 proforma_Hopkins Ridge Prepaid Tran - Interest Earned RY 12ME Feb  '11 2 2" xfId="14372"/>
    <cellStyle name="_Recon to Darrin's 5.11.05 proforma_Hopkins Ridge Prepaid Tran - Interest Earned RY 12ME Feb  '11 2 2 2" xfId="24890"/>
    <cellStyle name="_Recon to Darrin's 5.11.05 proforma_Hopkins Ridge Prepaid Tran - Interest Earned RY 12ME Feb  '11 2 2 2 2" xfId="24891"/>
    <cellStyle name="_Recon to Darrin's 5.11.05 proforma_Hopkins Ridge Prepaid Tran - Interest Earned RY 12ME Feb  '11 2 3" xfId="24892"/>
    <cellStyle name="_Recon to Darrin's 5.11.05 proforma_Hopkins Ridge Prepaid Tran - Interest Earned RY 12ME Feb  '11 2 3 2" xfId="24893"/>
    <cellStyle name="_Recon to Darrin's 5.11.05 proforma_Hopkins Ridge Prepaid Tran - Interest Earned RY 12ME Feb  '11 2 4" xfId="24894"/>
    <cellStyle name="_Recon to Darrin's 5.11.05 proforma_Hopkins Ridge Prepaid Tran - Interest Earned RY 12ME Feb  '11 2 4 2" xfId="24895"/>
    <cellStyle name="_Recon to Darrin's 5.11.05 proforma_Hopkins Ridge Prepaid Tran - Interest Earned RY 12ME Feb  '11 3" xfId="12406"/>
    <cellStyle name="_Recon to Darrin's 5.11.05 proforma_Hopkins Ridge Prepaid Tran - Interest Earned RY 12ME Feb  '11 3 2" xfId="24896"/>
    <cellStyle name="_Recon to Darrin's 5.11.05 proforma_Hopkins Ridge Prepaid Tran - Interest Earned RY 12ME Feb  '11 3 2 2" xfId="24897"/>
    <cellStyle name="_Recon to Darrin's 5.11.05 proforma_Hopkins Ridge Prepaid Tran - Interest Earned RY 12ME Feb  '11 3 3" xfId="24898"/>
    <cellStyle name="_Recon to Darrin's 5.11.05 proforma_Hopkins Ridge Prepaid Tran - Interest Earned RY 12ME Feb  '11 4" xfId="24899"/>
    <cellStyle name="_Recon to Darrin's 5.11.05 proforma_Hopkins Ridge Prepaid Tran - Interest Earned RY 12ME Feb  '11 4 2" xfId="24900"/>
    <cellStyle name="_Recon to Darrin's 5.11.05 proforma_Hopkins Ridge Prepaid Tran - Interest Earned RY 12ME Feb  '11 4 2 2" xfId="24901"/>
    <cellStyle name="_Recon to Darrin's 5.11.05 proforma_Hopkins Ridge Prepaid Tran - Interest Earned RY 12ME Feb  '11 4 3" xfId="24902"/>
    <cellStyle name="_Recon to Darrin's 5.11.05 proforma_Hopkins Ridge Prepaid Tran - Interest Earned RY 12ME Feb  '11 5" xfId="24903"/>
    <cellStyle name="_Recon to Darrin's 5.11.05 proforma_Hopkins Ridge Prepaid Tran - Interest Earned RY 12ME Feb  '11 5 2" xfId="24904"/>
    <cellStyle name="_Recon to Darrin's 5.11.05 proforma_Hopkins Ridge Prepaid Tran - Interest Earned RY 12ME Feb  '11 6" xfId="24905"/>
    <cellStyle name="_Recon to Darrin's 5.11.05 proforma_Hopkins Ridge Prepaid Tran - Interest Earned RY 12ME Feb  '11 6 2" xfId="24906"/>
    <cellStyle name="_Recon to Darrin's 5.11.05 proforma_Hopkins Ridge Prepaid Tran - Interest Earned RY 12ME Feb  '11_DEM-WP(C) ENERG10C--ctn Mid-C_042010 2010GRC" xfId="9662"/>
    <cellStyle name="_Recon to Darrin's 5.11.05 proforma_Hopkins Ridge Prepaid Tran - Interest Earned RY 12ME Feb  '11_DEM-WP(C) ENERG10C--ctn Mid-C_042010 2010GRC 2" xfId="39313"/>
    <cellStyle name="_Recon to Darrin's 5.11.05 proforma_Hopkins Ridge Prepaid Tran - Interest Earned RY 12ME Feb  '11_NIM Summary" xfId="4386"/>
    <cellStyle name="_Recon to Darrin's 5.11.05 proforma_Hopkins Ridge Prepaid Tran - Interest Earned RY 12ME Feb  '11_NIM Summary 2" xfId="4387"/>
    <cellStyle name="_Recon to Darrin's 5.11.05 proforma_Hopkins Ridge Prepaid Tran - Interest Earned RY 12ME Feb  '11_NIM Summary 2 2" xfId="14373"/>
    <cellStyle name="_Recon to Darrin's 5.11.05 proforma_Hopkins Ridge Prepaid Tran - Interest Earned RY 12ME Feb  '11_NIM Summary 2 2 2" xfId="24907"/>
    <cellStyle name="_Recon to Darrin's 5.11.05 proforma_Hopkins Ridge Prepaid Tran - Interest Earned RY 12ME Feb  '11_NIM Summary 2 2 2 2" xfId="24908"/>
    <cellStyle name="_Recon to Darrin's 5.11.05 proforma_Hopkins Ridge Prepaid Tran - Interest Earned RY 12ME Feb  '11_NIM Summary 2 3" xfId="24909"/>
    <cellStyle name="_Recon to Darrin's 5.11.05 proforma_Hopkins Ridge Prepaid Tran - Interest Earned RY 12ME Feb  '11_NIM Summary 2 3 2" xfId="24910"/>
    <cellStyle name="_Recon to Darrin's 5.11.05 proforma_Hopkins Ridge Prepaid Tran - Interest Earned RY 12ME Feb  '11_NIM Summary 2 4" xfId="24911"/>
    <cellStyle name="_Recon to Darrin's 5.11.05 proforma_Hopkins Ridge Prepaid Tran - Interest Earned RY 12ME Feb  '11_NIM Summary 2 4 2" xfId="24912"/>
    <cellStyle name="_Recon to Darrin's 5.11.05 proforma_Hopkins Ridge Prepaid Tran - Interest Earned RY 12ME Feb  '11_NIM Summary 3" xfId="12407"/>
    <cellStyle name="_Recon to Darrin's 5.11.05 proforma_Hopkins Ridge Prepaid Tran - Interest Earned RY 12ME Feb  '11_NIM Summary 3 2" xfId="24913"/>
    <cellStyle name="_Recon to Darrin's 5.11.05 proforma_Hopkins Ridge Prepaid Tran - Interest Earned RY 12ME Feb  '11_NIM Summary 3 2 2" xfId="24914"/>
    <cellStyle name="_Recon to Darrin's 5.11.05 proforma_Hopkins Ridge Prepaid Tran - Interest Earned RY 12ME Feb  '11_NIM Summary 3 3" xfId="24915"/>
    <cellStyle name="_Recon to Darrin's 5.11.05 proforma_Hopkins Ridge Prepaid Tran - Interest Earned RY 12ME Feb  '11_NIM Summary 4" xfId="24916"/>
    <cellStyle name="_Recon to Darrin's 5.11.05 proforma_Hopkins Ridge Prepaid Tran - Interest Earned RY 12ME Feb  '11_NIM Summary 4 2" xfId="24917"/>
    <cellStyle name="_Recon to Darrin's 5.11.05 proforma_Hopkins Ridge Prepaid Tran - Interest Earned RY 12ME Feb  '11_NIM Summary 4 2 2" xfId="24918"/>
    <cellStyle name="_Recon to Darrin's 5.11.05 proforma_Hopkins Ridge Prepaid Tran - Interest Earned RY 12ME Feb  '11_NIM Summary 4 3" xfId="24919"/>
    <cellStyle name="_Recon to Darrin's 5.11.05 proforma_Hopkins Ridge Prepaid Tran - Interest Earned RY 12ME Feb  '11_NIM Summary 5" xfId="24920"/>
    <cellStyle name="_Recon to Darrin's 5.11.05 proforma_Hopkins Ridge Prepaid Tran - Interest Earned RY 12ME Feb  '11_NIM Summary 5 2" xfId="24921"/>
    <cellStyle name="_Recon to Darrin's 5.11.05 proforma_Hopkins Ridge Prepaid Tran - Interest Earned RY 12ME Feb  '11_NIM Summary 6" xfId="24922"/>
    <cellStyle name="_Recon to Darrin's 5.11.05 proforma_Hopkins Ridge Prepaid Tran - Interest Earned RY 12ME Feb  '11_NIM Summary 6 2" xfId="24923"/>
    <cellStyle name="_Recon to Darrin's 5.11.05 proforma_Hopkins Ridge Prepaid Tran - Interest Earned RY 12ME Feb  '11_NIM Summary_DEM-WP(C) ENERG10C--ctn Mid-C_042010 2010GRC" xfId="9663"/>
    <cellStyle name="_Recon to Darrin's 5.11.05 proforma_Hopkins Ridge Prepaid Tran - Interest Earned RY 12ME Feb  '11_NIM Summary_DEM-WP(C) ENERG10C--ctn Mid-C_042010 2010GRC 2" xfId="39314"/>
    <cellStyle name="_Recon to Darrin's 5.11.05 proforma_Hopkins Ridge Prepaid Tran - Interest Earned RY 12ME Feb  '11_Transmission Workbook for May BOD" xfId="4388"/>
    <cellStyle name="_Recon to Darrin's 5.11.05 proforma_Hopkins Ridge Prepaid Tran - Interest Earned RY 12ME Feb  '11_Transmission Workbook for May BOD 2" xfId="4389"/>
    <cellStyle name="_Recon to Darrin's 5.11.05 proforma_Hopkins Ridge Prepaid Tran - Interest Earned RY 12ME Feb  '11_Transmission Workbook for May BOD 2 2" xfId="14374"/>
    <cellStyle name="_Recon to Darrin's 5.11.05 proforma_Hopkins Ridge Prepaid Tran - Interest Earned RY 12ME Feb  '11_Transmission Workbook for May BOD 2 2 2" xfId="24924"/>
    <cellStyle name="_Recon to Darrin's 5.11.05 proforma_Hopkins Ridge Prepaid Tran - Interest Earned RY 12ME Feb  '11_Transmission Workbook for May BOD 2 2 2 2" xfId="24925"/>
    <cellStyle name="_Recon to Darrin's 5.11.05 proforma_Hopkins Ridge Prepaid Tran - Interest Earned RY 12ME Feb  '11_Transmission Workbook for May BOD 2 3" xfId="24926"/>
    <cellStyle name="_Recon to Darrin's 5.11.05 proforma_Hopkins Ridge Prepaid Tran - Interest Earned RY 12ME Feb  '11_Transmission Workbook for May BOD 2 3 2" xfId="24927"/>
    <cellStyle name="_Recon to Darrin's 5.11.05 proforma_Hopkins Ridge Prepaid Tran - Interest Earned RY 12ME Feb  '11_Transmission Workbook for May BOD 2 4" xfId="24928"/>
    <cellStyle name="_Recon to Darrin's 5.11.05 proforma_Hopkins Ridge Prepaid Tran - Interest Earned RY 12ME Feb  '11_Transmission Workbook for May BOD 2 4 2" xfId="24929"/>
    <cellStyle name="_Recon to Darrin's 5.11.05 proforma_Hopkins Ridge Prepaid Tran - Interest Earned RY 12ME Feb  '11_Transmission Workbook for May BOD 3" xfId="12408"/>
    <cellStyle name="_Recon to Darrin's 5.11.05 proforma_Hopkins Ridge Prepaid Tran - Interest Earned RY 12ME Feb  '11_Transmission Workbook for May BOD 3 2" xfId="24930"/>
    <cellStyle name="_Recon to Darrin's 5.11.05 proforma_Hopkins Ridge Prepaid Tran - Interest Earned RY 12ME Feb  '11_Transmission Workbook for May BOD 3 2 2" xfId="24931"/>
    <cellStyle name="_Recon to Darrin's 5.11.05 proforma_Hopkins Ridge Prepaid Tran - Interest Earned RY 12ME Feb  '11_Transmission Workbook for May BOD 3 3" xfId="24932"/>
    <cellStyle name="_Recon to Darrin's 5.11.05 proforma_Hopkins Ridge Prepaid Tran - Interest Earned RY 12ME Feb  '11_Transmission Workbook for May BOD 4" xfId="24933"/>
    <cellStyle name="_Recon to Darrin's 5.11.05 proforma_Hopkins Ridge Prepaid Tran - Interest Earned RY 12ME Feb  '11_Transmission Workbook for May BOD 4 2" xfId="24934"/>
    <cellStyle name="_Recon to Darrin's 5.11.05 proforma_Hopkins Ridge Prepaid Tran - Interest Earned RY 12ME Feb  '11_Transmission Workbook for May BOD 4 2 2" xfId="24935"/>
    <cellStyle name="_Recon to Darrin's 5.11.05 proforma_Hopkins Ridge Prepaid Tran - Interest Earned RY 12ME Feb  '11_Transmission Workbook for May BOD 4 3" xfId="24936"/>
    <cellStyle name="_Recon to Darrin's 5.11.05 proforma_Hopkins Ridge Prepaid Tran - Interest Earned RY 12ME Feb  '11_Transmission Workbook for May BOD 5" xfId="24937"/>
    <cellStyle name="_Recon to Darrin's 5.11.05 proforma_Hopkins Ridge Prepaid Tran - Interest Earned RY 12ME Feb  '11_Transmission Workbook for May BOD 5 2" xfId="24938"/>
    <cellStyle name="_Recon to Darrin's 5.11.05 proforma_Hopkins Ridge Prepaid Tran - Interest Earned RY 12ME Feb  '11_Transmission Workbook for May BOD 6" xfId="24939"/>
    <cellStyle name="_Recon to Darrin's 5.11.05 proforma_Hopkins Ridge Prepaid Tran - Interest Earned RY 12ME Feb  '11_Transmission Workbook for May BOD 6 2" xfId="24940"/>
    <cellStyle name="_Recon to Darrin's 5.11.05 proforma_Hopkins Ridge Prepaid Tran - Interest Earned RY 12ME Feb  '11_Transmission Workbook for May BOD_DEM-WP(C) ENERG10C--ctn Mid-C_042010 2010GRC" xfId="9664"/>
    <cellStyle name="_Recon to Darrin's 5.11.05 proforma_Hopkins Ridge Prepaid Tran - Interest Earned RY 12ME Feb  '11_Transmission Workbook for May BOD_DEM-WP(C) ENERG10C--ctn Mid-C_042010 2010GRC 2" xfId="39315"/>
    <cellStyle name="_Recon to Darrin's 5.11.05 proforma_INPUTS" xfId="4390"/>
    <cellStyle name="_Recon to Darrin's 5.11.05 proforma_INPUTS 2" xfId="4391"/>
    <cellStyle name="_Recon to Darrin's 5.11.05 proforma_INPUTS 2 2" xfId="4392"/>
    <cellStyle name="_Recon to Darrin's 5.11.05 proforma_INPUTS 2 2 2" xfId="19010"/>
    <cellStyle name="_Recon to Darrin's 5.11.05 proforma_INPUTS 2 3" xfId="16332"/>
    <cellStyle name="_Recon to Darrin's 5.11.05 proforma_INPUTS 3" xfId="4393"/>
    <cellStyle name="_Recon to Darrin's 5.11.05 proforma_INPUTS 3 2" xfId="19011"/>
    <cellStyle name="_Recon to Darrin's 5.11.05 proforma_INPUTS 4" xfId="16331"/>
    <cellStyle name="_Recon to Darrin's 5.11.05 proforma_LSRWEP LGIA like Acctg Petition Aug 2010" xfId="9665"/>
    <cellStyle name="_Recon to Darrin's 5.11.05 proforma_LSRWEP LGIA like Acctg Petition Aug 2010 2" xfId="24941"/>
    <cellStyle name="_Recon to Darrin's 5.11.05 proforma_LSRWEP LGIA like Acctg Petition Aug 2010 2 2" xfId="24942"/>
    <cellStyle name="_Recon to Darrin's 5.11.05 proforma_LSRWEP LGIA like Acctg Petition Aug 2010 2 2 2" xfId="24943"/>
    <cellStyle name="_Recon to Darrin's 5.11.05 proforma_LSRWEP LGIA like Acctg Petition Aug 2010 3" xfId="24944"/>
    <cellStyle name="_Recon to Darrin's 5.11.05 proforma_LSRWEP LGIA like Acctg Petition Aug 2010 3 2" xfId="24945"/>
    <cellStyle name="_Recon to Darrin's 5.11.05 proforma_LSRWEP LGIA like Acctg Petition Aug 2010 3 2 2" xfId="24946"/>
    <cellStyle name="_Recon to Darrin's 5.11.05 proforma_LSRWEP LGIA like Acctg Petition Aug 2010 3 3" xfId="24947"/>
    <cellStyle name="_Recon to Darrin's 5.11.05 proforma_LSRWEP LGIA like Acctg Petition Aug 2010 4" xfId="24948"/>
    <cellStyle name="_Recon to Darrin's 5.11.05 proforma_LSRWEP LGIA like Acctg Petition Aug 2010 4 2" xfId="24949"/>
    <cellStyle name="_Recon to Darrin's 5.11.05 proforma_LSRWEP LGIA like Acctg Petition Aug 2010 5" xfId="24950"/>
    <cellStyle name="_Recon to Darrin's 5.11.05 proforma_LSRWEP LGIA like Acctg Petition Aug 2010 5 2" xfId="24951"/>
    <cellStyle name="_Recon to Darrin's 5.11.05 proforma_Mint Farm Generation BPA" xfId="24952"/>
    <cellStyle name="_Recon to Darrin's 5.11.05 proforma_NIM Summary" xfId="4394"/>
    <cellStyle name="_Recon to Darrin's 5.11.05 proforma_NIM Summary 09GRC" xfId="4395"/>
    <cellStyle name="_Recon to Darrin's 5.11.05 proforma_NIM Summary 09GRC 2" xfId="4396"/>
    <cellStyle name="_Recon to Darrin's 5.11.05 proforma_NIM Summary 09GRC 2 2" xfId="14376"/>
    <cellStyle name="_Recon to Darrin's 5.11.05 proforma_NIM Summary 09GRC 2 2 2" xfId="24953"/>
    <cellStyle name="_Recon to Darrin's 5.11.05 proforma_NIM Summary 09GRC 2 2 2 2" xfId="24954"/>
    <cellStyle name="_Recon to Darrin's 5.11.05 proforma_NIM Summary 09GRC 2 3" xfId="24955"/>
    <cellStyle name="_Recon to Darrin's 5.11.05 proforma_NIM Summary 09GRC 2 3 2" xfId="24956"/>
    <cellStyle name="_Recon to Darrin's 5.11.05 proforma_NIM Summary 09GRC 2 4" xfId="24957"/>
    <cellStyle name="_Recon to Darrin's 5.11.05 proforma_NIM Summary 09GRC 2 4 2" xfId="24958"/>
    <cellStyle name="_Recon to Darrin's 5.11.05 proforma_NIM Summary 09GRC 3" xfId="12409"/>
    <cellStyle name="_Recon to Darrin's 5.11.05 proforma_NIM Summary 09GRC 3 2" xfId="24959"/>
    <cellStyle name="_Recon to Darrin's 5.11.05 proforma_NIM Summary 09GRC 3 2 2" xfId="24960"/>
    <cellStyle name="_Recon to Darrin's 5.11.05 proforma_NIM Summary 09GRC 3 3" xfId="24961"/>
    <cellStyle name="_Recon to Darrin's 5.11.05 proforma_NIM Summary 09GRC 4" xfId="24962"/>
    <cellStyle name="_Recon to Darrin's 5.11.05 proforma_NIM Summary 09GRC 4 2" xfId="24963"/>
    <cellStyle name="_Recon to Darrin's 5.11.05 proforma_NIM Summary 09GRC 4 2 2" xfId="24964"/>
    <cellStyle name="_Recon to Darrin's 5.11.05 proforma_NIM Summary 09GRC 4 3" xfId="24965"/>
    <cellStyle name="_Recon to Darrin's 5.11.05 proforma_NIM Summary 09GRC 5" xfId="24966"/>
    <cellStyle name="_Recon to Darrin's 5.11.05 proforma_NIM Summary 09GRC 5 2" xfId="24967"/>
    <cellStyle name="_Recon to Darrin's 5.11.05 proforma_NIM Summary 09GRC 6" xfId="24968"/>
    <cellStyle name="_Recon to Darrin's 5.11.05 proforma_NIM Summary 09GRC 6 2" xfId="24969"/>
    <cellStyle name="_Recon to Darrin's 5.11.05 proforma_NIM Summary 09GRC_DEM-WP(C) ENERG10C--ctn Mid-C_042010 2010GRC" xfId="9666"/>
    <cellStyle name="_Recon to Darrin's 5.11.05 proforma_NIM Summary 09GRC_DEM-WP(C) ENERG10C--ctn Mid-C_042010 2010GRC 2" xfId="39316"/>
    <cellStyle name="_Recon to Darrin's 5.11.05 proforma_NIM Summary 10" xfId="12410"/>
    <cellStyle name="_Recon to Darrin's 5.11.05 proforma_NIM Summary 10 2" xfId="24970"/>
    <cellStyle name="_Recon to Darrin's 5.11.05 proforma_NIM Summary 10 2 2" xfId="24971"/>
    <cellStyle name="_Recon to Darrin's 5.11.05 proforma_NIM Summary 10 3" xfId="24972"/>
    <cellStyle name="_Recon to Darrin's 5.11.05 proforma_NIM Summary 10 4" xfId="24973"/>
    <cellStyle name="_Recon to Darrin's 5.11.05 proforma_NIM Summary 11" xfId="12411"/>
    <cellStyle name="_Recon to Darrin's 5.11.05 proforma_NIM Summary 11 2" xfId="24974"/>
    <cellStyle name="_Recon to Darrin's 5.11.05 proforma_NIM Summary 11 2 2" xfId="24975"/>
    <cellStyle name="_Recon to Darrin's 5.11.05 proforma_NIM Summary 11 3" xfId="24976"/>
    <cellStyle name="_Recon to Darrin's 5.11.05 proforma_NIM Summary 11 4" xfId="24977"/>
    <cellStyle name="_Recon to Darrin's 5.11.05 proforma_NIM Summary 12" xfId="12412"/>
    <cellStyle name="_Recon to Darrin's 5.11.05 proforma_NIM Summary 12 2" xfId="24978"/>
    <cellStyle name="_Recon to Darrin's 5.11.05 proforma_NIM Summary 12 2 2" xfId="24979"/>
    <cellStyle name="_Recon to Darrin's 5.11.05 proforma_NIM Summary 12 3" xfId="24980"/>
    <cellStyle name="_Recon to Darrin's 5.11.05 proforma_NIM Summary 12 4" xfId="24981"/>
    <cellStyle name="_Recon to Darrin's 5.11.05 proforma_NIM Summary 13" xfId="12413"/>
    <cellStyle name="_Recon to Darrin's 5.11.05 proforma_NIM Summary 13 2" xfId="24982"/>
    <cellStyle name="_Recon to Darrin's 5.11.05 proforma_NIM Summary 13 2 2" xfId="24983"/>
    <cellStyle name="_Recon to Darrin's 5.11.05 proforma_NIM Summary 13 3" xfId="24984"/>
    <cellStyle name="_Recon to Darrin's 5.11.05 proforma_NIM Summary 13 4" xfId="24985"/>
    <cellStyle name="_Recon to Darrin's 5.11.05 proforma_NIM Summary 14" xfId="12414"/>
    <cellStyle name="_Recon to Darrin's 5.11.05 proforma_NIM Summary 14 2" xfId="24986"/>
    <cellStyle name="_Recon to Darrin's 5.11.05 proforma_NIM Summary 14 2 2" xfId="24987"/>
    <cellStyle name="_Recon to Darrin's 5.11.05 proforma_NIM Summary 14 3" xfId="24988"/>
    <cellStyle name="_Recon to Darrin's 5.11.05 proforma_NIM Summary 14 4" xfId="24989"/>
    <cellStyle name="_Recon to Darrin's 5.11.05 proforma_NIM Summary 15" xfId="12415"/>
    <cellStyle name="_Recon to Darrin's 5.11.05 proforma_NIM Summary 15 2" xfId="24990"/>
    <cellStyle name="_Recon to Darrin's 5.11.05 proforma_NIM Summary 15 2 2" xfId="24991"/>
    <cellStyle name="_Recon to Darrin's 5.11.05 proforma_NIM Summary 15 3" xfId="24992"/>
    <cellStyle name="_Recon to Darrin's 5.11.05 proforma_NIM Summary 15 4" xfId="24993"/>
    <cellStyle name="_Recon to Darrin's 5.11.05 proforma_NIM Summary 16" xfId="12416"/>
    <cellStyle name="_Recon to Darrin's 5.11.05 proforma_NIM Summary 16 2" xfId="24994"/>
    <cellStyle name="_Recon to Darrin's 5.11.05 proforma_NIM Summary 16 2 2" xfId="24995"/>
    <cellStyle name="_Recon to Darrin's 5.11.05 proforma_NIM Summary 16 3" xfId="24996"/>
    <cellStyle name="_Recon to Darrin's 5.11.05 proforma_NIM Summary 16 4" xfId="24997"/>
    <cellStyle name="_Recon to Darrin's 5.11.05 proforma_NIM Summary 17" xfId="12417"/>
    <cellStyle name="_Recon to Darrin's 5.11.05 proforma_NIM Summary 17 2" xfId="24998"/>
    <cellStyle name="_Recon to Darrin's 5.11.05 proforma_NIM Summary 17 2 2" xfId="24999"/>
    <cellStyle name="_Recon to Darrin's 5.11.05 proforma_NIM Summary 17 3" xfId="25000"/>
    <cellStyle name="_Recon to Darrin's 5.11.05 proforma_NIM Summary 17 4" xfId="25001"/>
    <cellStyle name="_Recon to Darrin's 5.11.05 proforma_NIM Summary 18" xfId="12418"/>
    <cellStyle name="_Recon to Darrin's 5.11.05 proforma_NIM Summary 18 2" xfId="25002"/>
    <cellStyle name="_Recon to Darrin's 5.11.05 proforma_NIM Summary 18 3" xfId="25003"/>
    <cellStyle name="_Recon to Darrin's 5.11.05 proforma_NIM Summary 19" xfId="12419"/>
    <cellStyle name="_Recon to Darrin's 5.11.05 proforma_NIM Summary 19 2" xfId="25004"/>
    <cellStyle name="_Recon to Darrin's 5.11.05 proforma_NIM Summary 19 3" xfId="25005"/>
    <cellStyle name="_Recon to Darrin's 5.11.05 proforma_NIM Summary 2" xfId="4397"/>
    <cellStyle name="_Recon to Darrin's 5.11.05 proforma_NIM Summary 2 2" xfId="14377"/>
    <cellStyle name="_Recon to Darrin's 5.11.05 proforma_NIM Summary 2 2 2" xfId="25006"/>
    <cellStyle name="_Recon to Darrin's 5.11.05 proforma_NIM Summary 2 2 2 2" xfId="25007"/>
    <cellStyle name="_Recon to Darrin's 5.11.05 proforma_NIM Summary 2 3" xfId="25008"/>
    <cellStyle name="_Recon to Darrin's 5.11.05 proforma_NIM Summary 2 3 2" xfId="25009"/>
    <cellStyle name="_Recon to Darrin's 5.11.05 proforma_NIM Summary 2 4" xfId="25010"/>
    <cellStyle name="_Recon to Darrin's 5.11.05 proforma_NIM Summary 2 4 2" xfId="25011"/>
    <cellStyle name="_Recon to Darrin's 5.11.05 proforma_NIM Summary 20" xfId="12420"/>
    <cellStyle name="_Recon to Darrin's 5.11.05 proforma_NIM Summary 20 2" xfId="25012"/>
    <cellStyle name="_Recon to Darrin's 5.11.05 proforma_NIM Summary 20 3" xfId="25013"/>
    <cellStyle name="_Recon to Darrin's 5.11.05 proforma_NIM Summary 21" xfId="12421"/>
    <cellStyle name="_Recon to Darrin's 5.11.05 proforma_NIM Summary 21 2" xfId="25014"/>
    <cellStyle name="_Recon to Darrin's 5.11.05 proforma_NIM Summary 21 3" xfId="25015"/>
    <cellStyle name="_Recon to Darrin's 5.11.05 proforma_NIM Summary 22" xfId="12422"/>
    <cellStyle name="_Recon to Darrin's 5.11.05 proforma_NIM Summary 22 2" xfId="25016"/>
    <cellStyle name="_Recon to Darrin's 5.11.05 proforma_NIM Summary 22 3" xfId="25017"/>
    <cellStyle name="_Recon to Darrin's 5.11.05 proforma_NIM Summary 23" xfId="12423"/>
    <cellStyle name="_Recon to Darrin's 5.11.05 proforma_NIM Summary 23 2" xfId="25018"/>
    <cellStyle name="_Recon to Darrin's 5.11.05 proforma_NIM Summary 23 3" xfId="25019"/>
    <cellStyle name="_Recon to Darrin's 5.11.05 proforma_NIM Summary 24" xfId="12424"/>
    <cellStyle name="_Recon to Darrin's 5.11.05 proforma_NIM Summary 24 2" xfId="25020"/>
    <cellStyle name="_Recon to Darrin's 5.11.05 proforma_NIM Summary 24 3" xfId="25021"/>
    <cellStyle name="_Recon to Darrin's 5.11.05 proforma_NIM Summary 25" xfId="12425"/>
    <cellStyle name="_Recon to Darrin's 5.11.05 proforma_NIM Summary 25 2" xfId="25022"/>
    <cellStyle name="_Recon to Darrin's 5.11.05 proforma_NIM Summary 25 3" xfId="25023"/>
    <cellStyle name="_Recon to Darrin's 5.11.05 proforma_NIM Summary 26" xfId="12426"/>
    <cellStyle name="_Recon to Darrin's 5.11.05 proforma_NIM Summary 26 2" xfId="25024"/>
    <cellStyle name="_Recon to Darrin's 5.11.05 proforma_NIM Summary 26 3" xfId="25025"/>
    <cellStyle name="_Recon to Darrin's 5.11.05 proforma_NIM Summary 27" xfId="12427"/>
    <cellStyle name="_Recon to Darrin's 5.11.05 proforma_NIM Summary 27 2" xfId="25026"/>
    <cellStyle name="_Recon to Darrin's 5.11.05 proforma_NIM Summary 27 3" xfId="25027"/>
    <cellStyle name="_Recon to Darrin's 5.11.05 proforma_NIM Summary 28" xfId="12428"/>
    <cellStyle name="_Recon to Darrin's 5.11.05 proforma_NIM Summary 28 2" xfId="25028"/>
    <cellStyle name="_Recon to Darrin's 5.11.05 proforma_NIM Summary 28 3" xfId="25029"/>
    <cellStyle name="_Recon to Darrin's 5.11.05 proforma_NIM Summary 29" xfId="12429"/>
    <cellStyle name="_Recon to Darrin's 5.11.05 proforma_NIM Summary 29 2" xfId="25030"/>
    <cellStyle name="_Recon to Darrin's 5.11.05 proforma_NIM Summary 29 3" xfId="25031"/>
    <cellStyle name="_Recon to Darrin's 5.11.05 proforma_NIM Summary 3" xfId="4398"/>
    <cellStyle name="_Recon to Darrin's 5.11.05 proforma_NIM Summary 3 2" xfId="14378"/>
    <cellStyle name="_Recon to Darrin's 5.11.05 proforma_NIM Summary 3 2 2" xfId="25032"/>
    <cellStyle name="_Recon to Darrin's 5.11.05 proforma_NIM Summary 3 3" xfId="25033"/>
    <cellStyle name="_Recon to Darrin's 5.11.05 proforma_NIM Summary 30" xfId="12430"/>
    <cellStyle name="_Recon to Darrin's 5.11.05 proforma_NIM Summary 30 2" xfId="25034"/>
    <cellStyle name="_Recon to Darrin's 5.11.05 proforma_NIM Summary 30 3" xfId="25035"/>
    <cellStyle name="_Recon to Darrin's 5.11.05 proforma_NIM Summary 31" xfId="12431"/>
    <cellStyle name="_Recon to Darrin's 5.11.05 proforma_NIM Summary 31 2" xfId="25036"/>
    <cellStyle name="_Recon to Darrin's 5.11.05 proforma_NIM Summary 31 3" xfId="25037"/>
    <cellStyle name="_Recon to Darrin's 5.11.05 proforma_NIM Summary 32" xfId="12432"/>
    <cellStyle name="_Recon to Darrin's 5.11.05 proforma_NIM Summary 32 2" xfId="39317"/>
    <cellStyle name="_Recon to Darrin's 5.11.05 proforma_NIM Summary 33" xfId="12433"/>
    <cellStyle name="_Recon to Darrin's 5.11.05 proforma_NIM Summary 33 2" xfId="39318"/>
    <cellStyle name="_Recon to Darrin's 5.11.05 proforma_NIM Summary 34" xfId="12434"/>
    <cellStyle name="_Recon to Darrin's 5.11.05 proforma_NIM Summary 34 2" xfId="39319"/>
    <cellStyle name="_Recon to Darrin's 5.11.05 proforma_NIM Summary 35" xfId="12435"/>
    <cellStyle name="_Recon to Darrin's 5.11.05 proforma_NIM Summary 35 2" xfId="39320"/>
    <cellStyle name="_Recon to Darrin's 5.11.05 proforma_NIM Summary 36" xfId="12436"/>
    <cellStyle name="_Recon to Darrin's 5.11.05 proforma_NIM Summary 36 2" xfId="39321"/>
    <cellStyle name="_Recon to Darrin's 5.11.05 proforma_NIM Summary 37" xfId="12437"/>
    <cellStyle name="_Recon to Darrin's 5.11.05 proforma_NIM Summary 37 2" xfId="39322"/>
    <cellStyle name="_Recon to Darrin's 5.11.05 proforma_NIM Summary 38" xfId="12438"/>
    <cellStyle name="_Recon to Darrin's 5.11.05 proforma_NIM Summary 38 2" xfId="39323"/>
    <cellStyle name="_Recon to Darrin's 5.11.05 proforma_NIM Summary 39" xfId="12439"/>
    <cellStyle name="_Recon to Darrin's 5.11.05 proforma_NIM Summary 39 2" xfId="39324"/>
    <cellStyle name="_Recon to Darrin's 5.11.05 proforma_NIM Summary 4" xfId="4399"/>
    <cellStyle name="_Recon to Darrin's 5.11.05 proforma_NIM Summary 4 2" xfId="15637"/>
    <cellStyle name="_Recon to Darrin's 5.11.05 proforma_NIM Summary 4 2 2" xfId="25038"/>
    <cellStyle name="_Recon to Darrin's 5.11.05 proforma_NIM Summary 4 3" xfId="25039"/>
    <cellStyle name="_Recon to Darrin's 5.11.05 proforma_NIM Summary 40" xfId="12440"/>
    <cellStyle name="_Recon to Darrin's 5.11.05 proforma_NIM Summary 40 2" xfId="39325"/>
    <cellStyle name="_Recon to Darrin's 5.11.05 proforma_NIM Summary 41" xfId="12441"/>
    <cellStyle name="_Recon to Darrin's 5.11.05 proforma_NIM Summary 41 2" xfId="39326"/>
    <cellStyle name="_Recon to Darrin's 5.11.05 proforma_NIM Summary 42" xfId="14375"/>
    <cellStyle name="_Recon to Darrin's 5.11.05 proforma_NIM Summary 42 2" xfId="39327"/>
    <cellStyle name="_Recon to Darrin's 5.11.05 proforma_NIM Summary 43" xfId="20008"/>
    <cellStyle name="_Recon to Darrin's 5.11.05 proforma_NIM Summary 43 2" xfId="39328"/>
    <cellStyle name="_Recon to Darrin's 5.11.05 proforma_NIM Summary 44" xfId="25040"/>
    <cellStyle name="_Recon to Darrin's 5.11.05 proforma_NIM Summary 44 2" xfId="39329"/>
    <cellStyle name="_Recon to Darrin's 5.11.05 proforma_NIM Summary 45" xfId="25041"/>
    <cellStyle name="_Recon to Darrin's 5.11.05 proforma_NIM Summary 45 2" xfId="39330"/>
    <cellStyle name="_Recon to Darrin's 5.11.05 proforma_NIM Summary 46" xfId="25042"/>
    <cellStyle name="_Recon to Darrin's 5.11.05 proforma_NIM Summary 46 2" xfId="39331"/>
    <cellStyle name="_Recon to Darrin's 5.11.05 proforma_NIM Summary 47" xfId="25043"/>
    <cellStyle name="_Recon to Darrin's 5.11.05 proforma_NIM Summary 47 2" xfId="39332"/>
    <cellStyle name="_Recon to Darrin's 5.11.05 proforma_NIM Summary 48" xfId="25044"/>
    <cellStyle name="_Recon to Darrin's 5.11.05 proforma_NIM Summary 49" xfId="25045"/>
    <cellStyle name="_Recon to Darrin's 5.11.05 proforma_NIM Summary 5" xfId="4400"/>
    <cellStyle name="_Recon to Darrin's 5.11.05 proforma_NIM Summary 5 2" xfId="15638"/>
    <cellStyle name="_Recon to Darrin's 5.11.05 proforma_NIM Summary 5 2 2" xfId="25046"/>
    <cellStyle name="_Recon to Darrin's 5.11.05 proforma_NIM Summary 5 3" xfId="25047"/>
    <cellStyle name="_Recon to Darrin's 5.11.05 proforma_NIM Summary 50" xfId="25048"/>
    <cellStyle name="_Recon to Darrin's 5.11.05 proforma_NIM Summary 51" xfId="39333"/>
    <cellStyle name="_Recon to Darrin's 5.11.05 proforma_NIM Summary 6" xfId="4401"/>
    <cellStyle name="_Recon to Darrin's 5.11.05 proforma_NIM Summary 6 2" xfId="15639"/>
    <cellStyle name="_Recon to Darrin's 5.11.05 proforma_NIM Summary 6 2 2" xfId="25049"/>
    <cellStyle name="_Recon to Darrin's 5.11.05 proforma_NIM Summary 6 3" xfId="25050"/>
    <cellStyle name="_Recon to Darrin's 5.11.05 proforma_NIM Summary 7" xfId="4402"/>
    <cellStyle name="_Recon to Darrin's 5.11.05 proforma_NIM Summary 7 2" xfId="15640"/>
    <cellStyle name="_Recon to Darrin's 5.11.05 proforma_NIM Summary 7 2 2" xfId="25051"/>
    <cellStyle name="_Recon to Darrin's 5.11.05 proforma_NIM Summary 7 3" xfId="25052"/>
    <cellStyle name="_Recon to Darrin's 5.11.05 proforma_NIM Summary 7 4" xfId="25053"/>
    <cellStyle name="_Recon to Darrin's 5.11.05 proforma_NIM Summary 8" xfId="4403"/>
    <cellStyle name="_Recon to Darrin's 5.11.05 proforma_NIM Summary 8 2" xfId="15641"/>
    <cellStyle name="_Recon to Darrin's 5.11.05 proforma_NIM Summary 8 2 2" xfId="25054"/>
    <cellStyle name="_Recon to Darrin's 5.11.05 proforma_NIM Summary 8 3" xfId="25055"/>
    <cellStyle name="_Recon to Darrin's 5.11.05 proforma_NIM Summary 8 4" xfId="25056"/>
    <cellStyle name="_Recon to Darrin's 5.11.05 proforma_NIM Summary 9" xfId="4404"/>
    <cellStyle name="_Recon to Darrin's 5.11.05 proforma_NIM Summary 9 2" xfId="15642"/>
    <cellStyle name="_Recon to Darrin's 5.11.05 proforma_NIM Summary 9 2 2" xfId="25057"/>
    <cellStyle name="_Recon to Darrin's 5.11.05 proforma_NIM Summary 9 3" xfId="25058"/>
    <cellStyle name="_Recon to Darrin's 5.11.05 proforma_NIM Summary 9 4" xfId="25059"/>
    <cellStyle name="_Recon to Darrin's 5.11.05 proforma_NIM Summary_DEM-WP(C) ENERG10C--ctn Mid-C_042010 2010GRC" xfId="9667"/>
    <cellStyle name="_Recon to Darrin's 5.11.05 proforma_NIM Summary_DEM-WP(C) ENERG10C--ctn Mid-C_042010 2010GRC 2" xfId="39334"/>
    <cellStyle name="_Recon to Darrin's 5.11.05 proforma_NIM+O&amp;M" xfId="9668"/>
    <cellStyle name="_Recon to Darrin's 5.11.05 proforma_NIM+O&amp;M 2" xfId="9669"/>
    <cellStyle name="_Recon to Darrin's 5.11.05 proforma_NIM+O&amp;M 2 2" xfId="25060"/>
    <cellStyle name="_Recon to Darrin's 5.11.05 proforma_NIM+O&amp;M 2 2 2" xfId="25061"/>
    <cellStyle name="_Recon to Darrin's 5.11.05 proforma_NIM+O&amp;M 2 2 2 2" xfId="25062"/>
    <cellStyle name="_Recon to Darrin's 5.11.05 proforma_NIM+O&amp;M 2 3" xfId="25063"/>
    <cellStyle name="_Recon to Darrin's 5.11.05 proforma_NIM+O&amp;M 2 3 2" xfId="25064"/>
    <cellStyle name="_Recon to Darrin's 5.11.05 proforma_NIM+O&amp;M 2 4" xfId="25065"/>
    <cellStyle name="_Recon to Darrin's 5.11.05 proforma_NIM+O&amp;M 2 4 2" xfId="25066"/>
    <cellStyle name="_Recon to Darrin's 5.11.05 proforma_NIM+O&amp;M 3" xfId="25067"/>
    <cellStyle name="_Recon to Darrin's 5.11.05 proforma_NIM+O&amp;M 3 2" xfId="25068"/>
    <cellStyle name="_Recon to Darrin's 5.11.05 proforma_NIM+O&amp;M 3 2 2" xfId="25069"/>
    <cellStyle name="_Recon to Darrin's 5.11.05 proforma_NIM+O&amp;M 4" xfId="25070"/>
    <cellStyle name="_Recon to Darrin's 5.11.05 proforma_NIM+O&amp;M 4 2" xfId="25071"/>
    <cellStyle name="_Recon to Darrin's 5.11.05 proforma_NIM+O&amp;M 4 2 2" xfId="25072"/>
    <cellStyle name="_Recon to Darrin's 5.11.05 proforma_NIM+O&amp;M 4 3" xfId="25073"/>
    <cellStyle name="_Recon to Darrin's 5.11.05 proforma_NIM+O&amp;M 5" xfId="25074"/>
    <cellStyle name="_Recon to Darrin's 5.11.05 proforma_NIM+O&amp;M 5 2" xfId="25075"/>
    <cellStyle name="_Recon to Darrin's 5.11.05 proforma_NIM+O&amp;M 6" xfId="25076"/>
    <cellStyle name="_Recon to Darrin's 5.11.05 proforma_NIM+O&amp;M 6 2" xfId="25077"/>
    <cellStyle name="_Recon to Darrin's 5.11.05 proforma_NIM+O&amp;M Monthly" xfId="9670"/>
    <cellStyle name="_Recon to Darrin's 5.11.05 proforma_NIM+O&amp;M Monthly 2" xfId="9671"/>
    <cellStyle name="_Recon to Darrin's 5.11.05 proforma_NIM+O&amp;M Monthly 2 2" xfId="25078"/>
    <cellStyle name="_Recon to Darrin's 5.11.05 proforma_NIM+O&amp;M Monthly 2 2 2" xfId="25079"/>
    <cellStyle name="_Recon to Darrin's 5.11.05 proforma_NIM+O&amp;M Monthly 2 2 2 2" xfId="25080"/>
    <cellStyle name="_Recon to Darrin's 5.11.05 proforma_NIM+O&amp;M Monthly 2 3" xfId="25081"/>
    <cellStyle name="_Recon to Darrin's 5.11.05 proforma_NIM+O&amp;M Monthly 2 3 2" xfId="25082"/>
    <cellStyle name="_Recon to Darrin's 5.11.05 proforma_NIM+O&amp;M Monthly 2 4" xfId="25083"/>
    <cellStyle name="_Recon to Darrin's 5.11.05 proforma_NIM+O&amp;M Monthly 2 4 2" xfId="25084"/>
    <cellStyle name="_Recon to Darrin's 5.11.05 proforma_NIM+O&amp;M Monthly 3" xfId="25085"/>
    <cellStyle name="_Recon to Darrin's 5.11.05 proforma_NIM+O&amp;M Monthly 3 2" xfId="25086"/>
    <cellStyle name="_Recon to Darrin's 5.11.05 proforma_NIM+O&amp;M Monthly 3 2 2" xfId="25087"/>
    <cellStyle name="_Recon to Darrin's 5.11.05 proforma_NIM+O&amp;M Monthly 4" xfId="25088"/>
    <cellStyle name="_Recon to Darrin's 5.11.05 proforma_NIM+O&amp;M Monthly 4 2" xfId="25089"/>
    <cellStyle name="_Recon to Darrin's 5.11.05 proforma_NIM+O&amp;M Monthly 4 2 2" xfId="25090"/>
    <cellStyle name="_Recon to Darrin's 5.11.05 proforma_NIM+O&amp;M Monthly 4 3" xfId="25091"/>
    <cellStyle name="_Recon to Darrin's 5.11.05 proforma_NIM+O&amp;M Monthly 5" xfId="25092"/>
    <cellStyle name="_Recon to Darrin's 5.11.05 proforma_NIM+O&amp;M Monthly 5 2" xfId="25093"/>
    <cellStyle name="_Recon to Darrin's 5.11.05 proforma_NIM+O&amp;M Monthly 6" xfId="25094"/>
    <cellStyle name="_Recon to Darrin's 5.11.05 proforma_NIM+O&amp;M Monthly 6 2" xfId="25095"/>
    <cellStyle name="_Recon to Darrin's 5.11.05 proforma_PCA 10 -  Exhibit D Dec 2011" xfId="12442"/>
    <cellStyle name="_Recon to Darrin's 5.11.05 proforma_PCA 10 -  Exhibit D Dec 2011 2" xfId="39335"/>
    <cellStyle name="_Recon to Darrin's 5.11.05 proforma_PCA 10 -  Exhibit D from A Kellogg Jan 2011" xfId="10859"/>
    <cellStyle name="_Recon to Darrin's 5.11.05 proforma_PCA 10 -  Exhibit D from A Kellogg Jan 2011 2" xfId="39336"/>
    <cellStyle name="_Recon to Darrin's 5.11.05 proforma_PCA 10 -  Exhibit D from A Kellogg July 2011" xfId="10860"/>
    <cellStyle name="_Recon to Darrin's 5.11.05 proforma_PCA 10 -  Exhibit D from A Kellogg July 2011 2" xfId="39337"/>
    <cellStyle name="_Recon to Darrin's 5.11.05 proforma_PCA 10 -  Exhibit D from S Free Rcv'd 12-11" xfId="10861"/>
    <cellStyle name="_Recon to Darrin's 5.11.05 proforma_PCA 10 -  Exhibit D from S Free Rcv'd 12-11 2" xfId="39338"/>
    <cellStyle name="_Recon to Darrin's 5.11.05 proforma_PCA 11 -  Exhibit D Jan 2012 fr A Kellogg" xfId="12443"/>
    <cellStyle name="_Recon to Darrin's 5.11.05 proforma_PCA 11 -  Exhibit D Jan 2012 fr A Kellogg 2" xfId="39339"/>
    <cellStyle name="_Recon to Darrin's 5.11.05 proforma_PCA 11 -  Exhibit D Jan 2012 WF" xfId="12444"/>
    <cellStyle name="_Recon to Darrin's 5.11.05 proforma_PCA 11 -  Exhibit D Jan 2012 WF 2" xfId="39340"/>
    <cellStyle name="_Recon to Darrin's 5.11.05 proforma_PCA 7 - Exhibit D update 11_30_08 (2)" xfId="4405"/>
    <cellStyle name="_Recon to Darrin's 5.11.05 proforma_PCA 7 - Exhibit D update 11_30_08 (2) 2" xfId="4406"/>
    <cellStyle name="_Recon to Darrin's 5.11.05 proforma_PCA 7 - Exhibit D update 11_30_08 (2) 2 2" xfId="4407"/>
    <cellStyle name="_Recon to Darrin's 5.11.05 proforma_PCA 7 - Exhibit D update 11_30_08 (2) 2 2 2" xfId="14380"/>
    <cellStyle name="_Recon to Darrin's 5.11.05 proforma_PCA 7 - Exhibit D update 11_30_08 (2) 2 2 2 2" xfId="25096"/>
    <cellStyle name="_Recon to Darrin's 5.11.05 proforma_PCA 7 - Exhibit D update 11_30_08 (2) 2 2 2 2 2" xfId="25097"/>
    <cellStyle name="_Recon to Darrin's 5.11.05 proforma_PCA 7 - Exhibit D update 11_30_08 (2) 2 2 3" xfId="25098"/>
    <cellStyle name="_Recon to Darrin's 5.11.05 proforma_PCA 7 - Exhibit D update 11_30_08 (2) 2 2 3 2" xfId="25099"/>
    <cellStyle name="_Recon to Darrin's 5.11.05 proforma_PCA 7 - Exhibit D update 11_30_08 (2) 2 2 4" xfId="25100"/>
    <cellStyle name="_Recon to Darrin's 5.11.05 proforma_PCA 7 - Exhibit D update 11_30_08 (2) 2 2 4 2" xfId="25101"/>
    <cellStyle name="_Recon to Darrin's 5.11.05 proforma_PCA 7 - Exhibit D update 11_30_08 (2) 2 3" xfId="14379"/>
    <cellStyle name="_Recon to Darrin's 5.11.05 proforma_PCA 7 - Exhibit D update 11_30_08 (2) 2 3 2" xfId="25102"/>
    <cellStyle name="_Recon to Darrin's 5.11.05 proforma_PCA 7 - Exhibit D update 11_30_08 (2) 2 3 2 2" xfId="25103"/>
    <cellStyle name="_Recon to Darrin's 5.11.05 proforma_PCA 7 - Exhibit D update 11_30_08 (2) 2 4" xfId="25104"/>
    <cellStyle name="_Recon to Darrin's 5.11.05 proforma_PCA 7 - Exhibit D update 11_30_08 (2) 2 4 2" xfId="25105"/>
    <cellStyle name="_Recon to Darrin's 5.11.05 proforma_PCA 7 - Exhibit D update 11_30_08 (2) 2 4 2 2" xfId="25106"/>
    <cellStyle name="_Recon to Darrin's 5.11.05 proforma_PCA 7 - Exhibit D update 11_30_08 (2) 2 4 3" xfId="25107"/>
    <cellStyle name="_Recon to Darrin's 5.11.05 proforma_PCA 7 - Exhibit D update 11_30_08 (2) 2 5" xfId="25108"/>
    <cellStyle name="_Recon to Darrin's 5.11.05 proforma_PCA 7 - Exhibit D update 11_30_08 (2) 2 5 2" xfId="25109"/>
    <cellStyle name="_Recon to Darrin's 5.11.05 proforma_PCA 7 - Exhibit D update 11_30_08 (2) 2 6" xfId="25110"/>
    <cellStyle name="_Recon to Darrin's 5.11.05 proforma_PCA 7 - Exhibit D update 11_30_08 (2) 2 6 2" xfId="25111"/>
    <cellStyle name="_Recon to Darrin's 5.11.05 proforma_PCA 7 - Exhibit D update 11_30_08 (2) 3" xfId="4408"/>
    <cellStyle name="_Recon to Darrin's 5.11.05 proforma_PCA 7 - Exhibit D update 11_30_08 (2) 3 2" xfId="14381"/>
    <cellStyle name="_Recon to Darrin's 5.11.05 proforma_PCA 7 - Exhibit D update 11_30_08 (2) 3 2 2" xfId="25112"/>
    <cellStyle name="_Recon to Darrin's 5.11.05 proforma_PCA 7 - Exhibit D update 11_30_08 (2) 3 2 2 2" xfId="25113"/>
    <cellStyle name="_Recon to Darrin's 5.11.05 proforma_PCA 7 - Exhibit D update 11_30_08 (2) 3 3" xfId="25114"/>
    <cellStyle name="_Recon to Darrin's 5.11.05 proforma_PCA 7 - Exhibit D update 11_30_08 (2) 3 3 2" xfId="25115"/>
    <cellStyle name="_Recon to Darrin's 5.11.05 proforma_PCA 7 - Exhibit D update 11_30_08 (2) 3 4" xfId="25116"/>
    <cellStyle name="_Recon to Darrin's 5.11.05 proforma_PCA 7 - Exhibit D update 11_30_08 (2) 3 4 2" xfId="25117"/>
    <cellStyle name="_Recon to Darrin's 5.11.05 proforma_PCA 7 - Exhibit D update 11_30_08 (2) 4" xfId="12445"/>
    <cellStyle name="_Recon to Darrin's 5.11.05 proforma_PCA 7 - Exhibit D update 11_30_08 (2) 4 2" xfId="25118"/>
    <cellStyle name="_Recon to Darrin's 5.11.05 proforma_PCA 7 - Exhibit D update 11_30_08 (2) 4 2 2" xfId="25119"/>
    <cellStyle name="_Recon to Darrin's 5.11.05 proforma_PCA 7 - Exhibit D update 11_30_08 (2) 4 3" xfId="25120"/>
    <cellStyle name="_Recon to Darrin's 5.11.05 proforma_PCA 7 - Exhibit D update 11_30_08 (2) 5" xfId="25121"/>
    <cellStyle name="_Recon to Darrin's 5.11.05 proforma_PCA 7 - Exhibit D update 11_30_08 (2) 5 2" xfId="25122"/>
    <cellStyle name="_Recon to Darrin's 5.11.05 proforma_PCA 7 - Exhibit D update 11_30_08 (2) 5 2 2" xfId="25123"/>
    <cellStyle name="_Recon to Darrin's 5.11.05 proforma_PCA 7 - Exhibit D update 11_30_08 (2) 5 3" xfId="25124"/>
    <cellStyle name="_Recon to Darrin's 5.11.05 proforma_PCA 7 - Exhibit D update 11_30_08 (2) 6" xfId="25125"/>
    <cellStyle name="_Recon to Darrin's 5.11.05 proforma_PCA 7 - Exhibit D update 11_30_08 (2) 6 2" xfId="25126"/>
    <cellStyle name="_Recon to Darrin's 5.11.05 proforma_PCA 7 - Exhibit D update 11_30_08 (2) 7" xfId="25127"/>
    <cellStyle name="_Recon to Darrin's 5.11.05 proforma_PCA 7 - Exhibit D update 11_30_08 (2) 7 2" xfId="25128"/>
    <cellStyle name="_Recon to Darrin's 5.11.05 proforma_PCA 7 - Exhibit D update 11_30_08 (2)_DEM-WP(C) ENERG10C--ctn Mid-C_042010 2010GRC" xfId="9672"/>
    <cellStyle name="_Recon to Darrin's 5.11.05 proforma_PCA 7 - Exhibit D update 11_30_08 (2)_DEM-WP(C) ENERG10C--ctn Mid-C_042010 2010GRC 2" xfId="39341"/>
    <cellStyle name="_Recon to Darrin's 5.11.05 proforma_PCA 7 - Exhibit D update 11_30_08 (2)_NIM Summary" xfId="4409"/>
    <cellStyle name="_Recon to Darrin's 5.11.05 proforma_PCA 7 - Exhibit D update 11_30_08 (2)_NIM Summary 2" xfId="4410"/>
    <cellStyle name="_Recon to Darrin's 5.11.05 proforma_PCA 7 - Exhibit D update 11_30_08 (2)_NIM Summary 2 2" xfId="14382"/>
    <cellStyle name="_Recon to Darrin's 5.11.05 proforma_PCA 7 - Exhibit D update 11_30_08 (2)_NIM Summary 2 2 2" xfId="25129"/>
    <cellStyle name="_Recon to Darrin's 5.11.05 proforma_PCA 7 - Exhibit D update 11_30_08 (2)_NIM Summary 2 2 2 2" xfId="25130"/>
    <cellStyle name="_Recon to Darrin's 5.11.05 proforma_PCA 7 - Exhibit D update 11_30_08 (2)_NIM Summary 2 3" xfId="25131"/>
    <cellStyle name="_Recon to Darrin's 5.11.05 proforma_PCA 7 - Exhibit D update 11_30_08 (2)_NIM Summary 2 3 2" xfId="25132"/>
    <cellStyle name="_Recon to Darrin's 5.11.05 proforma_PCA 7 - Exhibit D update 11_30_08 (2)_NIM Summary 2 4" xfId="25133"/>
    <cellStyle name="_Recon to Darrin's 5.11.05 proforma_PCA 7 - Exhibit D update 11_30_08 (2)_NIM Summary 2 4 2" xfId="25134"/>
    <cellStyle name="_Recon to Darrin's 5.11.05 proforma_PCA 7 - Exhibit D update 11_30_08 (2)_NIM Summary 3" xfId="12446"/>
    <cellStyle name="_Recon to Darrin's 5.11.05 proforma_PCA 7 - Exhibit D update 11_30_08 (2)_NIM Summary 3 2" xfId="25135"/>
    <cellStyle name="_Recon to Darrin's 5.11.05 proforma_PCA 7 - Exhibit D update 11_30_08 (2)_NIM Summary 3 2 2" xfId="25136"/>
    <cellStyle name="_Recon to Darrin's 5.11.05 proforma_PCA 7 - Exhibit D update 11_30_08 (2)_NIM Summary 3 3" xfId="25137"/>
    <cellStyle name="_Recon to Darrin's 5.11.05 proforma_PCA 7 - Exhibit D update 11_30_08 (2)_NIM Summary 4" xfId="25138"/>
    <cellStyle name="_Recon to Darrin's 5.11.05 proforma_PCA 7 - Exhibit D update 11_30_08 (2)_NIM Summary 4 2" xfId="25139"/>
    <cellStyle name="_Recon to Darrin's 5.11.05 proforma_PCA 7 - Exhibit D update 11_30_08 (2)_NIM Summary 4 2 2" xfId="25140"/>
    <cellStyle name="_Recon to Darrin's 5.11.05 proforma_PCA 7 - Exhibit D update 11_30_08 (2)_NIM Summary 4 3" xfId="25141"/>
    <cellStyle name="_Recon to Darrin's 5.11.05 proforma_PCA 7 - Exhibit D update 11_30_08 (2)_NIM Summary 5" xfId="25142"/>
    <cellStyle name="_Recon to Darrin's 5.11.05 proforma_PCA 7 - Exhibit D update 11_30_08 (2)_NIM Summary 5 2" xfId="25143"/>
    <cellStyle name="_Recon to Darrin's 5.11.05 proforma_PCA 7 - Exhibit D update 11_30_08 (2)_NIM Summary 6" xfId="25144"/>
    <cellStyle name="_Recon to Darrin's 5.11.05 proforma_PCA 7 - Exhibit D update 11_30_08 (2)_NIM Summary 6 2" xfId="25145"/>
    <cellStyle name="_Recon to Darrin's 5.11.05 proforma_PCA 7 - Exhibit D update 11_30_08 (2)_NIM Summary_DEM-WP(C) ENERG10C--ctn Mid-C_042010 2010GRC" xfId="9673"/>
    <cellStyle name="_Recon to Darrin's 5.11.05 proforma_PCA 7 - Exhibit D update 11_30_08 (2)_NIM Summary_DEM-WP(C) ENERG10C--ctn Mid-C_042010 2010GRC 2" xfId="39342"/>
    <cellStyle name="_Recon to Darrin's 5.11.05 proforma_PCA 8 - Exhibit D update 12_31_09" xfId="10862"/>
    <cellStyle name="_Recon to Darrin's 5.11.05 proforma_PCA 8 - Exhibit D update 12_31_09 2" xfId="12447"/>
    <cellStyle name="_Recon to Darrin's 5.11.05 proforma_PCA 8 - Exhibit D update 12_31_09 2 2" xfId="39343"/>
    <cellStyle name="_Recon to Darrin's 5.11.05 proforma_PCA 8 - Exhibit D update 12_31_09 3" xfId="39344"/>
    <cellStyle name="_Recon to Darrin's 5.11.05 proforma_PCA 9 -  Exhibit D April 2010" xfId="10863"/>
    <cellStyle name="_Recon to Darrin's 5.11.05 proforma_PCA 9 -  Exhibit D April 2010 (3)" xfId="4411"/>
    <cellStyle name="_Recon to Darrin's 5.11.05 proforma_PCA 9 -  Exhibit D April 2010 (3) 2" xfId="4412"/>
    <cellStyle name="_Recon to Darrin's 5.11.05 proforma_PCA 9 -  Exhibit D April 2010 (3) 2 2" xfId="14383"/>
    <cellStyle name="_Recon to Darrin's 5.11.05 proforma_PCA 9 -  Exhibit D April 2010 (3) 2 2 2" xfId="25146"/>
    <cellStyle name="_Recon to Darrin's 5.11.05 proforma_PCA 9 -  Exhibit D April 2010 (3) 2 2 2 2" xfId="25147"/>
    <cellStyle name="_Recon to Darrin's 5.11.05 proforma_PCA 9 -  Exhibit D April 2010 (3) 2 3" xfId="25148"/>
    <cellStyle name="_Recon to Darrin's 5.11.05 proforma_PCA 9 -  Exhibit D April 2010 (3) 2 3 2" xfId="25149"/>
    <cellStyle name="_Recon to Darrin's 5.11.05 proforma_PCA 9 -  Exhibit D April 2010 (3) 2 4" xfId="25150"/>
    <cellStyle name="_Recon to Darrin's 5.11.05 proforma_PCA 9 -  Exhibit D April 2010 (3) 2 4 2" xfId="25151"/>
    <cellStyle name="_Recon to Darrin's 5.11.05 proforma_PCA 9 -  Exhibit D April 2010 (3) 3" xfId="12448"/>
    <cellStyle name="_Recon to Darrin's 5.11.05 proforma_PCA 9 -  Exhibit D April 2010 (3) 3 2" xfId="25152"/>
    <cellStyle name="_Recon to Darrin's 5.11.05 proforma_PCA 9 -  Exhibit D April 2010 (3) 3 2 2" xfId="25153"/>
    <cellStyle name="_Recon to Darrin's 5.11.05 proforma_PCA 9 -  Exhibit D April 2010 (3) 3 3" xfId="25154"/>
    <cellStyle name="_Recon to Darrin's 5.11.05 proforma_PCA 9 -  Exhibit D April 2010 (3) 4" xfId="25155"/>
    <cellStyle name="_Recon to Darrin's 5.11.05 proforma_PCA 9 -  Exhibit D April 2010 (3) 4 2" xfId="25156"/>
    <cellStyle name="_Recon to Darrin's 5.11.05 proforma_PCA 9 -  Exhibit D April 2010 (3) 4 2 2" xfId="25157"/>
    <cellStyle name="_Recon to Darrin's 5.11.05 proforma_PCA 9 -  Exhibit D April 2010 (3) 4 3" xfId="25158"/>
    <cellStyle name="_Recon to Darrin's 5.11.05 proforma_PCA 9 -  Exhibit D April 2010 (3) 5" xfId="25159"/>
    <cellStyle name="_Recon to Darrin's 5.11.05 proforma_PCA 9 -  Exhibit D April 2010 (3) 5 2" xfId="25160"/>
    <cellStyle name="_Recon to Darrin's 5.11.05 proforma_PCA 9 -  Exhibit D April 2010 (3) 6" xfId="25161"/>
    <cellStyle name="_Recon to Darrin's 5.11.05 proforma_PCA 9 -  Exhibit D April 2010 (3) 6 2" xfId="25162"/>
    <cellStyle name="_Recon to Darrin's 5.11.05 proforma_PCA 9 -  Exhibit D April 2010 (3)_DEM-WP(C) ENERG10C--ctn Mid-C_042010 2010GRC" xfId="9674"/>
    <cellStyle name="_Recon to Darrin's 5.11.05 proforma_PCA 9 -  Exhibit D April 2010 (3)_DEM-WP(C) ENERG10C--ctn Mid-C_042010 2010GRC 2" xfId="39345"/>
    <cellStyle name="_Recon to Darrin's 5.11.05 proforma_PCA 9 -  Exhibit D April 2010 2" xfId="12449"/>
    <cellStyle name="_Recon to Darrin's 5.11.05 proforma_PCA 9 -  Exhibit D April 2010 2 2" xfId="39346"/>
    <cellStyle name="_Recon to Darrin's 5.11.05 proforma_PCA 9 -  Exhibit D April 2010 3" xfId="12450"/>
    <cellStyle name="_Recon to Darrin's 5.11.05 proforma_PCA 9 -  Exhibit D April 2010 3 2" xfId="39347"/>
    <cellStyle name="_Recon to Darrin's 5.11.05 proforma_PCA 9 -  Exhibit D April 2010 4" xfId="12451"/>
    <cellStyle name="_Recon to Darrin's 5.11.05 proforma_PCA 9 -  Exhibit D April 2010 4 2" xfId="39348"/>
    <cellStyle name="_Recon to Darrin's 5.11.05 proforma_PCA 9 -  Exhibit D April 2010 5" xfId="12452"/>
    <cellStyle name="_Recon to Darrin's 5.11.05 proforma_PCA 9 -  Exhibit D April 2010 5 2" xfId="39349"/>
    <cellStyle name="_Recon to Darrin's 5.11.05 proforma_PCA 9 -  Exhibit D April 2010 6" xfId="12453"/>
    <cellStyle name="_Recon to Darrin's 5.11.05 proforma_PCA 9 -  Exhibit D April 2010 6 2" xfId="39350"/>
    <cellStyle name="_Recon to Darrin's 5.11.05 proforma_PCA 9 -  Exhibit D April 2010 7" xfId="39351"/>
    <cellStyle name="_Recon to Darrin's 5.11.05 proforma_PCA 9 -  Exhibit D Feb 2010" xfId="10864"/>
    <cellStyle name="_Recon to Darrin's 5.11.05 proforma_PCA 9 -  Exhibit D Feb 2010 2" xfId="12454"/>
    <cellStyle name="_Recon to Darrin's 5.11.05 proforma_PCA 9 -  Exhibit D Feb 2010 2 2" xfId="39352"/>
    <cellStyle name="_Recon to Darrin's 5.11.05 proforma_PCA 9 -  Exhibit D Feb 2010 3" xfId="39353"/>
    <cellStyle name="_Recon to Darrin's 5.11.05 proforma_PCA 9 -  Exhibit D Feb 2010 v2" xfId="10865"/>
    <cellStyle name="_Recon to Darrin's 5.11.05 proforma_PCA 9 -  Exhibit D Feb 2010 v2 2" xfId="12455"/>
    <cellStyle name="_Recon to Darrin's 5.11.05 proforma_PCA 9 -  Exhibit D Feb 2010 v2 2 2" xfId="39354"/>
    <cellStyle name="_Recon to Darrin's 5.11.05 proforma_PCA 9 -  Exhibit D Feb 2010 v2 3" xfId="39355"/>
    <cellStyle name="_Recon to Darrin's 5.11.05 proforma_PCA 9 -  Exhibit D Feb 2010 WF" xfId="10866"/>
    <cellStyle name="_Recon to Darrin's 5.11.05 proforma_PCA 9 -  Exhibit D Feb 2010 WF 2" xfId="12456"/>
    <cellStyle name="_Recon to Darrin's 5.11.05 proforma_PCA 9 -  Exhibit D Feb 2010 WF 2 2" xfId="39356"/>
    <cellStyle name="_Recon to Darrin's 5.11.05 proforma_PCA 9 -  Exhibit D Feb 2010 WF 3" xfId="39357"/>
    <cellStyle name="_Recon to Darrin's 5.11.05 proforma_PCA 9 -  Exhibit D Jan 2010" xfId="10867"/>
    <cellStyle name="_Recon to Darrin's 5.11.05 proforma_PCA 9 -  Exhibit D Jan 2010 2" xfId="12457"/>
    <cellStyle name="_Recon to Darrin's 5.11.05 proforma_PCA 9 -  Exhibit D Jan 2010 2 2" xfId="39358"/>
    <cellStyle name="_Recon to Darrin's 5.11.05 proforma_PCA 9 -  Exhibit D Jan 2010 3" xfId="39359"/>
    <cellStyle name="_Recon to Darrin's 5.11.05 proforma_PCA 9 -  Exhibit D March 2010 (2)" xfId="10868"/>
    <cellStyle name="_Recon to Darrin's 5.11.05 proforma_PCA 9 -  Exhibit D March 2010 (2) 2" xfId="12458"/>
    <cellStyle name="_Recon to Darrin's 5.11.05 proforma_PCA 9 -  Exhibit D March 2010 (2) 2 2" xfId="39360"/>
    <cellStyle name="_Recon to Darrin's 5.11.05 proforma_PCA 9 -  Exhibit D March 2010 (2) 3" xfId="39361"/>
    <cellStyle name="_Recon to Darrin's 5.11.05 proforma_PCA 9 -  Exhibit D Nov 2010" xfId="10869"/>
    <cellStyle name="_Recon to Darrin's 5.11.05 proforma_PCA 9 -  Exhibit D Nov 2010 2" xfId="12459"/>
    <cellStyle name="_Recon to Darrin's 5.11.05 proforma_PCA 9 -  Exhibit D Nov 2010 2 2" xfId="39362"/>
    <cellStyle name="_Recon to Darrin's 5.11.05 proforma_PCA 9 -  Exhibit D Nov 2010 3" xfId="39363"/>
    <cellStyle name="_Recon to Darrin's 5.11.05 proforma_PCA 9 - Exhibit D at August 2010" xfId="10870"/>
    <cellStyle name="_Recon to Darrin's 5.11.05 proforma_PCA 9 - Exhibit D at August 2010 2" xfId="12460"/>
    <cellStyle name="_Recon to Darrin's 5.11.05 proforma_PCA 9 - Exhibit D at August 2010 2 2" xfId="39364"/>
    <cellStyle name="_Recon to Darrin's 5.11.05 proforma_PCA 9 - Exhibit D at August 2010 3" xfId="39365"/>
    <cellStyle name="_Recon to Darrin's 5.11.05 proforma_PCA 9 - Exhibit D June 2010 GRC" xfId="10871"/>
    <cellStyle name="_Recon to Darrin's 5.11.05 proforma_PCA 9 - Exhibit D June 2010 GRC 2" xfId="12461"/>
    <cellStyle name="_Recon to Darrin's 5.11.05 proforma_PCA 9 - Exhibit D June 2010 GRC 2 2" xfId="39366"/>
    <cellStyle name="_Recon to Darrin's 5.11.05 proforma_PCA 9 - Exhibit D June 2010 GRC 3" xfId="39367"/>
    <cellStyle name="_Recon to Darrin's 5.11.05 proforma_Power Costs - Comparison bx Rbtl-Staff-Jt-PC" xfId="4413"/>
    <cellStyle name="_Recon to Darrin's 5.11.05 proforma_Power Costs - Comparison bx Rbtl-Staff-Jt-PC 2" xfId="4414"/>
    <cellStyle name="_Recon to Darrin's 5.11.05 proforma_Power Costs - Comparison bx Rbtl-Staff-Jt-PC 2 2" xfId="4415"/>
    <cellStyle name="_Recon to Darrin's 5.11.05 proforma_Power Costs - Comparison bx Rbtl-Staff-Jt-PC 2 2 2" xfId="19012"/>
    <cellStyle name="_Recon to Darrin's 5.11.05 proforma_Power Costs - Comparison bx Rbtl-Staff-Jt-PC 2 2 2 2" xfId="25163"/>
    <cellStyle name="_Recon to Darrin's 5.11.05 proforma_Power Costs - Comparison bx Rbtl-Staff-Jt-PC 2 3" xfId="14385"/>
    <cellStyle name="_Recon to Darrin's 5.11.05 proforma_Power Costs - Comparison bx Rbtl-Staff-Jt-PC 2 3 2" xfId="25164"/>
    <cellStyle name="_Recon to Darrin's 5.11.05 proforma_Power Costs - Comparison bx Rbtl-Staff-Jt-PC 2 4" xfId="25165"/>
    <cellStyle name="_Recon to Darrin's 5.11.05 proforma_Power Costs - Comparison bx Rbtl-Staff-Jt-PC 2 4 2" xfId="25166"/>
    <cellStyle name="_Recon to Darrin's 5.11.05 proforma_Power Costs - Comparison bx Rbtl-Staff-Jt-PC 3" xfId="4416"/>
    <cellStyle name="_Recon to Darrin's 5.11.05 proforma_Power Costs - Comparison bx Rbtl-Staff-Jt-PC 3 2" xfId="19013"/>
    <cellStyle name="_Recon to Darrin's 5.11.05 proforma_Power Costs - Comparison bx Rbtl-Staff-Jt-PC 3 2 2" xfId="25167"/>
    <cellStyle name="_Recon to Darrin's 5.11.05 proforma_Power Costs - Comparison bx Rbtl-Staff-Jt-PC 3 3" xfId="25168"/>
    <cellStyle name="_Recon to Darrin's 5.11.05 proforma_Power Costs - Comparison bx Rbtl-Staff-Jt-PC 4" xfId="14384"/>
    <cellStyle name="_Recon to Darrin's 5.11.05 proforma_Power Costs - Comparison bx Rbtl-Staff-Jt-PC 4 2" xfId="25169"/>
    <cellStyle name="_Recon to Darrin's 5.11.05 proforma_Power Costs - Comparison bx Rbtl-Staff-Jt-PC 4 2 2" xfId="25170"/>
    <cellStyle name="_Recon to Darrin's 5.11.05 proforma_Power Costs - Comparison bx Rbtl-Staff-Jt-PC 4 3" xfId="25171"/>
    <cellStyle name="_Recon to Darrin's 5.11.05 proforma_Power Costs - Comparison bx Rbtl-Staff-Jt-PC 5" xfId="25172"/>
    <cellStyle name="_Recon to Darrin's 5.11.05 proforma_Power Costs - Comparison bx Rbtl-Staff-Jt-PC 5 2" xfId="25173"/>
    <cellStyle name="_Recon to Darrin's 5.11.05 proforma_Power Costs - Comparison bx Rbtl-Staff-Jt-PC 6" xfId="25174"/>
    <cellStyle name="_Recon to Darrin's 5.11.05 proforma_Power Costs - Comparison bx Rbtl-Staff-Jt-PC 6 2" xfId="25175"/>
    <cellStyle name="_Recon to Darrin's 5.11.05 proforma_Power Costs - Comparison bx Rbtl-Staff-Jt-PC_Adj Bench DR 3 for Initial Briefs (Electric)" xfId="4417"/>
    <cellStyle name="_Recon to Darrin's 5.11.05 proforma_Power Costs - Comparison bx Rbtl-Staff-Jt-PC_Adj Bench DR 3 for Initial Briefs (Electric) 2" xfId="4418"/>
    <cellStyle name="_Recon to Darrin's 5.11.05 proforma_Power Costs - Comparison bx Rbtl-Staff-Jt-PC_Adj Bench DR 3 for Initial Briefs (Electric) 2 2" xfId="4419"/>
    <cellStyle name="_Recon to Darrin's 5.11.05 proforma_Power Costs - Comparison bx Rbtl-Staff-Jt-PC_Adj Bench DR 3 for Initial Briefs (Electric) 2 2 2" xfId="19014"/>
    <cellStyle name="_Recon to Darrin's 5.11.05 proforma_Power Costs - Comparison bx Rbtl-Staff-Jt-PC_Adj Bench DR 3 for Initial Briefs (Electric) 2 2 2 2" xfId="25176"/>
    <cellStyle name="_Recon to Darrin's 5.11.05 proforma_Power Costs - Comparison bx Rbtl-Staff-Jt-PC_Adj Bench DR 3 for Initial Briefs (Electric) 2 3" xfId="14387"/>
    <cellStyle name="_Recon to Darrin's 5.11.05 proforma_Power Costs - Comparison bx Rbtl-Staff-Jt-PC_Adj Bench DR 3 for Initial Briefs (Electric) 2 3 2" xfId="25177"/>
    <cellStyle name="_Recon to Darrin's 5.11.05 proforma_Power Costs - Comparison bx Rbtl-Staff-Jt-PC_Adj Bench DR 3 for Initial Briefs (Electric) 2 4" xfId="25178"/>
    <cellStyle name="_Recon to Darrin's 5.11.05 proforma_Power Costs - Comparison bx Rbtl-Staff-Jt-PC_Adj Bench DR 3 for Initial Briefs (Electric) 2 4 2" xfId="25179"/>
    <cellStyle name="_Recon to Darrin's 5.11.05 proforma_Power Costs - Comparison bx Rbtl-Staff-Jt-PC_Adj Bench DR 3 for Initial Briefs (Electric) 3" xfId="4420"/>
    <cellStyle name="_Recon to Darrin's 5.11.05 proforma_Power Costs - Comparison bx Rbtl-Staff-Jt-PC_Adj Bench DR 3 for Initial Briefs (Electric) 3 2" xfId="19015"/>
    <cellStyle name="_Recon to Darrin's 5.11.05 proforma_Power Costs - Comparison bx Rbtl-Staff-Jt-PC_Adj Bench DR 3 for Initial Briefs (Electric) 3 2 2" xfId="25180"/>
    <cellStyle name="_Recon to Darrin's 5.11.05 proforma_Power Costs - Comparison bx Rbtl-Staff-Jt-PC_Adj Bench DR 3 for Initial Briefs (Electric) 3 3" xfId="25181"/>
    <cellStyle name="_Recon to Darrin's 5.11.05 proforma_Power Costs - Comparison bx Rbtl-Staff-Jt-PC_Adj Bench DR 3 for Initial Briefs (Electric) 4" xfId="14386"/>
    <cellStyle name="_Recon to Darrin's 5.11.05 proforma_Power Costs - Comparison bx Rbtl-Staff-Jt-PC_Adj Bench DR 3 for Initial Briefs (Electric) 4 2" xfId="25182"/>
    <cellStyle name="_Recon to Darrin's 5.11.05 proforma_Power Costs - Comparison bx Rbtl-Staff-Jt-PC_Adj Bench DR 3 for Initial Briefs (Electric) 4 2 2" xfId="25183"/>
    <cellStyle name="_Recon to Darrin's 5.11.05 proforma_Power Costs - Comparison bx Rbtl-Staff-Jt-PC_Adj Bench DR 3 for Initial Briefs (Electric) 4 3" xfId="25184"/>
    <cellStyle name="_Recon to Darrin's 5.11.05 proforma_Power Costs - Comparison bx Rbtl-Staff-Jt-PC_Adj Bench DR 3 for Initial Briefs (Electric) 5" xfId="25185"/>
    <cellStyle name="_Recon to Darrin's 5.11.05 proforma_Power Costs - Comparison bx Rbtl-Staff-Jt-PC_Adj Bench DR 3 for Initial Briefs (Electric) 5 2" xfId="25186"/>
    <cellStyle name="_Recon to Darrin's 5.11.05 proforma_Power Costs - Comparison bx Rbtl-Staff-Jt-PC_Adj Bench DR 3 for Initial Briefs (Electric) 6" xfId="25187"/>
    <cellStyle name="_Recon to Darrin's 5.11.05 proforma_Power Costs - Comparison bx Rbtl-Staff-Jt-PC_Adj Bench DR 3 for Initial Briefs (Electric) 6 2" xfId="25188"/>
    <cellStyle name="_Recon to Darrin's 5.11.05 proforma_Power Costs - Comparison bx Rbtl-Staff-Jt-PC_Adj Bench DR 3 for Initial Briefs (Electric)_DEM-WP(C) ENERG10C--ctn Mid-C_042010 2010GRC" xfId="9675"/>
    <cellStyle name="_Recon to Darrin's 5.11.05 proforma_Power Costs - Comparison bx Rbtl-Staff-Jt-PC_Adj Bench DR 3 for Initial Briefs (Electric)_DEM-WP(C) ENERG10C--ctn Mid-C_042010 2010GRC 2" xfId="39368"/>
    <cellStyle name="_Recon to Darrin's 5.11.05 proforma_Power Costs - Comparison bx Rbtl-Staff-Jt-PC_DEM-WP(C) ENERG10C--ctn Mid-C_042010 2010GRC" xfId="9676"/>
    <cellStyle name="_Recon to Darrin's 5.11.05 proforma_Power Costs - Comparison bx Rbtl-Staff-Jt-PC_DEM-WP(C) ENERG10C--ctn Mid-C_042010 2010GRC 2" xfId="39369"/>
    <cellStyle name="_Recon to Darrin's 5.11.05 proforma_Power Costs - Comparison bx Rbtl-Staff-Jt-PC_Electric Rev Req Model (2009 GRC) Rebuttal" xfId="4421"/>
    <cellStyle name="_Recon to Darrin's 5.11.05 proforma_Power Costs - Comparison bx Rbtl-Staff-Jt-PC_Electric Rev Req Model (2009 GRC) Rebuttal 2" xfId="4422"/>
    <cellStyle name="_Recon to Darrin's 5.11.05 proforma_Power Costs - Comparison bx Rbtl-Staff-Jt-PC_Electric Rev Req Model (2009 GRC) Rebuttal 2 2" xfId="4423"/>
    <cellStyle name="_Recon to Darrin's 5.11.05 proforma_Power Costs - Comparison bx Rbtl-Staff-Jt-PC_Electric Rev Req Model (2009 GRC) Rebuttal 2 2 2" xfId="19016"/>
    <cellStyle name="_Recon to Darrin's 5.11.05 proforma_Power Costs - Comparison bx Rbtl-Staff-Jt-PC_Electric Rev Req Model (2009 GRC) Rebuttal 2 3" xfId="16333"/>
    <cellStyle name="_Recon to Darrin's 5.11.05 proforma_Power Costs - Comparison bx Rbtl-Staff-Jt-PC_Electric Rev Req Model (2009 GRC) Rebuttal 3" xfId="4424"/>
    <cellStyle name="_Recon to Darrin's 5.11.05 proforma_Power Costs - Comparison bx Rbtl-Staff-Jt-PC_Electric Rev Req Model (2009 GRC) Rebuttal 3 2" xfId="19017"/>
    <cellStyle name="_Recon to Darrin's 5.11.05 proforma_Power Costs - Comparison bx Rbtl-Staff-Jt-PC_Electric Rev Req Model (2009 GRC) Rebuttal 4" xfId="14388"/>
    <cellStyle name="_Recon to Darrin's 5.11.05 proforma_Power Costs - Comparison bx Rbtl-Staff-Jt-PC_Electric Rev Req Model (2009 GRC) Rebuttal REmoval of New  WH Solar AdjustMI" xfId="4425"/>
    <cellStyle name="_Recon to Darrin's 5.11.05 proforma_Power Costs - Comparison bx Rbtl-Staff-Jt-PC_Electric Rev Req Model (2009 GRC) Rebuttal REmoval of New  WH Solar AdjustMI 2" xfId="4426"/>
    <cellStyle name="_Recon to Darrin's 5.11.05 proforma_Power Costs - Comparison bx Rbtl-Staff-Jt-PC_Electric Rev Req Model (2009 GRC) Rebuttal REmoval of New  WH Solar AdjustMI 2 2" xfId="4427"/>
    <cellStyle name="_Recon to Darrin's 5.11.05 proforma_Power Costs - Comparison bx Rbtl-Staff-Jt-PC_Electric Rev Req Model (2009 GRC) Rebuttal REmoval of New  WH Solar AdjustMI 2 2 2" xfId="19018"/>
    <cellStyle name="_Recon to Darrin's 5.11.05 proforma_Power Costs - Comparison bx Rbtl-Staff-Jt-PC_Electric Rev Req Model (2009 GRC) Rebuttal REmoval of New  WH Solar AdjustMI 2 2 2 2" xfId="25189"/>
    <cellStyle name="_Recon to Darrin's 5.11.05 proforma_Power Costs - Comparison bx Rbtl-Staff-Jt-PC_Electric Rev Req Model (2009 GRC) Rebuttal REmoval of New  WH Solar AdjustMI 2 3" xfId="14390"/>
    <cellStyle name="_Recon to Darrin's 5.11.05 proforma_Power Costs - Comparison bx Rbtl-Staff-Jt-PC_Electric Rev Req Model (2009 GRC) Rebuttal REmoval of New  WH Solar AdjustMI 2 3 2" xfId="25190"/>
    <cellStyle name="_Recon to Darrin's 5.11.05 proforma_Power Costs - Comparison bx Rbtl-Staff-Jt-PC_Electric Rev Req Model (2009 GRC) Rebuttal REmoval of New  WH Solar AdjustMI 2 4" xfId="25191"/>
    <cellStyle name="_Recon to Darrin's 5.11.05 proforma_Power Costs - Comparison bx Rbtl-Staff-Jt-PC_Electric Rev Req Model (2009 GRC) Rebuttal REmoval of New  WH Solar AdjustMI 2 4 2" xfId="25192"/>
    <cellStyle name="_Recon to Darrin's 5.11.05 proforma_Power Costs - Comparison bx Rbtl-Staff-Jt-PC_Electric Rev Req Model (2009 GRC) Rebuttal REmoval of New  WH Solar AdjustMI 3" xfId="4428"/>
    <cellStyle name="_Recon to Darrin's 5.11.05 proforma_Power Costs - Comparison bx Rbtl-Staff-Jt-PC_Electric Rev Req Model (2009 GRC) Rebuttal REmoval of New  WH Solar AdjustMI 3 2" xfId="19019"/>
    <cellStyle name="_Recon to Darrin's 5.11.05 proforma_Power Costs - Comparison bx Rbtl-Staff-Jt-PC_Electric Rev Req Model (2009 GRC) Rebuttal REmoval of New  WH Solar AdjustMI 3 2 2" xfId="25193"/>
    <cellStyle name="_Recon to Darrin's 5.11.05 proforma_Power Costs - Comparison bx Rbtl-Staff-Jt-PC_Electric Rev Req Model (2009 GRC) Rebuttal REmoval of New  WH Solar AdjustMI 3 3" xfId="25194"/>
    <cellStyle name="_Recon to Darrin's 5.11.05 proforma_Power Costs - Comparison bx Rbtl-Staff-Jt-PC_Electric Rev Req Model (2009 GRC) Rebuttal REmoval of New  WH Solar AdjustMI 4" xfId="14389"/>
    <cellStyle name="_Recon to Darrin's 5.11.05 proforma_Power Costs - Comparison bx Rbtl-Staff-Jt-PC_Electric Rev Req Model (2009 GRC) Rebuttal REmoval of New  WH Solar AdjustMI 4 2" xfId="25195"/>
    <cellStyle name="_Recon to Darrin's 5.11.05 proforma_Power Costs - Comparison bx Rbtl-Staff-Jt-PC_Electric Rev Req Model (2009 GRC) Rebuttal REmoval of New  WH Solar AdjustMI 4 2 2" xfId="25196"/>
    <cellStyle name="_Recon to Darrin's 5.11.05 proforma_Power Costs - Comparison bx Rbtl-Staff-Jt-PC_Electric Rev Req Model (2009 GRC) Rebuttal REmoval of New  WH Solar AdjustMI 4 3" xfId="25197"/>
    <cellStyle name="_Recon to Darrin's 5.11.05 proforma_Power Costs - Comparison bx Rbtl-Staff-Jt-PC_Electric Rev Req Model (2009 GRC) Rebuttal REmoval of New  WH Solar AdjustMI 5" xfId="25198"/>
    <cellStyle name="_Recon to Darrin's 5.11.05 proforma_Power Costs - Comparison bx Rbtl-Staff-Jt-PC_Electric Rev Req Model (2009 GRC) Rebuttal REmoval of New  WH Solar AdjustMI 5 2" xfId="25199"/>
    <cellStyle name="_Recon to Darrin's 5.11.05 proforma_Power Costs - Comparison bx Rbtl-Staff-Jt-PC_Electric Rev Req Model (2009 GRC) Rebuttal REmoval of New  WH Solar AdjustMI 6" xfId="25200"/>
    <cellStyle name="_Recon to Darrin's 5.11.05 proforma_Power Costs - Comparison bx Rbtl-Staff-Jt-PC_Electric Rev Req Model (2009 GRC) Rebuttal REmoval of New  WH Solar AdjustMI 6 2" xfId="25201"/>
    <cellStyle name="_Recon to Darrin's 5.11.05 proforma_Power Costs - Comparison bx Rbtl-Staff-Jt-PC_Electric Rev Req Model (2009 GRC) Rebuttal REmoval of New  WH Solar AdjustMI_DEM-WP(C) ENERG10C--ctn Mid-C_042010 2010GRC" xfId="9677"/>
    <cellStyle name="_Recon to Darrin's 5.11.05 proforma_Power Costs - Comparison bx Rbtl-Staff-Jt-PC_Electric Rev Req Model (2009 GRC) Rebuttal REmoval of New  WH Solar AdjustMI_DEM-WP(C) ENERG10C--ctn Mid-C_042010 2010GRC 2" xfId="39370"/>
    <cellStyle name="_Recon to Darrin's 5.11.05 proforma_Power Costs - Comparison bx Rbtl-Staff-Jt-PC_Electric Rev Req Model (2009 GRC) Revised 01-18-2010" xfId="4429"/>
    <cellStyle name="_Recon to Darrin's 5.11.05 proforma_Power Costs - Comparison bx Rbtl-Staff-Jt-PC_Electric Rev Req Model (2009 GRC) Revised 01-18-2010 2" xfId="4430"/>
    <cellStyle name="_Recon to Darrin's 5.11.05 proforma_Power Costs - Comparison bx Rbtl-Staff-Jt-PC_Electric Rev Req Model (2009 GRC) Revised 01-18-2010 2 2" xfId="4431"/>
    <cellStyle name="_Recon to Darrin's 5.11.05 proforma_Power Costs - Comparison bx Rbtl-Staff-Jt-PC_Electric Rev Req Model (2009 GRC) Revised 01-18-2010 2 2 2" xfId="19020"/>
    <cellStyle name="_Recon to Darrin's 5.11.05 proforma_Power Costs - Comparison bx Rbtl-Staff-Jt-PC_Electric Rev Req Model (2009 GRC) Revised 01-18-2010 2 2 2 2" xfId="25202"/>
    <cellStyle name="_Recon to Darrin's 5.11.05 proforma_Power Costs - Comparison bx Rbtl-Staff-Jt-PC_Electric Rev Req Model (2009 GRC) Revised 01-18-2010 2 3" xfId="14392"/>
    <cellStyle name="_Recon to Darrin's 5.11.05 proforma_Power Costs - Comparison bx Rbtl-Staff-Jt-PC_Electric Rev Req Model (2009 GRC) Revised 01-18-2010 2 3 2" xfId="25203"/>
    <cellStyle name="_Recon to Darrin's 5.11.05 proforma_Power Costs - Comparison bx Rbtl-Staff-Jt-PC_Electric Rev Req Model (2009 GRC) Revised 01-18-2010 2 4" xfId="25204"/>
    <cellStyle name="_Recon to Darrin's 5.11.05 proforma_Power Costs - Comparison bx Rbtl-Staff-Jt-PC_Electric Rev Req Model (2009 GRC) Revised 01-18-2010 2 4 2" xfId="25205"/>
    <cellStyle name="_Recon to Darrin's 5.11.05 proforma_Power Costs - Comparison bx Rbtl-Staff-Jt-PC_Electric Rev Req Model (2009 GRC) Revised 01-18-2010 3" xfId="4432"/>
    <cellStyle name="_Recon to Darrin's 5.11.05 proforma_Power Costs - Comparison bx Rbtl-Staff-Jt-PC_Electric Rev Req Model (2009 GRC) Revised 01-18-2010 3 2" xfId="19021"/>
    <cellStyle name="_Recon to Darrin's 5.11.05 proforma_Power Costs - Comparison bx Rbtl-Staff-Jt-PC_Electric Rev Req Model (2009 GRC) Revised 01-18-2010 3 2 2" xfId="25206"/>
    <cellStyle name="_Recon to Darrin's 5.11.05 proforma_Power Costs - Comparison bx Rbtl-Staff-Jt-PC_Electric Rev Req Model (2009 GRC) Revised 01-18-2010 3 3" xfId="25207"/>
    <cellStyle name="_Recon to Darrin's 5.11.05 proforma_Power Costs - Comparison bx Rbtl-Staff-Jt-PC_Electric Rev Req Model (2009 GRC) Revised 01-18-2010 4" xfId="14391"/>
    <cellStyle name="_Recon to Darrin's 5.11.05 proforma_Power Costs - Comparison bx Rbtl-Staff-Jt-PC_Electric Rev Req Model (2009 GRC) Revised 01-18-2010 4 2" xfId="25208"/>
    <cellStyle name="_Recon to Darrin's 5.11.05 proforma_Power Costs - Comparison bx Rbtl-Staff-Jt-PC_Electric Rev Req Model (2009 GRC) Revised 01-18-2010 4 2 2" xfId="25209"/>
    <cellStyle name="_Recon to Darrin's 5.11.05 proforma_Power Costs - Comparison bx Rbtl-Staff-Jt-PC_Electric Rev Req Model (2009 GRC) Revised 01-18-2010 4 3" xfId="25210"/>
    <cellStyle name="_Recon to Darrin's 5.11.05 proforma_Power Costs - Comparison bx Rbtl-Staff-Jt-PC_Electric Rev Req Model (2009 GRC) Revised 01-18-2010 5" xfId="25211"/>
    <cellStyle name="_Recon to Darrin's 5.11.05 proforma_Power Costs - Comparison bx Rbtl-Staff-Jt-PC_Electric Rev Req Model (2009 GRC) Revised 01-18-2010 5 2" xfId="25212"/>
    <cellStyle name="_Recon to Darrin's 5.11.05 proforma_Power Costs - Comparison bx Rbtl-Staff-Jt-PC_Electric Rev Req Model (2009 GRC) Revised 01-18-2010 6" xfId="25213"/>
    <cellStyle name="_Recon to Darrin's 5.11.05 proforma_Power Costs - Comparison bx Rbtl-Staff-Jt-PC_Electric Rev Req Model (2009 GRC) Revised 01-18-2010 6 2" xfId="25214"/>
    <cellStyle name="_Recon to Darrin's 5.11.05 proforma_Power Costs - Comparison bx Rbtl-Staff-Jt-PC_Electric Rev Req Model (2009 GRC) Revised 01-18-2010_DEM-WP(C) ENERG10C--ctn Mid-C_042010 2010GRC" xfId="9678"/>
    <cellStyle name="_Recon to Darrin's 5.11.05 proforma_Power Costs - Comparison bx Rbtl-Staff-Jt-PC_Electric Rev Req Model (2009 GRC) Revised 01-18-2010_DEM-WP(C) ENERG10C--ctn Mid-C_042010 2010GRC 2" xfId="39371"/>
    <cellStyle name="_Recon to Darrin's 5.11.05 proforma_Power Costs - Comparison bx Rbtl-Staff-Jt-PC_Final Order Electric EXHIBIT A-1" xfId="4433"/>
    <cellStyle name="_Recon to Darrin's 5.11.05 proforma_Power Costs - Comparison bx Rbtl-Staff-Jt-PC_Final Order Electric EXHIBIT A-1 2" xfId="4434"/>
    <cellStyle name="_Recon to Darrin's 5.11.05 proforma_Power Costs - Comparison bx Rbtl-Staff-Jt-PC_Final Order Electric EXHIBIT A-1 2 2" xfId="4435"/>
    <cellStyle name="_Recon to Darrin's 5.11.05 proforma_Power Costs - Comparison bx Rbtl-Staff-Jt-PC_Final Order Electric EXHIBIT A-1 2 2 2" xfId="19022"/>
    <cellStyle name="_Recon to Darrin's 5.11.05 proforma_Power Costs - Comparison bx Rbtl-Staff-Jt-PC_Final Order Electric EXHIBIT A-1 2 3" xfId="16334"/>
    <cellStyle name="_Recon to Darrin's 5.11.05 proforma_Power Costs - Comparison bx Rbtl-Staff-Jt-PC_Final Order Electric EXHIBIT A-1 3" xfId="4436"/>
    <cellStyle name="_Recon to Darrin's 5.11.05 proforma_Power Costs - Comparison bx Rbtl-Staff-Jt-PC_Final Order Electric EXHIBIT A-1 3 2" xfId="19023"/>
    <cellStyle name="_Recon to Darrin's 5.11.05 proforma_Power Costs - Comparison bx Rbtl-Staff-Jt-PC_Final Order Electric EXHIBIT A-1 3 2 2" xfId="25215"/>
    <cellStyle name="_Recon to Darrin's 5.11.05 proforma_Power Costs - Comparison bx Rbtl-Staff-Jt-PC_Final Order Electric EXHIBIT A-1 3 3" xfId="25216"/>
    <cellStyle name="_Recon to Darrin's 5.11.05 proforma_Power Costs - Comparison bx Rbtl-Staff-Jt-PC_Final Order Electric EXHIBIT A-1 4" xfId="14393"/>
    <cellStyle name="_Recon to Darrin's 5.11.05 proforma_Power Costs - Comparison bx Rbtl-Staff-Jt-PC_Final Order Electric EXHIBIT A-1 4 2" xfId="25217"/>
    <cellStyle name="_Recon to Darrin's 5.11.05 proforma_Power Costs - Comparison bx Rbtl-Staff-Jt-PC_Final Order Electric EXHIBIT A-1 5" xfId="25218"/>
    <cellStyle name="_Recon to Darrin's 5.11.05 proforma_Power Costs - Comparison bx Rbtl-Staff-Jt-PC_Final Order Electric EXHIBIT A-1 6" xfId="25219"/>
    <cellStyle name="_Recon to Darrin's 5.11.05 proforma_Production Adj 4.37" xfId="4437"/>
    <cellStyle name="_Recon to Darrin's 5.11.05 proforma_Production Adj 4.37 2" xfId="4438"/>
    <cellStyle name="_Recon to Darrin's 5.11.05 proforma_Production Adj 4.37 2 2" xfId="4439"/>
    <cellStyle name="_Recon to Darrin's 5.11.05 proforma_Production Adj 4.37 2 2 2" xfId="19024"/>
    <cellStyle name="_Recon to Darrin's 5.11.05 proforma_Production Adj 4.37 2 3" xfId="16336"/>
    <cellStyle name="_Recon to Darrin's 5.11.05 proforma_Production Adj 4.37 3" xfId="4440"/>
    <cellStyle name="_Recon to Darrin's 5.11.05 proforma_Production Adj 4.37 3 2" xfId="19025"/>
    <cellStyle name="_Recon to Darrin's 5.11.05 proforma_Production Adj 4.37 4" xfId="16335"/>
    <cellStyle name="_Recon to Darrin's 5.11.05 proforma_Purchased Power Adj 4.03" xfId="4441"/>
    <cellStyle name="_Recon to Darrin's 5.11.05 proforma_Purchased Power Adj 4.03 2" xfId="4442"/>
    <cellStyle name="_Recon to Darrin's 5.11.05 proforma_Purchased Power Adj 4.03 2 2" xfId="4443"/>
    <cellStyle name="_Recon to Darrin's 5.11.05 proforma_Purchased Power Adj 4.03 2 2 2" xfId="19026"/>
    <cellStyle name="_Recon to Darrin's 5.11.05 proforma_Purchased Power Adj 4.03 2 3" xfId="16338"/>
    <cellStyle name="_Recon to Darrin's 5.11.05 proforma_Purchased Power Adj 4.03 3" xfId="4444"/>
    <cellStyle name="_Recon to Darrin's 5.11.05 proforma_Purchased Power Adj 4.03 3 2" xfId="19027"/>
    <cellStyle name="_Recon to Darrin's 5.11.05 proforma_Purchased Power Adj 4.03 4" xfId="16337"/>
    <cellStyle name="_Recon to Darrin's 5.11.05 proforma_Rebuttal Power Costs" xfId="4445"/>
    <cellStyle name="_Recon to Darrin's 5.11.05 proforma_Rebuttal Power Costs 2" xfId="4446"/>
    <cellStyle name="_Recon to Darrin's 5.11.05 proforma_Rebuttal Power Costs 2 2" xfId="4447"/>
    <cellStyle name="_Recon to Darrin's 5.11.05 proforma_Rebuttal Power Costs 2 2 2" xfId="19028"/>
    <cellStyle name="_Recon to Darrin's 5.11.05 proforma_Rebuttal Power Costs 2 2 2 2" xfId="25220"/>
    <cellStyle name="_Recon to Darrin's 5.11.05 proforma_Rebuttal Power Costs 2 3" xfId="14395"/>
    <cellStyle name="_Recon to Darrin's 5.11.05 proforma_Rebuttal Power Costs 2 3 2" xfId="25221"/>
    <cellStyle name="_Recon to Darrin's 5.11.05 proforma_Rebuttal Power Costs 2 4" xfId="25222"/>
    <cellStyle name="_Recon to Darrin's 5.11.05 proforma_Rebuttal Power Costs 2 4 2" xfId="25223"/>
    <cellStyle name="_Recon to Darrin's 5.11.05 proforma_Rebuttal Power Costs 3" xfId="4448"/>
    <cellStyle name="_Recon to Darrin's 5.11.05 proforma_Rebuttal Power Costs 3 2" xfId="19029"/>
    <cellStyle name="_Recon to Darrin's 5.11.05 proforma_Rebuttal Power Costs 3 2 2" xfId="25224"/>
    <cellStyle name="_Recon to Darrin's 5.11.05 proforma_Rebuttal Power Costs 3 3" xfId="25225"/>
    <cellStyle name="_Recon to Darrin's 5.11.05 proforma_Rebuttal Power Costs 4" xfId="14394"/>
    <cellStyle name="_Recon to Darrin's 5.11.05 proforma_Rebuttal Power Costs 4 2" xfId="25226"/>
    <cellStyle name="_Recon to Darrin's 5.11.05 proforma_Rebuttal Power Costs 4 2 2" xfId="25227"/>
    <cellStyle name="_Recon to Darrin's 5.11.05 proforma_Rebuttal Power Costs 4 3" xfId="25228"/>
    <cellStyle name="_Recon to Darrin's 5.11.05 proforma_Rebuttal Power Costs 5" xfId="25229"/>
    <cellStyle name="_Recon to Darrin's 5.11.05 proforma_Rebuttal Power Costs 5 2" xfId="25230"/>
    <cellStyle name="_Recon to Darrin's 5.11.05 proforma_Rebuttal Power Costs 6" xfId="25231"/>
    <cellStyle name="_Recon to Darrin's 5.11.05 proforma_Rebuttal Power Costs 6 2" xfId="25232"/>
    <cellStyle name="_Recon to Darrin's 5.11.05 proforma_Rebuttal Power Costs_Adj Bench DR 3 for Initial Briefs (Electric)" xfId="4449"/>
    <cellStyle name="_Recon to Darrin's 5.11.05 proforma_Rebuttal Power Costs_Adj Bench DR 3 for Initial Briefs (Electric) 2" xfId="4450"/>
    <cellStyle name="_Recon to Darrin's 5.11.05 proforma_Rebuttal Power Costs_Adj Bench DR 3 for Initial Briefs (Electric) 2 2" xfId="4451"/>
    <cellStyle name="_Recon to Darrin's 5.11.05 proforma_Rebuttal Power Costs_Adj Bench DR 3 for Initial Briefs (Electric) 2 2 2" xfId="19030"/>
    <cellStyle name="_Recon to Darrin's 5.11.05 proforma_Rebuttal Power Costs_Adj Bench DR 3 for Initial Briefs (Electric) 2 2 2 2" xfId="25233"/>
    <cellStyle name="_Recon to Darrin's 5.11.05 proforma_Rebuttal Power Costs_Adj Bench DR 3 for Initial Briefs (Electric) 2 3" xfId="14397"/>
    <cellStyle name="_Recon to Darrin's 5.11.05 proforma_Rebuttal Power Costs_Adj Bench DR 3 for Initial Briefs (Electric) 2 3 2" xfId="25234"/>
    <cellStyle name="_Recon to Darrin's 5.11.05 proforma_Rebuttal Power Costs_Adj Bench DR 3 for Initial Briefs (Electric) 2 4" xfId="25235"/>
    <cellStyle name="_Recon to Darrin's 5.11.05 proforma_Rebuttal Power Costs_Adj Bench DR 3 for Initial Briefs (Electric) 2 4 2" xfId="25236"/>
    <cellStyle name="_Recon to Darrin's 5.11.05 proforma_Rebuttal Power Costs_Adj Bench DR 3 for Initial Briefs (Electric) 3" xfId="4452"/>
    <cellStyle name="_Recon to Darrin's 5.11.05 proforma_Rebuttal Power Costs_Adj Bench DR 3 for Initial Briefs (Electric) 3 2" xfId="19031"/>
    <cellStyle name="_Recon to Darrin's 5.11.05 proforma_Rebuttal Power Costs_Adj Bench DR 3 for Initial Briefs (Electric) 3 2 2" xfId="25237"/>
    <cellStyle name="_Recon to Darrin's 5.11.05 proforma_Rebuttal Power Costs_Adj Bench DR 3 for Initial Briefs (Electric) 3 3" xfId="25238"/>
    <cellStyle name="_Recon to Darrin's 5.11.05 proforma_Rebuttal Power Costs_Adj Bench DR 3 for Initial Briefs (Electric) 4" xfId="14396"/>
    <cellStyle name="_Recon to Darrin's 5.11.05 proforma_Rebuttal Power Costs_Adj Bench DR 3 for Initial Briefs (Electric) 4 2" xfId="25239"/>
    <cellStyle name="_Recon to Darrin's 5.11.05 proforma_Rebuttal Power Costs_Adj Bench DR 3 for Initial Briefs (Electric) 4 2 2" xfId="25240"/>
    <cellStyle name="_Recon to Darrin's 5.11.05 proforma_Rebuttal Power Costs_Adj Bench DR 3 for Initial Briefs (Electric) 4 3" xfId="25241"/>
    <cellStyle name="_Recon to Darrin's 5.11.05 proforma_Rebuttal Power Costs_Adj Bench DR 3 for Initial Briefs (Electric) 5" xfId="25242"/>
    <cellStyle name="_Recon to Darrin's 5.11.05 proforma_Rebuttal Power Costs_Adj Bench DR 3 for Initial Briefs (Electric) 5 2" xfId="25243"/>
    <cellStyle name="_Recon to Darrin's 5.11.05 proforma_Rebuttal Power Costs_Adj Bench DR 3 for Initial Briefs (Electric) 6" xfId="25244"/>
    <cellStyle name="_Recon to Darrin's 5.11.05 proforma_Rebuttal Power Costs_Adj Bench DR 3 for Initial Briefs (Electric) 6 2" xfId="25245"/>
    <cellStyle name="_Recon to Darrin's 5.11.05 proforma_Rebuttal Power Costs_Adj Bench DR 3 for Initial Briefs (Electric)_DEM-WP(C) ENERG10C--ctn Mid-C_042010 2010GRC" xfId="9679"/>
    <cellStyle name="_Recon to Darrin's 5.11.05 proforma_Rebuttal Power Costs_Adj Bench DR 3 for Initial Briefs (Electric)_DEM-WP(C) ENERG10C--ctn Mid-C_042010 2010GRC 2" xfId="39372"/>
    <cellStyle name="_Recon to Darrin's 5.11.05 proforma_Rebuttal Power Costs_DEM-WP(C) ENERG10C--ctn Mid-C_042010 2010GRC" xfId="9680"/>
    <cellStyle name="_Recon to Darrin's 5.11.05 proforma_Rebuttal Power Costs_DEM-WP(C) ENERG10C--ctn Mid-C_042010 2010GRC 2" xfId="39373"/>
    <cellStyle name="_Recon to Darrin's 5.11.05 proforma_Rebuttal Power Costs_Electric Rev Req Model (2009 GRC) Rebuttal" xfId="4453"/>
    <cellStyle name="_Recon to Darrin's 5.11.05 proforma_Rebuttal Power Costs_Electric Rev Req Model (2009 GRC) Rebuttal 2" xfId="4454"/>
    <cellStyle name="_Recon to Darrin's 5.11.05 proforma_Rebuttal Power Costs_Electric Rev Req Model (2009 GRC) Rebuttal 2 2" xfId="4455"/>
    <cellStyle name="_Recon to Darrin's 5.11.05 proforma_Rebuttal Power Costs_Electric Rev Req Model (2009 GRC) Rebuttal 2 2 2" xfId="19032"/>
    <cellStyle name="_Recon to Darrin's 5.11.05 proforma_Rebuttal Power Costs_Electric Rev Req Model (2009 GRC) Rebuttal 2 3" xfId="16339"/>
    <cellStyle name="_Recon to Darrin's 5.11.05 proforma_Rebuttal Power Costs_Electric Rev Req Model (2009 GRC) Rebuttal 3" xfId="4456"/>
    <cellStyle name="_Recon to Darrin's 5.11.05 proforma_Rebuttal Power Costs_Electric Rev Req Model (2009 GRC) Rebuttal 3 2" xfId="19033"/>
    <cellStyle name="_Recon to Darrin's 5.11.05 proforma_Rebuttal Power Costs_Electric Rev Req Model (2009 GRC) Rebuttal 4" xfId="14398"/>
    <cellStyle name="_Recon to Darrin's 5.11.05 proforma_Rebuttal Power Costs_Electric Rev Req Model (2009 GRC) Rebuttal REmoval of New  WH Solar AdjustMI" xfId="4457"/>
    <cellStyle name="_Recon to Darrin's 5.11.05 proforma_Rebuttal Power Costs_Electric Rev Req Model (2009 GRC) Rebuttal REmoval of New  WH Solar AdjustMI 2" xfId="4458"/>
    <cellStyle name="_Recon to Darrin's 5.11.05 proforma_Rebuttal Power Costs_Electric Rev Req Model (2009 GRC) Rebuttal REmoval of New  WH Solar AdjustMI 2 2" xfId="4459"/>
    <cellStyle name="_Recon to Darrin's 5.11.05 proforma_Rebuttal Power Costs_Electric Rev Req Model (2009 GRC) Rebuttal REmoval of New  WH Solar AdjustMI 2 2 2" xfId="19034"/>
    <cellStyle name="_Recon to Darrin's 5.11.05 proforma_Rebuttal Power Costs_Electric Rev Req Model (2009 GRC) Rebuttal REmoval of New  WH Solar AdjustMI 2 2 2 2" xfId="25246"/>
    <cellStyle name="_Recon to Darrin's 5.11.05 proforma_Rebuttal Power Costs_Electric Rev Req Model (2009 GRC) Rebuttal REmoval of New  WH Solar AdjustMI 2 3" xfId="14400"/>
    <cellStyle name="_Recon to Darrin's 5.11.05 proforma_Rebuttal Power Costs_Electric Rev Req Model (2009 GRC) Rebuttal REmoval of New  WH Solar AdjustMI 2 3 2" xfId="25247"/>
    <cellStyle name="_Recon to Darrin's 5.11.05 proforma_Rebuttal Power Costs_Electric Rev Req Model (2009 GRC) Rebuttal REmoval of New  WH Solar AdjustMI 2 4" xfId="25248"/>
    <cellStyle name="_Recon to Darrin's 5.11.05 proforma_Rebuttal Power Costs_Electric Rev Req Model (2009 GRC) Rebuttal REmoval of New  WH Solar AdjustMI 2 4 2" xfId="25249"/>
    <cellStyle name="_Recon to Darrin's 5.11.05 proforma_Rebuttal Power Costs_Electric Rev Req Model (2009 GRC) Rebuttal REmoval of New  WH Solar AdjustMI 3" xfId="4460"/>
    <cellStyle name="_Recon to Darrin's 5.11.05 proforma_Rebuttal Power Costs_Electric Rev Req Model (2009 GRC) Rebuttal REmoval of New  WH Solar AdjustMI 3 2" xfId="19035"/>
    <cellStyle name="_Recon to Darrin's 5.11.05 proforma_Rebuttal Power Costs_Electric Rev Req Model (2009 GRC) Rebuttal REmoval of New  WH Solar AdjustMI 3 2 2" xfId="25250"/>
    <cellStyle name="_Recon to Darrin's 5.11.05 proforma_Rebuttal Power Costs_Electric Rev Req Model (2009 GRC) Rebuttal REmoval of New  WH Solar AdjustMI 3 3" xfId="25251"/>
    <cellStyle name="_Recon to Darrin's 5.11.05 proforma_Rebuttal Power Costs_Electric Rev Req Model (2009 GRC) Rebuttal REmoval of New  WH Solar AdjustMI 4" xfId="14399"/>
    <cellStyle name="_Recon to Darrin's 5.11.05 proforma_Rebuttal Power Costs_Electric Rev Req Model (2009 GRC) Rebuttal REmoval of New  WH Solar AdjustMI 4 2" xfId="25252"/>
    <cellStyle name="_Recon to Darrin's 5.11.05 proforma_Rebuttal Power Costs_Electric Rev Req Model (2009 GRC) Rebuttal REmoval of New  WH Solar AdjustMI 4 2 2" xfId="25253"/>
    <cellStyle name="_Recon to Darrin's 5.11.05 proforma_Rebuttal Power Costs_Electric Rev Req Model (2009 GRC) Rebuttal REmoval of New  WH Solar AdjustMI 4 3" xfId="25254"/>
    <cellStyle name="_Recon to Darrin's 5.11.05 proforma_Rebuttal Power Costs_Electric Rev Req Model (2009 GRC) Rebuttal REmoval of New  WH Solar AdjustMI 5" xfId="25255"/>
    <cellStyle name="_Recon to Darrin's 5.11.05 proforma_Rebuttal Power Costs_Electric Rev Req Model (2009 GRC) Rebuttal REmoval of New  WH Solar AdjustMI 5 2" xfId="25256"/>
    <cellStyle name="_Recon to Darrin's 5.11.05 proforma_Rebuttal Power Costs_Electric Rev Req Model (2009 GRC) Rebuttal REmoval of New  WH Solar AdjustMI 6" xfId="25257"/>
    <cellStyle name="_Recon to Darrin's 5.11.05 proforma_Rebuttal Power Costs_Electric Rev Req Model (2009 GRC) Rebuttal REmoval of New  WH Solar AdjustMI 6 2" xfId="25258"/>
    <cellStyle name="_Recon to Darrin's 5.11.05 proforma_Rebuttal Power Costs_Electric Rev Req Model (2009 GRC) Rebuttal REmoval of New  WH Solar AdjustMI_DEM-WP(C) ENERG10C--ctn Mid-C_042010 2010GRC" xfId="9681"/>
    <cellStyle name="_Recon to Darrin's 5.11.05 proforma_Rebuttal Power Costs_Electric Rev Req Model (2009 GRC) Rebuttal REmoval of New  WH Solar AdjustMI_DEM-WP(C) ENERG10C--ctn Mid-C_042010 2010GRC 2" xfId="39374"/>
    <cellStyle name="_Recon to Darrin's 5.11.05 proforma_Rebuttal Power Costs_Electric Rev Req Model (2009 GRC) Revised 01-18-2010" xfId="4461"/>
    <cellStyle name="_Recon to Darrin's 5.11.05 proforma_Rebuttal Power Costs_Electric Rev Req Model (2009 GRC) Revised 01-18-2010 2" xfId="4462"/>
    <cellStyle name="_Recon to Darrin's 5.11.05 proforma_Rebuttal Power Costs_Electric Rev Req Model (2009 GRC) Revised 01-18-2010 2 2" xfId="4463"/>
    <cellStyle name="_Recon to Darrin's 5.11.05 proforma_Rebuttal Power Costs_Electric Rev Req Model (2009 GRC) Revised 01-18-2010 2 2 2" xfId="19036"/>
    <cellStyle name="_Recon to Darrin's 5.11.05 proforma_Rebuttal Power Costs_Electric Rev Req Model (2009 GRC) Revised 01-18-2010 2 2 2 2" xfId="25259"/>
    <cellStyle name="_Recon to Darrin's 5.11.05 proforma_Rebuttal Power Costs_Electric Rev Req Model (2009 GRC) Revised 01-18-2010 2 3" xfId="14402"/>
    <cellStyle name="_Recon to Darrin's 5.11.05 proforma_Rebuttal Power Costs_Electric Rev Req Model (2009 GRC) Revised 01-18-2010 2 3 2" xfId="25260"/>
    <cellStyle name="_Recon to Darrin's 5.11.05 proforma_Rebuttal Power Costs_Electric Rev Req Model (2009 GRC) Revised 01-18-2010 2 4" xfId="25261"/>
    <cellStyle name="_Recon to Darrin's 5.11.05 proforma_Rebuttal Power Costs_Electric Rev Req Model (2009 GRC) Revised 01-18-2010 2 4 2" xfId="25262"/>
    <cellStyle name="_Recon to Darrin's 5.11.05 proforma_Rebuttal Power Costs_Electric Rev Req Model (2009 GRC) Revised 01-18-2010 3" xfId="4464"/>
    <cellStyle name="_Recon to Darrin's 5.11.05 proforma_Rebuttal Power Costs_Electric Rev Req Model (2009 GRC) Revised 01-18-2010 3 2" xfId="19037"/>
    <cellStyle name="_Recon to Darrin's 5.11.05 proforma_Rebuttal Power Costs_Electric Rev Req Model (2009 GRC) Revised 01-18-2010 3 2 2" xfId="25263"/>
    <cellStyle name="_Recon to Darrin's 5.11.05 proforma_Rebuttal Power Costs_Electric Rev Req Model (2009 GRC) Revised 01-18-2010 3 3" xfId="25264"/>
    <cellStyle name="_Recon to Darrin's 5.11.05 proforma_Rebuttal Power Costs_Electric Rev Req Model (2009 GRC) Revised 01-18-2010 4" xfId="14401"/>
    <cellStyle name="_Recon to Darrin's 5.11.05 proforma_Rebuttal Power Costs_Electric Rev Req Model (2009 GRC) Revised 01-18-2010 4 2" xfId="25265"/>
    <cellStyle name="_Recon to Darrin's 5.11.05 proforma_Rebuttal Power Costs_Electric Rev Req Model (2009 GRC) Revised 01-18-2010 4 2 2" xfId="25266"/>
    <cellStyle name="_Recon to Darrin's 5.11.05 proforma_Rebuttal Power Costs_Electric Rev Req Model (2009 GRC) Revised 01-18-2010 4 3" xfId="25267"/>
    <cellStyle name="_Recon to Darrin's 5.11.05 proforma_Rebuttal Power Costs_Electric Rev Req Model (2009 GRC) Revised 01-18-2010 5" xfId="25268"/>
    <cellStyle name="_Recon to Darrin's 5.11.05 proforma_Rebuttal Power Costs_Electric Rev Req Model (2009 GRC) Revised 01-18-2010 5 2" xfId="25269"/>
    <cellStyle name="_Recon to Darrin's 5.11.05 proforma_Rebuttal Power Costs_Electric Rev Req Model (2009 GRC) Revised 01-18-2010 6" xfId="25270"/>
    <cellStyle name="_Recon to Darrin's 5.11.05 proforma_Rebuttal Power Costs_Electric Rev Req Model (2009 GRC) Revised 01-18-2010 6 2" xfId="25271"/>
    <cellStyle name="_Recon to Darrin's 5.11.05 proforma_Rebuttal Power Costs_Electric Rev Req Model (2009 GRC) Revised 01-18-2010_DEM-WP(C) ENERG10C--ctn Mid-C_042010 2010GRC" xfId="9682"/>
    <cellStyle name="_Recon to Darrin's 5.11.05 proforma_Rebuttal Power Costs_Electric Rev Req Model (2009 GRC) Revised 01-18-2010_DEM-WP(C) ENERG10C--ctn Mid-C_042010 2010GRC 2" xfId="39375"/>
    <cellStyle name="_Recon to Darrin's 5.11.05 proforma_Rebuttal Power Costs_Final Order Electric EXHIBIT A-1" xfId="4465"/>
    <cellStyle name="_Recon to Darrin's 5.11.05 proforma_Rebuttal Power Costs_Final Order Electric EXHIBIT A-1 2" xfId="4466"/>
    <cellStyle name="_Recon to Darrin's 5.11.05 proforma_Rebuttal Power Costs_Final Order Electric EXHIBIT A-1 2 2" xfId="4467"/>
    <cellStyle name="_Recon to Darrin's 5.11.05 proforma_Rebuttal Power Costs_Final Order Electric EXHIBIT A-1 2 2 2" xfId="19038"/>
    <cellStyle name="_Recon to Darrin's 5.11.05 proforma_Rebuttal Power Costs_Final Order Electric EXHIBIT A-1 2 3" xfId="16340"/>
    <cellStyle name="_Recon to Darrin's 5.11.05 proforma_Rebuttal Power Costs_Final Order Electric EXHIBIT A-1 3" xfId="4468"/>
    <cellStyle name="_Recon to Darrin's 5.11.05 proforma_Rebuttal Power Costs_Final Order Electric EXHIBIT A-1 3 2" xfId="19039"/>
    <cellStyle name="_Recon to Darrin's 5.11.05 proforma_Rebuttal Power Costs_Final Order Electric EXHIBIT A-1 3 2 2" xfId="25272"/>
    <cellStyle name="_Recon to Darrin's 5.11.05 proforma_Rebuttal Power Costs_Final Order Electric EXHIBIT A-1 3 3" xfId="25273"/>
    <cellStyle name="_Recon to Darrin's 5.11.05 proforma_Rebuttal Power Costs_Final Order Electric EXHIBIT A-1 4" xfId="14403"/>
    <cellStyle name="_Recon to Darrin's 5.11.05 proforma_Rebuttal Power Costs_Final Order Electric EXHIBIT A-1 4 2" xfId="25274"/>
    <cellStyle name="_Recon to Darrin's 5.11.05 proforma_Rebuttal Power Costs_Final Order Electric EXHIBIT A-1 5" xfId="25275"/>
    <cellStyle name="_Recon to Darrin's 5.11.05 proforma_Rebuttal Power Costs_Final Order Electric EXHIBIT A-1 6" xfId="25276"/>
    <cellStyle name="_Recon to Darrin's 5.11.05 proforma_ROR &amp; CONV FACTOR" xfId="4469"/>
    <cellStyle name="_Recon to Darrin's 5.11.05 proforma_ROR &amp; CONV FACTOR 2" xfId="4470"/>
    <cellStyle name="_Recon to Darrin's 5.11.05 proforma_ROR &amp; CONV FACTOR 2 2" xfId="4471"/>
    <cellStyle name="_Recon to Darrin's 5.11.05 proforma_ROR &amp; CONV FACTOR 2 2 2" xfId="19040"/>
    <cellStyle name="_Recon to Darrin's 5.11.05 proforma_ROR &amp; CONV FACTOR 2 3" xfId="16342"/>
    <cellStyle name="_Recon to Darrin's 5.11.05 proforma_ROR &amp; CONV FACTOR 3" xfId="4472"/>
    <cellStyle name="_Recon to Darrin's 5.11.05 proforma_ROR &amp; CONV FACTOR 3 2" xfId="19041"/>
    <cellStyle name="_Recon to Darrin's 5.11.05 proforma_ROR &amp; CONV FACTOR 4" xfId="16341"/>
    <cellStyle name="_Recon to Darrin's 5.11.05 proforma_ROR 5.02" xfId="4473"/>
    <cellStyle name="_Recon to Darrin's 5.11.05 proforma_ROR 5.02 2" xfId="4474"/>
    <cellStyle name="_Recon to Darrin's 5.11.05 proforma_ROR 5.02 2 2" xfId="4475"/>
    <cellStyle name="_Recon to Darrin's 5.11.05 proforma_ROR 5.02 2 2 2" xfId="19042"/>
    <cellStyle name="_Recon to Darrin's 5.11.05 proforma_ROR 5.02 2 3" xfId="16344"/>
    <cellStyle name="_Recon to Darrin's 5.11.05 proforma_ROR 5.02 3" xfId="4476"/>
    <cellStyle name="_Recon to Darrin's 5.11.05 proforma_ROR 5.02 3 2" xfId="19043"/>
    <cellStyle name="_Recon to Darrin's 5.11.05 proforma_ROR 5.02 4" xfId="16343"/>
    <cellStyle name="_Recon to Darrin's 5.11.05 proforma_Transmission Workbook for May BOD" xfId="4477"/>
    <cellStyle name="_Recon to Darrin's 5.11.05 proforma_Transmission Workbook for May BOD 2" xfId="4478"/>
    <cellStyle name="_Recon to Darrin's 5.11.05 proforma_Transmission Workbook for May BOD 2 2" xfId="14404"/>
    <cellStyle name="_Recon to Darrin's 5.11.05 proforma_Transmission Workbook for May BOD 2 2 2" xfId="25277"/>
    <cellStyle name="_Recon to Darrin's 5.11.05 proforma_Transmission Workbook for May BOD 2 2 2 2" xfId="25278"/>
    <cellStyle name="_Recon to Darrin's 5.11.05 proforma_Transmission Workbook for May BOD 2 3" xfId="25279"/>
    <cellStyle name="_Recon to Darrin's 5.11.05 proforma_Transmission Workbook for May BOD 2 3 2" xfId="25280"/>
    <cellStyle name="_Recon to Darrin's 5.11.05 proforma_Transmission Workbook for May BOD 2 4" xfId="25281"/>
    <cellStyle name="_Recon to Darrin's 5.11.05 proforma_Transmission Workbook for May BOD 2 4 2" xfId="25282"/>
    <cellStyle name="_Recon to Darrin's 5.11.05 proforma_Transmission Workbook for May BOD 3" xfId="12462"/>
    <cellStyle name="_Recon to Darrin's 5.11.05 proforma_Transmission Workbook for May BOD 3 2" xfId="25283"/>
    <cellStyle name="_Recon to Darrin's 5.11.05 proforma_Transmission Workbook for May BOD 3 2 2" xfId="25284"/>
    <cellStyle name="_Recon to Darrin's 5.11.05 proforma_Transmission Workbook for May BOD 3 3" xfId="25285"/>
    <cellStyle name="_Recon to Darrin's 5.11.05 proforma_Transmission Workbook for May BOD 4" xfId="25286"/>
    <cellStyle name="_Recon to Darrin's 5.11.05 proforma_Transmission Workbook for May BOD 4 2" xfId="25287"/>
    <cellStyle name="_Recon to Darrin's 5.11.05 proforma_Transmission Workbook for May BOD 4 2 2" xfId="25288"/>
    <cellStyle name="_Recon to Darrin's 5.11.05 proforma_Transmission Workbook for May BOD 4 3" xfId="25289"/>
    <cellStyle name="_Recon to Darrin's 5.11.05 proforma_Transmission Workbook for May BOD 5" xfId="25290"/>
    <cellStyle name="_Recon to Darrin's 5.11.05 proforma_Transmission Workbook for May BOD 5 2" xfId="25291"/>
    <cellStyle name="_Recon to Darrin's 5.11.05 proforma_Transmission Workbook for May BOD 6" xfId="25292"/>
    <cellStyle name="_Recon to Darrin's 5.11.05 proforma_Transmission Workbook for May BOD 6 2" xfId="25293"/>
    <cellStyle name="_Recon to Darrin's 5.11.05 proforma_Transmission Workbook for May BOD_DEM-WP(C) ENERG10C--ctn Mid-C_042010 2010GRC" xfId="9683"/>
    <cellStyle name="_Recon to Darrin's 5.11.05 proforma_Transmission Workbook for May BOD_DEM-WP(C) ENERG10C--ctn Mid-C_042010 2010GRC 2" xfId="39376"/>
    <cellStyle name="_Recon to Darrin's 5.11.05 proforma_Wind Integration 10GRC" xfId="4479"/>
    <cellStyle name="_Recon to Darrin's 5.11.05 proforma_Wind Integration 10GRC 2" xfId="4480"/>
    <cellStyle name="_Recon to Darrin's 5.11.05 proforma_Wind Integration 10GRC 2 2" xfId="14405"/>
    <cellStyle name="_Recon to Darrin's 5.11.05 proforma_Wind Integration 10GRC 2 2 2" xfId="25294"/>
    <cellStyle name="_Recon to Darrin's 5.11.05 proforma_Wind Integration 10GRC 2 2 2 2" xfId="25295"/>
    <cellStyle name="_Recon to Darrin's 5.11.05 proforma_Wind Integration 10GRC 2 3" xfId="25296"/>
    <cellStyle name="_Recon to Darrin's 5.11.05 proforma_Wind Integration 10GRC 2 3 2" xfId="25297"/>
    <cellStyle name="_Recon to Darrin's 5.11.05 proforma_Wind Integration 10GRC 2 4" xfId="25298"/>
    <cellStyle name="_Recon to Darrin's 5.11.05 proforma_Wind Integration 10GRC 2 4 2" xfId="25299"/>
    <cellStyle name="_Recon to Darrin's 5.11.05 proforma_Wind Integration 10GRC 3" xfId="12463"/>
    <cellStyle name="_Recon to Darrin's 5.11.05 proforma_Wind Integration 10GRC 3 2" xfId="25300"/>
    <cellStyle name="_Recon to Darrin's 5.11.05 proforma_Wind Integration 10GRC 3 2 2" xfId="25301"/>
    <cellStyle name="_Recon to Darrin's 5.11.05 proforma_Wind Integration 10GRC 3 3" xfId="25302"/>
    <cellStyle name="_Recon to Darrin's 5.11.05 proforma_Wind Integration 10GRC 4" xfId="25303"/>
    <cellStyle name="_Recon to Darrin's 5.11.05 proforma_Wind Integration 10GRC 4 2" xfId="25304"/>
    <cellStyle name="_Recon to Darrin's 5.11.05 proforma_Wind Integration 10GRC 4 2 2" xfId="25305"/>
    <cellStyle name="_Recon to Darrin's 5.11.05 proforma_Wind Integration 10GRC 4 3" xfId="25306"/>
    <cellStyle name="_Recon to Darrin's 5.11.05 proforma_Wind Integration 10GRC 5" xfId="25307"/>
    <cellStyle name="_Recon to Darrin's 5.11.05 proforma_Wind Integration 10GRC 5 2" xfId="25308"/>
    <cellStyle name="_Recon to Darrin's 5.11.05 proforma_Wind Integration 10GRC 6" xfId="25309"/>
    <cellStyle name="_Recon to Darrin's 5.11.05 proforma_Wind Integration 10GRC 6 2" xfId="25310"/>
    <cellStyle name="_Recon to Darrin's 5.11.05 proforma_Wind Integration 10GRC_DEM-WP(C) ENERG10C--ctn Mid-C_042010 2010GRC" xfId="9684"/>
    <cellStyle name="_Recon to Darrin's 5.11.05 proforma_Wind Integration 10GRC_DEM-WP(C) ENERG10C--ctn Mid-C_042010 2010GRC 2" xfId="39377"/>
    <cellStyle name="_Revenue" xfId="4481"/>
    <cellStyle name="_Revenue 2" xfId="15318"/>
    <cellStyle name="_Revenue_Data" xfId="4482"/>
    <cellStyle name="_Revenue_Data 2" xfId="15319"/>
    <cellStyle name="_Revenue_Data_1" xfId="4483"/>
    <cellStyle name="_Revenue_Data_1 2" xfId="15320"/>
    <cellStyle name="_Revenue_Data_Pro Forma Rev 09 GRC" xfId="4484"/>
    <cellStyle name="_Revenue_Data_Pro Forma Rev 09 GRC 2" xfId="15321"/>
    <cellStyle name="_Revenue_Data_Pro Forma Rev 2010 GRC" xfId="4485"/>
    <cellStyle name="_Revenue_Data_Pro Forma Rev 2010 GRC 2" xfId="15322"/>
    <cellStyle name="_Revenue_Data_Pro Forma Rev 2010 GRC_Preliminary" xfId="4486"/>
    <cellStyle name="_Revenue_Data_Pro Forma Rev 2010 GRC_Preliminary 2" xfId="15323"/>
    <cellStyle name="_Revenue_Data_Revenue (Feb 09 - Jan 10)" xfId="4487"/>
    <cellStyle name="_Revenue_Data_Revenue (Feb 09 - Jan 10) 2" xfId="15324"/>
    <cellStyle name="_Revenue_Data_Revenue (Jan 09 - Dec 09)" xfId="4488"/>
    <cellStyle name="_Revenue_Data_Revenue (Jan 09 - Dec 09) 2" xfId="15325"/>
    <cellStyle name="_Revenue_Data_Revenue (Mar 09 - Feb 10)" xfId="4489"/>
    <cellStyle name="_Revenue_Data_Revenue (Mar 09 - Feb 10) 2" xfId="15326"/>
    <cellStyle name="_Revenue_Data_Volume Exhibit (Jan09 - Dec09)" xfId="4490"/>
    <cellStyle name="_Revenue_Data_Volume Exhibit (Jan09 - Dec09) 2" xfId="15327"/>
    <cellStyle name="_Revenue_Mins" xfId="4491"/>
    <cellStyle name="_Revenue_Mins 2" xfId="15328"/>
    <cellStyle name="_Revenue_Pro Forma Rev 07 GRC" xfId="4492"/>
    <cellStyle name="_Revenue_Pro Forma Rev 07 GRC 2" xfId="15329"/>
    <cellStyle name="_Revenue_Pro Forma Rev 08 GRC" xfId="4493"/>
    <cellStyle name="_Revenue_Pro Forma Rev 08 GRC 2" xfId="15330"/>
    <cellStyle name="_Revenue_Pro Forma Rev 09 GRC" xfId="4494"/>
    <cellStyle name="_Revenue_Pro Forma Rev 09 GRC 2" xfId="15331"/>
    <cellStyle name="_Revenue_Pro Forma Rev 2010 GRC" xfId="4495"/>
    <cellStyle name="_Revenue_Pro Forma Rev 2010 GRC 2" xfId="15332"/>
    <cellStyle name="_Revenue_Pro Forma Rev 2010 GRC_Preliminary" xfId="4496"/>
    <cellStyle name="_Revenue_Pro Forma Rev 2010 GRC_Preliminary 2" xfId="15333"/>
    <cellStyle name="_Revenue_Revenue (Feb 09 - Jan 10)" xfId="4497"/>
    <cellStyle name="_Revenue_Revenue (Feb 09 - Jan 10) 2" xfId="15334"/>
    <cellStyle name="_Revenue_Revenue (Jan 09 - Dec 09)" xfId="4498"/>
    <cellStyle name="_Revenue_Revenue (Jan 09 - Dec 09) 2" xfId="15335"/>
    <cellStyle name="_Revenue_Revenue (Mar 09 - Feb 10)" xfId="4499"/>
    <cellStyle name="_Revenue_Revenue (Mar 09 - Feb 10) 2" xfId="15336"/>
    <cellStyle name="_Revenue_Sheet2" xfId="4500"/>
    <cellStyle name="_Revenue_Sheet2 2" xfId="15337"/>
    <cellStyle name="_Revenue_Therms Data" xfId="4501"/>
    <cellStyle name="_Revenue_Therms Data 2" xfId="15338"/>
    <cellStyle name="_Revenue_Therms Data Rerun" xfId="4502"/>
    <cellStyle name="_Revenue_Therms Data Rerun 2" xfId="15339"/>
    <cellStyle name="_Revenue_Volume Exhibit (Jan09 - Dec09)" xfId="4503"/>
    <cellStyle name="_Revenue_Volume Exhibit (Jan09 - Dec09) 2" xfId="15340"/>
    <cellStyle name="_x0013__Scenario 1 REC vs PTC Offset" xfId="12464"/>
    <cellStyle name="_x0013__Scenario 1 REC vs PTC Offset 2" xfId="25311"/>
    <cellStyle name="_x0013__Scenario 3" xfId="12465"/>
    <cellStyle name="_x0013__Scenario 3 2" xfId="25312"/>
    <cellStyle name="_Sumas Proforma - 11-09-07" xfId="4504"/>
    <cellStyle name="_Sumas Proforma - 11-09-07 2" xfId="14406"/>
    <cellStyle name="_Sumas Proforma - 11-09-07 2 2" xfId="25313"/>
    <cellStyle name="_Sumas Proforma - 11-09-07 2 2 2" xfId="25314"/>
    <cellStyle name="_Sumas Proforma - 11-09-07 2 3" xfId="25315"/>
    <cellStyle name="_Sumas Proforma - 11-09-07 3" xfId="25316"/>
    <cellStyle name="_Sumas Proforma - 11-09-07 3 2" xfId="25317"/>
    <cellStyle name="_Sumas Proforma - 11-09-07 4" xfId="25318"/>
    <cellStyle name="_Sumas Proforma - 11-09-07 4 2" xfId="25319"/>
    <cellStyle name="_Sumas Property Taxes v1" xfId="4505"/>
    <cellStyle name="_Sumas Property Taxes v1 2" xfId="14407"/>
    <cellStyle name="_Sumas Property Taxes v1 2 2" xfId="25320"/>
    <cellStyle name="_Sumas Property Taxes v1 2 2 2" xfId="25321"/>
    <cellStyle name="_Sumas Property Taxes v1 2 3" xfId="25322"/>
    <cellStyle name="_Sumas Property Taxes v1 3" xfId="25323"/>
    <cellStyle name="_Sumas Property Taxes v1 3 2" xfId="25324"/>
    <cellStyle name="_Sumas Property Taxes v1 4" xfId="25325"/>
    <cellStyle name="_Sumas Property Taxes v1 4 2" xfId="25326"/>
    <cellStyle name="_Tenaska Comparison" xfId="4506"/>
    <cellStyle name="_Tenaska Comparison 10" xfId="25327"/>
    <cellStyle name="_Tenaska Comparison 10 2" xfId="25328"/>
    <cellStyle name="_Tenaska Comparison 10 2 2" xfId="25329"/>
    <cellStyle name="_Tenaska Comparison 10 2 2 2" xfId="25330"/>
    <cellStyle name="_Tenaska Comparison 10 2 3" xfId="25331"/>
    <cellStyle name="_Tenaska Comparison 10 3" xfId="25332"/>
    <cellStyle name="_Tenaska Comparison 10 3 2" xfId="25333"/>
    <cellStyle name="_Tenaska Comparison 10 4" xfId="25334"/>
    <cellStyle name="_Tenaska Comparison 11" xfId="25335"/>
    <cellStyle name="_Tenaska Comparison 11 2" xfId="25336"/>
    <cellStyle name="_Tenaska Comparison 12" xfId="25337"/>
    <cellStyle name="_Tenaska Comparison 12 2" xfId="25338"/>
    <cellStyle name="_Tenaska Comparison 13" xfId="25339"/>
    <cellStyle name="_Tenaska Comparison 13 2" xfId="25340"/>
    <cellStyle name="_Tenaska Comparison 13 3" xfId="25341"/>
    <cellStyle name="_Tenaska Comparison 2" xfId="4507"/>
    <cellStyle name="_Tenaska Comparison 2 2" xfId="4508"/>
    <cellStyle name="_Tenaska Comparison 2 2 2" xfId="4509"/>
    <cellStyle name="_Tenaska Comparison 2 2 2 2" xfId="19044"/>
    <cellStyle name="_Tenaska Comparison 2 2 2 2 2" xfId="25342"/>
    <cellStyle name="_Tenaska Comparison 2 2 3" xfId="14409"/>
    <cellStyle name="_Tenaska Comparison 2 2 3 2" xfId="25343"/>
    <cellStyle name="_Tenaska Comparison 2 2 4" xfId="25344"/>
    <cellStyle name="_Tenaska Comparison 2 2 4 2" xfId="25345"/>
    <cellStyle name="_Tenaska Comparison 2 3" xfId="4510"/>
    <cellStyle name="_Tenaska Comparison 2 3 2" xfId="19045"/>
    <cellStyle name="_Tenaska Comparison 2 3 2 2" xfId="25346"/>
    <cellStyle name="_Tenaska Comparison 2 3 3" xfId="25347"/>
    <cellStyle name="_Tenaska Comparison 2 4" xfId="14408"/>
    <cellStyle name="_Tenaska Comparison 2 4 2" xfId="25348"/>
    <cellStyle name="_Tenaska Comparison 2 4 2 2" xfId="25349"/>
    <cellStyle name="_Tenaska Comparison 2 4 3" xfId="25350"/>
    <cellStyle name="_Tenaska Comparison 2 5" xfId="25351"/>
    <cellStyle name="_Tenaska Comparison 2 5 2" xfId="25352"/>
    <cellStyle name="_Tenaska Comparison 2 6" xfId="25353"/>
    <cellStyle name="_Tenaska Comparison 2 6 2" xfId="25354"/>
    <cellStyle name="_Tenaska Comparison 3" xfId="4511"/>
    <cellStyle name="_Tenaska Comparison 3 2" xfId="4512"/>
    <cellStyle name="_Tenaska Comparison 3 2 2" xfId="19046"/>
    <cellStyle name="_Tenaska Comparison 3 2 2 2" xfId="25355"/>
    <cellStyle name="_Tenaska Comparison 3 2 3" xfId="25356"/>
    <cellStyle name="_Tenaska Comparison 3 3" xfId="14410"/>
    <cellStyle name="_Tenaska Comparison 3 3 2" xfId="25357"/>
    <cellStyle name="_Tenaska Comparison 3 3 2 2" xfId="25358"/>
    <cellStyle name="_Tenaska Comparison 3 3 3" xfId="25359"/>
    <cellStyle name="_Tenaska Comparison 3 4" xfId="25360"/>
    <cellStyle name="_Tenaska Comparison 3 4 2" xfId="25361"/>
    <cellStyle name="_Tenaska Comparison 3 5" xfId="25362"/>
    <cellStyle name="_Tenaska Comparison 3 5 2" xfId="25363"/>
    <cellStyle name="_Tenaska Comparison 4" xfId="4513"/>
    <cellStyle name="_Tenaska Comparison 4 2" xfId="4514"/>
    <cellStyle name="_Tenaska Comparison 4 2 2" xfId="15643"/>
    <cellStyle name="_Tenaska Comparison 4 2 2 2" xfId="25364"/>
    <cellStyle name="_Tenaska Comparison 4 2 2 2 2" xfId="25365"/>
    <cellStyle name="_Tenaska Comparison 4 2 3" xfId="25366"/>
    <cellStyle name="_Tenaska Comparison 4 2 3 2" xfId="25367"/>
    <cellStyle name="_Tenaska Comparison 4 2 4" xfId="25368"/>
    <cellStyle name="_Tenaska Comparison 4 2 4 2" xfId="25369"/>
    <cellStyle name="_Tenaska Comparison 4 3" xfId="14411"/>
    <cellStyle name="_Tenaska Comparison 4 3 2" xfId="25370"/>
    <cellStyle name="_Tenaska Comparison 4 3 2 2" xfId="25371"/>
    <cellStyle name="_Tenaska Comparison 4 3 3" xfId="25372"/>
    <cellStyle name="_Tenaska Comparison 4 4" xfId="25373"/>
    <cellStyle name="_Tenaska Comparison 4 4 2" xfId="25374"/>
    <cellStyle name="_Tenaska Comparison 4 4 2 2" xfId="25375"/>
    <cellStyle name="_Tenaska Comparison 4 4 3" xfId="25376"/>
    <cellStyle name="_Tenaska Comparison 4 5" xfId="25377"/>
    <cellStyle name="_Tenaska Comparison 4 5 2" xfId="25378"/>
    <cellStyle name="_Tenaska Comparison 4 6" xfId="25379"/>
    <cellStyle name="_Tenaska Comparison 4 6 2" xfId="25380"/>
    <cellStyle name="_Tenaska Comparison 5" xfId="9685"/>
    <cellStyle name="_Tenaska Comparison 5 2" xfId="9686"/>
    <cellStyle name="_Tenaska Comparison 5 2 2" xfId="25381"/>
    <cellStyle name="_Tenaska Comparison 5 2 2 2" xfId="25382"/>
    <cellStyle name="_Tenaska Comparison 5 2 2 2 2" xfId="25383"/>
    <cellStyle name="_Tenaska Comparison 5 2 3" xfId="25384"/>
    <cellStyle name="_Tenaska Comparison 5 2 3 2" xfId="25385"/>
    <cellStyle name="_Tenaska Comparison 5 2 4" xfId="25386"/>
    <cellStyle name="_Tenaska Comparison 5 2 4 2" xfId="25387"/>
    <cellStyle name="_Tenaska Comparison 5 2 5" xfId="25388"/>
    <cellStyle name="_Tenaska Comparison 5 3" xfId="25389"/>
    <cellStyle name="_Tenaska Comparison 5 3 2" xfId="25390"/>
    <cellStyle name="_Tenaska Comparison 5 3 2 2" xfId="25391"/>
    <cellStyle name="_Tenaska Comparison 5 3 3" xfId="25392"/>
    <cellStyle name="_Tenaska Comparison 5 4" xfId="25393"/>
    <cellStyle name="_Tenaska Comparison 5 4 2" xfId="25394"/>
    <cellStyle name="_Tenaska Comparison 5 4 2 2" xfId="25395"/>
    <cellStyle name="_Tenaska Comparison 5 4 3" xfId="25396"/>
    <cellStyle name="_Tenaska Comparison 5 5" xfId="25397"/>
    <cellStyle name="_Tenaska Comparison 5 5 2" xfId="25398"/>
    <cellStyle name="_Tenaska Comparison 5 6" xfId="25399"/>
    <cellStyle name="_Tenaska Comparison 5 6 2" xfId="25400"/>
    <cellStyle name="_Tenaska Comparison 6" xfId="9687"/>
    <cellStyle name="_Tenaska Comparison 6 2" xfId="25401"/>
    <cellStyle name="_Tenaska Comparison 6 2 2" xfId="25402"/>
    <cellStyle name="_Tenaska Comparison 6 2 2 2" xfId="25403"/>
    <cellStyle name="_Tenaska Comparison 6 2 2 2 2" xfId="25404"/>
    <cellStyle name="_Tenaska Comparison 6 2 3" xfId="25405"/>
    <cellStyle name="_Tenaska Comparison 6 2 3 2" xfId="25406"/>
    <cellStyle name="_Tenaska Comparison 6 2 4" xfId="25407"/>
    <cellStyle name="_Tenaska Comparison 6 2 4 2" xfId="25408"/>
    <cellStyle name="_Tenaska Comparison 6 2 5" xfId="25409"/>
    <cellStyle name="_Tenaska Comparison 6 3" xfId="25410"/>
    <cellStyle name="_Tenaska Comparison 6 3 2" xfId="25411"/>
    <cellStyle name="_Tenaska Comparison 6 3 2 2" xfId="25412"/>
    <cellStyle name="_Tenaska Comparison 6 4" xfId="25413"/>
    <cellStyle name="_Tenaska Comparison 6 4 2" xfId="25414"/>
    <cellStyle name="_Tenaska Comparison 6 5" xfId="25415"/>
    <cellStyle name="_Tenaska Comparison 6 5 2" xfId="25416"/>
    <cellStyle name="_Tenaska Comparison 7" xfId="9688"/>
    <cellStyle name="_Tenaska Comparison 7 2" xfId="9689"/>
    <cellStyle name="_Tenaska Comparison 7 2 2" xfId="25417"/>
    <cellStyle name="_Tenaska Comparison 7 2 2 2" xfId="25418"/>
    <cellStyle name="_Tenaska Comparison 7 3" xfId="25419"/>
    <cellStyle name="_Tenaska Comparison 7 3 2" xfId="25420"/>
    <cellStyle name="_Tenaska Comparison 7 4" xfId="25421"/>
    <cellStyle name="_Tenaska Comparison 7 4 2" xfId="25422"/>
    <cellStyle name="_Tenaska Comparison 8" xfId="9690"/>
    <cellStyle name="_Tenaska Comparison 8 2" xfId="9691"/>
    <cellStyle name="_Tenaska Comparison 8 2 2" xfId="25423"/>
    <cellStyle name="_Tenaska Comparison 8 3" xfId="39378"/>
    <cellStyle name="_Tenaska Comparison 9" xfId="25424"/>
    <cellStyle name="_Tenaska Comparison 9 2" xfId="25425"/>
    <cellStyle name="_Tenaska Comparison 9 2 2" xfId="25426"/>
    <cellStyle name="_Tenaska Comparison 9 3" xfId="25427"/>
    <cellStyle name="_Tenaska Comparison_(C) WHE Proforma with ITC cash grant 10 Yr Amort_for deferral_102809" xfId="4515"/>
    <cellStyle name="_Tenaska Comparison_(C) WHE Proforma with ITC cash grant 10 Yr Amort_for deferral_102809 2" xfId="4516"/>
    <cellStyle name="_Tenaska Comparison_(C) WHE Proforma with ITC cash grant 10 Yr Amort_for deferral_102809 2 2" xfId="4517"/>
    <cellStyle name="_Tenaska Comparison_(C) WHE Proforma with ITC cash grant 10 Yr Amort_for deferral_102809 2 2 2" xfId="19047"/>
    <cellStyle name="_Tenaska Comparison_(C) WHE Proforma with ITC cash grant 10 Yr Amort_for deferral_102809 2 2 2 2" xfId="25428"/>
    <cellStyle name="_Tenaska Comparison_(C) WHE Proforma with ITC cash grant 10 Yr Amort_for deferral_102809 2 3" xfId="14413"/>
    <cellStyle name="_Tenaska Comparison_(C) WHE Proforma with ITC cash grant 10 Yr Amort_for deferral_102809 2 3 2" xfId="25429"/>
    <cellStyle name="_Tenaska Comparison_(C) WHE Proforma with ITC cash grant 10 Yr Amort_for deferral_102809 2 4" xfId="25430"/>
    <cellStyle name="_Tenaska Comparison_(C) WHE Proforma with ITC cash grant 10 Yr Amort_for deferral_102809 2 4 2" xfId="25431"/>
    <cellStyle name="_Tenaska Comparison_(C) WHE Proforma with ITC cash grant 10 Yr Amort_for deferral_102809 3" xfId="4518"/>
    <cellStyle name="_Tenaska Comparison_(C) WHE Proforma with ITC cash grant 10 Yr Amort_for deferral_102809 3 2" xfId="19048"/>
    <cellStyle name="_Tenaska Comparison_(C) WHE Proforma with ITC cash grant 10 Yr Amort_for deferral_102809 3 2 2" xfId="25432"/>
    <cellStyle name="_Tenaska Comparison_(C) WHE Proforma with ITC cash grant 10 Yr Amort_for deferral_102809 3 3" xfId="25433"/>
    <cellStyle name="_Tenaska Comparison_(C) WHE Proforma with ITC cash grant 10 Yr Amort_for deferral_102809 4" xfId="14412"/>
    <cellStyle name="_Tenaska Comparison_(C) WHE Proforma with ITC cash grant 10 Yr Amort_for deferral_102809 4 2" xfId="25434"/>
    <cellStyle name="_Tenaska Comparison_(C) WHE Proforma with ITC cash grant 10 Yr Amort_for deferral_102809 4 2 2" xfId="25435"/>
    <cellStyle name="_Tenaska Comparison_(C) WHE Proforma with ITC cash grant 10 Yr Amort_for deferral_102809 4 3" xfId="25436"/>
    <cellStyle name="_Tenaska Comparison_(C) WHE Proforma with ITC cash grant 10 Yr Amort_for deferral_102809 5" xfId="25437"/>
    <cellStyle name="_Tenaska Comparison_(C) WHE Proforma with ITC cash grant 10 Yr Amort_for deferral_102809 5 2" xfId="25438"/>
    <cellStyle name="_Tenaska Comparison_(C) WHE Proforma with ITC cash grant 10 Yr Amort_for deferral_102809 6" xfId="25439"/>
    <cellStyle name="_Tenaska Comparison_(C) WHE Proforma with ITC cash grant 10 Yr Amort_for deferral_102809 6 2" xfId="25440"/>
    <cellStyle name="_Tenaska Comparison_(C) WHE Proforma with ITC cash grant 10 Yr Amort_for deferral_102809_16.07E Wild Horse Wind Expansionwrkingfile" xfId="4519"/>
    <cellStyle name="_Tenaska Comparison_(C) WHE Proforma with ITC cash grant 10 Yr Amort_for deferral_102809_16.07E Wild Horse Wind Expansionwrkingfile 2" xfId="4520"/>
    <cellStyle name="_Tenaska Comparison_(C) WHE Proforma with ITC cash grant 10 Yr Amort_for deferral_102809_16.07E Wild Horse Wind Expansionwrkingfile 2 2" xfId="4521"/>
    <cellStyle name="_Tenaska Comparison_(C) WHE Proforma with ITC cash grant 10 Yr Amort_for deferral_102809_16.07E Wild Horse Wind Expansionwrkingfile 2 2 2" xfId="19049"/>
    <cellStyle name="_Tenaska Comparison_(C) WHE Proforma with ITC cash grant 10 Yr Amort_for deferral_102809_16.07E Wild Horse Wind Expansionwrkingfile 2 2 2 2" xfId="25441"/>
    <cellStyle name="_Tenaska Comparison_(C) WHE Proforma with ITC cash grant 10 Yr Amort_for deferral_102809_16.07E Wild Horse Wind Expansionwrkingfile 2 3" xfId="14415"/>
    <cellStyle name="_Tenaska Comparison_(C) WHE Proforma with ITC cash grant 10 Yr Amort_for deferral_102809_16.07E Wild Horse Wind Expansionwrkingfile 2 3 2" xfId="25442"/>
    <cellStyle name="_Tenaska Comparison_(C) WHE Proforma with ITC cash grant 10 Yr Amort_for deferral_102809_16.07E Wild Horse Wind Expansionwrkingfile 2 4" xfId="25443"/>
    <cellStyle name="_Tenaska Comparison_(C) WHE Proforma with ITC cash grant 10 Yr Amort_for deferral_102809_16.07E Wild Horse Wind Expansionwrkingfile 2 4 2" xfId="25444"/>
    <cellStyle name="_Tenaska Comparison_(C) WHE Proforma with ITC cash grant 10 Yr Amort_for deferral_102809_16.07E Wild Horse Wind Expansionwrkingfile 3" xfId="4522"/>
    <cellStyle name="_Tenaska Comparison_(C) WHE Proforma with ITC cash grant 10 Yr Amort_for deferral_102809_16.07E Wild Horse Wind Expansionwrkingfile 3 2" xfId="19050"/>
    <cellStyle name="_Tenaska Comparison_(C) WHE Proforma with ITC cash grant 10 Yr Amort_for deferral_102809_16.07E Wild Horse Wind Expansionwrkingfile 3 2 2" xfId="25445"/>
    <cellStyle name="_Tenaska Comparison_(C) WHE Proforma with ITC cash grant 10 Yr Amort_for deferral_102809_16.07E Wild Horse Wind Expansionwrkingfile 3 3" xfId="25446"/>
    <cellStyle name="_Tenaska Comparison_(C) WHE Proforma with ITC cash grant 10 Yr Amort_for deferral_102809_16.07E Wild Horse Wind Expansionwrkingfile 4" xfId="14414"/>
    <cellStyle name="_Tenaska Comparison_(C) WHE Proforma with ITC cash grant 10 Yr Amort_for deferral_102809_16.07E Wild Horse Wind Expansionwrkingfile 4 2" xfId="25447"/>
    <cellStyle name="_Tenaska Comparison_(C) WHE Proforma with ITC cash grant 10 Yr Amort_for deferral_102809_16.07E Wild Horse Wind Expansionwrkingfile 4 2 2" xfId="25448"/>
    <cellStyle name="_Tenaska Comparison_(C) WHE Proforma with ITC cash grant 10 Yr Amort_for deferral_102809_16.07E Wild Horse Wind Expansionwrkingfile 4 3" xfId="25449"/>
    <cellStyle name="_Tenaska Comparison_(C) WHE Proforma with ITC cash grant 10 Yr Amort_for deferral_102809_16.07E Wild Horse Wind Expansionwrkingfile 5" xfId="25450"/>
    <cellStyle name="_Tenaska Comparison_(C) WHE Proforma with ITC cash grant 10 Yr Amort_for deferral_102809_16.07E Wild Horse Wind Expansionwrkingfile 5 2" xfId="25451"/>
    <cellStyle name="_Tenaska Comparison_(C) WHE Proforma with ITC cash grant 10 Yr Amort_for deferral_102809_16.07E Wild Horse Wind Expansionwrkingfile 6" xfId="25452"/>
    <cellStyle name="_Tenaska Comparison_(C) WHE Proforma with ITC cash grant 10 Yr Amort_for deferral_102809_16.07E Wild Horse Wind Expansionwrkingfile 6 2" xfId="25453"/>
    <cellStyle name="_Tenaska Comparison_(C) WHE Proforma with ITC cash grant 10 Yr Amort_for deferral_102809_16.07E Wild Horse Wind Expansionwrkingfile SF" xfId="4523"/>
    <cellStyle name="_Tenaska Comparison_(C) WHE Proforma with ITC cash grant 10 Yr Amort_for deferral_102809_16.07E Wild Horse Wind Expansionwrkingfile SF 2" xfId="4524"/>
    <cellStyle name="_Tenaska Comparison_(C) WHE Proforma with ITC cash grant 10 Yr Amort_for deferral_102809_16.07E Wild Horse Wind Expansionwrkingfile SF 2 2" xfId="4525"/>
    <cellStyle name="_Tenaska Comparison_(C) WHE Proforma with ITC cash grant 10 Yr Amort_for deferral_102809_16.07E Wild Horse Wind Expansionwrkingfile SF 2 2 2" xfId="19051"/>
    <cellStyle name="_Tenaska Comparison_(C) WHE Proforma with ITC cash grant 10 Yr Amort_for deferral_102809_16.07E Wild Horse Wind Expansionwrkingfile SF 2 2 2 2" xfId="25454"/>
    <cellStyle name="_Tenaska Comparison_(C) WHE Proforma with ITC cash grant 10 Yr Amort_for deferral_102809_16.07E Wild Horse Wind Expansionwrkingfile SF 2 3" xfId="14417"/>
    <cellStyle name="_Tenaska Comparison_(C) WHE Proforma with ITC cash grant 10 Yr Amort_for deferral_102809_16.07E Wild Horse Wind Expansionwrkingfile SF 2 3 2" xfId="25455"/>
    <cellStyle name="_Tenaska Comparison_(C) WHE Proforma with ITC cash grant 10 Yr Amort_for deferral_102809_16.07E Wild Horse Wind Expansionwrkingfile SF 2 4" xfId="25456"/>
    <cellStyle name="_Tenaska Comparison_(C) WHE Proforma with ITC cash grant 10 Yr Amort_for deferral_102809_16.07E Wild Horse Wind Expansionwrkingfile SF 2 4 2" xfId="25457"/>
    <cellStyle name="_Tenaska Comparison_(C) WHE Proforma with ITC cash grant 10 Yr Amort_for deferral_102809_16.07E Wild Horse Wind Expansionwrkingfile SF 3" xfId="4526"/>
    <cellStyle name="_Tenaska Comparison_(C) WHE Proforma with ITC cash grant 10 Yr Amort_for deferral_102809_16.07E Wild Horse Wind Expansionwrkingfile SF 3 2" xfId="19052"/>
    <cellStyle name="_Tenaska Comparison_(C) WHE Proforma with ITC cash grant 10 Yr Amort_for deferral_102809_16.07E Wild Horse Wind Expansionwrkingfile SF 3 2 2" xfId="25458"/>
    <cellStyle name="_Tenaska Comparison_(C) WHE Proforma with ITC cash grant 10 Yr Amort_for deferral_102809_16.07E Wild Horse Wind Expansionwrkingfile SF 3 3" xfId="25459"/>
    <cellStyle name="_Tenaska Comparison_(C) WHE Proforma with ITC cash grant 10 Yr Amort_for deferral_102809_16.07E Wild Horse Wind Expansionwrkingfile SF 4" xfId="14416"/>
    <cellStyle name="_Tenaska Comparison_(C) WHE Proforma with ITC cash grant 10 Yr Amort_for deferral_102809_16.07E Wild Horse Wind Expansionwrkingfile SF 4 2" xfId="25460"/>
    <cellStyle name="_Tenaska Comparison_(C) WHE Proforma with ITC cash grant 10 Yr Amort_for deferral_102809_16.07E Wild Horse Wind Expansionwrkingfile SF 4 2 2" xfId="25461"/>
    <cellStyle name="_Tenaska Comparison_(C) WHE Proforma with ITC cash grant 10 Yr Amort_for deferral_102809_16.07E Wild Horse Wind Expansionwrkingfile SF 4 3" xfId="25462"/>
    <cellStyle name="_Tenaska Comparison_(C) WHE Proforma with ITC cash grant 10 Yr Amort_for deferral_102809_16.07E Wild Horse Wind Expansionwrkingfile SF 5" xfId="25463"/>
    <cellStyle name="_Tenaska Comparison_(C) WHE Proforma with ITC cash grant 10 Yr Amort_for deferral_102809_16.07E Wild Horse Wind Expansionwrkingfile SF 5 2" xfId="25464"/>
    <cellStyle name="_Tenaska Comparison_(C) WHE Proforma with ITC cash grant 10 Yr Amort_for deferral_102809_16.07E Wild Horse Wind Expansionwrkingfile SF 6" xfId="25465"/>
    <cellStyle name="_Tenaska Comparison_(C) WHE Proforma with ITC cash grant 10 Yr Amort_for deferral_102809_16.07E Wild Horse Wind Expansionwrkingfile SF 6 2" xfId="25466"/>
    <cellStyle name="_Tenaska Comparison_(C) WHE Proforma with ITC cash grant 10 Yr Amort_for deferral_102809_16.07E Wild Horse Wind Expansionwrkingfile SF_DEM-WP(C) ENERG10C--ctn Mid-C_042010 2010GRC" xfId="9692"/>
    <cellStyle name="_Tenaska Comparison_(C) WHE Proforma with ITC cash grant 10 Yr Amort_for deferral_102809_16.07E Wild Horse Wind Expansionwrkingfile SF_DEM-WP(C) ENERG10C--ctn Mid-C_042010 2010GRC 2" xfId="39379"/>
    <cellStyle name="_Tenaska Comparison_(C) WHE Proforma with ITC cash grant 10 Yr Amort_for deferral_102809_16.07E Wild Horse Wind Expansionwrkingfile_DEM-WP(C) ENERG10C--ctn Mid-C_042010 2010GRC" xfId="9693"/>
    <cellStyle name="_Tenaska Comparison_(C) WHE Proforma with ITC cash grant 10 Yr Amort_for deferral_102809_16.07E Wild Horse Wind Expansionwrkingfile_DEM-WP(C) ENERG10C--ctn Mid-C_042010 2010GRC 2" xfId="39380"/>
    <cellStyle name="_Tenaska Comparison_(C) WHE Proforma with ITC cash grant 10 Yr Amort_for deferral_102809_16.37E Wild Horse Expansion DeferralRevwrkingfile SF" xfId="4527"/>
    <cellStyle name="_Tenaska Comparison_(C) WHE Proforma with ITC cash grant 10 Yr Amort_for deferral_102809_16.37E Wild Horse Expansion DeferralRevwrkingfile SF 2" xfId="4528"/>
    <cellStyle name="_Tenaska Comparison_(C) WHE Proforma with ITC cash grant 10 Yr Amort_for deferral_102809_16.37E Wild Horse Expansion DeferralRevwrkingfile SF 2 2" xfId="4529"/>
    <cellStyle name="_Tenaska Comparison_(C) WHE Proforma with ITC cash grant 10 Yr Amort_for deferral_102809_16.37E Wild Horse Expansion DeferralRevwrkingfile SF 2 2 2" xfId="19053"/>
    <cellStyle name="_Tenaska Comparison_(C) WHE Proforma with ITC cash grant 10 Yr Amort_for deferral_102809_16.37E Wild Horse Expansion DeferralRevwrkingfile SF 2 2 2 2" xfId="25467"/>
    <cellStyle name="_Tenaska Comparison_(C) WHE Proforma with ITC cash grant 10 Yr Amort_for deferral_102809_16.37E Wild Horse Expansion DeferralRevwrkingfile SF 2 3" xfId="14419"/>
    <cellStyle name="_Tenaska Comparison_(C) WHE Proforma with ITC cash grant 10 Yr Amort_for deferral_102809_16.37E Wild Horse Expansion DeferralRevwrkingfile SF 2 3 2" xfId="25468"/>
    <cellStyle name="_Tenaska Comparison_(C) WHE Proforma with ITC cash grant 10 Yr Amort_for deferral_102809_16.37E Wild Horse Expansion DeferralRevwrkingfile SF 2 4" xfId="25469"/>
    <cellStyle name="_Tenaska Comparison_(C) WHE Proforma with ITC cash grant 10 Yr Amort_for deferral_102809_16.37E Wild Horse Expansion DeferralRevwrkingfile SF 2 4 2" xfId="25470"/>
    <cellStyle name="_Tenaska Comparison_(C) WHE Proforma with ITC cash grant 10 Yr Amort_for deferral_102809_16.37E Wild Horse Expansion DeferralRevwrkingfile SF 3" xfId="4530"/>
    <cellStyle name="_Tenaska Comparison_(C) WHE Proforma with ITC cash grant 10 Yr Amort_for deferral_102809_16.37E Wild Horse Expansion DeferralRevwrkingfile SF 3 2" xfId="19054"/>
    <cellStyle name="_Tenaska Comparison_(C) WHE Proforma with ITC cash grant 10 Yr Amort_for deferral_102809_16.37E Wild Horse Expansion DeferralRevwrkingfile SF 3 2 2" xfId="25471"/>
    <cellStyle name="_Tenaska Comparison_(C) WHE Proforma with ITC cash grant 10 Yr Amort_for deferral_102809_16.37E Wild Horse Expansion DeferralRevwrkingfile SF 3 3" xfId="25472"/>
    <cellStyle name="_Tenaska Comparison_(C) WHE Proforma with ITC cash grant 10 Yr Amort_for deferral_102809_16.37E Wild Horse Expansion DeferralRevwrkingfile SF 4" xfId="14418"/>
    <cellStyle name="_Tenaska Comparison_(C) WHE Proforma with ITC cash grant 10 Yr Amort_for deferral_102809_16.37E Wild Horse Expansion DeferralRevwrkingfile SF 4 2" xfId="25473"/>
    <cellStyle name="_Tenaska Comparison_(C) WHE Proforma with ITC cash grant 10 Yr Amort_for deferral_102809_16.37E Wild Horse Expansion DeferralRevwrkingfile SF 4 2 2" xfId="25474"/>
    <cellStyle name="_Tenaska Comparison_(C) WHE Proforma with ITC cash grant 10 Yr Amort_for deferral_102809_16.37E Wild Horse Expansion DeferralRevwrkingfile SF 4 3" xfId="25475"/>
    <cellStyle name="_Tenaska Comparison_(C) WHE Proforma with ITC cash grant 10 Yr Amort_for deferral_102809_16.37E Wild Horse Expansion DeferralRevwrkingfile SF 5" xfId="25476"/>
    <cellStyle name="_Tenaska Comparison_(C) WHE Proforma with ITC cash grant 10 Yr Amort_for deferral_102809_16.37E Wild Horse Expansion DeferralRevwrkingfile SF 5 2" xfId="25477"/>
    <cellStyle name="_Tenaska Comparison_(C) WHE Proforma with ITC cash grant 10 Yr Amort_for deferral_102809_16.37E Wild Horse Expansion DeferralRevwrkingfile SF 6" xfId="25478"/>
    <cellStyle name="_Tenaska Comparison_(C) WHE Proforma with ITC cash grant 10 Yr Amort_for deferral_102809_16.37E Wild Horse Expansion DeferralRevwrkingfile SF 6 2" xfId="25479"/>
    <cellStyle name="_Tenaska Comparison_(C) WHE Proforma with ITC cash grant 10 Yr Amort_for deferral_102809_16.37E Wild Horse Expansion DeferralRevwrkingfile SF_DEM-WP(C) ENERG10C--ctn Mid-C_042010 2010GRC" xfId="9694"/>
    <cellStyle name="_Tenaska Comparison_(C) WHE Proforma with ITC cash grant 10 Yr Amort_for deferral_102809_16.37E Wild Horse Expansion DeferralRevwrkingfile SF_DEM-WP(C) ENERG10C--ctn Mid-C_042010 2010GRC 2" xfId="39381"/>
    <cellStyle name="_Tenaska Comparison_(C) WHE Proforma with ITC cash grant 10 Yr Amort_for deferral_102809_DEM-WP(C) ENERG10C--ctn Mid-C_042010 2010GRC" xfId="9695"/>
    <cellStyle name="_Tenaska Comparison_(C) WHE Proforma with ITC cash grant 10 Yr Amort_for deferral_102809_DEM-WP(C) ENERG10C--ctn Mid-C_042010 2010GRC 2" xfId="39382"/>
    <cellStyle name="_Tenaska Comparison_(C) WHE Proforma with ITC cash grant 10 Yr Amort_for rebuttal_120709" xfId="4531"/>
    <cellStyle name="_Tenaska Comparison_(C) WHE Proforma with ITC cash grant 10 Yr Amort_for rebuttal_120709 2" xfId="4532"/>
    <cellStyle name="_Tenaska Comparison_(C) WHE Proforma with ITC cash grant 10 Yr Amort_for rebuttal_120709 2 2" xfId="4533"/>
    <cellStyle name="_Tenaska Comparison_(C) WHE Proforma with ITC cash grant 10 Yr Amort_for rebuttal_120709 2 2 2" xfId="19055"/>
    <cellStyle name="_Tenaska Comparison_(C) WHE Proforma with ITC cash grant 10 Yr Amort_for rebuttal_120709 2 2 2 2" xfId="25480"/>
    <cellStyle name="_Tenaska Comparison_(C) WHE Proforma with ITC cash grant 10 Yr Amort_for rebuttal_120709 2 3" xfId="14421"/>
    <cellStyle name="_Tenaska Comparison_(C) WHE Proforma with ITC cash grant 10 Yr Amort_for rebuttal_120709 2 3 2" xfId="25481"/>
    <cellStyle name="_Tenaska Comparison_(C) WHE Proforma with ITC cash grant 10 Yr Amort_for rebuttal_120709 2 4" xfId="25482"/>
    <cellStyle name="_Tenaska Comparison_(C) WHE Proforma with ITC cash grant 10 Yr Amort_for rebuttal_120709 2 4 2" xfId="25483"/>
    <cellStyle name="_Tenaska Comparison_(C) WHE Proforma with ITC cash grant 10 Yr Amort_for rebuttal_120709 3" xfId="4534"/>
    <cellStyle name="_Tenaska Comparison_(C) WHE Proforma with ITC cash grant 10 Yr Amort_for rebuttal_120709 3 2" xfId="19056"/>
    <cellStyle name="_Tenaska Comparison_(C) WHE Proforma with ITC cash grant 10 Yr Amort_for rebuttal_120709 3 2 2" xfId="25484"/>
    <cellStyle name="_Tenaska Comparison_(C) WHE Proforma with ITC cash grant 10 Yr Amort_for rebuttal_120709 3 3" xfId="25485"/>
    <cellStyle name="_Tenaska Comparison_(C) WHE Proforma with ITC cash grant 10 Yr Amort_for rebuttal_120709 4" xfId="14420"/>
    <cellStyle name="_Tenaska Comparison_(C) WHE Proforma with ITC cash grant 10 Yr Amort_for rebuttal_120709 4 2" xfId="25486"/>
    <cellStyle name="_Tenaska Comparison_(C) WHE Proforma with ITC cash grant 10 Yr Amort_for rebuttal_120709 4 2 2" xfId="25487"/>
    <cellStyle name="_Tenaska Comparison_(C) WHE Proforma with ITC cash grant 10 Yr Amort_for rebuttal_120709 4 3" xfId="25488"/>
    <cellStyle name="_Tenaska Comparison_(C) WHE Proforma with ITC cash grant 10 Yr Amort_for rebuttal_120709 5" xfId="25489"/>
    <cellStyle name="_Tenaska Comparison_(C) WHE Proforma with ITC cash grant 10 Yr Amort_for rebuttal_120709 5 2" xfId="25490"/>
    <cellStyle name="_Tenaska Comparison_(C) WHE Proforma with ITC cash grant 10 Yr Amort_for rebuttal_120709 6" xfId="25491"/>
    <cellStyle name="_Tenaska Comparison_(C) WHE Proforma with ITC cash grant 10 Yr Amort_for rebuttal_120709 6 2" xfId="25492"/>
    <cellStyle name="_Tenaska Comparison_(C) WHE Proforma with ITC cash grant 10 Yr Amort_for rebuttal_120709_DEM-WP(C) ENERG10C--ctn Mid-C_042010 2010GRC" xfId="9696"/>
    <cellStyle name="_Tenaska Comparison_(C) WHE Proforma with ITC cash grant 10 Yr Amort_for rebuttal_120709_DEM-WP(C) ENERG10C--ctn Mid-C_042010 2010GRC 2" xfId="39383"/>
    <cellStyle name="_Tenaska Comparison_04.07E Wild Horse Wind Expansion" xfId="4535"/>
    <cellStyle name="_Tenaska Comparison_04.07E Wild Horse Wind Expansion 2" xfId="4536"/>
    <cellStyle name="_Tenaska Comparison_04.07E Wild Horse Wind Expansion 2 2" xfId="4537"/>
    <cellStyle name="_Tenaska Comparison_04.07E Wild Horse Wind Expansion 2 2 2" xfId="19057"/>
    <cellStyle name="_Tenaska Comparison_04.07E Wild Horse Wind Expansion 2 2 2 2" xfId="25493"/>
    <cellStyle name="_Tenaska Comparison_04.07E Wild Horse Wind Expansion 2 3" xfId="14423"/>
    <cellStyle name="_Tenaska Comparison_04.07E Wild Horse Wind Expansion 2 3 2" xfId="25494"/>
    <cellStyle name="_Tenaska Comparison_04.07E Wild Horse Wind Expansion 2 4" xfId="25495"/>
    <cellStyle name="_Tenaska Comparison_04.07E Wild Horse Wind Expansion 2 4 2" xfId="25496"/>
    <cellStyle name="_Tenaska Comparison_04.07E Wild Horse Wind Expansion 3" xfId="4538"/>
    <cellStyle name="_Tenaska Comparison_04.07E Wild Horse Wind Expansion 3 2" xfId="19058"/>
    <cellStyle name="_Tenaska Comparison_04.07E Wild Horse Wind Expansion 3 2 2" xfId="25497"/>
    <cellStyle name="_Tenaska Comparison_04.07E Wild Horse Wind Expansion 3 3" xfId="25498"/>
    <cellStyle name="_Tenaska Comparison_04.07E Wild Horse Wind Expansion 4" xfId="14422"/>
    <cellStyle name="_Tenaska Comparison_04.07E Wild Horse Wind Expansion 4 2" xfId="25499"/>
    <cellStyle name="_Tenaska Comparison_04.07E Wild Horse Wind Expansion 4 2 2" xfId="25500"/>
    <cellStyle name="_Tenaska Comparison_04.07E Wild Horse Wind Expansion 4 3" xfId="25501"/>
    <cellStyle name="_Tenaska Comparison_04.07E Wild Horse Wind Expansion 5" xfId="25502"/>
    <cellStyle name="_Tenaska Comparison_04.07E Wild Horse Wind Expansion 5 2" xfId="25503"/>
    <cellStyle name="_Tenaska Comparison_04.07E Wild Horse Wind Expansion 6" xfId="25504"/>
    <cellStyle name="_Tenaska Comparison_04.07E Wild Horse Wind Expansion 6 2" xfId="25505"/>
    <cellStyle name="_Tenaska Comparison_04.07E Wild Horse Wind Expansion_16.07E Wild Horse Wind Expansionwrkingfile" xfId="4539"/>
    <cellStyle name="_Tenaska Comparison_04.07E Wild Horse Wind Expansion_16.07E Wild Horse Wind Expansionwrkingfile 2" xfId="4540"/>
    <cellStyle name="_Tenaska Comparison_04.07E Wild Horse Wind Expansion_16.07E Wild Horse Wind Expansionwrkingfile 2 2" xfId="4541"/>
    <cellStyle name="_Tenaska Comparison_04.07E Wild Horse Wind Expansion_16.07E Wild Horse Wind Expansionwrkingfile 2 2 2" xfId="19059"/>
    <cellStyle name="_Tenaska Comparison_04.07E Wild Horse Wind Expansion_16.07E Wild Horse Wind Expansionwrkingfile 2 2 2 2" xfId="25506"/>
    <cellStyle name="_Tenaska Comparison_04.07E Wild Horse Wind Expansion_16.07E Wild Horse Wind Expansionwrkingfile 2 3" xfId="14425"/>
    <cellStyle name="_Tenaska Comparison_04.07E Wild Horse Wind Expansion_16.07E Wild Horse Wind Expansionwrkingfile 2 3 2" xfId="25507"/>
    <cellStyle name="_Tenaska Comparison_04.07E Wild Horse Wind Expansion_16.07E Wild Horse Wind Expansionwrkingfile 2 4" xfId="25508"/>
    <cellStyle name="_Tenaska Comparison_04.07E Wild Horse Wind Expansion_16.07E Wild Horse Wind Expansionwrkingfile 2 4 2" xfId="25509"/>
    <cellStyle name="_Tenaska Comparison_04.07E Wild Horse Wind Expansion_16.07E Wild Horse Wind Expansionwrkingfile 3" xfId="4542"/>
    <cellStyle name="_Tenaska Comparison_04.07E Wild Horse Wind Expansion_16.07E Wild Horse Wind Expansionwrkingfile 3 2" xfId="19060"/>
    <cellStyle name="_Tenaska Comparison_04.07E Wild Horse Wind Expansion_16.07E Wild Horse Wind Expansionwrkingfile 3 2 2" xfId="25510"/>
    <cellStyle name="_Tenaska Comparison_04.07E Wild Horse Wind Expansion_16.07E Wild Horse Wind Expansionwrkingfile 3 3" xfId="25511"/>
    <cellStyle name="_Tenaska Comparison_04.07E Wild Horse Wind Expansion_16.07E Wild Horse Wind Expansionwrkingfile 4" xfId="14424"/>
    <cellStyle name="_Tenaska Comparison_04.07E Wild Horse Wind Expansion_16.07E Wild Horse Wind Expansionwrkingfile 4 2" xfId="25512"/>
    <cellStyle name="_Tenaska Comparison_04.07E Wild Horse Wind Expansion_16.07E Wild Horse Wind Expansionwrkingfile 4 2 2" xfId="25513"/>
    <cellStyle name="_Tenaska Comparison_04.07E Wild Horse Wind Expansion_16.07E Wild Horse Wind Expansionwrkingfile 4 3" xfId="25514"/>
    <cellStyle name="_Tenaska Comparison_04.07E Wild Horse Wind Expansion_16.07E Wild Horse Wind Expansionwrkingfile 5" xfId="25515"/>
    <cellStyle name="_Tenaska Comparison_04.07E Wild Horse Wind Expansion_16.07E Wild Horse Wind Expansionwrkingfile 5 2" xfId="25516"/>
    <cellStyle name="_Tenaska Comparison_04.07E Wild Horse Wind Expansion_16.07E Wild Horse Wind Expansionwrkingfile 6" xfId="25517"/>
    <cellStyle name="_Tenaska Comparison_04.07E Wild Horse Wind Expansion_16.07E Wild Horse Wind Expansionwrkingfile 6 2" xfId="25518"/>
    <cellStyle name="_Tenaska Comparison_04.07E Wild Horse Wind Expansion_16.07E Wild Horse Wind Expansionwrkingfile SF" xfId="4543"/>
    <cellStyle name="_Tenaska Comparison_04.07E Wild Horse Wind Expansion_16.07E Wild Horse Wind Expansionwrkingfile SF 2" xfId="4544"/>
    <cellStyle name="_Tenaska Comparison_04.07E Wild Horse Wind Expansion_16.07E Wild Horse Wind Expansionwrkingfile SF 2 2" xfId="4545"/>
    <cellStyle name="_Tenaska Comparison_04.07E Wild Horse Wind Expansion_16.07E Wild Horse Wind Expansionwrkingfile SF 2 2 2" xfId="19061"/>
    <cellStyle name="_Tenaska Comparison_04.07E Wild Horse Wind Expansion_16.07E Wild Horse Wind Expansionwrkingfile SF 2 2 2 2" xfId="25519"/>
    <cellStyle name="_Tenaska Comparison_04.07E Wild Horse Wind Expansion_16.07E Wild Horse Wind Expansionwrkingfile SF 2 3" xfId="14427"/>
    <cellStyle name="_Tenaska Comparison_04.07E Wild Horse Wind Expansion_16.07E Wild Horse Wind Expansionwrkingfile SF 2 3 2" xfId="25520"/>
    <cellStyle name="_Tenaska Comparison_04.07E Wild Horse Wind Expansion_16.07E Wild Horse Wind Expansionwrkingfile SF 2 4" xfId="25521"/>
    <cellStyle name="_Tenaska Comparison_04.07E Wild Horse Wind Expansion_16.07E Wild Horse Wind Expansionwrkingfile SF 2 4 2" xfId="25522"/>
    <cellStyle name="_Tenaska Comparison_04.07E Wild Horse Wind Expansion_16.07E Wild Horse Wind Expansionwrkingfile SF 3" xfId="4546"/>
    <cellStyle name="_Tenaska Comparison_04.07E Wild Horse Wind Expansion_16.07E Wild Horse Wind Expansionwrkingfile SF 3 2" xfId="19062"/>
    <cellStyle name="_Tenaska Comparison_04.07E Wild Horse Wind Expansion_16.07E Wild Horse Wind Expansionwrkingfile SF 3 2 2" xfId="25523"/>
    <cellStyle name="_Tenaska Comparison_04.07E Wild Horse Wind Expansion_16.07E Wild Horse Wind Expansionwrkingfile SF 3 3" xfId="25524"/>
    <cellStyle name="_Tenaska Comparison_04.07E Wild Horse Wind Expansion_16.07E Wild Horse Wind Expansionwrkingfile SF 4" xfId="14426"/>
    <cellStyle name="_Tenaska Comparison_04.07E Wild Horse Wind Expansion_16.07E Wild Horse Wind Expansionwrkingfile SF 4 2" xfId="25525"/>
    <cellStyle name="_Tenaska Comparison_04.07E Wild Horse Wind Expansion_16.07E Wild Horse Wind Expansionwrkingfile SF 4 2 2" xfId="25526"/>
    <cellStyle name="_Tenaska Comparison_04.07E Wild Horse Wind Expansion_16.07E Wild Horse Wind Expansionwrkingfile SF 4 3" xfId="25527"/>
    <cellStyle name="_Tenaska Comparison_04.07E Wild Horse Wind Expansion_16.07E Wild Horse Wind Expansionwrkingfile SF 5" xfId="25528"/>
    <cellStyle name="_Tenaska Comparison_04.07E Wild Horse Wind Expansion_16.07E Wild Horse Wind Expansionwrkingfile SF 5 2" xfId="25529"/>
    <cellStyle name="_Tenaska Comparison_04.07E Wild Horse Wind Expansion_16.07E Wild Horse Wind Expansionwrkingfile SF 6" xfId="25530"/>
    <cellStyle name="_Tenaska Comparison_04.07E Wild Horse Wind Expansion_16.07E Wild Horse Wind Expansionwrkingfile SF 6 2" xfId="25531"/>
    <cellStyle name="_Tenaska Comparison_04.07E Wild Horse Wind Expansion_16.07E Wild Horse Wind Expansionwrkingfile SF_DEM-WP(C) ENERG10C--ctn Mid-C_042010 2010GRC" xfId="9697"/>
    <cellStyle name="_Tenaska Comparison_04.07E Wild Horse Wind Expansion_16.07E Wild Horse Wind Expansionwrkingfile SF_DEM-WP(C) ENERG10C--ctn Mid-C_042010 2010GRC 2" xfId="39384"/>
    <cellStyle name="_Tenaska Comparison_04.07E Wild Horse Wind Expansion_16.07E Wild Horse Wind Expansionwrkingfile_DEM-WP(C) ENERG10C--ctn Mid-C_042010 2010GRC" xfId="9698"/>
    <cellStyle name="_Tenaska Comparison_04.07E Wild Horse Wind Expansion_16.07E Wild Horse Wind Expansionwrkingfile_DEM-WP(C) ENERG10C--ctn Mid-C_042010 2010GRC 2" xfId="39385"/>
    <cellStyle name="_Tenaska Comparison_04.07E Wild Horse Wind Expansion_16.37E Wild Horse Expansion DeferralRevwrkingfile SF" xfId="4547"/>
    <cellStyle name="_Tenaska Comparison_04.07E Wild Horse Wind Expansion_16.37E Wild Horse Expansion DeferralRevwrkingfile SF 2" xfId="4548"/>
    <cellStyle name="_Tenaska Comparison_04.07E Wild Horse Wind Expansion_16.37E Wild Horse Expansion DeferralRevwrkingfile SF 2 2" xfId="4549"/>
    <cellStyle name="_Tenaska Comparison_04.07E Wild Horse Wind Expansion_16.37E Wild Horse Expansion DeferralRevwrkingfile SF 2 2 2" xfId="19063"/>
    <cellStyle name="_Tenaska Comparison_04.07E Wild Horse Wind Expansion_16.37E Wild Horse Expansion DeferralRevwrkingfile SF 2 2 2 2" xfId="25532"/>
    <cellStyle name="_Tenaska Comparison_04.07E Wild Horse Wind Expansion_16.37E Wild Horse Expansion DeferralRevwrkingfile SF 2 3" xfId="14429"/>
    <cellStyle name="_Tenaska Comparison_04.07E Wild Horse Wind Expansion_16.37E Wild Horse Expansion DeferralRevwrkingfile SF 2 3 2" xfId="25533"/>
    <cellStyle name="_Tenaska Comparison_04.07E Wild Horse Wind Expansion_16.37E Wild Horse Expansion DeferralRevwrkingfile SF 2 4" xfId="25534"/>
    <cellStyle name="_Tenaska Comparison_04.07E Wild Horse Wind Expansion_16.37E Wild Horse Expansion DeferralRevwrkingfile SF 2 4 2" xfId="25535"/>
    <cellStyle name="_Tenaska Comparison_04.07E Wild Horse Wind Expansion_16.37E Wild Horse Expansion DeferralRevwrkingfile SF 3" xfId="4550"/>
    <cellStyle name="_Tenaska Comparison_04.07E Wild Horse Wind Expansion_16.37E Wild Horse Expansion DeferralRevwrkingfile SF 3 2" xfId="19064"/>
    <cellStyle name="_Tenaska Comparison_04.07E Wild Horse Wind Expansion_16.37E Wild Horse Expansion DeferralRevwrkingfile SF 3 2 2" xfId="25536"/>
    <cellStyle name="_Tenaska Comparison_04.07E Wild Horse Wind Expansion_16.37E Wild Horse Expansion DeferralRevwrkingfile SF 3 3" xfId="25537"/>
    <cellStyle name="_Tenaska Comparison_04.07E Wild Horse Wind Expansion_16.37E Wild Horse Expansion DeferralRevwrkingfile SF 4" xfId="14428"/>
    <cellStyle name="_Tenaska Comparison_04.07E Wild Horse Wind Expansion_16.37E Wild Horse Expansion DeferralRevwrkingfile SF 4 2" xfId="25538"/>
    <cellStyle name="_Tenaska Comparison_04.07E Wild Horse Wind Expansion_16.37E Wild Horse Expansion DeferralRevwrkingfile SF 4 2 2" xfId="25539"/>
    <cellStyle name="_Tenaska Comparison_04.07E Wild Horse Wind Expansion_16.37E Wild Horse Expansion DeferralRevwrkingfile SF 4 3" xfId="25540"/>
    <cellStyle name="_Tenaska Comparison_04.07E Wild Horse Wind Expansion_16.37E Wild Horse Expansion DeferralRevwrkingfile SF 5" xfId="25541"/>
    <cellStyle name="_Tenaska Comparison_04.07E Wild Horse Wind Expansion_16.37E Wild Horse Expansion DeferralRevwrkingfile SF 5 2" xfId="25542"/>
    <cellStyle name="_Tenaska Comparison_04.07E Wild Horse Wind Expansion_16.37E Wild Horse Expansion DeferralRevwrkingfile SF 6" xfId="25543"/>
    <cellStyle name="_Tenaska Comparison_04.07E Wild Horse Wind Expansion_16.37E Wild Horse Expansion DeferralRevwrkingfile SF 6 2" xfId="25544"/>
    <cellStyle name="_Tenaska Comparison_04.07E Wild Horse Wind Expansion_16.37E Wild Horse Expansion DeferralRevwrkingfile SF_DEM-WP(C) ENERG10C--ctn Mid-C_042010 2010GRC" xfId="9699"/>
    <cellStyle name="_Tenaska Comparison_04.07E Wild Horse Wind Expansion_16.37E Wild Horse Expansion DeferralRevwrkingfile SF_DEM-WP(C) ENERG10C--ctn Mid-C_042010 2010GRC 2" xfId="39386"/>
    <cellStyle name="_Tenaska Comparison_04.07E Wild Horse Wind Expansion_DEM-WP(C) ENERG10C--ctn Mid-C_042010 2010GRC" xfId="9700"/>
    <cellStyle name="_Tenaska Comparison_04.07E Wild Horse Wind Expansion_DEM-WP(C) ENERG10C--ctn Mid-C_042010 2010GRC 2" xfId="39387"/>
    <cellStyle name="_Tenaska Comparison_16.07E Wild Horse Wind Expansionwrkingfile" xfId="4551"/>
    <cellStyle name="_Tenaska Comparison_16.07E Wild Horse Wind Expansionwrkingfile 2" xfId="4552"/>
    <cellStyle name="_Tenaska Comparison_16.07E Wild Horse Wind Expansionwrkingfile 2 2" xfId="4553"/>
    <cellStyle name="_Tenaska Comparison_16.07E Wild Horse Wind Expansionwrkingfile 2 2 2" xfId="19065"/>
    <cellStyle name="_Tenaska Comparison_16.07E Wild Horse Wind Expansionwrkingfile 2 2 2 2" xfId="25545"/>
    <cellStyle name="_Tenaska Comparison_16.07E Wild Horse Wind Expansionwrkingfile 2 3" xfId="14431"/>
    <cellStyle name="_Tenaska Comparison_16.07E Wild Horse Wind Expansionwrkingfile 2 3 2" xfId="25546"/>
    <cellStyle name="_Tenaska Comparison_16.07E Wild Horse Wind Expansionwrkingfile 2 4" xfId="25547"/>
    <cellStyle name="_Tenaska Comparison_16.07E Wild Horse Wind Expansionwrkingfile 2 4 2" xfId="25548"/>
    <cellStyle name="_Tenaska Comparison_16.07E Wild Horse Wind Expansionwrkingfile 3" xfId="4554"/>
    <cellStyle name="_Tenaska Comparison_16.07E Wild Horse Wind Expansionwrkingfile 3 2" xfId="19066"/>
    <cellStyle name="_Tenaska Comparison_16.07E Wild Horse Wind Expansionwrkingfile 3 2 2" xfId="25549"/>
    <cellStyle name="_Tenaska Comparison_16.07E Wild Horse Wind Expansionwrkingfile 3 3" xfId="25550"/>
    <cellStyle name="_Tenaska Comparison_16.07E Wild Horse Wind Expansionwrkingfile 4" xfId="14430"/>
    <cellStyle name="_Tenaska Comparison_16.07E Wild Horse Wind Expansionwrkingfile 4 2" xfId="25551"/>
    <cellStyle name="_Tenaska Comparison_16.07E Wild Horse Wind Expansionwrkingfile 4 2 2" xfId="25552"/>
    <cellStyle name="_Tenaska Comparison_16.07E Wild Horse Wind Expansionwrkingfile 4 3" xfId="25553"/>
    <cellStyle name="_Tenaska Comparison_16.07E Wild Horse Wind Expansionwrkingfile 5" xfId="25554"/>
    <cellStyle name="_Tenaska Comparison_16.07E Wild Horse Wind Expansionwrkingfile 5 2" xfId="25555"/>
    <cellStyle name="_Tenaska Comparison_16.07E Wild Horse Wind Expansionwrkingfile 6" xfId="25556"/>
    <cellStyle name="_Tenaska Comparison_16.07E Wild Horse Wind Expansionwrkingfile 6 2" xfId="25557"/>
    <cellStyle name="_Tenaska Comparison_16.07E Wild Horse Wind Expansionwrkingfile SF" xfId="4555"/>
    <cellStyle name="_Tenaska Comparison_16.07E Wild Horse Wind Expansionwrkingfile SF 2" xfId="4556"/>
    <cellStyle name="_Tenaska Comparison_16.07E Wild Horse Wind Expansionwrkingfile SF 2 2" xfId="4557"/>
    <cellStyle name="_Tenaska Comparison_16.07E Wild Horse Wind Expansionwrkingfile SF 2 2 2" xfId="19067"/>
    <cellStyle name="_Tenaska Comparison_16.07E Wild Horse Wind Expansionwrkingfile SF 2 2 2 2" xfId="25558"/>
    <cellStyle name="_Tenaska Comparison_16.07E Wild Horse Wind Expansionwrkingfile SF 2 3" xfId="14433"/>
    <cellStyle name="_Tenaska Comparison_16.07E Wild Horse Wind Expansionwrkingfile SF 2 3 2" xfId="25559"/>
    <cellStyle name="_Tenaska Comparison_16.07E Wild Horse Wind Expansionwrkingfile SF 2 4" xfId="25560"/>
    <cellStyle name="_Tenaska Comparison_16.07E Wild Horse Wind Expansionwrkingfile SF 2 4 2" xfId="25561"/>
    <cellStyle name="_Tenaska Comparison_16.07E Wild Horse Wind Expansionwrkingfile SF 3" xfId="4558"/>
    <cellStyle name="_Tenaska Comparison_16.07E Wild Horse Wind Expansionwrkingfile SF 3 2" xfId="19068"/>
    <cellStyle name="_Tenaska Comparison_16.07E Wild Horse Wind Expansionwrkingfile SF 3 2 2" xfId="25562"/>
    <cellStyle name="_Tenaska Comparison_16.07E Wild Horse Wind Expansionwrkingfile SF 3 3" xfId="25563"/>
    <cellStyle name="_Tenaska Comparison_16.07E Wild Horse Wind Expansionwrkingfile SF 4" xfId="14432"/>
    <cellStyle name="_Tenaska Comparison_16.07E Wild Horse Wind Expansionwrkingfile SF 4 2" xfId="25564"/>
    <cellStyle name="_Tenaska Comparison_16.07E Wild Horse Wind Expansionwrkingfile SF 4 2 2" xfId="25565"/>
    <cellStyle name="_Tenaska Comparison_16.07E Wild Horse Wind Expansionwrkingfile SF 4 3" xfId="25566"/>
    <cellStyle name="_Tenaska Comparison_16.07E Wild Horse Wind Expansionwrkingfile SF 5" xfId="25567"/>
    <cellStyle name="_Tenaska Comparison_16.07E Wild Horse Wind Expansionwrkingfile SF 5 2" xfId="25568"/>
    <cellStyle name="_Tenaska Comparison_16.07E Wild Horse Wind Expansionwrkingfile SF 6" xfId="25569"/>
    <cellStyle name="_Tenaska Comparison_16.07E Wild Horse Wind Expansionwrkingfile SF 6 2" xfId="25570"/>
    <cellStyle name="_Tenaska Comparison_16.07E Wild Horse Wind Expansionwrkingfile SF_DEM-WP(C) ENERG10C--ctn Mid-C_042010 2010GRC" xfId="9701"/>
    <cellStyle name="_Tenaska Comparison_16.07E Wild Horse Wind Expansionwrkingfile SF_DEM-WP(C) ENERG10C--ctn Mid-C_042010 2010GRC 2" xfId="39388"/>
    <cellStyle name="_Tenaska Comparison_16.07E Wild Horse Wind Expansionwrkingfile_DEM-WP(C) ENERG10C--ctn Mid-C_042010 2010GRC" xfId="9702"/>
    <cellStyle name="_Tenaska Comparison_16.07E Wild Horse Wind Expansionwrkingfile_DEM-WP(C) ENERG10C--ctn Mid-C_042010 2010GRC 2" xfId="39389"/>
    <cellStyle name="_Tenaska Comparison_16.37E Wild Horse Expansion DeferralRevwrkingfile SF" xfId="4559"/>
    <cellStyle name="_Tenaska Comparison_16.37E Wild Horse Expansion DeferralRevwrkingfile SF 2" xfId="4560"/>
    <cellStyle name="_Tenaska Comparison_16.37E Wild Horse Expansion DeferralRevwrkingfile SF 2 2" xfId="4561"/>
    <cellStyle name="_Tenaska Comparison_16.37E Wild Horse Expansion DeferralRevwrkingfile SF 2 2 2" xfId="19069"/>
    <cellStyle name="_Tenaska Comparison_16.37E Wild Horse Expansion DeferralRevwrkingfile SF 2 2 2 2" xfId="25571"/>
    <cellStyle name="_Tenaska Comparison_16.37E Wild Horse Expansion DeferralRevwrkingfile SF 2 3" xfId="14435"/>
    <cellStyle name="_Tenaska Comparison_16.37E Wild Horse Expansion DeferralRevwrkingfile SF 2 3 2" xfId="25572"/>
    <cellStyle name="_Tenaska Comparison_16.37E Wild Horse Expansion DeferralRevwrkingfile SF 2 4" xfId="25573"/>
    <cellStyle name="_Tenaska Comparison_16.37E Wild Horse Expansion DeferralRevwrkingfile SF 2 4 2" xfId="25574"/>
    <cellStyle name="_Tenaska Comparison_16.37E Wild Horse Expansion DeferralRevwrkingfile SF 3" xfId="4562"/>
    <cellStyle name="_Tenaska Comparison_16.37E Wild Horse Expansion DeferralRevwrkingfile SF 3 2" xfId="19070"/>
    <cellStyle name="_Tenaska Comparison_16.37E Wild Horse Expansion DeferralRevwrkingfile SF 3 2 2" xfId="25575"/>
    <cellStyle name="_Tenaska Comparison_16.37E Wild Horse Expansion DeferralRevwrkingfile SF 3 3" xfId="25576"/>
    <cellStyle name="_Tenaska Comparison_16.37E Wild Horse Expansion DeferralRevwrkingfile SF 4" xfId="14434"/>
    <cellStyle name="_Tenaska Comparison_16.37E Wild Horse Expansion DeferralRevwrkingfile SF 4 2" xfId="25577"/>
    <cellStyle name="_Tenaska Comparison_16.37E Wild Horse Expansion DeferralRevwrkingfile SF 4 2 2" xfId="25578"/>
    <cellStyle name="_Tenaska Comparison_16.37E Wild Horse Expansion DeferralRevwrkingfile SF 4 3" xfId="25579"/>
    <cellStyle name="_Tenaska Comparison_16.37E Wild Horse Expansion DeferralRevwrkingfile SF 5" xfId="25580"/>
    <cellStyle name="_Tenaska Comparison_16.37E Wild Horse Expansion DeferralRevwrkingfile SF 5 2" xfId="25581"/>
    <cellStyle name="_Tenaska Comparison_16.37E Wild Horse Expansion DeferralRevwrkingfile SF 6" xfId="25582"/>
    <cellStyle name="_Tenaska Comparison_16.37E Wild Horse Expansion DeferralRevwrkingfile SF 6 2" xfId="25583"/>
    <cellStyle name="_Tenaska Comparison_16.37E Wild Horse Expansion DeferralRevwrkingfile SF_DEM-WP(C) ENERG10C--ctn Mid-C_042010 2010GRC" xfId="9703"/>
    <cellStyle name="_Tenaska Comparison_16.37E Wild Horse Expansion DeferralRevwrkingfile SF_DEM-WP(C) ENERG10C--ctn Mid-C_042010 2010GRC 2" xfId="39390"/>
    <cellStyle name="_Tenaska Comparison_2009 Compliance Filing PCA Exhibits for GRC" xfId="10872"/>
    <cellStyle name="_Tenaska Comparison_2009 Compliance Filing PCA Exhibits for GRC 2" xfId="12466"/>
    <cellStyle name="_Tenaska Comparison_2009 Compliance Filing PCA Exhibits for GRC 2 2" xfId="39391"/>
    <cellStyle name="_Tenaska Comparison_2009 Compliance Filing PCA Exhibits for GRC 3" xfId="39392"/>
    <cellStyle name="_Tenaska Comparison_2009 GRC Compl Filing - Exhibit D" xfId="4563"/>
    <cellStyle name="_Tenaska Comparison_2009 GRC Compl Filing - Exhibit D 2" xfId="4564"/>
    <cellStyle name="_Tenaska Comparison_2009 GRC Compl Filing - Exhibit D 2 2" xfId="14436"/>
    <cellStyle name="_Tenaska Comparison_2009 GRC Compl Filing - Exhibit D 2 2 2" xfId="25584"/>
    <cellStyle name="_Tenaska Comparison_2009 GRC Compl Filing - Exhibit D 2 2 2 2" xfId="25585"/>
    <cellStyle name="_Tenaska Comparison_2009 GRC Compl Filing - Exhibit D 2 3" xfId="25586"/>
    <cellStyle name="_Tenaska Comparison_2009 GRC Compl Filing - Exhibit D 2 3 2" xfId="25587"/>
    <cellStyle name="_Tenaska Comparison_2009 GRC Compl Filing - Exhibit D 2 4" xfId="25588"/>
    <cellStyle name="_Tenaska Comparison_2009 GRC Compl Filing - Exhibit D 2 4 2" xfId="25589"/>
    <cellStyle name="_Tenaska Comparison_2009 GRC Compl Filing - Exhibit D 3" xfId="12467"/>
    <cellStyle name="_Tenaska Comparison_2009 GRC Compl Filing - Exhibit D 3 2" xfId="25590"/>
    <cellStyle name="_Tenaska Comparison_2009 GRC Compl Filing - Exhibit D 3 2 2" xfId="25591"/>
    <cellStyle name="_Tenaska Comparison_2009 GRC Compl Filing - Exhibit D 3 3" xfId="25592"/>
    <cellStyle name="_Tenaska Comparison_2009 GRC Compl Filing - Exhibit D 4" xfId="25593"/>
    <cellStyle name="_Tenaska Comparison_2009 GRC Compl Filing - Exhibit D 4 2" xfId="25594"/>
    <cellStyle name="_Tenaska Comparison_2009 GRC Compl Filing - Exhibit D 4 2 2" xfId="25595"/>
    <cellStyle name="_Tenaska Comparison_2009 GRC Compl Filing - Exhibit D 4 3" xfId="25596"/>
    <cellStyle name="_Tenaska Comparison_2009 GRC Compl Filing - Exhibit D 5" xfId="25597"/>
    <cellStyle name="_Tenaska Comparison_2009 GRC Compl Filing - Exhibit D 5 2" xfId="25598"/>
    <cellStyle name="_Tenaska Comparison_2009 GRC Compl Filing - Exhibit D 6" xfId="25599"/>
    <cellStyle name="_Tenaska Comparison_2009 GRC Compl Filing - Exhibit D 6 2" xfId="25600"/>
    <cellStyle name="_Tenaska Comparison_2009 GRC Compl Filing - Exhibit D_DEM-WP(C) ENERG10C--ctn Mid-C_042010 2010GRC" xfId="9704"/>
    <cellStyle name="_Tenaska Comparison_2009 GRC Compl Filing - Exhibit D_DEM-WP(C) ENERG10C--ctn Mid-C_042010 2010GRC 2" xfId="39393"/>
    <cellStyle name="_Tenaska Comparison_3.01 Income Statement" xfId="10873"/>
    <cellStyle name="_Tenaska Comparison_4 31 Regulatory Assets and Liabilities  7 06- Exhibit D" xfId="4565"/>
    <cellStyle name="_Tenaska Comparison_4 31 Regulatory Assets and Liabilities  7 06- Exhibit D 2" xfId="4566"/>
    <cellStyle name="_Tenaska Comparison_4 31 Regulatory Assets and Liabilities  7 06- Exhibit D 2 2" xfId="4567"/>
    <cellStyle name="_Tenaska Comparison_4 31 Regulatory Assets and Liabilities  7 06- Exhibit D 2 2 2" xfId="19071"/>
    <cellStyle name="_Tenaska Comparison_4 31 Regulatory Assets and Liabilities  7 06- Exhibit D 2 2 2 2" xfId="25601"/>
    <cellStyle name="_Tenaska Comparison_4 31 Regulatory Assets and Liabilities  7 06- Exhibit D 2 2 3" xfId="25602"/>
    <cellStyle name="_Tenaska Comparison_4 31 Regulatory Assets and Liabilities  7 06- Exhibit D 2 3" xfId="14438"/>
    <cellStyle name="_Tenaska Comparison_4 31 Regulatory Assets and Liabilities  7 06- Exhibit D 2 3 2" xfId="25603"/>
    <cellStyle name="_Tenaska Comparison_4 31 Regulatory Assets and Liabilities  7 06- Exhibit D 2 3 2 2" xfId="25604"/>
    <cellStyle name="_Tenaska Comparison_4 31 Regulatory Assets and Liabilities  7 06- Exhibit D 2 3 3" xfId="25605"/>
    <cellStyle name="_Tenaska Comparison_4 31 Regulatory Assets and Liabilities  7 06- Exhibit D 2 4" xfId="25606"/>
    <cellStyle name="_Tenaska Comparison_4 31 Regulatory Assets and Liabilities  7 06- Exhibit D 2 4 2" xfId="25607"/>
    <cellStyle name="_Tenaska Comparison_4 31 Regulatory Assets and Liabilities  7 06- Exhibit D 2 5" xfId="25608"/>
    <cellStyle name="_Tenaska Comparison_4 31 Regulatory Assets and Liabilities  7 06- Exhibit D 2 5 2" xfId="25609"/>
    <cellStyle name="_Tenaska Comparison_4 31 Regulatory Assets and Liabilities  7 06- Exhibit D 3" xfId="4568"/>
    <cellStyle name="_Tenaska Comparison_4 31 Regulatory Assets and Liabilities  7 06- Exhibit D 3 2" xfId="19072"/>
    <cellStyle name="_Tenaska Comparison_4 31 Regulatory Assets and Liabilities  7 06- Exhibit D 3 2 2" xfId="25610"/>
    <cellStyle name="_Tenaska Comparison_4 31 Regulatory Assets and Liabilities  7 06- Exhibit D 3 3" xfId="25611"/>
    <cellStyle name="_Tenaska Comparison_4 31 Regulatory Assets and Liabilities  7 06- Exhibit D 4" xfId="14437"/>
    <cellStyle name="_Tenaska Comparison_4 31 Regulatory Assets and Liabilities  7 06- Exhibit D 4 2" xfId="25612"/>
    <cellStyle name="_Tenaska Comparison_4 31 Regulatory Assets and Liabilities  7 06- Exhibit D 4 2 2" xfId="25613"/>
    <cellStyle name="_Tenaska Comparison_4 31 Regulatory Assets and Liabilities  7 06- Exhibit D 4 3" xfId="25614"/>
    <cellStyle name="_Tenaska Comparison_4 31 Regulatory Assets and Liabilities  7 06- Exhibit D 5" xfId="25615"/>
    <cellStyle name="_Tenaska Comparison_4 31 Regulatory Assets and Liabilities  7 06- Exhibit D 5 2" xfId="25616"/>
    <cellStyle name="_Tenaska Comparison_4 31 Regulatory Assets and Liabilities  7 06- Exhibit D 6" xfId="25617"/>
    <cellStyle name="_Tenaska Comparison_4 31 Regulatory Assets and Liabilities  7 06- Exhibit D 6 2" xfId="25618"/>
    <cellStyle name="_Tenaska Comparison_4 31 Regulatory Assets and Liabilities  7 06- Exhibit D_DEM-WP(C) ENERG10C--ctn Mid-C_042010 2010GRC" xfId="9705"/>
    <cellStyle name="_Tenaska Comparison_4 31 Regulatory Assets and Liabilities  7 06- Exhibit D_DEM-WP(C) ENERG10C--ctn Mid-C_042010 2010GRC 2" xfId="39394"/>
    <cellStyle name="_Tenaska Comparison_4 31 Regulatory Assets and Liabilities  7 06- Exhibit D_NIM Summary" xfId="4569"/>
    <cellStyle name="_Tenaska Comparison_4 31 Regulatory Assets and Liabilities  7 06- Exhibit D_NIM Summary 2" xfId="4570"/>
    <cellStyle name="_Tenaska Comparison_4 31 Regulatory Assets and Liabilities  7 06- Exhibit D_NIM Summary 2 2" xfId="14439"/>
    <cellStyle name="_Tenaska Comparison_4 31 Regulatory Assets and Liabilities  7 06- Exhibit D_NIM Summary 2 2 2" xfId="25619"/>
    <cellStyle name="_Tenaska Comparison_4 31 Regulatory Assets and Liabilities  7 06- Exhibit D_NIM Summary 2 2 2 2" xfId="25620"/>
    <cellStyle name="_Tenaska Comparison_4 31 Regulatory Assets and Liabilities  7 06- Exhibit D_NIM Summary 2 3" xfId="25621"/>
    <cellStyle name="_Tenaska Comparison_4 31 Regulatory Assets and Liabilities  7 06- Exhibit D_NIM Summary 2 3 2" xfId="25622"/>
    <cellStyle name="_Tenaska Comparison_4 31 Regulatory Assets and Liabilities  7 06- Exhibit D_NIM Summary 2 4" xfId="25623"/>
    <cellStyle name="_Tenaska Comparison_4 31 Regulatory Assets and Liabilities  7 06- Exhibit D_NIM Summary 2 4 2" xfId="25624"/>
    <cellStyle name="_Tenaska Comparison_4 31 Regulatory Assets and Liabilities  7 06- Exhibit D_NIM Summary 3" xfId="12468"/>
    <cellStyle name="_Tenaska Comparison_4 31 Regulatory Assets and Liabilities  7 06- Exhibit D_NIM Summary 3 2" xfId="25625"/>
    <cellStyle name="_Tenaska Comparison_4 31 Regulatory Assets and Liabilities  7 06- Exhibit D_NIM Summary 3 2 2" xfId="25626"/>
    <cellStyle name="_Tenaska Comparison_4 31 Regulatory Assets and Liabilities  7 06- Exhibit D_NIM Summary 3 3" xfId="25627"/>
    <cellStyle name="_Tenaska Comparison_4 31 Regulatory Assets and Liabilities  7 06- Exhibit D_NIM Summary 4" xfId="25628"/>
    <cellStyle name="_Tenaska Comparison_4 31 Regulatory Assets and Liabilities  7 06- Exhibit D_NIM Summary 4 2" xfId="25629"/>
    <cellStyle name="_Tenaska Comparison_4 31 Regulatory Assets and Liabilities  7 06- Exhibit D_NIM Summary 4 2 2" xfId="25630"/>
    <cellStyle name="_Tenaska Comparison_4 31 Regulatory Assets and Liabilities  7 06- Exhibit D_NIM Summary 4 3" xfId="25631"/>
    <cellStyle name="_Tenaska Comparison_4 31 Regulatory Assets and Liabilities  7 06- Exhibit D_NIM Summary 5" xfId="25632"/>
    <cellStyle name="_Tenaska Comparison_4 31 Regulatory Assets and Liabilities  7 06- Exhibit D_NIM Summary 5 2" xfId="25633"/>
    <cellStyle name="_Tenaska Comparison_4 31 Regulatory Assets and Liabilities  7 06- Exhibit D_NIM Summary 6" xfId="25634"/>
    <cellStyle name="_Tenaska Comparison_4 31 Regulatory Assets and Liabilities  7 06- Exhibit D_NIM Summary 6 2" xfId="25635"/>
    <cellStyle name="_Tenaska Comparison_4 31 Regulatory Assets and Liabilities  7 06- Exhibit D_NIM Summary_DEM-WP(C) ENERG10C--ctn Mid-C_042010 2010GRC" xfId="9706"/>
    <cellStyle name="_Tenaska Comparison_4 31 Regulatory Assets and Liabilities  7 06- Exhibit D_NIM Summary_DEM-WP(C) ENERG10C--ctn Mid-C_042010 2010GRC 2" xfId="39395"/>
    <cellStyle name="_Tenaska Comparison_4 31 Regulatory Assets and Liabilities  7 06- Exhibit D_NIM+O&amp;M" xfId="9707"/>
    <cellStyle name="_Tenaska Comparison_4 31 Regulatory Assets and Liabilities  7 06- Exhibit D_NIM+O&amp;M 2" xfId="25636"/>
    <cellStyle name="_Tenaska Comparison_4 31 Regulatory Assets and Liabilities  7 06- Exhibit D_NIM+O&amp;M 2 2" xfId="25637"/>
    <cellStyle name="_Tenaska Comparison_4 31 Regulatory Assets and Liabilities  7 06- Exhibit D_NIM+O&amp;M 2 2 2" xfId="25638"/>
    <cellStyle name="_Tenaska Comparison_4 31 Regulatory Assets and Liabilities  7 06- Exhibit D_NIM+O&amp;M 3" xfId="25639"/>
    <cellStyle name="_Tenaska Comparison_4 31 Regulatory Assets and Liabilities  7 06- Exhibit D_NIM+O&amp;M 3 2" xfId="25640"/>
    <cellStyle name="_Tenaska Comparison_4 31 Regulatory Assets and Liabilities  7 06- Exhibit D_NIM+O&amp;M 3 2 2" xfId="25641"/>
    <cellStyle name="_Tenaska Comparison_4 31 Regulatory Assets and Liabilities  7 06- Exhibit D_NIM+O&amp;M 3 3" xfId="25642"/>
    <cellStyle name="_Tenaska Comparison_4 31 Regulatory Assets and Liabilities  7 06- Exhibit D_NIM+O&amp;M 4" xfId="25643"/>
    <cellStyle name="_Tenaska Comparison_4 31 Regulatory Assets and Liabilities  7 06- Exhibit D_NIM+O&amp;M 4 2" xfId="25644"/>
    <cellStyle name="_Tenaska Comparison_4 31 Regulatory Assets and Liabilities  7 06- Exhibit D_NIM+O&amp;M 5" xfId="25645"/>
    <cellStyle name="_Tenaska Comparison_4 31 Regulatory Assets and Liabilities  7 06- Exhibit D_NIM+O&amp;M 5 2" xfId="25646"/>
    <cellStyle name="_Tenaska Comparison_4 31 Regulatory Assets and Liabilities  7 06- Exhibit D_NIM+O&amp;M Monthly" xfId="9708"/>
    <cellStyle name="_Tenaska Comparison_4 31 Regulatory Assets and Liabilities  7 06- Exhibit D_NIM+O&amp;M Monthly 2" xfId="25647"/>
    <cellStyle name="_Tenaska Comparison_4 31 Regulatory Assets and Liabilities  7 06- Exhibit D_NIM+O&amp;M Monthly 2 2" xfId="25648"/>
    <cellStyle name="_Tenaska Comparison_4 31 Regulatory Assets and Liabilities  7 06- Exhibit D_NIM+O&amp;M Monthly 2 2 2" xfId="25649"/>
    <cellStyle name="_Tenaska Comparison_4 31 Regulatory Assets and Liabilities  7 06- Exhibit D_NIM+O&amp;M Monthly 3" xfId="25650"/>
    <cellStyle name="_Tenaska Comparison_4 31 Regulatory Assets and Liabilities  7 06- Exhibit D_NIM+O&amp;M Monthly 3 2" xfId="25651"/>
    <cellStyle name="_Tenaska Comparison_4 31 Regulatory Assets and Liabilities  7 06- Exhibit D_NIM+O&amp;M Monthly 3 2 2" xfId="25652"/>
    <cellStyle name="_Tenaska Comparison_4 31 Regulatory Assets and Liabilities  7 06- Exhibit D_NIM+O&amp;M Monthly 3 3" xfId="25653"/>
    <cellStyle name="_Tenaska Comparison_4 31 Regulatory Assets and Liabilities  7 06- Exhibit D_NIM+O&amp;M Monthly 4" xfId="25654"/>
    <cellStyle name="_Tenaska Comparison_4 31 Regulatory Assets and Liabilities  7 06- Exhibit D_NIM+O&amp;M Monthly 4 2" xfId="25655"/>
    <cellStyle name="_Tenaska Comparison_4 31 Regulatory Assets and Liabilities  7 06- Exhibit D_NIM+O&amp;M Monthly 5" xfId="25656"/>
    <cellStyle name="_Tenaska Comparison_4 31 Regulatory Assets and Liabilities  7 06- Exhibit D_NIM+O&amp;M Monthly 5 2" xfId="25657"/>
    <cellStyle name="_Tenaska Comparison_4 31E Reg Asset  Liab and EXH D" xfId="9709"/>
    <cellStyle name="_Tenaska Comparison_4 31E Reg Asset  Liab and EXH D _ Aug 10 Filing (2)" xfId="9710"/>
    <cellStyle name="_Tenaska Comparison_4 31E Reg Asset  Liab and EXH D _ Aug 10 Filing (2) 2" xfId="25658"/>
    <cellStyle name="_Tenaska Comparison_4 31E Reg Asset  Liab and EXH D _ Aug 10 Filing (2) 2 2" xfId="25659"/>
    <cellStyle name="_Tenaska Comparison_4 31E Reg Asset  Liab and EXH D _ Aug 10 Filing (2) 2 2 2" xfId="25660"/>
    <cellStyle name="_Tenaska Comparison_4 31E Reg Asset  Liab and EXH D _ Aug 10 Filing (2) 2 3" xfId="25661"/>
    <cellStyle name="_Tenaska Comparison_4 31E Reg Asset  Liab and EXH D _ Aug 10 Filing (2) 3" xfId="25662"/>
    <cellStyle name="_Tenaska Comparison_4 31E Reg Asset  Liab and EXH D _ Aug 10 Filing (2) 3 2" xfId="25663"/>
    <cellStyle name="_Tenaska Comparison_4 31E Reg Asset  Liab and EXH D _ Aug 10 Filing (2) 3 2 2" xfId="25664"/>
    <cellStyle name="_Tenaska Comparison_4 31E Reg Asset  Liab and EXH D _ Aug 10 Filing (2) 3 3" xfId="25665"/>
    <cellStyle name="_Tenaska Comparison_4 31E Reg Asset  Liab and EXH D _ Aug 10 Filing (2) 4" xfId="25666"/>
    <cellStyle name="_Tenaska Comparison_4 31E Reg Asset  Liab and EXH D _ Aug 10 Filing (2) 4 2" xfId="25667"/>
    <cellStyle name="_Tenaska Comparison_4 31E Reg Asset  Liab and EXH D _ Aug 10 Filing (2) 5" xfId="25668"/>
    <cellStyle name="_Tenaska Comparison_4 31E Reg Asset  Liab and EXH D _ Aug 10 Filing (2) 5 2" xfId="25669"/>
    <cellStyle name="_Tenaska Comparison_4 31E Reg Asset  Liab and EXH D 10" xfId="25670"/>
    <cellStyle name="_Tenaska Comparison_4 31E Reg Asset  Liab and EXH D 10 2" xfId="25671"/>
    <cellStyle name="_Tenaska Comparison_4 31E Reg Asset  Liab and EXH D 10 2 2" xfId="25672"/>
    <cellStyle name="_Tenaska Comparison_4 31E Reg Asset  Liab and EXH D 10 3" xfId="25673"/>
    <cellStyle name="_Tenaska Comparison_4 31E Reg Asset  Liab and EXH D 11" xfId="25674"/>
    <cellStyle name="_Tenaska Comparison_4 31E Reg Asset  Liab and EXH D 11 2" xfId="25675"/>
    <cellStyle name="_Tenaska Comparison_4 31E Reg Asset  Liab and EXH D 11 2 2" xfId="25676"/>
    <cellStyle name="_Tenaska Comparison_4 31E Reg Asset  Liab and EXH D 11 3" xfId="25677"/>
    <cellStyle name="_Tenaska Comparison_4 31E Reg Asset  Liab and EXH D 12" xfId="25678"/>
    <cellStyle name="_Tenaska Comparison_4 31E Reg Asset  Liab and EXH D 12 2" xfId="25679"/>
    <cellStyle name="_Tenaska Comparison_4 31E Reg Asset  Liab and EXH D 12 2 2" xfId="25680"/>
    <cellStyle name="_Tenaska Comparison_4 31E Reg Asset  Liab and EXH D 12 3" xfId="25681"/>
    <cellStyle name="_Tenaska Comparison_4 31E Reg Asset  Liab and EXH D 13" xfId="25682"/>
    <cellStyle name="_Tenaska Comparison_4 31E Reg Asset  Liab and EXH D 13 2" xfId="25683"/>
    <cellStyle name="_Tenaska Comparison_4 31E Reg Asset  Liab and EXH D 13 2 2" xfId="25684"/>
    <cellStyle name="_Tenaska Comparison_4 31E Reg Asset  Liab and EXH D 13 3" xfId="25685"/>
    <cellStyle name="_Tenaska Comparison_4 31E Reg Asset  Liab and EXH D 14" xfId="25686"/>
    <cellStyle name="_Tenaska Comparison_4 31E Reg Asset  Liab and EXH D 14 2" xfId="25687"/>
    <cellStyle name="_Tenaska Comparison_4 31E Reg Asset  Liab and EXH D 14 2 2" xfId="25688"/>
    <cellStyle name="_Tenaska Comparison_4 31E Reg Asset  Liab and EXH D 14 3" xfId="25689"/>
    <cellStyle name="_Tenaska Comparison_4 31E Reg Asset  Liab and EXH D 15" xfId="25690"/>
    <cellStyle name="_Tenaska Comparison_4 31E Reg Asset  Liab and EXH D 15 2" xfId="25691"/>
    <cellStyle name="_Tenaska Comparison_4 31E Reg Asset  Liab and EXH D 15 2 2" xfId="25692"/>
    <cellStyle name="_Tenaska Comparison_4 31E Reg Asset  Liab and EXH D 15 3" xfId="25693"/>
    <cellStyle name="_Tenaska Comparison_4 31E Reg Asset  Liab and EXH D 16" xfId="25694"/>
    <cellStyle name="_Tenaska Comparison_4 31E Reg Asset  Liab and EXH D 16 2" xfId="25695"/>
    <cellStyle name="_Tenaska Comparison_4 31E Reg Asset  Liab and EXH D 16 2 2" xfId="25696"/>
    <cellStyle name="_Tenaska Comparison_4 31E Reg Asset  Liab and EXH D 16 3" xfId="25697"/>
    <cellStyle name="_Tenaska Comparison_4 31E Reg Asset  Liab and EXH D 17" xfId="25698"/>
    <cellStyle name="_Tenaska Comparison_4 31E Reg Asset  Liab and EXH D 17 2" xfId="25699"/>
    <cellStyle name="_Tenaska Comparison_4 31E Reg Asset  Liab and EXH D 18" xfId="25700"/>
    <cellStyle name="_Tenaska Comparison_4 31E Reg Asset  Liab and EXH D 18 2" xfId="25701"/>
    <cellStyle name="_Tenaska Comparison_4 31E Reg Asset  Liab and EXH D 19" xfId="25702"/>
    <cellStyle name="_Tenaska Comparison_4 31E Reg Asset  Liab and EXH D 19 2" xfId="25703"/>
    <cellStyle name="_Tenaska Comparison_4 31E Reg Asset  Liab and EXH D 2" xfId="25704"/>
    <cellStyle name="_Tenaska Comparison_4 31E Reg Asset  Liab and EXH D 2 2" xfId="25705"/>
    <cellStyle name="_Tenaska Comparison_4 31E Reg Asset  Liab and EXH D 2 2 2" xfId="25706"/>
    <cellStyle name="_Tenaska Comparison_4 31E Reg Asset  Liab and EXH D 2 3" xfId="25707"/>
    <cellStyle name="_Tenaska Comparison_4 31E Reg Asset  Liab and EXH D 20" xfId="25708"/>
    <cellStyle name="_Tenaska Comparison_4 31E Reg Asset  Liab and EXH D 20 2" xfId="25709"/>
    <cellStyle name="_Tenaska Comparison_4 31E Reg Asset  Liab and EXH D 21" xfId="25710"/>
    <cellStyle name="_Tenaska Comparison_4 31E Reg Asset  Liab and EXH D 21 2" xfId="25711"/>
    <cellStyle name="_Tenaska Comparison_4 31E Reg Asset  Liab and EXH D 22" xfId="25712"/>
    <cellStyle name="_Tenaska Comparison_4 31E Reg Asset  Liab and EXH D 22 2" xfId="25713"/>
    <cellStyle name="_Tenaska Comparison_4 31E Reg Asset  Liab and EXH D 23" xfId="25714"/>
    <cellStyle name="_Tenaska Comparison_4 31E Reg Asset  Liab and EXH D 23 2" xfId="25715"/>
    <cellStyle name="_Tenaska Comparison_4 31E Reg Asset  Liab and EXH D 24" xfId="25716"/>
    <cellStyle name="_Tenaska Comparison_4 31E Reg Asset  Liab and EXH D 24 2" xfId="25717"/>
    <cellStyle name="_Tenaska Comparison_4 31E Reg Asset  Liab and EXH D 25" xfId="25718"/>
    <cellStyle name="_Tenaska Comparison_4 31E Reg Asset  Liab and EXH D 25 2" xfId="25719"/>
    <cellStyle name="_Tenaska Comparison_4 31E Reg Asset  Liab and EXH D 26" xfId="25720"/>
    <cellStyle name="_Tenaska Comparison_4 31E Reg Asset  Liab and EXH D 26 2" xfId="25721"/>
    <cellStyle name="_Tenaska Comparison_4 31E Reg Asset  Liab and EXH D 27" xfId="25722"/>
    <cellStyle name="_Tenaska Comparison_4 31E Reg Asset  Liab and EXH D 27 2" xfId="25723"/>
    <cellStyle name="_Tenaska Comparison_4 31E Reg Asset  Liab and EXH D 28" xfId="25724"/>
    <cellStyle name="_Tenaska Comparison_4 31E Reg Asset  Liab and EXH D 28 2" xfId="25725"/>
    <cellStyle name="_Tenaska Comparison_4 31E Reg Asset  Liab and EXH D 29" xfId="25726"/>
    <cellStyle name="_Tenaska Comparison_4 31E Reg Asset  Liab and EXH D 29 2" xfId="25727"/>
    <cellStyle name="_Tenaska Comparison_4 31E Reg Asset  Liab and EXH D 3" xfId="25728"/>
    <cellStyle name="_Tenaska Comparison_4 31E Reg Asset  Liab and EXH D 3 2" xfId="25729"/>
    <cellStyle name="_Tenaska Comparison_4 31E Reg Asset  Liab and EXH D 3 2 2" xfId="25730"/>
    <cellStyle name="_Tenaska Comparison_4 31E Reg Asset  Liab and EXH D 3 3" xfId="25731"/>
    <cellStyle name="_Tenaska Comparison_4 31E Reg Asset  Liab and EXH D 30" xfId="25732"/>
    <cellStyle name="_Tenaska Comparison_4 31E Reg Asset  Liab and EXH D 30 2" xfId="25733"/>
    <cellStyle name="_Tenaska Comparison_4 31E Reg Asset  Liab and EXH D 4" xfId="25734"/>
    <cellStyle name="_Tenaska Comparison_4 31E Reg Asset  Liab and EXH D 4 2" xfId="25735"/>
    <cellStyle name="_Tenaska Comparison_4 31E Reg Asset  Liab and EXH D 4 2 2" xfId="25736"/>
    <cellStyle name="_Tenaska Comparison_4 31E Reg Asset  Liab and EXH D 5" xfId="25737"/>
    <cellStyle name="_Tenaska Comparison_4 31E Reg Asset  Liab and EXH D 5 2" xfId="25738"/>
    <cellStyle name="_Tenaska Comparison_4 31E Reg Asset  Liab and EXH D 5 2 2" xfId="25739"/>
    <cellStyle name="_Tenaska Comparison_4 31E Reg Asset  Liab and EXH D 6" xfId="25740"/>
    <cellStyle name="_Tenaska Comparison_4 31E Reg Asset  Liab and EXH D 6 2" xfId="25741"/>
    <cellStyle name="_Tenaska Comparison_4 31E Reg Asset  Liab and EXH D 6 2 2" xfId="25742"/>
    <cellStyle name="_Tenaska Comparison_4 31E Reg Asset  Liab and EXH D 6 3" xfId="25743"/>
    <cellStyle name="_Tenaska Comparison_4 31E Reg Asset  Liab and EXH D 7" xfId="25744"/>
    <cellStyle name="_Tenaska Comparison_4 31E Reg Asset  Liab and EXH D 7 2" xfId="25745"/>
    <cellStyle name="_Tenaska Comparison_4 31E Reg Asset  Liab and EXH D 7 2 2" xfId="25746"/>
    <cellStyle name="_Tenaska Comparison_4 31E Reg Asset  Liab and EXH D 7 3" xfId="25747"/>
    <cellStyle name="_Tenaska Comparison_4 31E Reg Asset  Liab and EXH D 8" xfId="25748"/>
    <cellStyle name="_Tenaska Comparison_4 31E Reg Asset  Liab and EXH D 8 2" xfId="25749"/>
    <cellStyle name="_Tenaska Comparison_4 31E Reg Asset  Liab and EXH D 8 2 2" xfId="25750"/>
    <cellStyle name="_Tenaska Comparison_4 31E Reg Asset  Liab and EXH D 8 3" xfId="25751"/>
    <cellStyle name="_Tenaska Comparison_4 31E Reg Asset  Liab and EXH D 9" xfId="25752"/>
    <cellStyle name="_Tenaska Comparison_4 31E Reg Asset  Liab and EXH D 9 2" xfId="25753"/>
    <cellStyle name="_Tenaska Comparison_4 31E Reg Asset  Liab and EXH D 9 2 2" xfId="25754"/>
    <cellStyle name="_Tenaska Comparison_4 31E Reg Asset  Liab and EXH D 9 3" xfId="25755"/>
    <cellStyle name="_Tenaska Comparison_4 32 Regulatory Assets and Liabilities  7 06- Exhibit D" xfId="4571"/>
    <cellStyle name="_Tenaska Comparison_4 32 Regulatory Assets and Liabilities  7 06- Exhibit D 2" xfId="4572"/>
    <cellStyle name="_Tenaska Comparison_4 32 Regulatory Assets and Liabilities  7 06- Exhibit D 2 2" xfId="4573"/>
    <cellStyle name="_Tenaska Comparison_4 32 Regulatory Assets and Liabilities  7 06- Exhibit D 2 2 2" xfId="19073"/>
    <cellStyle name="_Tenaska Comparison_4 32 Regulatory Assets and Liabilities  7 06- Exhibit D 2 2 2 2" xfId="25756"/>
    <cellStyle name="_Tenaska Comparison_4 32 Regulatory Assets and Liabilities  7 06- Exhibit D 2 2 3" xfId="25757"/>
    <cellStyle name="_Tenaska Comparison_4 32 Regulatory Assets and Liabilities  7 06- Exhibit D 2 3" xfId="14441"/>
    <cellStyle name="_Tenaska Comparison_4 32 Regulatory Assets and Liabilities  7 06- Exhibit D 2 3 2" xfId="25758"/>
    <cellStyle name="_Tenaska Comparison_4 32 Regulatory Assets and Liabilities  7 06- Exhibit D 2 3 2 2" xfId="25759"/>
    <cellStyle name="_Tenaska Comparison_4 32 Regulatory Assets and Liabilities  7 06- Exhibit D 2 3 3" xfId="25760"/>
    <cellStyle name="_Tenaska Comparison_4 32 Regulatory Assets and Liabilities  7 06- Exhibit D 2 4" xfId="25761"/>
    <cellStyle name="_Tenaska Comparison_4 32 Regulatory Assets and Liabilities  7 06- Exhibit D 2 4 2" xfId="25762"/>
    <cellStyle name="_Tenaska Comparison_4 32 Regulatory Assets and Liabilities  7 06- Exhibit D 2 5" xfId="25763"/>
    <cellStyle name="_Tenaska Comparison_4 32 Regulatory Assets and Liabilities  7 06- Exhibit D 2 5 2" xfId="25764"/>
    <cellStyle name="_Tenaska Comparison_4 32 Regulatory Assets and Liabilities  7 06- Exhibit D 3" xfId="4574"/>
    <cellStyle name="_Tenaska Comparison_4 32 Regulatory Assets and Liabilities  7 06- Exhibit D 3 2" xfId="19074"/>
    <cellStyle name="_Tenaska Comparison_4 32 Regulatory Assets and Liabilities  7 06- Exhibit D 3 2 2" xfId="25765"/>
    <cellStyle name="_Tenaska Comparison_4 32 Regulatory Assets and Liabilities  7 06- Exhibit D 3 3" xfId="25766"/>
    <cellStyle name="_Tenaska Comparison_4 32 Regulatory Assets and Liabilities  7 06- Exhibit D 4" xfId="14440"/>
    <cellStyle name="_Tenaska Comparison_4 32 Regulatory Assets and Liabilities  7 06- Exhibit D 4 2" xfId="25767"/>
    <cellStyle name="_Tenaska Comparison_4 32 Regulatory Assets and Liabilities  7 06- Exhibit D 4 2 2" xfId="25768"/>
    <cellStyle name="_Tenaska Comparison_4 32 Regulatory Assets and Liabilities  7 06- Exhibit D 4 3" xfId="25769"/>
    <cellStyle name="_Tenaska Comparison_4 32 Regulatory Assets and Liabilities  7 06- Exhibit D 5" xfId="25770"/>
    <cellStyle name="_Tenaska Comparison_4 32 Regulatory Assets and Liabilities  7 06- Exhibit D 5 2" xfId="25771"/>
    <cellStyle name="_Tenaska Comparison_4 32 Regulatory Assets and Liabilities  7 06- Exhibit D 6" xfId="25772"/>
    <cellStyle name="_Tenaska Comparison_4 32 Regulatory Assets and Liabilities  7 06- Exhibit D 6 2" xfId="25773"/>
    <cellStyle name="_Tenaska Comparison_4 32 Regulatory Assets and Liabilities  7 06- Exhibit D_DEM-WP(C) ENERG10C--ctn Mid-C_042010 2010GRC" xfId="9711"/>
    <cellStyle name="_Tenaska Comparison_4 32 Regulatory Assets and Liabilities  7 06- Exhibit D_DEM-WP(C) ENERG10C--ctn Mid-C_042010 2010GRC 2" xfId="39396"/>
    <cellStyle name="_Tenaska Comparison_4 32 Regulatory Assets and Liabilities  7 06- Exhibit D_NIM Summary" xfId="4575"/>
    <cellStyle name="_Tenaska Comparison_4 32 Regulatory Assets and Liabilities  7 06- Exhibit D_NIM Summary 2" xfId="4576"/>
    <cellStyle name="_Tenaska Comparison_4 32 Regulatory Assets and Liabilities  7 06- Exhibit D_NIM Summary 2 2" xfId="14442"/>
    <cellStyle name="_Tenaska Comparison_4 32 Regulatory Assets and Liabilities  7 06- Exhibit D_NIM Summary 2 2 2" xfId="25774"/>
    <cellStyle name="_Tenaska Comparison_4 32 Regulatory Assets and Liabilities  7 06- Exhibit D_NIM Summary 2 2 2 2" xfId="25775"/>
    <cellStyle name="_Tenaska Comparison_4 32 Regulatory Assets and Liabilities  7 06- Exhibit D_NIM Summary 2 3" xfId="25776"/>
    <cellStyle name="_Tenaska Comparison_4 32 Regulatory Assets and Liabilities  7 06- Exhibit D_NIM Summary 2 3 2" xfId="25777"/>
    <cellStyle name="_Tenaska Comparison_4 32 Regulatory Assets and Liabilities  7 06- Exhibit D_NIM Summary 2 4" xfId="25778"/>
    <cellStyle name="_Tenaska Comparison_4 32 Regulatory Assets and Liabilities  7 06- Exhibit D_NIM Summary 2 4 2" xfId="25779"/>
    <cellStyle name="_Tenaska Comparison_4 32 Regulatory Assets and Liabilities  7 06- Exhibit D_NIM Summary 3" xfId="12469"/>
    <cellStyle name="_Tenaska Comparison_4 32 Regulatory Assets and Liabilities  7 06- Exhibit D_NIM Summary 3 2" xfId="25780"/>
    <cellStyle name="_Tenaska Comparison_4 32 Regulatory Assets and Liabilities  7 06- Exhibit D_NIM Summary 3 2 2" xfId="25781"/>
    <cellStyle name="_Tenaska Comparison_4 32 Regulatory Assets and Liabilities  7 06- Exhibit D_NIM Summary 3 3" xfId="25782"/>
    <cellStyle name="_Tenaska Comparison_4 32 Regulatory Assets and Liabilities  7 06- Exhibit D_NIM Summary 4" xfId="25783"/>
    <cellStyle name="_Tenaska Comparison_4 32 Regulatory Assets and Liabilities  7 06- Exhibit D_NIM Summary 4 2" xfId="25784"/>
    <cellStyle name="_Tenaska Comparison_4 32 Regulatory Assets and Liabilities  7 06- Exhibit D_NIM Summary 4 2 2" xfId="25785"/>
    <cellStyle name="_Tenaska Comparison_4 32 Regulatory Assets and Liabilities  7 06- Exhibit D_NIM Summary 4 3" xfId="25786"/>
    <cellStyle name="_Tenaska Comparison_4 32 Regulatory Assets and Liabilities  7 06- Exhibit D_NIM Summary 5" xfId="25787"/>
    <cellStyle name="_Tenaska Comparison_4 32 Regulatory Assets and Liabilities  7 06- Exhibit D_NIM Summary 5 2" xfId="25788"/>
    <cellStyle name="_Tenaska Comparison_4 32 Regulatory Assets and Liabilities  7 06- Exhibit D_NIM Summary 6" xfId="25789"/>
    <cellStyle name="_Tenaska Comparison_4 32 Regulatory Assets and Liabilities  7 06- Exhibit D_NIM Summary 6 2" xfId="25790"/>
    <cellStyle name="_Tenaska Comparison_4 32 Regulatory Assets and Liabilities  7 06- Exhibit D_NIM Summary_DEM-WP(C) ENERG10C--ctn Mid-C_042010 2010GRC" xfId="9712"/>
    <cellStyle name="_Tenaska Comparison_4 32 Regulatory Assets and Liabilities  7 06- Exhibit D_NIM Summary_DEM-WP(C) ENERG10C--ctn Mid-C_042010 2010GRC 2" xfId="39397"/>
    <cellStyle name="_Tenaska Comparison_4 32 Regulatory Assets and Liabilities  7 06- Exhibit D_NIM+O&amp;M" xfId="9713"/>
    <cellStyle name="_Tenaska Comparison_4 32 Regulatory Assets and Liabilities  7 06- Exhibit D_NIM+O&amp;M 2" xfId="25791"/>
    <cellStyle name="_Tenaska Comparison_4 32 Regulatory Assets and Liabilities  7 06- Exhibit D_NIM+O&amp;M 2 2" xfId="25792"/>
    <cellStyle name="_Tenaska Comparison_4 32 Regulatory Assets and Liabilities  7 06- Exhibit D_NIM+O&amp;M 2 2 2" xfId="25793"/>
    <cellStyle name="_Tenaska Comparison_4 32 Regulatory Assets and Liabilities  7 06- Exhibit D_NIM+O&amp;M 3" xfId="25794"/>
    <cellStyle name="_Tenaska Comparison_4 32 Regulatory Assets and Liabilities  7 06- Exhibit D_NIM+O&amp;M 3 2" xfId="25795"/>
    <cellStyle name="_Tenaska Comparison_4 32 Regulatory Assets and Liabilities  7 06- Exhibit D_NIM+O&amp;M 3 2 2" xfId="25796"/>
    <cellStyle name="_Tenaska Comparison_4 32 Regulatory Assets and Liabilities  7 06- Exhibit D_NIM+O&amp;M 3 3" xfId="25797"/>
    <cellStyle name="_Tenaska Comparison_4 32 Regulatory Assets and Liabilities  7 06- Exhibit D_NIM+O&amp;M 4" xfId="25798"/>
    <cellStyle name="_Tenaska Comparison_4 32 Regulatory Assets and Liabilities  7 06- Exhibit D_NIM+O&amp;M 4 2" xfId="25799"/>
    <cellStyle name="_Tenaska Comparison_4 32 Regulatory Assets and Liabilities  7 06- Exhibit D_NIM+O&amp;M 5" xfId="25800"/>
    <cellStyle name="_Tenaska Comparison_4 32 Regulatory Assets and Liabilities  7 06- Exhibit D_NIM+O&amp;M 5 2" xfId="25801"/>
    <cellStyle name="_Tenaska Comparison_4 32 Regulatory Assets and Liabilities  7 06- Exhibit D_NIM+O&amp;M Monthly" xfId="9714"/>
    <cellStyle name="_Tenaska Comparison_4 32 Regulatory Assets and Liabilities  7 06- Exhibit D_NIM+O&amp;M Monthly 2" xfId="25802"/>
    <cellStyle name="_Tenaska Comparison_4 32 Regulatory Assets and Liabilities  7 06- Exhibit D_NIM+O&amp;M Monthly 2 2" xfId="25803"/>
    <cellStyle name="_Tenaska Comparison_4 32 Regulatory Assets and Liabilities  7 06- Exhibit D_NIM+O&amp;M Monthly 2 2 2" xfId="25804"/>
    <cellStyle name="_Tenaska Comparison_4 32 Regulatory Assets and Liabilities  7 06- Exhibit D_NIM+O&amp;M Monthly 3" xfId="25805"/>
    <cellStyle name="_Tenaska Comparison_4 32 Regulatory Assets and Liabilities  7 06- Exhibit D_NIM+O&amp;M Monthly 3 2" xfId="25806"/>
    <cellStyle name="_Tenaska Comparison_4 32 Regulatory Assets and Liabilities  7 06- Exhibit D_NIM+O&amp;M Monthly 3 2 2" xfId="25807"/>
    <cellStyle name="_Tenaska Comparison_4 32 Regulatory Assets and Liabilities  7 06- Exhibit D_NIM+O&amp;M Monthly 3 3" xfId="25808"/>
    <cellStyle name="_Tenaska Comparison_4 32 Regulatory Assets and Liabilities  7 06- Exhibit D_NIM+O&amp;M Monthly 4" xfId="25809"/>
    <cellStyle name="_Tenaska Comparison_4 32 Regulatory Assets and Liabilities  7 06- Exhibit D_NIM+O&amp;M Monthly 4 2" xfId="25810"/>
    <cellStyle name="_Tenaska Comparison_4 32 Regulatory Assets and Liabilities  7 06- Exhibit D_NIM+O&amp;M Monthly 5" xfId="25811"/>
    <cellStyle name="_Tenaska Comparison_4 32 Regulatory Assets and Liabilities  7 06- Exhibit D_NIM+O&amp;M Monthly 5 2" xfId="25812"/>
    <cellStyle name="_Tenaska Comparison_AURORA Total New" xfId="4577"/>
    <cellStyle name="_Tenaska Comparison_AURORA Total New 2" xfId="4578"/>
    <cellStyle name="_Tenaska Comparison_AURORA Total New 2 2" xfId="14444"/>
    <cellStyle name="_Tenaska Comparison_AURORA Total New 2 2 2" xfId="25813"/>
    <cellStyle name="_Tenaska Comparison_AURORA Total New 2 2 2 2" xfId="25814"/>
    <cellStyle name="_Tenaska Comparison_AURORA Total New 2 3" xfId="25815"/>
    <cellStyle name="_Tenaska Comparison_AURORA Total New 2 3 2" xfId="25816"/>
    <cellStyle name="_Tenaska Comparison_AURORA Total New 2 4" xfId="25817"/>
    <cellStyle name="_Tenaska Comparison_AURORA Total New 2 4 2" xfId="25818"/>
    <cellStyle name="_Tenaska Comparison_AURORA Total New 3" xfId="14443"/>
    <cellStyle name="_Tenaska Comparison_AURORA Total New 3 2" xfId="25819"/>
    <cellStyle name="_Tenaska Comparison_AURORA Total New 3 2 2" xfId="25820"/>
    <cellStyle name="_Tenaska Comparison_AURORA Total New 4" xfId="25821"/>
    <cellStyle name="_Tenaska Comparison_AURORA Total New 4 2" xfId="25822"/>
    <cellStyle name="_Tenaska Comparison_AURORA Total New 5" xfId="25823"/>
    <cellStyle name="_Tenaska Comparison_AURORA Total New 5 2" xfId="25824"/>
    <cellStyle name="_Tenaska Comparison_Book1" xfId="40054"/>
    <cellStyle name="_Tenaska Comparison_Book2" xfId="4579"/>
    <cellStyle name="_Tenaska Comparison_Book2 2" xfId="4580"/>
    <cellStyle name="_Tenaska Comparison_Book2 2 2" xfId="4581"/>
    <cellStyle name="_Tenaska Comparison_Book2 2 2 2" xfId="19075"/>
    <cellStyle name="_Tenaska Comparison_Book2 2 2 2 2" xfId="25825"/>
    <cellStyle name="_Tenaska Comparison_Book2 2 3" xfId="14446"/>
    <cellStyle name="_Tenaska Comparison_Book2 2 3 2" xfId="25826"/>
    <cellStyle name="_Tenaska Comparison_Book2 2 4" xfId="25827"/>
    <cellStyle name="_Tenaska Comparison_Book2 2 4 2" xfId="25828"/>
    <cellStyle name="_Tenaska Comparison_Book2 3" xfId="4582"/>
    <cellStyle name="_Tenaska Comparison_Book2 3 2" xfId="19076"/>
    <cellStyle name="_Tenaska Comparison_Book2 3 2 2" xfId="25829"/>
    <cellStyle name="_Tenaska Comparison_Book2 3 3" xfId="25830"/>
    <cellStyle name="_Tenaska Comparison_Book2 4" xfId="14445"/>
    <cellStyle name="_Tenaska Comparison_Book2 4 2" xfId="25831"/>
    <cellStyle name="_Tenaska Comparison_Book2 4 2 2" xfId="25832"/>
    <cellStyle name="_Tenaska Comparison_Book2 4 3" xfId="25833"/>
    <cellStyle name="_Tenaska Comparison_Book2 5" xfId="25834"/>
    <cellStyle name="_Tenaska Comparison_Book2 5 2" xfId="25835"/>
    <cellStyle name="_Tenaska Comparison_Book2 6" xfId="25836"/>
    <cellStyle name="_Tenaska Comparison_Book2 6 2" xfId="25837"/>
    <cellStyle name="_Tenaska Comparison_Book2_Adj Bench DR 3 for Initial Briefs (Electric)" xfId="4583"/>
    <cellStyle name="_Tenaska Comparison_Book2_Adj Bench DR 3 for Initial Briefs (Electric) 2" xfId="4584"/>
    <cellStyle name="_Tenaska Comparison_Book2_Adj Bench DR 3 for Initial Briefs (Electric) 2 2" xfId="4585"/>
    <cellStyle name="_Tenaska Comparison_Book2_Adj Bench DR 3 for Initial Briefs (Electric) 2 2 2" xfId="19077"/>
    <cellStyle name="_Tenaska Comparison_Book2_Adj Bench DR 3 for Initial Briefs (Electric) 2 2 2 2" xfId="25838"/>
    <cellStyle name="_Tenaska Comparison_Book2_Adj Bench DR 3 for Initial Briefs (Electric) 2 3" xfId="14448"/>
    <cellStyle name="_Tenaska Comparison_Book2_Adj Bench DR 3 for Initial Briefs (Electric) 2 3 2" xfId="25839"/>
    <cellStyle name="_Tenaska Comparison_Book2_Adj Bench DR 3 for Initial Briefs (Electric) 2 4" xfId="25840"/>
    <cellStyle name="_Tenaska Comparison_Book2_Adj Bench DR 3 for Initial Briefs (Electric) 2 4 2" xfId="25841"/>
    <cellStyle name="_Tenaska Comparison_Book2_Adj Bench DR 3 for Initial Briefs (Electric) 3" xfId="4586"/>
    <cellStyle name="_Tenaska Comparison_Book2_Adj Bench DR 3 for Initial Briefs (Electric) 3 2" xfId="19078"/>
    <cellStyle name="_Tenaska Comparison_Book2_Adj Bench DR 3 for Initial Briefs (Electric) 3 2 2" xfId="25842"/>
    <cellStyle name="_Tenaska Comparison_Book2_Adj Bench DR 3 for Initial Briefs (Electric) 3 3" xfId="25843"/>
    <cellStyle name="_Tenaska Comparison_Book2_Adj Bench DR 3 for Initial Briefs (Electric) 4" xfId="14447"/>
    <cellStyle name="_Tenaska Comparison_Book2_Adj Bench DR 3 for Initial Briefs (Electric) 4 2" xfId="25844"/>
    <cellStyle name="_Tenaska Comparison_Book2_Adj Bench DR 3 for Initial Briefs (Electric) 4 2 2" xfId="25845"/>
    <cellStyle name="_Tenaska Comparison_Book2_Adj Bench DR 3 for Initial Briefs (Electric) 4 3" xfId="25846"/>
    <cellStyle name="_Tenaska Comparison_Book2_Adj Bench DR 3 for Initial Briefs (Electric) 5" xfId="25847"/>
    <cellStyle name="_Tenaska Comparison_Book2_Adj Bench DR 3 for Initial Briefs (Electric) 5 2" xfId="25848"/>
    <cellStyle name="_Tenaska Comparison_Book2_Adj Bench DR 3 for Initial Briefs (Electric) 6" xfId="25849"/>
    <cellStyle name="_Tenaska Comparison_Book2_Adj Bench DR 3 for Initial Briefs (Electric) 6 2" xfId="25850"/>
    <cellStyle name="_Tenaska Comparison_Book2_Adj Bench DR 3 for Initial Briefs (Electric)_DEM-WP(C) ENERG10C--ctn Mid-C_042010 2010GRC" xfId="9715"/>
    <cellStyle name="_Tenaska Comparison_Book2_Adj Bench DR 3 for Initial Briefs (Electric)_DEM-WP(C) ENERG10C--ctn Mid-C_042010 2010GRC 2" xfId="39398"/>
    <cellStyle name="_Tenaska Comparison_Book2_DEM-WP(C) ENERG10C--ctn Mid-C_042010 2010GRC" xfId="9716"/>
    <cellStyle name="_Tenaska Comparison_Book2_DEM-WP(C) ENERG10C--ctn Mid-C_042010 2010GRC 2" xfId="39399"/>
    <cellStyle name="_Tenaska Comparison_Book2_Electric Rev Req Model (2009 GRC) Rebuttal" xfId="4587"/>
    <cellStyle name="_Tenaska Comparison_Book2_Electric Rev Req Model (2009 GRC) Rebuttal 2" xfId="4588"/>
    <cellStyle name="_Tenaska Comparison_Book2_Electric Rev Req Model (2009 GRC) Rebuttal 2 2" xfId="4589"/>
    <cellStyle name="_Tenaska Comparison_Book2_Electric Rev Req Model (2009 GRC) Rebuttal 2 2 2" xfId="19079"/>
    <cellStyle name="_Tenaska Comparison_Book2_Electric Rev Req Model (2009 GRC) Rebuttal 2 3" xfId="16345"/>
    <cellStyle name="_Tenaska Comparison_Book2_Electric Rev Req Model (2009 GRC) Rebuttal 3" xfId="4590"/>
    <cellStyle name="_Tenaska Comparison_Book2_Electric Rev Req Model (2009 GRC) Rebuttal 3 2" xfId="19080"/>
    <cellStyle name="_Tenaska Comparison_Book2_Electric Rev Req Model (2009 GRC) Rebuttal 4" xfId="14449"/>
    <cellStyle name="_Tenaska Comparison_Book2_Electric Rev Req Model (2009 GRC) Rebuttal REmoval of New  WH Solar AdjustMI" xfId="4591"/>
    <cellStyle name="_Tenaska Comparison_Book2_Electric Rev Req Model (2009 GRC) Rebuttal REmoval of New  WH Solar AdjustMI 2" xfId="4592"/>
    <cellStyle name="_Tenaska Comparison_Book2_Electric Rev Req Model (2009 GRC) Rebuttal REmoval of New  WH Solar AdjustMI 2 2" xfId="4593"/>
    <cellStyle name="_Tenaska Comparison_Book2_Electric Rev Req Model (2009 GRC) Rebuttal REmoval of New  WH Solar AdjustMI 2 2 2" xfId="19081"/>
    <cellStyle name="_Tenaska Comparison_Book2_Electric Rev Req Model (2009 GRC) Rebuttal REmoval of New  WH Solar AdjustMI 2 2 2 2" xfId="25851"/>
    <cellStyle name="_Tenaska Comparison_Book2_Electric Rev Req Model (2009 GRC) Rebuttal REmoval of New  WH Solar AdjustMI 2 3" xfId="14451"/>
    <cellStyle name="_Tenaska Comparison_Book2_Electric Rev Req Model (2009 GRC) Rebuttal REmoval of New  WH Solar AdjustMI 2 3 2" xfId="25852"/>
    <cellStyle name="_Tenaska Comparison_Book2_Electric Rev Req Model (2009 GRC) Rebuttal REmoval of New  WH Solar AdjustMI 2 4" xfId="25853"/>
    <cellStyle name="_Tenaska Comparison_Book2_Electric Rev Req Model (2009 GRC) Rebuttal REmoval of New  WH Solar AdjustMI 2 4 2" xfId="25854"/>
    <cellStyle name="_Tenaska Comparison_Book2_Electric Rev Req Model (2009 GRC) Rebuttal REmoval of New  WH Solar AdjustMI 3" xfId="4594"/>
    <cellStyle name="_Tenaska Comparison_Book2_Electric Rev Req Model (2009 GRC) Rebuttal REmoval of New  WH Solar AdjustMI 3 2" xfId="19082"/>
    <cellStyle name="_Tenaska Comparison_Book2_Electric Rev Req Model (2009 GRC) Rebuttal REmoval of New  WH Solar AdjustMI 3 2 2" xfId="25855"/>
    <cellStyle name="_Tenaska Comparison_Book2_Electric Rev Req Model (2009 GRC) Rebuttal REmoval of New  WH Solar AdjustMI 3 3" xfId="25856"/>
    <cellStyle name="_Tenaska Comparison_Book2_Electric Rev Req Model (2009 GRC) Rebuttal REmoval of New  WH Solar AdjustMI 4" xfId="14450"/>
    <cellStyle name="_Tenaska Comparison_Book2_Electric Rev Req Model (2009 GRC) Rebuttal REmoval of New  WH Solar AdjustMI 4 2" xfId="25857"/>
    <cellStyle name="_Tenaska Comparison_Book2_Electric Rev Req Model (2009 GRC) Rebuttal REmoval of New  WH Solar AdjustMI 4 2 2" xfId="25858"/>
    <cellStyle name="_Tenaska Comparison_Book2_Electric Rev Req Model (2009 GRC) Rebuttal REmoval of New  WH Solar AdjustMI 4 3" xfId="25859"/>
    <cellStyle name="_Tenaska Comparison_Book2_Electric Rev Req Model (2009 GRC) Rebuttal REmoval of New  WH Solar AdjustMI 5" xfId="25860"/>
    <cellStyle name="_Tenaska Comparison_Book2_Electric Rev Req Model (2009 GRC) Rebuttal REmoval of New  WH Solar AdjustMI 5 2" xfId="25861"/>
    <cellStyle name="_Tenaska Comparison_Book2_Electric Rev Req Model (2009 GRC) Rebuttal REmoval of New  WH Solar AdjustMI 6" xfId="25862"/>
    <cellStyle name="_Tenaska Comparison_Book2_Electric Rev Req Model (2009 GRC) Rebuttal REmoval of New  WH Solar AdjustMI 6 2" xfId="25863"/>
    <cellStyle name="_Tenaska Comparison_Book2_Electric Rev Req Model (2009 GRC) Rebuttal REmoval of New  WH Solar AdjustMI_DEM-WP(C) ENERG10C--ctn Mid-C_042010 2010GRC" xfId="9717"/>
    <cellStyle name="_Tenaska Comparison_Book2_Electric Rev Req Model (2009 GRC) Rebuttal REmoval of New  WH Solar AdjustMI_DEM-WP(C) ENERG10C--ctn Mid-C_042010 2010GRC 2" xfId="39400"/>
    <cellStyle name="_Tenaska Comparison_Book2_Electric Rev Req Model (2009 GRC) Revised 01-18-2010" xfId="4595"/>
    <cellStyle name="_Tenaska Comparison_Book2_Electric Rev Req Model (2009 GRC) Revised 01-18-2010 2" xfId="4596"/>
    <cellStyle name="_Tenaska Comparison_Book2_Electric Rev Req Model (2009 GRC) Revised 01-18-2010 2 2" xfId="4597"/>
    <cellStyle name="_Tenaska Comparison_Book2_Electric Rev Req Model (2009 GRC) Revised 01-18-2010 2 2 2" xfId="19083"/>
    <cellStyle name="_Tenaska Comparison_Book2_Electric Rev Req Model (2009 GRC) Revised 01-18-2010 2 2 2 2" xfId="25864"/>
    <cellStyle name="_Tenaska Comparison_Book2_Electric Rev Req Model (2009 GRC) Revised 01-18-2010 2 3" xfId="14453"/>
    <cellStyle name="_Tenaska Comparison_Book2_Electric Rev Req Model (2009 GRC) Revised 01-18-2010 2 3 2" xfId="25865"/>
    <cellStyle name="_Tenaska Comparison_Book2_Electric Rev Req Model (2009 GRC) Revised 01-18-2010 2 4" xfId="25866"/>
    <cellStyle name="_Tenaska Comparison_Book2_Electric Rev Req Model (2009 GRC) Revised 01-18-2010 2 4 2" xfId="25867"/>
    <cellStyle name="_Tenaska Comparison_Book2_Electric Rev Req Model (2009 GRC) Revised 01-18-2010 3" xfId="4598"/>
    <cellStyle name="_Tenaska Comparison_Book2_Electric Rev Req Model (2009 GRC) Revised 01-18-2010 3 2" xfId="19084"/>
    <cellStyle name="_Tenaska Comparison_Book2_Electric Rev Req Model (2009 GRC) Revised 01-18-2010 3 2 2" xfId="25868"/>
    <cellStyle name="_Tenaska Comparison_Book2_Electric Rev Req Model (2009 GRC) Revised 01-18-2010 3 3" xfId="25869"/>
    <cellStyle name="_Tenaska Comparison_Book2_Electric Rev Req Model (2009 GRC) Revised 01-18-2010 4" xfId="14452"/>
    <cellStyle name="_Tenaska Comparison_Book2_Electric Rev Req Model (2009 GRC) Revised 01-18-2010 4 2" xfId="25870"/>
    <cellStyle name="_Tenaska Comparison_Book2_Electric Rev Req Model (2009 GRC) Revised 01-18-2010 4 2 2" xfId="25871"/>
    <cellStyle name="_Tenaska Comparison_Book2_Electric Rev Req Model (2009 GRC) Revised 01-18-2010 4 3" xfId="25872"/>
    <cellStyle name="_Tenaska Comparison_Book2_Electric Rev Req Model (2009 GRC) Revised 01-18-2010 5" xfId="25873"/>
    <cellStyle name="_Tenaska Comparison_Book2_Electric Rev Req Model (2009 GRC) Revised 01-18-2010 5 2" xfId="25874"/>
    <cellStyle name="_Tenaska Comparison_Book2_Electric Rev Req Model (2009 GRC) Revised 01-18-2010 6" xfId="25875"/>
    <cellStyle name="_Tenaska Comparison_Book2_Electric Rev Req Model (2009 GRC) Revised 01-18-2010 6 2" xfId="25876"/>
    <cellStyle name="_Tenaska Comparison_Book2_Electric Rev Req Model (2009 GRC) Revised 01-18-2010_DEM-WP(C) ENERG10C--ctn Mid-C_042010 2010GRC" xfId="9718"/>
    <cellStyle name="_Tenaska Comparison_Book2_Electric Rev Req Model (2009 GRC) Revised 01-18-2010_DEM-WP(C) ENERG10C--ctn Mid-C_042010 2010GRC 2" xfId="39401"/>
    <cellStyle name="_Tenaska Comparison_Book2_Final Order Electric EXHIBIT A-1" xfId="4599"/>
    <cellStyle name="_Tenaska Comparison_Book2_Final Order Electric EXHIBIT A-1 2" xfId="4600"/>
    <cellStyle name="_Tenaska Comparison_Book2_Final Order Electric EXHIBIT A-1 2 2" xfId="4601"/>
    <cellStyle name="_Tenaska Comparison_Book2_Final Order Electric EXHIBIT A-1 2 2 2" xfId="19085"/>
    <cellStyle name="_Tenaska Comparison_Book2_Final Order Electric EXHIBIT A-1 2 3" xfId="16346"/>
    <cellStyle name="_Tenaska Comparison_Book2_Final Order Electric EXHIBIT A-1 3" xfId="4602"/>
    <cellStyle name="_Tenaska Comparison_Book2_Final Order Electric EXHIBIT A-1 3 2" xfId="19086"/>
    <cellStyle name="_Tenaska Comparison_Book2_Final Order Electric EXHIBIT A-1 3 2 2" xfId="25877"/>
    <cellStyle name="_Tenaska Comparison_Book2_Final Order Electric EXHIBIT A-1 3 3" xfId="25878"/>
    <cellStyle name="_Tenaska Comparison_Book2_Final Order Electric EXHIBIT A-1 4" xfId="14454"/>
    <cellStyle name="_Tenaska Comparison_Book2_Final Order Electric EXHIBIT A-1 4 2" xfId="25879"/>
    <cellStyle name="_Tenaska Comparison_Book2_Final Order Electric EXHIBIT A-1 5" xfId="25880"/>
    <cellStyle name="_Tenaska Comparison_Book2_Final Order Electric EXHIBIT A-1 6" xfId="25881"/>
    <cellStyle name="_Tenaska Comparison_Book4" xfId="4603"/>
    <cellStyle name="_Tenaska Comparison_Book4 2" xfId="4604"/>
    <cellStyle name="_Tenaska Comparison_Book4 2 2" xfId="4605"/>
    <cellStyle name="_Tenaska Comparison_Book4 2 2 2" xfId="19087"/>
    <cellStyle name="_Tenaska Comparison_Book4 2 2 2 2" xfId="25882"/>
    <cellStyle name="_Tenaska Comparison_Book4 2 3" xfId="14456"/>
    <cellStyle name="_Tenaska Comparison_Book4 2 3 2" xfId="25883"/>
    <cellStyle name="_Tenaska Comparison_Book4 2 4" xfId="25884"/>
    <cellStyle name="_Tenaska Comparison_Book4 2 4 2" xfId="25885"/>
    <cellStyle name="_Tenaska Comparison_Book4 3" xfId="4606"/>
    <cellStyle name="_Tenaska Comparison_Book4 3 2" xfId="19088"/>
    <cellStyle name="_Tenaska Comparison_Book4 3 2 2" xfId="25886"/>
    <cellStyle name="_Tenaska Comparison_Book4 3 3" xfId="25887"/>
    <cellStyle name="_Tenaska Comparison_Book4 4" xfId="14455"/>
    <cellStyle name="_Tenaska Comparison_Book4 4 2" xfId="25888"/>
    <cellStyle name="_Tenaska Comparison_Book4 4 2 2" xfId="25889"/>
    <cellStyle name="_Tenaska Comparison_Book4 4 3" xfId="25890"/>
    <cellStyle name="_Tenaska Comparison_Book4 5" xfId="25891"/>
    <cellStyle name="_Tenaska Comparison_Book4 5 2" xfId="25892"/>
    <cellStyle name="_Tenaska Comparison_Book4 6" xfId="25893"/>
    <cellStyle name="_Tenaska Comparison_Book4 6 2" xfId="25894"/>
    <cellStyle name="_Tenaska Comparison_Book4_DEM-WP(C) ENERG10C--ctn Mid-C_042010 2010GRC" xfId="9719"/>
    <cellStyle name="_Tenaska Comparison_Book4_DEM-WP(C) ENERG10C--ctn Mid-C_042010 2010GRC 2" xfId="39402"/>
    <cellStyle name="_Tenaska Comparison_Book9" xfId="4607"/>
    <cellStyle name="_Tenaska Comparison_Book9 2" xfId="4608"/>
    <cellStyle name="_Tenaska Comparison_Book9 2 2" xfId="4609"/>
    <cellStyle name="_Tenaska Comparison_Book9 2 2 2" xfId="19089"/>
    <cellStyle name="_Tenaska Comparison_Book9 2 2 2 2" xfId="25895"/>
    <cellStyle name="_Tenaska Comparison_Book9 2 3" xfId="14458"/>
    <cellStyle name="_Tenaska Comparison_Book9 2 3 2" xfId="25896"/>
    <cellStyle name="_Tenaska Comparison_Book9 2 4" xfId="25897"/>
    <cellStyle name="_Tenaska Comparison_Book9 2 4 2" xfId="25898"/>
    <cellStyle name="_Tenaska Comparison_Book9 3" xfId="4610"/>
    <cellStyle name="_Tenaska Comparison_Book9 3 2" xfId="19090"/>
    <cellStyle name="_Tenaska Comparison_Book9 3 2 2" xfId="25899"/>
    <cellStyle name="_Tenaska Comparison_Book9 3 3" xfId="25900"/>
    <cellStyle name="_Tenaska Comparison_Book9 4" xfId="14457"/>
    <cellStyle name="_Tenaska Comparison_Book9 4 2" xfId="25901"/>
    <cellStyle name="_Tenaska Comparison_Book9 4 2 2" xfId="25902"/>
    <cellStyle name="_Tenaska Comparison_Book9 4 3" xfId="25903"/>
    <cellStyle name="_Tenaska Comparison_Book9 5" xfId="25904"/>
    <cellStyle name="_Tenaska Comparison_Book9 5 2" xfId="25905"/>
    <cellStyle name="_Tenaska Comparison_Book9 6" xfId="25906"/>
    <cellStyle name="_Tenaska Comparison_Book9 6 2" xfId="25907"/>
    <cellStyle name="_Tenaska Comparison_Book9_DEM-WP(C) ENERG10C--ctn Mid-C_042010 2010GRC" xfId="9720"/>
    <cellStyle name="_Tenaska Comparison_Book9_DEM-WP(C) ENERG10C--ctn Mid-C_042010 2010GRC 2" xfId="39403"/>
    <cellStyle name="_Tenaska Comparison_Chelan PUD Power Costs (8-10)" xfId="9721"/>
    <cellStyle name="_Tenaska Comparison_Chelan PUD Power Costs (8-10) 2" xfId="25908"/>
    <cellStyle name="_Tenaska Comparison_DEM-WP(C) Chelan Power Costs" xfId="9722"/>
    <cellStyle name="_Tenaska Comparison_DEM-WP(C) Chelan Power Costs 2" xfId="25909"/>
    <cellStyle name="_Tenaska Comparison_DEM-WP(C) Chelan Power Costs 2 2" xfId="25910"/>
    <cellStyle name="_Tenaska Comparison_DEM-WP(C) Chelan Power Costs 2 2 2" xfId="25911"/>
    <cellStyle name="_Tenaska Comparison_DEM-WP(C) Chelan Power Costs 2 3" xfId="25912"/>
    <cellStyle name="_Tenaska Comparison_DEM-WP(C) Chelan Power Costs 3" xfId="25913"/>
    <cellStyle name="_Tenaska Comparison_DEM-WP(C) Chelan Power Costs 3 2" xfId="25914"/>
    <cellStyle name="_Tenaska Comparison_DEM-WP(C) Chelan Power Costs 3 2 2" xfId="25915"/>
    <cellStyle name="_Tenaska Comparison_DEM-WP(C) Chelan Power Costs 3 3" xfId="25916"/>
    <cellStyle name="_Tenaska Comparison_DEM-WP(C) Chelan Power Costs 4" xfId="25917"/>
    <cellStyle name="_Tenaska Comparison_DEM-WP(C) Chelan Power Costs 4 2" xfId="25918"/>
    <cellStyle name="_Tenaska Comparison_DEM-WP(C) Chelan Power Costs 5" xfId="25919"/>
    <cellStyle name="_Tenaska Comparison_DEM-WP(C) Chelan Power Costs 5 2" xfId="25920"/>
    <cellStyle name="_Tenaska Comparison_DEM-WP(C) ENERG10C--ctn Mid-C_042010 2010GRC" xfId="9723"/>
    <cellStyle name="_Tenaska Comparison_DEM-WP(C) ENERG10C--ctn Mid-C_042010 2010GRC 2" xfId="39404"/>
    <cellStyle name="_Tenaska Comparison_DEM-WP(C) Gas Transport 2010GRC" xfId="9724"/>
    <cellStyle name="_Tenaska Comparison_DEM-WP(C) Gas Transport 2010GRC 2" xfId="25921"/>
    <cellStyle name="_Tenaska Comparison_DEM-WP(C) Gas Transport 2010GRC 2 2" xfId="25922"/>
    <cellStyle name="_Tenaska Comparison_DEM-WP(C) Gas Transport 2010GRC 2 2 2" xfId="25923"/>
    <cellStyle name="_Tenaska Comparison_DEM-WP(C) Gas Transport 2010GRC 2 3" xfId="25924"/>
    <cellStyle name="_Tenaska Comparison_DEM-WP(C) Gas Transport 2010GRC 3" xfId="25925"/>
    <cellStyle name="_Tenaska Comparison_DEM-WP(C) Gas Transport 2010GRC 3 2" xfId="25926"/>
    <cellStyle name="_Tenaska Comparison_DEM-WP(C) Gas Transport 2010GRC 3 2 2" xfId="25927"/>
    <cellStyle name="_Tenaska Comparison_DEM-WP(C) Gas Transport 2010GRC 3 3" xfId="25928"/>
    <cellStyle name="_Tenaska Comparison_DEM-WP(C) Gas Transport 2010GRC 4" xfId="25929"/>
    <cellStyle name="_Tenaska Comparison_DEM-WP(C) Gas Transport 2010GRC 4 2" xfId="25930"/>
    <cellStyle name="_Tenaska Comparison_DEM-WP(C) Gas Transport 2010GRC 5" xfId="25931"/>
    <cellStyle name="_Tenaska Comparison_DEM-WP(C) Gas Transport 2010GRC 5 2" xfId="25932"/>
    <cellStyle name="_Tenaska Comparison_Electric COS Inputs" xfId="4611"/>
    <cellStyle name="_Tenaska Comparison_Electric COS Inputs 2" xfId="4612"/>
    <cellStyle name="_Tenaska Comparison_Electric COS Inputs 2 2" xfId="4613"/>
    <cellStyle name="_Tenaska Comparison_Electric COS Inputs 2 2 2" xfId="4614"/>
    <cellStyle name="_Tenaska Comparison_Electric COS Inputs 2 2 2 2" xfId="19091"/>
    <cellStyle name="_Tenaska Comparison_Electric COS Inputs 2 2 3" xfId="16349"/>
    <cellStyle name="_Tenaska Comparison_Electric COS Inputs 2 3" xfId="4615"/>
    <cellStyle name="_Tenaska Comparison_Electric COS Inputs 2 3 2" xfId="4616"/>
    <cellStyle name="_Tenaska Comparison_Electric COS Inputs 2 3 2 2" xfId="19092"/>
    <cellStyle name="_Tenaska Comparison_Electric COS Inputs 2 3 3" xfId="16350"/>
    <cellStyle name="_Tenaska Comparison_Electric COS Inputs 2 4" xfId="4617"/>
    <cellStyle name="_Tenaska Comparison_Electric COS Inputs 2 4 2" xfId="4618"/>
    <cellStyle name="_Tenaska Comparison_Electric COS Inputs 2 4 2 2" xfId="19093"/>
    <cellStyle name="_Tenaska Comparison_Electric COS Inputs 2 4 3" xfId="16351"/>
    <cellStyle name="_Tenaska Comparison_Electric COS Inputs 2 5" xfId="16348"/>
    <cellStyle name="_Tenaska Comparison_Electric COS Inputs 3" xfId="4619"/>
    <cellStyle name="_Tenaska Comparison_Electric COS Inputs 3 2" xfId="4620"/>
    <cellStyle name="_Tenaska Comparison_Electric COS Inputs 3 2 2" xfId="19094"/>
    <cellStyle name="_Tenaska Comparison_Electric COS Inputs 3 3" xfId="16352"/>
    <cellStyle name="_Tenaska Comparison_Electric COS Inputs 4" xfId="4621"/>
    <cellStyle name="_Tenaska Comparison_Electric COS Inputs 4 2" xfId="4622"/>
    <cellStyle name="_Tenaska Comparison_Electric COS Inputs 4 2 2" xfId="19095"/>
    <cellStyle name="_Tenaska Comparison_Electric COS Inputs 4 3" xfId="16353"/>
    <cellStyle name="_Tenaska Comparison_Electric COS Inputs 5" xfId="4623"/>
    <cellStyle name="_Tenaska Comparison_Electric COS Inputs 5 2" xfId="19096"/>
    <cellStyle name="_Tenaska Comparison_Electric COS Inputs 6" xfId="16347"/>
    <cellStyle name="_Tenaska Comparison_Exh A-1 resulting from UE-112050 effective Jan 1 2012" xfId="12470"/>
    <cellStyle name="_Tenaska Comparison_Exh A-1 resulting from UE-112050 effective Jan 1 2012 2" xfId="39405"/>
    <cellStyle name="_Tenaska Comparison_Exhibit A-1 effective 4-1-11 fr S Free 12-11" xfId="12471"/>
    <cellStyle name="_Tenaska Comparison_Exhibit A-1 effective 4-1-11 fr S Free 12-11 2" xfId="39406"/>
    <cellStyle name="_Tenaska Comparison_LSRWEP LGIA like Acctg Petition Aug 2010" xfId="9725"/>
    <cellStyle name="_Tenaska Comparison_LSRWEP LGIA like Acctg Petition Aug 2010 2" xfId="25933"/>
    <cellStyle name="_Tenaska Comparison_LSRWEP LGIA like Acctg Petition Aug 2010 2 2" xfId="25934"/>
    <cellStyle name="_Tenaska Comparison_LSRWEP LGIA like Acctg Petition Aug 2010 2 2 2" xfId="25935"/>
    <cellStyle name="_Tenaska Comparison_LSRWEP LGIA like Acctg Petition Aug 2010 3" xfId="25936"/>
    <cellStyle name="_Tenaska Comparison_LSRWEP LGIA like Acctg Petition Aug 2010 3 2" xfId="25937"/>
    <cellStyle name="_Tenaska Comparison_LSRWEP LGIA like Acctg Petition Aug 2010 3 2 2" xfId="25938"/>
    <cellStyle name="_Tenaska Comparison_LSRWEP LGIA like Acctg Petition Aug 2010 3 3" xfId="25939"/>
    <cellStyle name="_Tenaska Comparison_LSRWEP LGIA like Acctg Petition Aug 2010 4" xfId="25940"/>
    <cellStyle name="_Tenaska Comparison_LSRWEP LGIA like Acctg Petition Aug 2010 4 2" xfId="25941"/>
    <cellStyle name="_Tenaska Comparison_LSRWEP LGIA like Acctg Petition Aug 2010 5" xfId="25942"/>
    <cellStyle name="_Tenaska Comparison_LSRWEP LGIA like Acctg Petition Aug 2010 5 2" xfId="25943"/>
    <cellStyle name="_Tenaska Comparison_Mint Farm Generation BPA" xfId="25944"/>
    <cellStyle name="_Tenaska Comparison_NIM Summary" xfId="4624"/>
    <cellStyle name="_Tenaska Comparison_NIM Summary 09GRC" xfId="4625"/>
    <cellStyle name="_Tenaska Comparison_NIM Summary 09GRC 2" xfId="4626"/>
    <cellStyle name="_Tenaska Comparison_NIM Summary 09GRC 2 2" xfId="14460"/>
    <cellStyle name="_Tenaska Comparison_NIM Summary 09GRC 2 2 2" xfId="25945"/>
    <cellStyle name="_Tenaska Comparison_NIM Summary 09GRC 2 2 2 2" xfId="25946"/>
    <cellStyle name="_Tenaska Comparison_NIM Summary 09GRC 2 3" xfId="25947"/>
    <cellStyle name="_Tenaska Comparison_NIM Summary 09GRC 2 3 2" xfId="25948"/>
    <cellStyle name="_Tenaska Comparison_NIM Summary 09GRC 2 4" xfId="25949"/>
    <cellStyle name="_Tenaska Comparison_NIM Summary 09GRC 2 4 2" xfId="25950"/>
    <cellStyle name="_Tenaska Comparison_NIM Summary 09GRC 3" xfId="12472"/>
    <cellStyle name="_Tenaska Comparison_NIM Summary 09GRC 3 2" xfId="25951"/>
    <cellStyle name="_Tenaska Comparison_NIM Summary 09GRC 3 2 2" xfId="25952"/>
    <cellStyle name="_Tenaska Comparison_NIM Summary 09GRC 3 3" xfId="25953"/>
    <cellStyle name="_Tenaska Comparison_NIM Summary 09GRC 4" xfId="25954"/>
    <cellStyle name="_Tenaska Comparison_NIM Summary 09GRC 4 2" xfId="25955"/>
    <cellStyle name="_Tenaska Comparison_NIM Summary 09GRC 4 2 2" xfId="25956"/>
    <cellStyle name="_Tenaska Comparison_NIM Summary 09GRC 4 3" xfId="25957"/>
    <cellStyle name="_Tenaska Comparison_NIM Summary 09GRC 5" xfId="25958"/>
    <cellStyle name="_Tenaska Comparison_NIM Summary 09GRC 5 2" xfId="25959"/>
    <cellStyle name="_Tenaska Comparison_NIM Summary 09GRC 6" xfId="25960"/>
    <cellStyle name="_Tenaska Comparison_NIM Summary 09GRC 6 2" xfId="25961"/>
    <cellStyle name="_Tenaska Comparison_NIM Summary 09GRC_DEM-WP(C) ENERG10C--ctn Mid-C_042010 2010GRC" xfId="9726"/>
    <cellStyle name="_Tenaska Comparison_NIM Summary 09GRC_DEM-WP(C) ENERG10C--ctn Mid-C_042010 2010GRC 2" xfId="39407"/>
    <cellStyle name="_Tenaska Comparison_NIM Summary 10" xfId="12473"/>
    <cellStyle name="_Tenaska Comparison_NIM Summary 10 2" xfId="25962"/>
    <cellStyle name="_Tenaska Comparison_NIM Summary 10 2 2" xfId="25963"/>
    <cellStyle name="_Tenaska Comparison_NIM Summary 10 3" xfId="25964"/>
    <cellStyle name="_Tenaska Comparison_NIM Summary 10 4" xfId="25965"/>
    <cellStyle name="_Tenaska Comparison_NIM Summary 11" xfId="12474"/>
    <cellStyle name="_Tenaska Comparison_NIM Summary 11 2" xfId="25966"/>
    <cellStyle name="_Tenaska Comparison_NIM Summary 11 2 2" xfId="25967"/>
    <cellStyle name="_Tenaska Comparison_NIM Summary 11 3" xfId="25968"/>
    <cellStyle name="_Tenaska Comparison_NIM Summary 11 4" xfId="25969"/>
    <cellStyle name="_Tenaska Comparison_NIM Summary 12" xfId="12475"/>
    <cellStyle name="_Tenaska Comparison_NIM Summary 12 2" xfId="25970"/>
    <cellStyle name="_Tenaska Comparison_NIM Summary 12 2 2" xfId="25971"/>
    <cellStyle name="_Tenaska Comparison_NIM Summary 12 3" xfId="25972"/>
    <cellStyle name="_Tenaska Comparison_NIM Summary 12 4" xfId="25973"/>
    <cellStyle name="_Tenaska Comparison_NIM Summary 13" xfId="12476"/>
    <cellStyle name="_Tenaska Comparison_NIM Summary 13 2" xfId="25974"/>
    <cellStyle name="_Tenaska Comparison_NIM Summary 13 2 2" xfId="25975"/>
    <cellStyle name="_Tenaska Comparison_NIM Summary 13 3" xfId="25976"/>
    <cellStyle name="_Tenaska Comparison_NIM Summary 13 4" xfId="25977"/>
    <cellStyle name="_Tenaska Comparison_NIM Summary 14" xfId="12477"/>
    <cellStyle name="_Tenaska Comparison_NIM Summary 14 2" xfId="25978"/>
    <cellStyle name="_Tenaska Comparison_NIM Summary 14 2 2" xfId="25979"/>
    <cellStyle name="_Tenaska Comparison_NIM Summary 14 3" xfId="25980"/>
    <cellStyle name="_Tenaska Comparison_NIM Summary 14 4" xfId="25981"/>
    <cellStyle name="_Tenaska Comparison_NIM Summary 15" xfId="12478"/>
    <cellStyle name="_Tenaska Comparison_NIM Summary 15 2" xfId="25982"/>
    <cellStyle name="_Tenaska Comparison_NIM Summary 15 2 2" xfId="25983"/>
    <cellStyle name="_Tenaska Comparison_NIM Summary 15 3" xfId="25984"/>
    <cellStyle name="_Tenaska Comparison_NIM Summary 15 4" xfId="25985"/>
    <cellStyle name="_Tenaska Comparison_NIM Summary 16" xfId="12479"/>
    <cellStyle name="_Tenaska Comparison_NIM Summary 16 2" xfId="25986"/>
    <cellStyle name="_Tenaska Comparison_NIM Summary 16 2 2" xfId="25987"/>
    <cellStyle name="_Tenaska Comparison_NIM Summary 16 3" xfId="25988"/>
    <cellStyle name="_Tenaska Comparison_NIM Summary 16 4" xfId="25989"/>
    <cellStyle name="_Tenaska Comparison_NIM Summary 17" xfId="12480"/>
    <cellStyle name="_Tenaska Comparison_NIM Summary 17 2" xfId="25990"/>
    <cellStyle name="_Tenaska Comparison_NIM Summary 17 2 2" xfId="25991"/>
    <cellStyle name="_Tenaska Comparison_NIM Summary 17 3" xfId="25992"/>
    <cellStyle name="_Tenaska Comparison_NIM Summary 17 4" xfId="25993"/>
    <cellStyle name="_Tenaska Comparison_NIM Summary 18" xfId="12481"/>
    <cellStyle name="_Tenaska Comparison_NIM Summary 18 2" xfId="25994"/>
    <cellStyle name="_Tenaska Comparison_NIM Summary 18 3" xfId="25995"/>
    <cellStyle name="_Tenaska Comparison_NIM Summary 19" xfId="12482"/>
    <cellStyle name="_Tenaska Comparison_NIM Summary 19 2" xfId="25996"/>
    <cellStyle name="_Tenaska Comparison_NIM Summary 19 3" xfId="25997"/>
    <cellStyle name="_Tenaska Comparison_NIM Summary 2" xfId="4627"/>
    <cellStyle name="_Tenaska Comparison_NIM Summary 2 2" xfId="14461"/>
    <cellStyle name="_Tenaska Comparison_NIM Summary 2 2 2" xfId="25998"/>
    <cellStyle name="_Tenaska Comparison_NIM Summary 2 2 2 2" xfId="25999"/>
    <cellStyle name="_Tenaska Comparison_NIM Summary 2 3" xfId="26000"/>
    <cellStyle name="_Tenaska Comparison_NIM Summary 2 3 2" xfId="26001"/>
    <cellStyle name="_Tenaska Comparison_NIM Summary 2 4" xfId="26002"/>
    <cellStyle name="_Tenaska Comparison_NIM Summary 2 4 2" xfId="26003"/>
    <cellStyle name="_Tenaska Comparison_NIM Summary 20" xfId="12483"/>
    <cellStyle name="_Tenaska Comparison_NIM Summary 20 2" xfId="26004"/>
    <cellStyle name="_Tenaska Comparison_NIM Summary 20 3" xfId="26005"/>
    <cellStyle name="_Tenaska Comparison_NIM Summary 21" xfId="12484"/>
    <cellStyle name="_Tenaska Comparison_NIM Summary 21 2" xfId="26006"/>
    <cellStyle name="_Tenaska Comparison_NIM Summary 21 3" xfId="26007"/>
    <cellStyle name="_Tenaska Comparison_NIM Summary 22" xfId="12485"/>
    <cellStyle name="_Tenaska Comparison_NIM Summary 22 2" xfId="26008"/>
    <cellStyle name="_Tenaska Comparison_NIM Summary 22 3" xfId="26009"/>
    <cellStyle name="_Tenaska Comparison_NIM Summary 23" xfId="12486"/>
    <cellStyle name="_Tenaska Comparison_NIM Summary 23 2" xfId="26010"/>
    <cellStyle name="_Tenaska Comparison_NIM Summary 23 3" xfId="26011"/>
    <cellStyle name="_Tenaska Comparison_NIM Summary 24" xfId="12487"/>
    <cellStyle name="_Tenaska Comparison_NIM Summary 24 2" xfId="26012"/>
    <cellStyle name="_Tenaska Comparison_NIM Summary 24 3" xfId="26013"/>
    <cellStyle name="_Tenaska Comparison_NIM Summary 25" xfId="12488"/>
    <cellStyle name="_Tenaska Comparison_NIM Summary 25 2" xfId="26014"/>
    <cellStyle name="_Tenaska Comparison_NIM Summary 25 3" xfId="26015"/>
    <cellStyle name="_Tenaska Comparison_NIM Summary 26" xfId="12489"/>
    <cellStyle name="_Tenaska Comparison_NIM Summary 26 2" xfId="26016"/>
    <cellStyle name="_Tenaska Comparison_NIM Summary 26 3" xfId="26017"/>
    <cellStyle name="_Tenaska Comparison_NIM Summary 27" xfId="12490"/>
    <cellStyle name="_Tenaska Comparison_NIM Summary 27 2" xfId="26018"/>
    <cellStyle name="_Tenaska Comparison_NIM Summary 27 3" xfId="26019"/>
    <cellStyle name="_Tenaska Comparison_NIM Summary 28" xfId="12491"/>
    <cellStyle name="_Tenaska Comparison_NIM Summary 28 2" xfId="26020"/>
    <cellStyle name="_Tenaska Comparison_NIM Summary 28 3" xfId="26021"/>
    <cellStyle name="_Tenaska Comparison_NIM Summary 29" xfId="12492"/>
    <cellStyle name="_Tenaska Comparison_NIM Summary 29 2" xfId="26022"/>
    <cellStyle name="_Tenaska Comparison_NIM Summary 29 3" xfId="26023"/>
    <cellStyle name="_Tenaska Comparison_NIM Summary 3" xfId="4628"/>
    <cellStyle name="_Tenaska Comparison_NIM Summary 3 2" xfId="14462"/>
    <cellStyle name="_Tenaska Comparison_NIM Summary 3 2 2" xfId="26024"/>
    <cellStyle name="_Tenaska Comparison_NIM Summary 3 3" xfId="26025"/>
    <cellStyle name="_Tenaska Comparison_NIM Summary 30" xfId="12493"/>
    <cellStyle name="_Tenaska Comparison_NIM Summary 30 2" xfId="26026"/>
    <cellStyle name="_Tenaska Comparison_NIM Summary 30 3" xfId="26027"/>
    <cellStyle name="_Tenaska Comparison_NIM Summary 31" xfId="12494"/>
    <cellStyle name="_Tenaska Comparison_NIM Summary 31 2" xfId="26028"/>
    <cellStyle name="_Tenaska Comparison_NIM Summary 31 3" xfId="26029"/>
    <cellStyle name="_Tenaska Comparison_NIM Summary 32" xfId="12495"/>
    <cellStyle name="_Tenaska Comparison_NIM Summary 32 2" xfId="39408"/>
    <cellStyle name="_Tenaska Comparison_NIM Summary 33" xfId="12496"/>
    <cellStyle name="_Tenaska Comparison_NIM Summary 33 2" xfId="39409"/>
    <cellStyle name="_Tenaska Comparison_NIM Summary 34" xfId="12497"/>
    <cellStyle name="_Tenaska Comparison_NIM Summary 34 2" xfId="39410"/>
    <cellStyle name="_Tenaska Comparison_NIM Summary 35" xfId="12498"/>
    <cellStyle name="_Tenaska Comparison_NIM Summary 35 2" xfId="39411"/>
    <cellStyle name="_Tenaska Comparison_NIM Summary 36" xfId="12499"/>
    <cellStyle name="_Tenaska Comparison_NIM Summary 36 2" xfId="39412"/>
    <cellStyle name="_Tenaska Comparison_NIM Summary 37" xfId="12500"/>
    <cellStyle name="_Tenaska Comparison_NIM Summary 37 2" xfId="39413"/>
    <cellStyle name="_Tenaska Comparison_NIM Summary 38" xfId="12501"/>
    <cellStyle name="_Tenaska Comparison_NIM Summary 38 2" xfId="39414"/>
    <cellStyle name="_Tenaska Comparison_NIM Summary 39" xfId="12502"/>
    <cellStyle name="_Tenaska Comparison_NIM Summary 39 2" xfId="39415"/>
    <cellStyle name="_Tenaska Comparison_NIM Summary 4" xfId="4629"/>
    <cellStyle name="_Tenaska Comparison_NIM Summary 4 2" xfId="15644"/>
    <cellStyle name="_Tenaska Comparison_NIM Summary 4 2 2" xfId="26030"/>
    <cellStyle name="_Tenaska Comparison_NIM Summary 4 3" xfId="26031"/>
    <cellStyle name="_Tenaska Comparison_NIM Summary 40" xfId="12503"/>
    <cellStyle name="_Tenaska Comparison_NIM Summary 40 2" xfId="39416"/>
    <cellStyle name="_Tenaska Comparison_NIM Summary 41" xfId="12504"/>
    <cellStyle name="_Tenaska Comparison_NIM Summary 41 2" xfId="39417"/>
    <cellStyle name="_Tenaska Comparison_NIM Summary 42" xfId="14459"/>
    <cellStyle name="_Tenaska Comparison_NIM Summary 42 2" xfId="39418"/>
    <cellStyle name="_Tenaska Comparison_NIM Summary 43" xfId="20009"/>
    <cellStyle name="_Tenaska Comparison_NIM Summary 43 2" xfId="39419"/>
    <cellStyle name="_Tenaska Comparison_NIM Summary 44" xfId="26032"/>
    <cellStyle name="_Tenaska Comparison_NIM Summary 44 2" xfId="39420"/>
    <cellStyle name="_Tenaska Comparison_NIM Summary 45" xfId="26033"/>
    <cellStyle name="_Tenaska Comparison_NIM Summary 45 2" xfId="39421"/>
    <cellStyle name="_Tenaska Comparison_NIM Summary 46" xfId="26034"/>
    <cellStyle name="_Tenaska Comparison_NIM Summary 46 2" xfId="39422"/>
    <cellStyle name="_Tenaska Comparison_NIM Summary 47" xfId="26035"/>
    <cellStyle name="_Tenaska Comparison_NIM Summary 47 2" xfId="39423"/>
    <cellStyle name="_Tenaska Comparison_NIM Summary 48" xfId="26036"/>
    <cellStyle name="_Tenaska Comparison_NIM Summary 49" xfId="26037"/>
    <cellStyle name="_Tenaska Comparison_NIM Summary 5" xfId="4630"/>
    <cellStyle name="_Tenaska Comparison_NIM Summary 5 2" xfId="15645"/>
    <cellStyle name="_Tenaska Comparison_NIM Summary 5 2 2" xfId="26038"/>
    <cellStyle name="_Tenaska Comparison_NIM Summary 5 3" xfId="26039"/>
    <cellStyle name="_Tenaska Comparison_NIM Summary 50" xfId="26040"/>
    <cellStyle name="_Tenaska Comparison_NIM Summary 51" xfId="39424"/>
    <cellStyle name="_Tenaska Comparison_NIM Summary 6" xfId="4631"/>
    <cellStyle name="_Tenaska Comparison_NIM Summary 6 2" xfId="15646"/>
    <cellStyle name="_Tenaska Comparison_NIM Summary 6 2 2" xfId="26041"/>
    <cellStyle name="_Tenaska Comparison_NIM Summary 6 3" xfId="26042"/>
    <cellStyle name="_Tenaska Comparison_NIM Summary 7" xfId="4632"/>
    <cellStyle name="_Tenaska Comparison_NIM Summary 7 2" xfId="15647"/>
    <cellStyle name="_Tenaska Comparison_NIM Summary 7 2 2" xfId="26043"/>
    <cellStyle name="_Tenaska Comparison_NIM Summary 7 3" xfId="26044"/>
    <cellStyle name="_Tenaska Comparison_NIM Summary 7 4" xfId="26045"/>
    <cellStyle name="_Tenaska Comparison_NIM Summary 8" xfId="4633"/>
    <cellStyle name="_Tenaska Comparison_NIM Summary 8 2" xfId="15648"/>
    <cellStyle name="_Tenaska Comparison_NIM Summary 8 2 2" xfId="26046"/>
    <cellStyle name="_Tenaska Comparison_NIM Summary 8 3" xfId="26047"/>
    <cellStyle name="_Tenaska Comparison_NIM Summary 8 4" xfId="26048"/>
    <cellStyle name="_Tenaska Comparison_NIM Summary 9" xfId="4634"/>
    <cellStyle name="_Tenaska Comparison_NIM Summary 9 2" xfId="15649"/>
    <cellStyle name="_Tenaska Comparison_NIM Summary 9 2 2" xfId="26049"/>
    <cellStyle name="_Tenaska Comparison_NIM Summary 9 3" xfId="26050"/>
    <cellStyle name="_Tenaska Comparison_NIM Summary 9 4" xfId="26051"/>
    <cellStyle name="_Tenaska Comparison_NIM Summary_DEM-WP(C) ENERG10C--ctn Mid-C_042010 2010GRC" xfId="9727"/>
    <cellStyle name="_Tenaska Comparison_NIM Summary_DEM-WP(C) ENERG10C--ctn Mid-C_042010 2010GRC 2" xfId="39425"/>
    <cellStyle name="_Tenaska Comparison_NIM+O&amp;M" xfId="9728"/>
    <cellStyle name="_Tenaska Comparison_NIM+O&amp;M 2" xfId="9729"/>
    <cellStyle name="_Tenaska Comparison_NIM+O&amp;M 2 2" xfId="26052"/>
    <cellStyle name="_Tenaska Comparison_NIM+O&amp;M 2 2 2" xfId="26053"/>
    <cellStyle name="_Tenaska Comparison_NIM+O&amp;M 2 2 2 2" xfId="26054"/>
    <cellStyle name="_Tenaska Comparison_NIM+O&amp;M 2 3" xfId="26055"/>
    <cellStyle name="_Tenaska Comparison_NIM+O&amp;M 2 3 2" xfId="26056"/>
    <cellStyle name="_Tenaska Comparison_NIM+O&amp;M 2 4" xfId="26057"/>
    <cellStyle name="_Tenaska Comparison_NIM+O&amp;M 2 4 2" xfId="26058"/>
    <cellStyle name="_Tenaska Comparison_NIM+O&amp;M 3" xfId="26059"/>
    <cellStyle name="_Tenaska Comparison_NIM+O&amp;M 3 2" xfId="26060"/>
    <cellStyle name="_Tenaska Comparison_NIM+O&amp;M 3 2 2" xfId="26061"/>
    <cellStyle name="_Tenaska Comparison_NIM+O&amp;M 4" xfId="26062"/>
    <cellStyle name="_Tenaska Comparison_NIM+O&amp;M 4 2" xfId="26063"/>
    <cellStyle name="_Tenaska Comparison_NIM+O&amp;M 4 2 2" xfId="26064"/>
    <cellStyle name="_Tenaska Comparison_NIM+O&amp;M 4 3" xfId="26065"/>
    <cellStyle name="_Tenaska Comparison_NIM+O&amp;M 5" xfId="26066"/>
    <cellStyle name="_Tenaska Comparison_NIM+O&amp;M 5 2" xfId="26067"/>
    <cellStyle name="_Tenaska Comparison_NIM+O&amp;M 6" xfId="26068"/>
    <cellStyle name="_Tenaska Comparison_NIM+O&amp;M 6 2" xfId="26069"/>
    <cellStyle name="_Tenaska Comparison_NIM+O&amp;M Monthly" xfId="9730"/>
    <cellStyle name="_Tenaska Comparison_NIM+O&amp;M Monthly 2" xfId="9731"/>
    <cellStyle name="_Tenaska Comparison_NIM+O&amp;M Monthly 2 2" xfId="26070"/>
    <cellStyle name="_Tenaska Comparison_NIM+O&amp;M Monthly 2 2 2" xfId="26071"/>
    <cellStyle name="_Tenaska Comparison_NIM+O&amp;M Monthly 2 2 2 2" xfId="26072"/>
    <cellStyle name="_Tenaska Comparison_NIM+O&amp;M Monthly 2 3" xfId="26073"/>
    <cellStyle name="_Tenaska Comparison_NIM+O&amp;M Monthly 2 3 2" xfId="26074"/>
    <cellStyle name="_Tenaska Comparison_NIM+O&amp;M Monthly 2 4" xfId="26075"/>
    <cellStyle name="_Tenaska Comparison_NIM+O&amp;M Monthly 2 4 2" xfId="26076"/>
    <cellStyle name="_Tenaska Comparison_NIM+O&amp;M Monthly 3" xfId="26077"/>
    <cellStyle name="_Tenaska Comparison_NIM+O&amp;M Monthly 3 2" xfId="26078"/>
    <cellStyle name="_Tenaska Comparison_NIM+O&amp;M Monthly 3 2 2" xfId="26079"/>
    <cellStyle name="_Tenaska Comparison_NIM+O&amp;M Monthly 4" xfId="26080"/>
    <cellStyle name="_Tenaska Comparison_NIM+O&amp;M Monthly 4 2" xfId="26081"/>
    <cellStyle name="_Tenaska Comparison_NIM+O&amp;M Monthly 4 2 2" xfId="26082"/>
    <cellStyle name="_Tenaska Comparison_NIM+O&amp;M Monthly 4 3" xfId="26083"/>
    <cellStyle name="_Tenaska Comparison_NIM+O&amp;M Monthly 5" xfId="26084"/>
    <cellStyle name="_Tenaska Comparison_NIM+O&amp;M Monthly 5 2" xfId="26085"/>
    <cellStyle name="_Tenaska Comparison_NIM+O&amp;M Monthly 6" xfId="26086"/>
    <cellStyle name="_Tenaska Comparison_NIM+O&amp;M Monthly 6 2" xfId="26087"/>
    <cellStyle name="_Tenaska Comparison_PCA 10 -  Exhibit D Dec 2011" xfId="12505"/>
    <cellStyle name="_Tenaska Comparison_PCA 10 -  Exhibit D Dec 2011 2" xfId="39426"/>
    <cellStyle name="_Tenaska Comparison_PCA 10 -  Exhibit D from A Kellogg Jan 2011" xfId="10874"/>
    <cellStyle name="_Tenaska Comparison_PCA 10 -  Exhibit D from A Kellogg Jan 2011 2" xfId="39427"/>
    <cellStyle name="_Tenaska Comparison_PCA 10 -  Exhibit D from A Kellogg July 2011" xfId="10875"/>
    <cellStyle name="_Tenaska Comparison_PCA 10 -  Exhibit D from A Kellogg July 2011 2" xfId="39428"/>
    <cellStyle name="_Tenaska Comparison_PCA 10 -  Exhibit D from S Free Rcv'd 12-11" xfId="10876"/>
    <cellStyle name="_Tenaska Comparison_PCA 10 -  Exhibit D from S Free Rcv'd 12-11 2" xfId="39429"/>
    <cellStyle name="_Tenaska Comparison_PCA 11 -  Exhibit D Jan 2012 fr A Kellogg" xfId="12506"/>
    <cellStyle name="_Tenaska Comparison_PCA 11 -  Exhibit D Jan 2012 fr A Kellogg 2" xfId="39430"/>
    <cellStyle name="_Tenaska Comparison_PCA 11 -  Exhibit D Jan 2012 WF" xfId="12507"/>
    <cellStyle name="_Tenaska Comparison_PCA 11 -  Exhibit D Jan 2012 WF 2" xfId="39431"/>
    <cellStyle name="_Tenaska Comparison_PCA 9 -  Exhibit D April 2010" xfId="10877"/>
    <cellStyle name="_Tenaska Comparison_PCA 9 -  Exhibit D April 2010 (3)" xfId="4635"/>
    <cellStyle name="_Tenaska Comparison_PCA 9 -  Exhibit D April 2010 (3) 2" xfId="4636"/>
    <cellStyle name="_Tenaska Comparison_PCA 9 -  Exhibit D April 2010 (3) 2 2" xfId="14463"/>
    <cellStyle name="_Tenaska Comparison_PCA 9 -  Exhibit D April 2010 (3) 2 2 2" xfId="26088"/>
    <cellStyle name="_Tenaska Comparison_PCA 9 -  Exhibit D April 2010 (3) 2 2 2 2" xfId="26089"/>
    <cellStyle name="_Tenaska Comparison_PCA 9 -  Exhibit D April 2010 (3) 2 3" xfId="26090"/>
    <cellStyle name="_Tenaska Comparison_PCA 9 -  Exhibit D April 2010 (3) 2 3 2" xfId="26091"/>
    <cellStyle name="_Tenaska Comparison_PCA 9 -  Exhibit D April 2010 (3) 2 4" xfId="26092"/>
    <cellStyle name="_Tenaska Comparison_PCA 9 -  Exhibit D April 2010 (3) 2 4 2" xfId="26093"/>
    <cellStyle name="_Tenaska Comparison_PCA 9 -  Exhibit D April 2010 (3) 3" xfId="12508"/>
    <cellStyle name="_Tenaska Comparison_PCA 9 -  Exhibit D April 2010 (3) 3 2" xfId="26094"/>
    <cellStyle name="_Tenaska Comparison_PCA 9 -  Exhibit D April 2010 (3) 3 2 2" xfId="26095"/>
    <cellStyle name="_Tenaska Comparison_PCA 9 -  Exhibit D April 2010 (3) 3 3" xfId="26096"/>
    <cellStyle name="_Tenaska Comparison_PCA 9 -  Exhibit D April 2010 (3) 4" xfId="26097"/>
    <cellStyle name="_Tenaska Comparison_PCA 9 -  Exhibit D April 2010 (3) 4 2" xfId="26098"/>
    <cellStyle name="_Tenaska Comparison_PCA 9 -  Exhibit D April 2010 (3) 4 2 2" xfId="26099"/>
    <cellStyle name="_Tenaska Comparison_PCA 9 -  Exhibit D April 2010 (3) 4 3" xfId="26100"/>
    <cellStyle name="_Tenaska Comparison_PCA 9 -  Exhibit D April 2010 (3) 5" xfId="26101"/>
    <cellStyle name="_Tenaska Comparison_PCA 9 -  Exhibit D April 2010 (3) 5 2" xfId="26102"/>
    <cellStyle name="_Tenaska Comparison_PCA 9 -  Exhibit D April 2010 (3) 6" xfId="26103"/>
    <cellStyle name="_Tenaska Comparison_PCA 9 -  Exhibit D April 2010 (3) 6 2" xfId="26104"/>
    <cellStyle name="_Tenaska Comparison_PCA 9 -  Exhibit D April 2010 (3)_DEM-WP(C) ENERG10C--ctn Mid-C_042010 2010GRC" xfId="9732"/>
    <cellStyle name="_Tenaska Comparison_PCA 9 -  Exhibit D April 2010 (3)_DEM-WP(C) ENERG10C--ctn Mid-C_042010 2010GRC 2" xfId="39432"/>
    <cellStyle name="_Tenaska Comparison_PCA 9 -  Exhibit D April 2010 2" xfId="12509"/>
    <cellStyle name="_Tenaska Comparison_PCA 9 -  Exhibit D April 2010 2 2" xfId="39433"/>
    <cellStyle name="_Tenaska Comparison_PCA 9 -  Exhibit D April 2010 3" xfId="12510"/>
    <cellStyle name="_Tenaska Comparison_PCA 9 -  Exhibit D April 2010 3 2" xfId="39434"/>
    <cellStyle name="_Tenaska Comparison_PCA 9 -  Exhibit D April 2010 4" xfId="12511"/>
    <cellStyle name="_Tenaska Comparison_PCA 9 -  Exhibit D April 2010 4 2" xfId="39435"/>
    <cellStyle name="_Tenaska Comparison_PCA 9 -  Exhibit D April 2010 5" xfId="12512"/>
    <cellStyle name="_Tenaska Comparison_PCA 9 -  Exhibit D April 2010 5 2" xfId="39436"/>
    <cellStyle name="_Tenaska Comparison_PCA 9 -  Exhibit D April 2010 6" xfId="12513"/>
    <cellStyle name="_Tenaska Comparison_PCA 9 -  Exhibit D April 2010 6 2" xfId="39437"/>
    <cellStyle name="_Tenaska Comparison_PCA 9 -  Exhibit D April 2010 7" xfId="39438"/>
    <cellStyle name="_Tenaska Comparison_PCA 9 -  Exhibit D Nov 2010" xfId="10878"/>
    <cellStyle name="_Tenaska Comparison_PCA 9 -  Exhibit D Nov 2010 2" xfId="12514"/>
    <cellStyle name="_Tenaska Comparison_PCA 9 -  Exhibit D Nov 2010 2 2" xfId="39439"/>
    <cellStyle name="_Tenaska Comparison_PCA 9 -  Exhibit D Nov 2010 3" xfId="39440"/>
    <cellStyle name="_Tenaska Comparison_PCA 9 - Exhibit D at August 2010" xfId="10879"/>
    <cellStyle name="_Tenaska Comparison_PCA 9 - Exhibit D at August 2010 2" xfId="12515"/>
    <cellStyle name="_Tenaska Comparison_PCA 9 - Exhibit D at August 2010 2 2" xfId="39441"/>
    <cellStyle name="_Tenaska Comparison_PCA 9 - Exhibit D at August 2010 3" xfId="39442"/>
    <cellStyle name="_Tenaska Comparison_PCA 9 - Exhibit D June 2010 GRC" xfId="10880"/>
    <cellStyle name="_Tenaska Comparison_PCA 9 - Exhibit D June 2010 GRC 2" xfId="12516"/>
    <cellStyle name="_Tenaska Comparison_PCA 9 - Exhibit D June 2010 GRC 2 2" xfId="39443"/>
    <cellStyle name="_Tenaska Comparison_PCA 9 - Exhibit D June 2010 GRC 3" xfId="39444"/>
    <cellStyle name="_Tenaska Comparison_Power Costs - Comparison bx Rbtl-Staff-Jt-PC" xfId="4637"/>
    <cellStyle name="_Tenaska Comparison_Power Costs - Comparison bx Rbtl-Staff-Jt-PC 2" xfId="4638"/>
    <cellStyle name="_Tenaska Comparison_Power Costs - Comparison bx Rbtl-Staff-Jt-PC 2 2" xfId="4639"/>
    <cellStyle name="_Tenaska Comparison_Power Costs - Comparison bx Rbtl-Staff-Jt-PC 2 2 2" xfId="19097"/>
    <cellStyle name="_Tenaska Comparison_Power Costs - Comparison bx Rbtl-Staff-Jt-PC 2 2 2 2" xfId="26105"/>
    <cellStyle name="_Tenaska Comparison_Power Costs - Comparison bx Rbtl-Staff-Jt-PC 2 3" xfId="14465"/>
    <cellStyle name="_Tenaska Comparison_Power Costs - Comparison bx Rbtl-Staff-Jt-PC 2 3 2" xfId="26106"/>
    <cellStyle name="_Tenaska Comparison_Power Costs - Comparison bx Rbtl-Staff-Jt-PC 2 4" xfId="26107"/>
    <cellStyle name="_Tenaska Comparison_Power Costs - Comparison bx Rbtl-Staff-Jt-PC 2 4 2" xfId="26108"/>
    <cellStyle name="_Tenaska Comparison_Power Costs - Comparison bx Rbtl-Staff-Jt-PC 3" xfId="4640"/>
    <cellStyle name="_Tenaska Comparison_Power Costs - Comparison bx Rbtl-Staff-Jt-PC 3 2" xfId="19098"/>
    <cellStyle name="_Tenaska Comparison_Power Costs - Comparison bx Rbtl-Staff-Jt-PC 3 2 2" xfId="26109"/>
    <cellStyle name="_Tenaska Comparison_Power Costs - Comparison bx Rbtl-Staff-Jt-PC 3 3" xfId="26110"/>
    <cellStyle name="_Tenaska Comparison_Power Costs - Comparison bx Rbtl-Staff-Jt-PC 4" xfId="14464"/>
    <cellStyle name="_Tenaska Comparison_Power Costs - Comparison bx Rbtl-Staff-Jt-PC 4 2" xfId="26111"/>
    <cellStyle name="_Tenaska Comparison_Power Costs - Comparison bx Rbtl-Staff-Jt-PC 4 2 2" xfId="26112"/>
    <cellStyle name="_Tenaska Comparison_Power Costs - Comparison bx Rbtl-Staff-Jt-PC 4 3" xfId="26113"/>
    <cellStyle name="_Tenaska Comparison_Power Costs - Comparison bx Rbtl-Staff-Jt-PC 5" xfId="26114"/>
    <cellStyle name="_Tenaska Comparison_Power Costs - Comparison bx Rbtl-Staff-Jt-PC 5 2" xfId="26115"/>
    <cellStyle name="_Tenaska Comparison_Power Costs - Comparison bx Rbtl-Staff-Jt-PC 6" xfId="26116"/>
    <cellStyle name="_Tenaska Comparison_Power Costs - Comparison bx Rbtl-Staff-Jt-PC 6 2" xfId="26117"/>
    <cellStyle name="_Tenaska Comparison_Power Costs - Comparison bx Rbtl-Staff-Jt-PC_Adj Bench DR 3 for Initial Briefs (Electric)" xfId="4641"/>
    <cellStyle name="_Tenaska Comparison_Power Costs - Comparison bx Rbtl-Staff-Jt-PC_Adj Bench DR 3 for Initial Briefs (Electric) 2" xfId="4642"/>
    <cellStyle name="_Tenaska Comparison_Power Costs - Comparison bx Rbtl-Staff-Jt-PC_Adj Bench DR 3 for Initial Briefs (Electric) 2 2" xfId="4643"/>
    <cellStyle name="_Tenaska Comparison_Power Costs - Comparison bx Rbtl-Staff-Jt-PC_Adj Bench DR 3 for Initial Briefs (Electric) 2 2 2" xfId="19099"/>
    <cellStyle name="_Tenaska Comparison_Power Costs - Comparison bx Rbtl-Staff-Jt-PC_Adj Bench DR 3 for Initial Briefs (Electric) 2 2 2 2" xfId="26118"/>
    <cellStyle name="_Tenaska Comparison_Power Costs - Comparison bx Rbtl-Staff-Jt-PC_Adj Bench DR 3 for Initial Briefs (Electric) 2 3" xfId="14467"/>
    <cellStyle name="_Tenaska Comparison_Power Costs - Comparison bx Rbtl-Staff-Jt-PC_Adj Bench DR 3 for Initial Briefs (Electric) 2 3 2" xfId="26119"/>
    <cellStyle name="_Tenaska Comparison_Power Costs - Comparison bx Rbtl-Staff-Jt-PC_Adj Bench DR 3 for Initial Briefs (Electric) 2 4" xfId="26120"/>
    <cellStyle name="_Tenaska Comparison_Power Costs - Comparison bx Rbtl-Staff-Jt-PC_Adj Bench DR 3 for Initial Briefs (Electric) 2 4 2" xfId="26121"/>
    <cellStyle name="_Tenaska Comparison_Power Costs - Comparison bx Rbtl-Staff-Jt-PC_Adj Bench DR 3 for Initial Briefs (Electric) 3" xfId="4644"/>
    <cellStyle name="_Tenaska Comparison_Power Costs - Comparison bx Rbtl-Staff-Jt-PC_Adj Bench DR 3 for Initial Briefs (Electric) 3 2" xfId="19100"/>
    <cellStyle name="_Tenaska Comparison_Power Costs - Comparison bx Rbtl-Staff-Jt-PC_Adj Bench DR 3 for Initial Briefs (Electric) 3 2 2" xfId="26122"/>
    <cellStyle name="_Tenaska Comparison_Power Costs - Comparison bx Rbtl-Staff-Jt-PC_Adj Bench DR 3 for Initial Briefs (Electric) 3 3" xfId="26123"/>
    <cellStyle name="_Tenaska Comparison_Power Costs - Comparison bx Rbtl-Staff-Jt-PC_Adj Bench DR 3 for Initial Briefs (Electric) 4" xfId="14466"/>
    <cellStyle name="_Tenaska Comparison_Power Costs - Comparison bx Rbtl-Staff-Jt-PC_Adj Bench DR 3 for Initial Briefs (Electric) 4 2" xfId="26124"/>
    <cellStyle name="_Tenaska Comparison_Power Costs - Comparison bx Rbtl-Staff-Jt-PC_Adj Bench DR 3 for Initial Briefs (Electric) 4 2 2" xfId="26125"/>
    <cellStyle name="_Tenaska Comparison_Power Costs - Comparison bx Rbtl-Staff-Jt-PC_Adj Bench DR 3 for Initial Briefs (Electric) 4 3" xfId="26126"/>
    <cellStyle name="_Tenaska Comparison_Power Costs - Comparison bx Rbtl-Staff-Jt-PC_Adj Bench DR 3 for Initial Briefs (Electric) 5" xfId="26127"/>
    <cellStyle name="_Tenaska Comparison_Power Costs - Comparison bx Rbtl-Staff-Jt-PC_Adj Bench DR 3 for Initial Briefs (Electric) 5 2" xfId="26128"/>
    <cellStyle name="_Tenaska Comparison_Power Costs - Comparison bx Rbtl-Staff-Jt-PC_Adj Bench DR 3 for Initial Briefs (Electric) 6" xfId="26129"/>
    <cellStyle name="_Tenaska Comparison_Power Costs - Comparison bx Rbtl-Staff-Jt-PC_Adj Bench DR 3 for Initial Briefs (Electric) 6 2" xfId="26130"/>
    <cellStyle name="_Tenaska Comparison_Power Costs - Comparison bx Rbtl-Staff-Jt-PC_Adj Bench DR 3 for Initial Briefs (Electric)_DEM-WP(C) ENERG10C--ctn Mid-C_042010 2010GRC" xfId="9733"/>
    <cellStyle name="_Tenaska Comparison_Power Costs - Comparison bx Rbtl-Staff-Jt-PC_Adj Bench DR 3 for Initial Briefs (Electric)_DEM-WP(C) ENERG10C--ctn Mid-C_042010 2010GRC 2" xfId="39445"/>
    <cellStyle name="_Tenaska Comparison_Power Costs - Comparison bx Rbtl-Staff-Jt-PC_DEM-WP(C) ENERG10C--ctn Mid-C_042010 2010GRC" xfId="9734"/>
    <cellStyle name="_Tenaska Comparison_Power Costs - Comparison bx Rbtl-Staff-Jt-PC_DEM-WP(C) ENERG10C--ctn Mid-C_042010 2010GRC 2" xfId="39446"/>
    <cellStyle name="_Tenaska Comparison_Power Costs - Comparison bx Rbtl-Staff-Jt-PC_Electric Rev Req Model (2009 GRC) Rebuttal" xfId="4645"/>
    <cellStyle name="_Tenaska Comparison_Power Costs - Comparison bx Rbtl-Staff-Jt-PC_Electric Rev Req Model (2009 GRC) Rebuttal 2" xfId="4646"/>
    <cellStyle name="_Tenaska Comparison_Power Costs - Comparison bx Rbtl-Staff-Jt-PC_Electric Rev Req Model (2009 GRC) Rebuttal 2 2" xfId="4647"/>
    <cellStyle name="_Tenaska Comparison_Power Costs - Comparison bx Rbtl-Staff-Jt-PC_Electric Rev Req Model (2009 GRC) Rebuttal 2 2 2" xfId="19101"/>
    <cellStyle name="_Tenaska Comparison_Power Costs - Comparison bx Rbtl-Staff-Jt-PC_Electric Rev Req Model (2009 GRC) Rebuttal 2 3" xfId="16354"/>
    <cellStyle name="_Tenaska Comparison_Power Costs - Comparison bx Rbtl-Staff-Jt-PC_Electric Rev Req Model (2009 GRC) Rebuttal 3" xfId="4648"/>
    <cellStyle name="_Tenaska Comparison_Power Costs - Comparison bx Rbtl-Staff-Jt-PC_Electric Rev Req Model (2009 GRC) Rebuttal 3 2" xfId="19102"/>
    <cellStyle name="_Tenaska Comparison_Power Costs - Comparison bx Rbtl-Staff-Jt-PC_Electric Rev Req Model (2009 GRC) Rebuttal 4" xfId="14468"/>
    <cellStyle name="_Tenaska Comparison_Power Costs - Comparison bx Rbtl-Staff-Jt-PC_Electric Rev Req Model (2009 GRC) Rebuttal REmoval of New  WH Solar AdjustMI" xfId="4649"/>
    <cellStyle name="_Tenaska Comparison_Power Costs - Comparison bx Rbtl-Staff-Jt-PC_Electric Rev Req Model (2009 GRC) Rebuttal REmoval of New  WH Solar AdjustMI 2" xfId="4650"/>
    <cellStyle name="_Tenaska Comparison_Power Costs - Comparison bx Rbtl-Staff-Jt-PC_Electric Rev Req Model (2009 GRC) Rebuttal REmoval of New  WH Solar AdjustMI 2 2" xfId="4651"/>
    <cellStyle name="_Tenaska Comparison_Power Costs - Comparison bx Rbtl-Staff-Jt-PC_Electric Rev Req Model (2009 GRC) Rebuttal REmoval of New  WH Solar AdjustMI 2 2 2" xfId="19103"/>
    <cellStyle name="_Tenaska Comparison_Power Costs - Comparison bx Rbtl-Staff-Jt-PC_Electric Rev Req Model (2009 GRC) Rebuttal REmoval of New  WH Solar AdjustMI 2 2 2 2" xfId="26131"/>
    <cellStyle name="_Tenaska Comparison_Power Costs - Comparison bx Rbtl-Staff-Jt-PC_Electric Rev Req Model (2009 GRC) Rebuttal REmoval of New  WH Solar AdjustMI 2 3" xfId="14470"/>
    <cellStyle name="_Tenaska Comparison_Power Costs - Comparison bx Rbtl-Staff-Jt-PC_Electric Rev Req Model (2009 GRC) Rebuttal REmoval of New  WH Solar AdjustMI 2 3 2" xfId="26132"/>
    <cellStyle name="_Tenaska Comparison_Power Costs - Comparison bx Rbtl-Staff-Jt-PC_Electric Rev Req Model (2009 GRC) Rebuttal REmoval of New  WH Solar AdjustMI 2 4" xfId="26133"/>
    <cellStyle name="_Tenaska Comparison_Power Costs - Comparison bx Rbtl-Staff-Jt-PC_Electric Rev Req Model (2009 GRC) Rebuttal REmoval of New  WH Solar AdjustMI 2 4 2" xfId="26134"/>
    <cellStyle name="_Tenaska Comparison_Power Costs - Comparison bx Rbtl-Staff-Jt-PC_Electric Rev Req Model (2009 GRC) Rebuttal REmoval of New  WH Solar AdjustMI 3" xfId="4652"/>
    <cellStyle name="_Tenaska Comparison_Power Costs - Comparison bx Rbtl-Staff-Jt-PC_Electric Rev Req Model (2009 GRC) Rebuttal REmoval of New  WH Solar AdjustMI 3 2" xfId="19104"/>
    <cellStyle name="_Tenaska Comparison_Power Costs - Comparison bx Rbtl-Staff-Jt-PC_Electric Rev Req Model (2009 GRC) Rebuttal REmoval of New  WH Solar AdjustMI 3 2 2" xfId="26135"/>
    <cellStyle name="_Tenaska Comparison_Power Costs - Comparison bx Rbtl-Staff-Jt-PC_Electric Rev Req Model (2009 GRC) Rebuttal REmoval of New  WH Solar AdjustMI 3 3" xfId="26136"/>
    <cellStyle name="_Tenaska Comparison_Power Costs - Comparison bx Rbtl-Staff-Jt-PC_Electric Rev Req Model (2009 GRC) Rebuttal REmoval of New  WH Solar AdjustMI 4" xfId="14469"/>
    <cellStyle name="_Tenaska Comparison_Power Costs - Comparison bx Rbtl-Staff-Jt-PC_Electric Rev Req Model (2009 GRC) Rebuttal REmoval of New  WH Solar AdjustMI 4 2" xfId="26137"/>
    <cellStyle name="_Tenaska Comparison_Power Costs - Comparison bx Rbtl-Staff-Jt-PC_Electric Rev Req Model (2009 GRC) Rebuttal REmoval of New  WH Solar AdjustMI 4 2 2" xfId="26138"/>
    <cellStyle name="_Tenaska Comparison_Power Costs - Comparison bx Rbtl-Staff-Jt-PC_Electric Rev Req Model (2009 GRC) Rebuttal REmoval of New  WH Solar AdjustMI 4 3" xfId="26139"/>
    <cellStyle name="_Tenaska Comparison_Power Costs - Comparison bx Rbtl-Staff-Jt-PC_Electric Rev Req Model (2009 GRC) Rebuttal REmoval of New  WH Solar AdjustMI 5" xfId="26140"/>
    <cellStyle name="_Tenaska Comparison_Power Costs - Comparison bx Rbtl-Staff-Jt-PC_Electric Rev Req Model (2009 GRC) Rebuttal REmoval of New  WH Solar AdjustMI 5 2" xfId="26141"/>
    <cellStyle name="_Tenaska Comparison_Power Costs - Comparison bx Rbtl-Staff-Jt-PC_Electric Rev Req Model (2009 GRC) Rebuttal REmoval of New  WH Solar AdjustMI 6" xfId="26142"/>
    <cellStyle name="_Tenaska Comparison_Power Costs - Comparison bx Rbtl-Staff-Jt-PC_Electric Rev Req Model (2009 GRC) Rebuttal REmoval of New  WH Solar AdjustMI 6 2" xfId="26143"/>
    <cellStyle name="_Tenaska Comparison_Power Costs - Comparison bx Rbtl-Staff-Jt-PC_Electric Rev Req Model (2009 GRC) Rebuttal REmoval of New  WH Solar AdjustMI_DEM-WP(C) ENERG10C--ctn Mid-C_042010 2010GRC" xfId="9735"/>
    <cellStyle name="_Tenaska Comparison_Power Costs - Comparison bx Rbtl-Staff-Jt-PC_Electric Rev Req Model (2009 GRC) Rebuttal REmoval of New  WH Solar AdjustMI_DEM-WP(C) ENERG10C--ctn Mid-C_042010 2010GRC 2" xfId="39447"/>
    <cellStyle name="_Tenaska Comparison_Power Costs - Comparison bx Rbtl-Staff-Jt-PC_Electric Rev Req Model (2009 GRC) Revised 01-18-2010" xfId="4653"/>
    <cellStyle name="_Tenaska Comparison_Power Costs - Comparison bx Rbtl-Staff-Jt-PC_Electric Rev Req Model (2009 GRC) Revised 01-18-2010 2" xfId="4654"/>
    <cellStyle name="_Tenaska Comparison_Power Costs - Comparison bx Rbtl-Staff-Jt-PC_Electric Rev Req Model (2009 GRC) Revised 01-18-2010 2 2" xfId="4655"/>
    <cellStyle name="_Tenaska Comparison_Power Costs - Comparison bx Rbtl-Staff-Jt-PC_Electric Rev Req Model (2009 GRC) Revised 01-18-2010 2 2 2" xfId="19105"/>
    <cellStyle name="_Tenaska Comparison_Power Costs - Comparison bx Rbtl-Staff-Jt-PC_Electric Rev Req Model (2009 GRC) Revised 01-18-2010 2 2 2 2" xfId="26144"/>
    <cellStyle name="_Tenaska Comparison_Power Costs - Comparison bx Rbtl-Staff-Jt-PC_Electric Rev Req Model (2009 GRC) Revised 01-18-2010 2 3" xfId="14472"/>
    <cellStyle name="_Tenaska Comparison_Power Costs - Comparison bx Rbtl-Staff-Jt-PC_Electric Rev Req Model (2009 GRC) Revised 01-18-2010 2 3 2" xfId="26145"/>
    <cellStyle name="_Tenaska Comparison_Power Costs - Comparison bx Rbtl-Staff-Jt-PC_Electric Rev Req Model (2009 GRC) Revised 01-18-2010 2 4" xfId="26146"/>
    <cellStyle name="_Tenaska Comparison_Power Costs - Comparison bx Rbtl-Staff-Jt-PC_Electric Rev Req Model (2009 GRC) Revised 01-18-2010 2 4 2" xfId="26147"/>
    <cellStyle name="_Tenaska Comparison_Power Costs - Comparison bx Rbtl-Staff-Jt-PC_Electric Rev Req Model (2009 GRC) Revised 01-18-2010 3" xfId="4656"/>
    <cellStyle name="_Tenaska Comparison_Power Costs - Comparison bx Rbtl-Staff-Jt-PC_Electric Rev Req Model (2009 GRC) Revised 01-18-2010 3 2" xfId="19106"/>
    <cellStyle name="_Tenaska Comparison_Power Costs - Comparison bx Rbtl-Staff-Jt-PC_Electric Rev Req Model (2009 GRC) Revised 01-18-2010 3 2 2" xfId="26148"/>
    <cellStyle name="_Tenaska Comparison_Power Costs - Comparison bx Rbtl-Staff-Jt-PC_Electric Rev Req Model (2009 GRC) Revised 01-18-2010 3 3" xfId="26149"/>
    <cellStyle name="_Tenaska Comparison_Power Costs - Comparison bx Rbtl-Staff-Jt-PC_Electric Rev Req Model (2009 GRC) Revised 01-18-2010 4" xfId="14471"/>
    <cellStyle name="_Tenaska Comparison_Power Costs - Comparison bx Rbtl-Staff-Jt-PC_Electric Rev Req Model (2009 GRC) Revised 01-18-2010 4 2" xfId="26150"/>
    <cellStyle name="_Tenaska Comparison_Power Costs - Comparison bx Rbtl-Staff-Jt-PC_Electric Rev Req Model (2009 GRC) Revised 01-18-2010 4 2 2" xfId="26151"/>
    <cellStyle name="_Tenaska Comparison_Power Costs - Comparison bx Rbtl-Staff-Jt-PC_Electric Rev Req Model (2009 GRC) Revised 01-18-2010 4 3" xfId="26152"/>
    <cellStyle name="_Tenaska Comparison_Power Costs - Comparison bx Rbtl-Staff-Jt-PC_Electric Rev Req Model (2009 GRC) Revised 01-18-2010 5" xfId="26153"/>
    <cellStyle name="_Tenaska Comparison_Power Costs - Comparison bx Rbtl-Staff-Jt-PC_Electric Rev Req Model (2009 GRC) Revised 01-18-2010 5 2" xfId="26154"/>
    <cellStyle name="_Tenaska Comparison_Power Costs - Comparison bx Rbtl-Staff-Jt-PC_Electric Rev Req Model (2009 GRC) Revised 01-18-2010 6" xfId="26155"/>
    <cellStyle name="_Tenaska Comparison_Power Costs - Comparison bx Rbtl-Staff-Jt-PC_Electric Rev Req Model (2009 GRC) Revised 01-18-2010 6 2" xfId="26156"/>
    <cellStyle name="_Tenaska Comparison_Power Costs - Comparison bx Rbtl-Staff-Jt-PC_Electric Rev Req Model (2009 GRC) Revised 01-18-2010_DEM-WP(C) ENERG10C--ctn Mid-C_042010 2010GRC" xfId="9736"/>
    <cellStyle name="_Tenaska Comparison_Power Costs - Comparison bx Rbtl-Staff-Jt-PC_Electric Rev Req Model (2009 GRC) Revised 01-18-2010_DEM-WP(C) ENERG10C--ctn Mid-C_042010 2010GRC 2" xfId="39448"/>
    <cellStyle name="_Tenaska Comparison_Power Costs - Comparison bx Rbtl-Staff-Jt-PC_Final Order Electric EXHIBIT A-1" xfId="4657"/>
    <cellStyle name="_Tenaska Comparison_Power Costs - Comparison bx Rbtl-Staff-Jt-PC_Final Order Electric EXHIBIT A-1 2" xfId="4658"/>
    <cellStyle name="_Tenaska Comparison_Power Costs - Comparison bx Rbtl-Staff-Jt-PC_Final Order Electric EXHIBIT A-1 2 2" xfId="4659"/>
    <cellStyle name="_Tenaska Comparison_Power Costs - Comparison bx Rbtl-Staff-Jt-PC_Final Order Electric EXHIBIT A-1 2 2 2" xfId="19107"/>
    <cellStyle name="_Tenaska Comparison_Power Costs - Comparison bx Rbtl-Staff-Jt-PC_Final Order Electric EXHIBIT A-1 2 3" xfId="16355"/>
    <cellStyle name="_Tenaska Comparison_Power Costs - Comparison bx Rbtl-Staff-Jt-PC_Final Order Electric EXHIBIT A-1 3" xfId="4660"/>
    <cellStyle name="_Tenaska Comparison_Power Costs - Comparison bx Rbtl-Staff-Jt-PC_Final Order Electric EXHIBIT A-1 3 2" xfId="19108"/>
    <cellStyle name="_Tenaska Comparison_Power Costs - Comparison bx Rbtl-Staff-Jt-PC_Final Order Electric EXHIBIT A-1 3 2 2" xfId="26157"/>
    <cellStyle name="_Tenaska Comparison_Power Costs - Comparison bx Rbtl-Staff-Jt-PC_Final Order Electric EXHIBIT A-1 3 3" xfId="26158"/>
    <cellStyle name="_Tenaska Comparison_Power Costs - Comparison bx Rbtl-Staff-Jt-PC_Final Order Electric EXHIBIT A-1 4" xfId="14473"/>
    <cellStyle name="_Tenaska Comparison_Power Costs - Comparison bx Rbtl-Staff-Jt-PC_Final Order Electric EXHIBIT A-1 4 2" xfId="26159"/>
    <cellStyle name="_Tenaska Comparison_Power Costs - Comparison bx Rbtl-Staff-Jt-PC_Final Order Electric EXHIBIT A-1 5" xfId="26160"/>
    <cellStyle name="_Tenaska Comparison_Power Costs - Comparison bx Rbtl-Staff-Jt-PC_Final Order Electric EXHIBIT A-1 6" xfId="26161"/>
    <cellStyle name="_Tenaska Comparison_Production Adj 4.37" xfId="4661"/>
    <cellStyle name="_Tenaska Comparison_Production Adj 4.37 2" xfId="4662"/>
    <cellStyle name="_Tenaska Comparison_Production Adj 4.37 2 2" xfId="4663"/>
    <cellStyle name="_Tenaska Comparison_Production Adj 4.37 2 2 2" xfId="19109"/>
    <cellStyle name="_Tenaska Comparison_Production Adj 4.37 2 3" xfId="16357"/>
    <cellStyle name="_Tenaska Comparison_Production Adj 4.37 3" xfId="4664"/>
    <cellStyle name="_Tenaska Comparison_Production Adj 4.37 3 2" xfId="19110"/>
    <cellStyle name="_Tenaska Comparison_Production Adj 4.37 4" xfId="16356"/>
    <cellStyle name="_Tenaska Comparison_Purchased Power Adj 4.03" xfId="4665"/>
    <cellStyle name="_Tenaska Comparison_Purchased Power Adj 4.03 2" xfId="4666"/>
    <cellStyle name="_Tenaska Comparison_Purchased Power Adj 4.03 2 2" xfId="4667"/>
    <cellStyle name="_Tenaska Comparison_Purchased Power Adj 4.03 2 2 2" xfId="19111"/>
    <cellStyle name="_Tenaska Comparison_Purchased Power Adj 4.03 2 3" xfId="16359"/>
    <cellStyle name="_Tenaska Comparison_Purchased Power Adj 4.03 3" xfId="4668"/>
    <cellStyle name="_Tenaska Comparison_Purchased Power Adj 4.03 3 2" xfId="19112"/>
    <cellStyle name="_Tenaska Comparison_Purchased Power Adj 4.03 4" xfId="16358"/>
    <cellStyle name="_Tenaska Comparison_Rebuttal Power Costs" xfId="4669"/>
    <cellStyle name="_Tenaska Comparison_Rebuttal Power Costs 2" xfId="4670"/>
    <cellStyle name="_Tenaska Comparison_Rebuttal Power Costs 2 2" xfId="4671"/>
    <cellStyle name="_Tenaska Comparison_Rebuttal Power Costs 2 2 2" xfId="19113"/>
    <cellStyle name="_Tenaska Comparison_Rebuttal Power Costs 2 2 2 2" xfId="26162"/>
    <cellStyle name="_Tenaska Comparison_Rebuttal Power Costs 2 3" xfId="14475"/>
    <cellStyle name="_Tenaska Comparison_Rebuttal Power Costs 2 3 2" xfId="26163"/>
    <cellStyle name="_Tenaska Comparison_Rebuttal Power Costs 2 4" xfId="26164"/>
    <cellStyle name="_Tenaska Comparison_Rebuttal Power Costs 2 4 2" xfId="26165"/>
    <cellStyle name="_Tenaska Comparison_Rebuttal Power Costs 3" xfId="4672"/>
    <cellStyle name="_Tenaska Comparison_Rebuttal Power Costs 3 2" xfId="19114"/>
    <cellStyle name="_Tenaska Comparison_Rebuttal Power Costs 3 2 2" xfId="26166"/>
    <cellStyle name="_Tenaska Comparison_Rebuttal Power Costs 3 3" xfId="26167"/>
    <cellStyle name="_Tenaska Comparison_Rebuttal Power Costs 4" xfId="14474"/>
    <cellStyle name="_Tenaska Comparison_Rebuttal Power Costs 4 2" xfId="26168"/>
    <cellStyle name="_Tenaska Comparison_Rebuttal Power Costs 4 2 2" xfId="26169"/>
    <cellStyle name="_Tenaska Comparison_Rebuttal Power Costs 4 3" xfId="26170"/>
    <cellStyle name="_Tenaska Comparison_Rebuttal Power Costs 5" xfId="26171"/>
    <cellStyle name="_Tenaska Comparison_Rebuttal Power Costs 5 2" xfId="26172"/>
    <cellStyle name="_Tenaska Comparison_Rebuttal Power Costs 6" xfId="26173"/>
    <cellStyle name="_Tenaska Comparison_Rebuttal Power Costs 6 2" xfId="26174"/>
    <cellStyle name="_Tenaska Comparison_Rebuttal Power Costs_Adj Bench DR 3 for Initial Briefs (Electric)" xfId="4673"/>
    <cellStyle name="_Tenaska Comparison_Rebuttal Power Costs_Adj Bench DR 3 for Initial Briefs (Electric) 2" xfId="4674"/>
    <cellStyle name="_Tenaska Comparison_Rebuttal Power Costs_Adj Bench DR 3 for Initial Briefs (Electric) 2 2" xfId="4675"/>
    <cellStyle name="_Tenaska Comparison_Rebuttal Power Costs_Adj Bench DR 3 for Initial Briefs (Electric) 2 2 2" xfId="19115"/>
    <cellStyle name="_Tenaska Comparison_Rebuttal Power Costs_Adj Bench DR 3 for Initial Briefs (Electric) 2 2 2 2" xfId="26175"/>
    <cellStyle name="_Tenaska Comparison_Rebuttal Power Costs_Adj Bench DR 3 for Initial Briefs (Electric) 2 3" xfId="14477"/>
    <cellStyle name="_Tenaska Comparison_Rebuttal Power Costs_Adj Bench DR 3 for Initial Briefs (Electric) 2 3 2" xfId="26176"/>
    <cellStyle name="_Tenaska Comparison_Rebuttal Power Costs_Adj Bench DR 3 for Initial Briefs (Electric) 2 4" xfId="26177"/>
    <cellStyle name="_Tenaska Comparison_Rebuttal Power Costs_Adj Bench DR 3 for Initial Briefs (Electric) 2 4 2" xfId="26178"/>
    <cellStyle name="_Tenaska Comparison_Rebuttal Power Costs_Adj Bench DR 3 for Initial Briefs (Electric) 3" xfId="4676"/>
    <cellStyle name="_Tenaska Comparison_Rebuttal Power Costs_Adj Bench DR 3 for Initial Briefs (Electric) 3 2" xfId="19116"/>
    <cellStyle name="_Tenaska Comparison_Rebuttal Power Costs_Adj Bench DR 3 for Initial Briefs (Electric) 3 2 2" xfId="26179"/>
    <cellStyle name="_Tenaska Comparison_Rebuttal Power Costs_Adj Bench DR 3 for Initial Briefs (Electric) 3 3" xfId="26180"/>
    <cellStyle name="_Tenaska Comparison_Rebuttal Power Costs_Adj Bench DR 3 for Initial Briefs (Electric) 4" xfId="14476"/>
    <cellStyle name="_Tenaska Comparison_Rebuttal Power Costs_Adj Bench DR 3 for Initial Briefs (Electric) 4 2" xfId="26181"/>
    <cellStyle name="_Tenaska Comparison_Rebuttal Power Costs_Adj Bench DR 3 for Initial Briefs (Electric) 4 2 2" xfId="26182"/>
    <cellStyle name="_Tenaska Comparison_Rebuttal Power Costs_Adj Bench DR 3 for Initial Briefs (Electric) 4 3" xfId="26183"/>
    <cellStyle name="_Tenaska Comparison_Rebuttal Power Costs_Adj Bench DR 3 for Initial Briefs (Electric) 5" xfId="26184"/>
    <cellStyle name="_Tenaska Comparison_Rebuttal Power Costs_Adj Bench DR 3 for Initial Briefs (Electric) 5 2" xfId="26185"/>
    <cellStyle name="_Tenaska Comparison_Rebuttal Power Costs_Adj Bench DR 3 for Initial Briefs (Electric) 6" xfId="26186"/>
    <cellStyle name="_Tenaska Comparison_Rebuttal Power Costs_Adj Bench DR 3 for Initial Briefs (Electric) 6 2" xfId="26187"/>
    <cellStyle name="_Tenaska Comparison_Rebuttal Power Costs_Adj Bench DR 3 for Initial Briefs (Electric)_DEM-WP(C) ENERG10C--ctn Mid-C_042010 2010GRC" xfId="9737"/>
    <cellStyle name="_Tenaska Comparison_Rebuttal Power Costs_Adj Bench DR 3 for Initial Briefs (Electric)_DEM-WP(C) ENERG10C--ctn Mid-C_042010 2010GRC 2" xfId="39449"/>
    <cellStyle name="_Tenaska Comparison_Rebuttal Power Costs_DEM-WP(C) ENERG10C--ctn Mid-C_042010 2010GRC" xfId="9738"/>
    <cellStyle name="_Tenaska Comparison_Rebuttal Power Costs_DEM-WP(C) ENERG10C--ctn Mid-C_042010 2010GRC 2" xfId="39450"/>
    <cellStyle name="_Tenaska Comparison_Rebuttal Power Costs_Electric Rev Req Model (2009 GRC) Rebuttal" xfId="4677"/>
    <cellStyle name="_Tenaska Comparison_Rebuttal Power Costs_Electric Rev Req Model (2009 GRC) Rebuttal 2" xfId="4678"/>
    <cellStyle name="_Tenaska Comparison_Rebuttal Power Costs_Electric Rev Req Model (2009 GRC) Rebuttal 2 2" xfId="4679"/>
    <cellStyle name="_Tenaska Comparison_Rebuttal Power Costs_Electric Rev Req Model (2009 GRC) Rebuttal 2 2 2" xfId="19117"/>
    <cellStyle name="_Tenaska Comparison_Rebuttal Power Costs_Electric Rev Req Model (2009 GRC) Rebuttal 2 3" xfId="16360"/>
    <cellStyle name="_Tenaska Comparison_Rebuttal Power Costs_Electric Rev Req Model (2009 GRC) Rebuttal 3" xfId="4680"/>
    <cellStyle name="_Tenaska Comparison_Rebuttal Power Costs_Electric Rev Req Model (2009 GRC) Rebuttal 3 2" xfId="19118"/>
    <cellStyle name="_Tenaska Comparison_Rebuttal Power Costs_Electric Rev Req Model (2009 GRC) Rebuttal 4" xfId="14478"/>
    <cellStyle name="_Tenaska Comparison_Rebuttal Power Costs_Electric Rev Req Model (2009 GRC) Rebuttal REmoval of New  WH Solar AdjustMI" xfId="4681"/>
    <cellStyle name="_Tenaska Comparison_Rebuttal Power Costs_Electric Rev Req Model (2009 GRC) Rebuttal REmoval of New  WH Solar AdjustMI 2" xfId="4682"/>
    <cellStyle name="_Tenaska Comparison_Rebuttal Power Costs_Electric Rev Req Model (2009 GRC) Rebuttal REmoval of New  WH Solar AdjustMI 2 2" xfId="4683"/>
    <cellStyle name="_Tenaska Comparison_Rebuttal Power Costs_Electric Rev Req Model (2009 GRC) Rebuttal REmoval of New  WH Solar AdjustMI 2 2 2" xfId="19119"/>
    <cellStyle name="_Tenaska Comparison_Rebuttal Power Costs_Electric Rev Req Model (2009 GRC) Rebuttal REmoval of New  WH Solar AdjustMI 2 2 2 2" xfId="26188"/>
    <cellStyle name="_Tenaska Comparison_Rebuttal Power Costs_Electric Rev Req Model (2009 GRC) Rebuttal REmoval of New  WH Solar AdjustMI 2 3" xfId="14480"/>
    <cellStyle name="_Tenaska Comparison_Rebuttal Power Costs_Electric Rev Req Model (2009 GRC) Rebuttal REmoval of New  WH Solar AdjustMI 2 3 2" xfId="26189"/>
    <cellStyle name="_Tenaska Comparison_Rebuttal Power Costs_Electric Rev Req Model (2009 GRC) Rebuttal REmoval of New  WH Solar AdjustMI 2 4" xfId="26190"/>
    <cellStyle name="_Tenaska Comparison_Rebuttal Power Costs_Electric Rev Req Model (2009 GRC) Rebuttal REmoval of New  WH Solar AdjustMI 2 4 2" xfId="26191"/>
    <cellStyle name="_Tenaska Comparison_Rebuttal Power Costs_Electric Rev Req Model (2009 GRC) Rebuttal REmoval of New  WH Solar AdjustMI 3" xfId="4684"/>
    <cellStyle name="_Tenaska Comparison_Rebuttal Power Costs_Electric Rev Req Model (2009 GRC) Rebuttal REmoval of New  WH Solar AdjustMI 3 2" xfId="19120"/>
    <cellStyle name="_Tenaska Comparison_Rebuttal Power Costs_Electric Rev Req Model (2009 GRC) Rebuttal REmoval of New  WH Solar AdjustMI 3 2 2" xfId="26192"/>
    <cellStyle name="_Tenaska Comparison_Rebuttal Power Costs_Electric Rev Req Model (2009 GRC) Rebuttal REmoval of New  WH Solar AdjustMI 3 3" xfId="26193"/>
    <cellStyle name="_Tenaska Comparison_Rebuttal Power Costs_Electric Rev Req Model (2009 GRC) Rebuttal REmoval of New  WH Solar AdjustMI 4" xfId="14479"/>
    <cellStyle name="_Tenaska Comparison_Rebuttal Power Costs_Electric Rev Req Model (2009 GRC) Rebuttal REmoval of New  WH Solar AdjustMI 4 2" xfId="26194"/>
    <cellStyle name="_Tenaska Comparison_Rebuttal Power Costs_Electric Rev Req Model (2009 GRC) Rebuttal REmoval of New  WH Solar AdjustMI 4 2 2" xfId="26195"/>
    <cellStyle name="_Tenaska Comparison_Rebuttal Power Costs_Electric Rev Req Model (2009 GRC) Rebuttal REmoval of New  WH Solar AdjustMI 4 3" xfId="26196"/>
    <cellStyle name="_Tenaska Comparison_Rebuttal Power Costs_Electric Rev Req Model (2009 GRC) Rebuttal REmoval of New  WH Solar AdjustMI 5" xfId="26197"/>
    <cellStyle name="_Tenaska Comparison_Rebuttal Power Costs_Electric Rev Req Model (2009 GRC) Rebuttal REmoval of New  WH Solar AdjustMI 5 2" xfId="26198"/>
    <cellStyle name="_Tenaska Comparison_Rebuttal Power Costs_Electric Rev Req Model (2009 GRC) Rebuttal REmoval of New  WH Solar AdjustMI 6" xfId="26199"/>
    <cellStyle name="_Tenaska Comparison_Rebuttal Power Costs_Electric Rev Req Model (2009 GRC) Rebuttal REmoval of New  WH Solar AdjustMI 6 2" xfId="26200"/>
    <cellStyle name="_Tenaska Comparison_Rebuttal Power Costs_Electric Rev Req Model (2009 GRC) Rebuttal REmoval of New  WH Solar AdjustMI_DEM-WP(C) ENERG10C--ctn Mid-C_042010 2010GRC" xfId="9739"/>
    <cellStyle name="_Tenaska Comparison_Rebuttal Power Costs_Electric Rev Req Model (2009 GRC) Rebuttal REmoval of New  WH Solar AdjustMI_DEM-WP(C) ENERG10C--ctn Mid-C_042010 2010GRC 2" xfId="39451"/>
    <cellStyle name="_Tenaska Comparison_Rebuttal Power Costs_Electric Rev Req Model (2009 GRC) Revised 01-18-2010" xfId="4685"/>
    <cellStyle name="_Tenaska Comparison_Rebuttal Power Costs_Electric Rev Req Model (2009 GRC) Revised 01-18-2010 2" xfId="4686"/>
    <cellStyle name="_Tenaska Comparison_Rebuttal Power Costs_Electric Rev Req Model (2009 GRC) Revised 01-18-2010 2 2" xfId="4687"/>
    <cellStyle name="_Tenaska Comparison_Rebuttal Power Costs_Electric Rev Req Model (2009 GRC) Revised 01-18-2010 2 2 2" xfId="19121"/>
    <cellStyle name="_Tenaska Comparison_Rebuttal Power Costs_Electric Rev Req Model (2009 GRC) Revised 01-18-2010 2 2 2 2" xfId="26201"/>
    <cellStyle name="_Tenaska Comparison_Rebuttal Power Costs_Electric Rev Req Model (2009 GRC) Revised 01-18-2010 2 3" xfId="14482"/>
    <cellStyle name="_Tenaska Comparison_Rebuttal Power Costs_Electric Rev Req Model (2009 GRC) Revised 01-18-2010 2 3 2" xfId="26202"/>
    <cellStyle name="_Tenaska Comparison_Rebuttal Power Costs_Electric Rev Req Model (2009 GRC) Revised 01-18-2010 2 4" xfId="26203"/>
    <cellStyle name="_Tenaska Comparison_Rebuttal Power Costs_Electric Rev Req Model (2009 GRC) Revised 01-18-2010 2 4 2" xfId="26204"/>
    <cellStyle name="_Tenaska Comparison_Rebuttal Power Costs_Electric Rev Req Model (2009 GRC) Revised 01-18-2010 3" xfId="4688"/>
    <cellStyle name="_Tenaska Comparison_Rebuttal Power Costs_Electric Rev Req Model (2009 GRC) Revised 01-18-2010 3 2" xfId="19122"/>
    <cellStyle name="_Tenaska Comparison_Rebuttal Power Costs_Electric Rev Req Model (2009 GRC) Revised 01-18-2010 3 2 2" xfId="26205"/>
    <cellStyle name="_Tenaska Comparison_Rebuttal Power Costs_Electric Rev Req Model (2009 GRC) Revised 01-18-2010 3 3" xfId="26206"/>
    <cellStyle name="_Tenaska Comparison_Rebuttal Power Costs_Electric Rev Req Model (2009 GRC) Revised 01-18-2010 4" xfId="14481"/>
    <cellStyle name="_Tenaska Comparison_Rebuttal Power Costs_Electric Rev Req Model (2009 GRC) Revised 01-18-2010 4 2" xfId="26207"/>
    <cellStyle name="_Tenaska Comparison_Rebuttal Power Costs_Electric Rev Req Model (2009 GRC) Revised 01-18-2010 4 2 2" xfId="26208"/>
    <cellStyle name="_Tenaska Comparison_Rebuttal Power Costs_Electric Rev Req Model (2009 GRC) Revised 01-18-2010 4 3" xfId="26209"/>
    <cellStyle name="_Tenaska Comparison_Rebuttal Power Costs_Electric Rev Req Model (2009 GRC) Revised 01-18-2010 5" xfId="26210"/>
    <cellStyle name="_Tenaska Comparison_Rebuttal Power Costs_Electric Rev Req Model (2009 GRC) Revised 01-18-2010 5 2" xfId="26211"/>
    <cellStyle name="_Tenaska Comparison_Rebuttal Power Costs_Electric Rev Req Model (2009 GRC) Revised 01-18-2010 6" xfId="26212"/>
    <cellStyle name="_Tenaska Comparison_Rebuttal Power Costs_Electric Rev Req Model (2009 GRC) Revised 01-18-2010 6 2" xfId="26213"/>
    <cellStyle name="_Tenaska Comparison_Rebuttal Power Costs_Electric Rev Req Model (2009 GRC) Revised 01-18-2010_DEM-WP(C) ENERG10C--ctn Mid-C_042010 2010GRC" xfId="9740"/>
    <cellStyle name="_Tenaska Comparison_Rebuttal Power Costs_Electric Rev Req Model (2009 GRC) Revised 01-18-2010_DEM-WP(C) ENERG10C--ctn Mid-C_042010 2010GRC 2" xfId="39452"/>
    <cellStyle name="_Tenaska Comparison_Rebuttal Power Costs_Final Order Electric EXHIBIT A-1" xfId="4689"/>
    <cellStyle name="_Tenaska Comparison_Rebuttal Power Costs_Final Order Electric EXHIBIT A-1 2" xfId="4690"/>
    <cellStyle name="_Tenaska Comparison_Rebuttal Power Costs_Final Order Electric EXHIBIT A-1 2 2" xfId="4691"/>
    <cellStyle name="_Tenaska Comparison_Rebuttal Power Costs_Final Order Electric EXHIBIT A-1 2 2 2" xfId="19123"/>
    <cellStyle name="_Tenaska Comparison_Rebuttal Power Costs_Final Order Electric EXHIBIT A-1 2 3" xfId="16361"/>
    <cellStyle name="_Tenaska Comparison_Rebuttal Power Costs_Final Order Electric EXHIBIT A-1 3" xfId="4692"/>
    <cellStyle name="_Tenaska Comparison_Rebuttal Power Costs_Final Order Electric EXHIBIT A-1 3 2" xfId="19124"/>
    <cellStyle name="_Tenaska Comparison_Rebuttal Power Costs_Final Order Electric EXHIBIT A-1 3 2 2" xfId="26214"/>
    <cellStyle name="_Tenaska Comparison_Rebuttal Power Costs_Final Order Electric EXHIBIT A-1 3 3" xfId="26215"/>
    <cellStyle name="_Tenaska Comparison_Rebuttal Power Costs_Final Order Electric EXHIBIT A-1 4" xfId="14483"/>
    <cellStyle name="_Tenaska Comparison_Rebuttal Power Costs_Final Order Electric EXHIBIT A-1 4 2" xfId="26216"/>
    <cellStyle name="_Tenaska Comparison_Rebuttal Power Costs_Final Order Electric EXHIBIT A-1 5" xfId="26217"/>
    <cellStyle name="_Tenaska Comparison_Rebuttal Power Costs_Final Order Electric EXHIBIT A-1 6" xfId="26218"/>
    <cellStyle name="_Tenaska Comparison_ROR 5.02" xfId="4693"/>
    <cellStyle name="_Tenaska Comparison_ROR 5.02 2" xfId="4694"/>
    <cellStyle name="_Tenaska Comparison_ROR 5.02 2 2" xfId="4695"/>
    <cellStyle name="_Tenaska Comparison_ROR 5.02 2 2 2" xfId="19125"/>
    <cellStyle name="_Tenaska Comparison_ROR 5.02 2 3" xfId="16363"/>
    <cellStyle name="_Tenaska Comparison_ROR 5.02 3" xfId="4696"/>
    <cellStyle name="_Tenaska Comparison_ROR 5.02 3 2" xfId="19126"/>
    <cellStyle name="_Tenaska Comparison_ROR 5.02 4" xfId="16362"/>
    <cellStyle name="_Tenaska Comparison_Transmission Workbook for May BOD" xfId="4697"/>
    <cellStyle name="_Tenaska Comparison_Transmission Workbook for May BOD 2" xfId="4698"/>
    <cellStyle name="_Tenaska Comparison_Transmission Workbook for May BOD 2 2" xfId="14484"/>
    <cellStyle name="_Tenaska Comparison_Transmission Workbook for May BOD 2 2 2" xfId="26219"/>
    <cellStyle name="_Tenaska Comparison_Transmission Workbook for May BOD 2 2 2 2" xfId="26220"/>
    <cellStyle name="_Tenaska Comparison_Transmission Workbook for May BOD 2 3" xfId="26221"/>
    <cellStyle name="_Tenaska Comparison_Transmission Workbook for May BOD 2 3 2" xfId="26222"/>
    <cellStyle name="_Tenaska Comparison_Transmission Workbook for May BOD 2 4" xfId="26223"/>
    <cellStyle name="_Tenaska Comparison_Transmission Workbook for May BOD 2 4 2" xfId="26224"/>
    <cellStyle name="_Tenaska Comparison_Transmission Workbook for May BOD 3" xfId="12517"/>
    <cellStyle name="_Tenaska Comparison_Transmission Workbook for May BOD 3 2" xfId="26225"/>
    <cellStyle name="_Tenaska Comparison_Transmission Workbook for May BOD 3 2 2" xfId="26226"/>
    <cellStyle name="_Tenaska Comparison_Transmission Workbook for May BOD 3 3" xfId="26227"/>
    <cellStyle name="_Tenaska Comparison_Transmission Workbook for May BOD 4" xfId="26228"/>
    <cellStyle name="_Tenaska Comparison_Transmission Workbook for May BOD 4 2" xfId="26229"/>
    <cellStyle name="_Tenaska Comparison_Transmission Workbook for May BOD 4 2 2" xfId="26230"/>
    <cellStyle name="_Tenaska Comparison_Transmission Workbook for May BOD 4 3" xfId="26231"/>
    <cellStyle name="_Tenaska Comparison_Transmission Workbook for May BOD 5" xfId="26232"/>
    <cellStyle name="_Tenaska Comparison_Transmission Workbook for May BOD 5 2" xfId="26233"/>
    <cellStyle name="_Tenaska Comparison_Transmission Workbook for May BOD 6" xfId="26234"/>
    <cellStyle name="_Tenaska Comparison_Transmission Workbook for May BOD 6 2" xfId="26235"/>
    <cellStyle name="_Tenaska Comparison_Transmission Workbook for May BOD_DEM-WP(C) ENERG10C--ctn Mid-C_042010 2010GRC" xfId="9741"/>
    <cellStyle name="_Tenaska Comparison_Transmission Workbook for May BOD_DEM-WP(C) ENERG10C--ctn Mid-C_042010 2010GRC 2" xfId="39453"/>
    <cellStyle name="_Tenaska Comparison_Wind Integration 10GRC" xfId="4699"/>
    <cellStyle name="_Tenaska Comparison_Wind Integration 10GRC 2" xfId="4700"/>
    <cellStyle name="_Tenaska Comparison_Wind Integration 10GRC 2 2" xfId="14485"/>
    <cellStyle name="_Tenaska Comparison_Wind Integration 10GRC 2 2 2" xfId="26236"/>
    <cellStyle name="_Tenaska Comparison_Wind Integration 10GRC 2 2 2 2" xfId="26237"/>
    <cellStyle name="_Tenaska Comparison_Wind Integration 10GRC 2 3" xfId="26238"/>
    <cellStyle name="_Tenaska Comparison_Wind Integration 10GRC 2 3 2" xfId="26239"/>
    <cellStyle name="_Tenaska Comparison_Wind Integration 10GRC 2 4" xfId="26240"/>
    <cellStyle name="_Tenaska Comparison_Wind Integration 10GRC 2 4 2" xfId="26241"/>
    <cellStyle name="_Tenaska Comparison_Wind Integration 10GRC 3" xfId="12518"/>
    <cellStyle name="_Tenaska Comparison_Wind Integration 10GRC 3 2" xfId="26242"/>
    <cellStyle name="_Tenaska Comparison_Wind Integration 10GRC 3 2 2" xfId="26243"/>
    <cellStyle name="_Tenaska Comparison_Wind Integration 10GRC 3 3" xfId="26244"/>
    <cellStyle name="_Tenaska Comparison_Wind Integration 10GRC 4" xfId="26245"/>
    <cellStyle name="_Tenaska Comparison_Wind Integration 10GRC 4 2" xfId="26246"/>
    <cellStyle name="_Tenaska Comparison_Wind Integration 10GRC 4 2 2" xfId="26247"/>
    <cellStyle name="_Tenaska Comparison_Wind Integration 10GRC 4 3" xfId="26248"/>
    <cellStyle name="_Tenaska Comparison_Wind Integration 10GRC 5" xfId="26249"/>
    <cellStyle name="_Tenaska Comparison_Wind Integration 10GRC 5 2" xfId="26250"/>
    <cellStyle name="_Tenaska Comparison_Wind Integration 10GRC 6" xfId="26251"/>
    <cellStyle name="_Tenaska Comparison_Wind Integration 10GRC 6 2" xfId="26252"/>
    <cellStyle name="_Tenaska Comparison_Wind Integration 10GRC_DEM-WP(C) ENERG10C--ctn Mid-C_042010 2010GRC" xfId="9742"/>
    <cellStyle name="_Tenaska Comparison_Wind Integration 10GRC_DEM-WP(C) ENERG10C--ctn Mid-C_042010 2010GRC 2" xfId="39454"/>
    <cellStyle name="_x0013__TENASKA REGULATORY ASSET" xfId="4701"/>
    <cellStyle name="_x0013__TENASKA REGULATORY ASSET 2" xfId="4702"/>
    <cellStyle name="_x0013__TENASKA REGULATORY ASSET 2 2" xfId="4703"/>
    <cellStyle name="_x0013__TENASKA REGULATORY ASSET 2 2 2" xfId="19127"/>
    <cellStyle name="_x0013__TENASKA REGULATORY ASSET 2 3" xfId="16364"/>
    <cellStyle name="_x0013__TENASKA REGULATORY ASSET 3" xfId="4704"/>
    <cellStyle name="_x0013__TENASKA REGULATORY ASSET 3 2" xfId="19128"/>
    <cellStyle name="_x0013__TENASKA REGULATORY ASSET 4" xfId="14486"/>
    <cellStyle name="_Therms Data" xfId="4705"/>
    <cellStyle name="_Therms Data 2" xfId="15341"/>
    <cellStyle name="_Therms Data_Pro Forma Rev 09 GRC" xfId="4706"/>
    <cellStyle name="_Therms Data_Pro Forma Rev 09 GRC 2" xfId="15342"/>
    <cellStyle name="_Therms Data_Pro Forma Rev 2010 GRC" xfId="4707"/>
    <cellStyle name="_Therms Data_Pro Forma Rev 2010 GRC 2" xfId="15343"/>
    <cellStyle name="_Therms Data_Pro Forma Rev 2010 GRC_Preliminary" xfId="4708"/>
    <cellStyle name="_Therms Data_Pro Forma Rev 2010 GRC_Preliminary 2" xfId="15344"/>
    <cellStyle name="_Therms Data_Revenue (Feb 09 - Jan 10)" xfId="4709"/>
    <cellStyle name="_Therms Data_Revenue (Feb 09 - Jan 10) 2" xfId="15345"/>
    <cellStyle name="_Therms Data_Revenue (Jan 09 - Dec 09)" xfId="4710"/>
    <cellStyle name="_Therms Data_Revenue (Jan 09 - Dec 09) 2" xfId="15346"/>
    <cellStyle name="_Therms Data_Revenue (Mar 09 - Feb 10)" xfId="4711"/>
    <cellStyle name="_Therms Data_Revenue (Mar 09 - Feb 10) 2" xfId="15347"/>
    <cellStyle name="_Therms Data_Volume Exhibit (Jan09 - Dec09)" xfId="4712"/>
    <cellStyle name="_Therms Data_Volume Exhibit (Jan09 - Dec09) 2" xfId="15348"/>
    <cellStyle name="_Value Copy 11 30 05 gas 12 09 05 AURORA at 12 14 05" xfId="4713"/>
    <cellStyle name="_Value Copy 11 30 05 gas 12 09 05 AURORA at 12 14 05 10" xfId="26253"/>
    <cellStyle name="_Value Copy 11 30 05 gas 12 09 05 AURORA at 12 14 05 10 2" xfId="26254"/>
    <cellStyle name="_Value Copy 11 30 05 gas 12 09 05 AURORA at 12 14 05 11" xfId="26255"/>
    <cellStyle name="_Value Copy 11 30 05 gas 12 09 05 AURORA at 12 14 05 11 2" xfId="26256"/>
    <cellStyle name="_Value Copy 11 30 05 gas 12 09 05 AURORA at 12 14 05 11 3" xfId="26257"/>
    <cellStyle name="_Value Copy 11 30 05 gas 12 09 05 AURORA at 12 14 05 2" xfId="4714"/>
    <cellStyle name="_Value Copy 11 30 05 gas 12 09 05 AURORA at 12 14 05 2 2" xfId="4715"/>
    <cellStyle name="_Value Copy 11 30 05 gas 12 09 05 AURORA at 12 14 05 2 2 2" xfId="4716"/>
    <cellStyle name="_Value Copy 11 30 05 gas 12 09 05 AURORA at 12 14 05 2 2 2 2" xfId="19129"/>
    <cellStyle name="_Value Copy 11 30 05 gas 12 09 05 AURORA at 12 14 05 2 2 2 2 2" xfId="26258"/>
    <cellStyle name="_Value Copy 11 30 05 gas 12 09 05 AURORA at 12 14 05 2 2 3" xfId="14488"/>
    <cellStyle name="_Value Copy 11 30 05 gas 12 09 05 AURORA at 12 14 05 2 2 3 2" xfId="26259"/>
    <cellStyle name="_Value Copy 11 30 05 gas 12 09 05 AURORA at 12 14 05 2 2 4" xfId="26260"/>
    <cellStyle name="_Value Copy 11 30 05 gas 12 09 05 AURORA at 12 14 05 2 2 4 2" xfId="26261"/>
    <cellStyle name="_Value Copy 11 30 05 gas 12 09 05 AURORA at 12 14 05 2 3" xfId="4717"/>
    <cellStyle name="_Value Copy 11 30 05 gas 12 09 05 AURORA at 12 14 05 2 3 2" xfId="19130"/>
    <cellStyle name="_Value Copy 11 30 05 gas 12 09 05 AURORA at 12 14 05 2 3 2 2" xfId="26262"/>
    <cellStyle name="_Value Copy 11 30 05 gas 12 09 05 AURORA at 12 14 05 2 3 3" xfId="26263"/>
    <cellStyle name="_Value Copy 11 30 05 gas 12 09 05 AURORA at 12 14 05 2 4" xfId="14487"/>
    <cellStyle name="_Value Copy 11 30 05 gas 12 09 05 AURORA at 12 14 05 2 4 2" xfId="26264"/>
    <cellStyle name="_Value Copy 11 30 05 gas 12 09 05 AURORA at 12 14 05 2 4 2 2" xfId="26265"/>
    <cellStyle name="_Value Copy 11 30 05 gas 12 09 05 AURORA at 12 14 05 2 4 3" xfId="26266"/>
    <cellStyle name="_Value Copy 11 30 05 gas 12 09 05 AURORA at 12 14 05 2 5" xfId="26267"/>
    <cellStyle name="_Value Copy 11 30 05 gas 12 09 05 AURORA at 12 14 05 2 5 2" xfId="26268"/>
    <cellStyle name="_Value Copy 11 30 05 gas 12 09 05 AURORA at 12 14 05 2 6" xfId="26269"/>
    <cellStyle name="_Value Copy 11 30 05 gas 12 09 05 AURORA at 12 14 05 2 6 2" xfId="26270"/>
    <cellStyle name="_Value Copy 11 30 05 gas 12 09 05 AURORA at 12 14 05 3" xfId="4718"/>
    <cellStyle name="_Value Copy 11 30 05 gas 12 09 05 AURORA at 12 14 05 3 2" xfId="4719"/>
    <cellStyle name="_Value Copy 11 30 05 gas 12 09 05 AURORA at 12 14 05 3 2 2" xfId="19131"/>
    <cellStyle name="_Value Copy 11 30 05 gas 12 09 05 AURORA at 12 14 05 3 2 2 2" xfId="26271"/>
    <cellStyle name="_Value Copy 11 30 05 gas 12 09 05 AURORA at 12 14 05 3 2 3" xfId="26272"/>
    <cellStyle name="_Value Copy 11 30 05 gas 12 09 05 AURORA at 12 14 05 3 3" xfId="14489"/>
    <cellStyle name="_Value Copy 11 30 05 gas 12 09 05 AURORA at 12 14 05 3 3 2" xfId="26273"/>
    <cellStyle name="_Value Copy 11 30 05 gas 12 09 05 AURORA at 12 14 05 3 3 2 2" xfId="26274"/>
    <cellStyle name="_Value Copy 11 30 05 gas 12 09 05 AURORA at 12 14 05 3 3 3" xfId="26275"/>
    <cellStyle name="_Value Copy 11 30 05 gas 12 09 05 AURORA at 12 14 05 3 4" xfId="26276"/>
    <cellStyle name="_Value Copy 11 30 05 gas 12 09 05 AURORA at 12 14 05 3 4 2" xfId="26277"/>
    <cellStyle name="_Value Copy 11 30 05 gas 12 09 05 AURORA at 12 14 05 3 5" xfId="26278"/>
    <cellStyle name="_Value Copy 11 30 05 gas 12 09 05 AURORA at 12 14 05 3 5 2" xfId="26279"/>
    <cellStyle name="_Value Copy 11 30 05 gas 12 09 05 AURORA at 12 14 05 4" xfId="4720"/>
    <cellStyle name="_Value Copy 11 30 05 gas 12 09 05 AURORA at 12 14 05 4 2" xfId="4721"/>
    <cellStyle name="_Value Copy 11 30 05 gas 12 09 05 AURORA at 12 14 05 4 2 2" xfId="15650"/>
    <cellStyle name="_Value Copy 11 30 05 gas 12 09 05 AURORA at 12 14 05 4 2 2 2" xfId="26280"/>
    <cellStyle name="_Value Copy 11 30 05 gas 12 09 05 AURORA at 12 14 05 4 2 2 2 2" xfId="26281"/>
    <cellStyle name="_Value Copy 11 30 05 gas 12 09 05 AURORA at 12 14 05 4 2 3" xfId="26282"/>
    <cellStyle name="_Value Copy 11 30 05 gas 12 09 05 AURORA at 12 14 05 4 2 3 2" xfId="26283"/>
    <cellStyle name="_Value Copy 11 30 05 gas 12 09 05 AURORA at 12 14 05 4 2 4" xfId="26284"/>
    <cellStyle name="_Value Copy 11 30 05 gas 12 09 05 AURORA at 12 14 05 4 2 4 2" xfId="26285"/>
    <cellStyle name="_Value Copy 11 30 05 gas 12 09 05 AURORA at 12 14 05 4 3" xfId="14490"/>
    <cellStyle name="_Value Copy 11 30 05 gas 12 09 05 AURORA at 12 14 05 4 3 2" xfId="26286"/>
    <cellStyle name="_Value Copy 11 30 05 gas 12 09 05 AURORA at 12 14 05 4 3 2 2" xfId="26287"/>
    <cellStyle name="_Value Copy 11 30 05 gas 12 09 05 AURORA at 12 14 05 4 3 3" xfId="26288"/>
    <cellStyle name="_Value Copy 11 30 05 gas 12 09 05 AURORA at 12 14 05 4 4" xfId="26289"/>
    <cellStyle name="_Value Copy 11 30 05 gas 12 09 05 AURORA at 12 14 05 4 4 2" xfId="26290"/>
    <cellStyle name="_Value Copy 11 30 05 gas 12 09 05 AURORA at 12 14 05 4 4 2 2" xfId="26291"/>
    <cellStyle name="_Value Copy 11 30 05 gas 12 09 05 AURORA at 12 14 05 4 4 3" xfId="26292"/>
    <cellStyle name="_Value Copy 11 30 05 gas 12 09 05 AURORA at 12 14 05 4 5" xfId="26293"/>
    <cellStyle name="_Value Copy 11 30 05 gas 12 09 05 AURORA at 12 14 05 4 5 2" xfId="26294"/>
    <cellStyle name="_Value Copy 11 30 05 gas 12 09 05 AURORA at 12 14 05 4 6" xfId="26295"/>
    <cellStyle name="_Value Copy 11 30 05 gas 12 09 05 AURORA at 12 14 05 4 6 2" xfId="26296"/>
    <cellStyle name="_Value Copy 11 30 05 gas 12 09 05 AURORA at 12 14 05 5" xfId="4722"/>
    <cellStyle name="_Value Copy 11 30 05 gas 12 09 05 AURORA at 12 14 05 5 2" xfId="26297"/>
    <cellStyle name="_Value Copy 11 30 05 gas 12 09 05 AURORA at 12 14 05 5 2 2" xfId="26298"/>
    <cellStyle name="_Value Copy 11 30 05 gas 12 09 05 AURORA at 12 14 05 5 2 2 2" xfId="26299"/>
    <cellStyle name="_Value Copy 11 30 05 gas 12 09 05 AURORA at 12 14 05 5 2 2 2 2" xfId="26300"/>
    <cellStyle name="_Value Copy 11 30 05 gas 12 09 05 AURORA at 12 14 05 5 2 3" xfId="26301"/>
    <cellStyle name="_Value Copy 11 30 05 gas 12 09 05 AURORA at 12 14 05 5 2 3 2" xfId="26302"/>
    <cellStyle name="_Value Copy 11 30 05 gas 12 09 05 AURORA at 12 14 05 5 2 4" xfId="26303"/>
    <cellStyle name="_Value Copy 11 30 05 gas 12 09 05 AURORA at 12 14 05 5 2 4 2" xfId="26304"/>
    <cellStyle name="_Value Copy 11 30 05 gas 12 09 05 AURORA at 12 14 05 5 2 5" xfId="26305"/>
    <cellStyle name="_Value Copy 11 30 05 gas 12 09 05 AURORA at 12 14 05 5 3" xfId="26306"/>
    <cellStyle name="_Value Copy 11 30 05 gas 12 09 05 AURORA at 12 14 05 5 3 2" xfId="26307"/>
    <cellStyle name="_Value Copy 11 30 05 gas 12 09 05 AURORA at 12 14 05 5 3 2 2" xfId="26308"/>
    <cellStyle name="_Value Copy 11 30 05 gas 12 09 05 AURORA at 12 14 05 5 4" xfId="26309"/>
    <cellStyle name="_Value Copy 11 30 05 gas 12 09 05 AURORA at 12 14 05 5 4 2" xfId="26310"/>
    <cellStyle name="_Value Copy 11 30 05 gas 12 09 05 AURORA at 12 14 05 5 5" xfId="26311"/>
    <cellStyle name="_Value Copy 11 30 05 gas 12 09 05 AURORA at 12 14 05 5 5 2" xfId="26312"/>
    <cellStyle name="_Value Copy 11 30 05 gas 12 09 05 AURORA at 12 14 05 6" xfId="9743"/>
    <cellStyle name="_Value Copy 11 30 05 gas 12 09 05 AURORA at 12 14 05 6 2" xfId="9744"/>
    <cellStyle name="_Value Copy 11 30 05 gas 12 09 05 AURORA at 12 14 05 6 2 2" xfId="26313"/>
    <cellStyle name="_Value Copy 11 30 05 gas 12 09 05 AURORA at 12 14 05 6 2 2 2" xfId="26314"/>
    <cellStyle name="_Value Copy 11 30 05 gas 12 09 05 AURORA at 12 14 05 6 3" xfId="26315"/>
    <cellStyle name="_Value Copy 11 30 05 gas 12 09 05 AURORA at 12 14 05 6 3 2" xfId="26316"/>
    <cellStyle name="_Value Copy 11 30 05 gas 12 09 05 AURORA at 12 14 05 6 4" xfId="26317"/>
    <cellStyle name="_Value Copy 11 30 05 gas 12 09 05 AURORA at 12 14 05 6 4 2" xfId="26318"/>
    <cellStyle name="_Value Copy 11 30 05 gas 12 09 05 AURORA at 12 14 05 7" xfId="9745"/>
    <cellStyle name="_Value Copy 11 30 05 gas 12 09 05 AURORA at 12 14 05 7 2" xfId="9746"/>
    <cellStyle name="_Value Copy 11 30 05 gas 12 09 05 AURORA at 12 14 05 7 2 2" xfId="26319"/>
    <cellStyle name="_Value Copy 11 30 05 gas 12 09 05 AURORA at 12 14 05 7 3" xfId="39455"/>
    <cellStyle name="_Value Copy 11 30 05 gas 12 09 05 AURORA at 12 14 05 8" xfId="26320"/>
    <cellStyle name="_Value Copy 11 30 05 gas 12 09 05 AURORA at 12 14 05 8 2" xfId="26321"/>
    <cellStyle name="_Value Copy 11 30 05 gas 12 09 05 AURORA at 12 14 05 8 2 2" xfId="26322"/>
    <cellStyle name="_Value Copy 11 30 05 gas 12 09 05 AURORA at 12 14 05 8 3" xfId="26323"/>
    <cellStyle name="_Value Copy 11 30 05 gas 12 09 05 AURORA at 12 14 05 9" xfId="26324"/>
    <cellStyle name="_Value Copy 11 30 05 gas 12 09 05 AURORA at 12 14 05 9 2" xfId="26325"/>
    <cellStyle name="_Value Copy 11 30 05 gas 12 09 05 AURORA at 12 14 05 9 2 2" xfId="26326"/>
    <cellStyle name="_Value Copy 11 30 05 gas 12 09 05 AURORA at 12 14 05 9 2 2 2" xfId="26327"/>
    <cellStyle name="_Value Copy 11 30 05 gas 12 09 05 AURORA at 12 14 05 9 2 3" xfId="26328"/>
    <cellStyle name="_Value Copy 11 30 05 gas 12 09 05 AURORA at 12 14 05 9 3" xfId="26329"/>
    <cellStyle name="_Value Copy 11 30 05 gas 12 09 05 AURORA at 12 14 05 9 3 2" xfId="26330"/>
    <cellStyle name="_Value Copy 11 30 05 gas 12 09 05 AURORA at 12 14 05 9 4" xfId="26331"/>
    <cellStyle name="_Value Copy 11 30 05 gas 12 09 05 AURORA at 12 14 05_04 07E Wild Horse Wind Expansion (C) (2)" xfId="4723"/>
    <cellStyle name="_Value Copy 11 30 05 gas 12 09 05 AURORA at 12 14 05_04 07E Wild Horse Wind Expansion (C) (2) 2" xfId="4724"/>
    <cellStyle name="_Value Copy 11 30 05 gas 12 09 05 AURORA at 12 14 05_04 07E Wild Horse Wind Expansion (C) (2) 2 2" xfId="4725"/>
    <cellStyle name="_Value Copy 11 30 05 gas 12 09 05 AURORA at 12 14 05_04 07E Wild Horse Wind Expansion (C) (2) 2 2 2" xfId="19132"/>
    <cellStyle name="_Value Copy 11 30 05 gas 12 09 05 AURORA at 12 14 05_04 07E Wild Horse Wind Expansion (C) (2) 2 2 2 2" xfId="26332"/>
    <cellStyle name="_Value Copy 11 30 05 gas 12 09 05 AURORA at 12 14 05_04 07E Wild Horse Wind Expansion (C) (2) 2 3" xfId="14492"/>
    <cellStyle name="_Value Copy 11 30 05 gas 12 09 05 AURORA at 12 14 05_04 07E Wild Horse Wind Expansion (C) (2) 2 3 2" xfId="26333"/>
    <cellStyle name="_Value Copy 11 30 05 gas 12 09 05 AURORA at 12 14 05_04 07E Wild Horse Wind Expansion (C) (2) 2 4" xfId="26334"/>
    <cellStyle name="_Value Copy 11 30 05 gas 12 09 05 AURORA at 12 14 05_04 07E Wild Horse Wind Expansion (C) (2) 2 4 2" xfId="26335"/>
    <cellStyle name="_Value Copy 11 30 05 gas 12 09 05 AURORA at 12 14 05_04 07E Wild Horse Wind Expansion (C) (2) 3" xfId="4726"/>
    <cellStyle name="_Value Copy 11 30 05 gas 12 09 05 AURORA at 12 14 05_04 07E Wild Horse Wind Expansion (C) (2) 3 2" xfId="19133"/>
    <cellStyle name="_Value Copy 11 30 05 gas 12 09 05 AURORA at 12 14 05_04 07E Wild Horse Wind Expansion (C) (2) 3 2 2" xfId="26336"/>
    <cellStyle name="_Value Copy 11 30 05 gas 12 09 05 AURORA at 12 14 05_04 07E Wild Horse Wind Expansion (C) (2) 3 3" xfId="26337"/>
    <cellStyle name="_Value Copy 11 30 05 gas 12 09 05 AURORA at 12 14 05_04 07E Wild Horse Wind Expansion (C) (2) 4" xfId="14491"/>
    <cellStyle name="_Value Copy 11 30 05 gas 12 09 05 AURORA at 12 14 05_04 07E Wild Horse Wind Expansion (C) (2) 4 2" xfId="26338"/>
    <cellStyle name="_Value Copy 11 30 05 gas 12 09 05 AURORA at 12 14 05_04 07E Wild Horse Wind Expansion (C) (2) 4 2 2" xfId="26339"/>
    <cellStyle name="_Value Copy 11 30 05 gas 12 09 05 AURORA at 12 14 05_04 07E Wild Horse Wind Expansion (C) (2) 4 3" xfId="26340"/>
    <cellStyle name="_Value Copy 11 30 05 gas 12 09 05 AURORA at 12 14 05_04 07E Wild Horse Wind Expansion (C) (2) 5" xfId="26341"/>
    <cellStyle name="_Value Copy 11 30 05 gas 12 09 05 AURORA at 12 14 05_04 07E Wild Horse Wind Expansion (C) (2) 5 2" xfId="26342"/>
    <cellStyle name="_Value Copy 11 30 05 gas 12 09 05 AURORA at 12 14 05_04 07E Wild Horse Wind Expansion (C) (2) 6" xfId="26343"/>
    <cellStyle name="_Value Copy 11 30 05 gas 12 09 05 AURORA at 12 14 05_04 07E Wild Horse Wind Expansion (C) (2) 6 2" xfId="26344"/>
    <cellStyle name="_Value Copy 11 30 05 gas 12 09 05 AURORA at 12 14 05_04 07E Wild Horse Wind Expansion (C) (2)_Adj Bench DR 3 for Initial Briefs (Electric)" xfId="4727"/>
    <cellStyle name="_Value Copy 11 30 05 gas 12 09 05 AURORA at 12 14 05_04 07E Wild Horse Wind Expansion (C) (2)_Adj Bench DR 3 for Initial Briefs (Electric) 2" xfId="4728"/>
    <cellStyle name="_Value Copy 11 30 05 gas 12 09 05 AURORA at 12 14 05_04 07E Wild Horse Wind Expansion (C) (2)_Adj Bench DR 3 for Initial Briefs (Electric) 2 2" xfId="4729"/>
    <cellStyle name="_Value Copy 11 30 05 gas 12 09 05 AURORA at 12 14 05_04 07E Wild Horse Wind Expansion (C) (2)_Adj Bench DR 3 for Initial Briefs (Electric) 2 2 2" xfId="19134"/>
    <cellStyle name="_Value Copy 11 30 05 gas 12 09 05 AURORA at 12 14 05_04 07E Wild Horse Wind Expansion (C) (2)_Adj Bench DR 3 for Initial Briefs (Electric) 2 2 2 2" xfId="26345"/>
    <cellStyle name="_Value Copy 11 30 05 gas 12 09 05 AURORA at 12 14 05_04 07E Wild Horse Wind Expansion (C) (2)_Adj Bench DR 3 for Initial Briefs (Electric) 2 3" xfId="14494"/>
    <cellStyle name="_Value Copy 11 30 05 gas 12 09 05 AURORA at 12 14 05_04 07E Wild Horse Wind Expansion (C) (2)_Adj Bench DR 3 for Initial Briefs (Electric) 2 3 2" xfId="26346"/>
    <cellStyle name="_Value Copy 11 30 05 gas 12 09 05 AURORA at 12 14 05_04 07E Wild Horse Wind Expansion (C) (2)_Adj Bench DR 3 for Initial Briefs (Electric) 2 4" xfId="26347"/>
    <cellStyle name="_Value Copy 11 30 05 gas 12 09 05 AURORA at 12 14 05_04 07E Wild Horse Wind Expansion (C) (2)_Adj Bench DR 3 for Initial Briefs (Electric) 2 4 2" xfId="26348"/>
    <cellStyle name="_Value Copy 11 30 05 gas 12 09 05 AURORA at 12 14 05_04 07E Wild Horse Wind Expansion (C) (2)_Adj Bench DR 3 for Initial Briefs (Electric) 3" xfId="4730"/>
    <cellStyle name="_Value Copy 11 30 05 gas 12 09 05 AURORA at 12 14 05_04 07E Wild Horse Wind Expansion (C) (2)_Adj Bench DR 3 for Initial Briefs (Electric) 3 2" xfId="19135"/>
    <cellStyle name="_Value Copy 11 30 05 gas 12 09 05 AURORA at 12 14 05_04 07E Wild Horse Wind Expansion (C) (2)_Adj Bench DR 3 for Initial Briefs (Electric) 3 2 2" xfId="26349"/>
    <cellStyle name="_Value Copy 11 30 05 gas 12 09 05 AURORA at 12 14 05_04 07E Wild Horse Wind Expansion (C) (2)_Adj Bench DR 3 for Initial Briefs (Electric) 3 3" xfId="26350"/>
    <cellStyle name="_Value Copy 11 30 05 gas 12 09 05 AURORA at 12 14 05_04 07E Wild Horse Wind Expansion (C) (2)_Adj Bench DR 3 for Initial Briefs (Electric) 4" xfId="14493"/>
    <cellStyle name="_Value Copy 11 30 05 gas 12 09 05 AURORA at 12 14 05_04 07E Wild Horse Wind Expansion (C) (2)_Adj Bench DR 3 for Initial Briefs (Electric) 4 2" xfId="26351"/>
    <cellStyle name="_Value Copy 11 30 05 gas 12 09 05 AURORA at 12 14 05_04 07E Wild Horse Wind Expansion (C) (2)_Adj Bench DR 3 for Initial Briefs (Electric) 4 2 2" xfId="26352"/>
    <cellStyle name="_Value Copy 11 30 05 gas 12 09 05 AURORA at 12 14 05_04 07E Wild Horse Wind Expansion (C) (2)_Adj Bench DR 3 for Initial Briefs (Electric) 4 3" xfId="26353"/>
    <cellStyle name="_Value Copy 11 30 05 gas 12 09 05 AURORA at 12 14 05_04 07E Wild Horse Wind Expansion (C) (2)_Adj Bench DR 3 for Initial Briefs (Electric) 5" xfId="26354"/>
    <cellStyle name="_Value Copy 11 30 05 gas 12 09 05 AURORA at 12 14 05_04 07E Wild Horse Wind Expansion (C) (2)_Adj Bench DR 3 for Initial Briefs (Electric) 5 2" xfId="26355"/>
    <cellStyle name="_Value Copy 11 30 05 gas 12 09 05 AURORA at 12 14 05_04 07E Wild Horse Wind Expansion (C) (2)_Adj Bench DR 3 for Initial Briefs (Electric) 6" xfId="26356"/>
    <cellStyle name="_Value Copy 11 30 05 gas 12 09 05 AURORA at 12 14 05_04 07E Wild Horse Wind Expansion (C) (2)_Adj Bench DR 3 for Initial Briefs (Electric) 6 2" xfId="26357"/>
    <cellStyle name="_Value Copy 11 30 05 gas 12 09 05 AURORA at 12 14 05_04 07E Wild Horse Wind Expansion (C) (2)_Adj Bench DR 3 for Initial Briefs (Electric)_DEM-WP(C) ENERG10C--ctn Mid-C_042010 2010GRC" xfId="9747"/>
    <cellStyle name="_Value Copy 11 30 05 gas 12 09 05 AURORA at 12 14 05_04 07E Wild Horse Wind Expansion (C) (2)_Adj Bench DR 3 for Initial Briefs (Electric)_DEM-WP(C) ENERG10C--ctn Mid-C_042010 2010GRC 2" xfId="39456"/>
    <cellStyle name="_Value Copy 11 30 05 gas 12 09 05 AURORA at 12 14 05_04 07E Wild Horse Wind Expansion (C) (2)_Book1" xfId="11000"/>
    <cellStyle name="_Value Copy 11 30 05 gas 12 09 05 AURORA at 12 14 05_04 07E Wild Horse Wind Expansion (C) (2)_Book1 2" xfId="39457"/>
    <cellStyle name="_Value Copy 11 30 05 gas 12 09 05 AURORA at 12 14 05_04 07E Wild Horse Wind Expansion (C) (2)_DEM-WP(C) ENERG10C--ctn Mid-C_042010 2010GRC" xfId="9748"/>
    <cellStyle name="_Value Copy 11 30 05 gas 12 09 05 AURORA at 12 14 05_04 07E Wild Horse Wind Expansion (C) (2)_DEM-WP(C) ENERG10C--ctn Mid-C_042010 2010GRC 2" xfId="39458"/>
    <cellStyle name="_Value Copy 11 30 05 gas 12 09 05 AURORA at 12 14 05_04 07E Wild Horse Wind Expansion (C) (2)_Electric Rev Req Model (2009 GRC) " xfId="4731"/>
    <cellStyle name="_Value Copy 11 30 05 gas 12 09 05 AURORA at 12 14 05_04 07E Wild Horse Wind Expansion (C) (2)_Electric Rev Req Model (2009 GRC)  2" xfId="4732"/>
    <cellStyle name="_Value Copy 11 30 05 gas 12 09 05 AURORA at 12 14 05_04 07E Wild Horse Wind Expansion (C) (2)_Electric Rev Req Model (2009 GRC)  2 2" xfId="4733"/>
    <cellStyle name="_Value Copy 11 30 05 gas 12 09 05 AURORA at 12 14 05_04 07E Wild Horse Wind Expansion (C) (2)_Electric Rev Req Model (2009 GRC)  2 2 2" xfId="19136"/>
    <cellStyle name="_Value Copy 11 30 05 gas 12 09 05 AURORA at 12 14 05_04 07E Wild Horse Wind Expansion (C) (2)_Electric Rev Req Model (2009 GRC)  2 2 2 2" xfId="26358"/>
    <cellStyle name="_Value Copy 11 30 05 gas 12 09 05 AURORA at 12 14 05_04 07E Wild Horse Wind Expansion (C) (2)_Electric Rev Req Model (2009 GRC)  2 3" xfId="14496"/>
    <cellStyle name="_Value Copy 11 30 05 gas 12 09 05 AURORA at 12 14 05_04 07E Wild Horse Wind Expansion (C) (2)_Electric Rev Req Model (2009 GRC)  2 3 2" xfId="26359"/>
    <cellStyle name="_Value Copy 11 30 05 gas 12 09 05 AURORA at 12 14 05_04 07E Wild Horse Wind Expansion (C) (2)_Electric Rev Req Model (2009 GRC)  2 4" xfId="26360"/>
    <cellStyle name="_Value Copy 11 30 05 gas 12 09 05 AURORA at 12 14 05_04 07E Wild Horse Wind Expansion (C) (2)_Electric Rev Req Model (2009 GRC)  2 4 2" xfId="26361"/>
    <cellStyle name="_Value Copy 11 30 05 gas 12 09 05 AURORA at 12 14 05_04 07E Wild Horse Wind Expansion (C) (2)_Electric Rev Req Model (2009 GRC)  3" xfId="4734"/>
    <cellStyle name="_Value Copy 11 30 05 gas 12 09 05 AURORA at 12 14 05_04 07E Wild Horse Wind Expansion (C) (2)_Electric Rev Req Model (2009 GRC)  3 2" xfId="19137"/>
    <cellStyle name="_Value Copy 11 30 05 gas 12 09 05 AURORA at 12 14 05_04 07E Wild Horse Wind Expansion (C) (2)_Electric Rev Req Model (2009 GRC)  3 2 2" xfId="26362"/>
    <cellStyle name="_Value Copy 11 30 05 gas 12 09 05 AURORA at 12 14 05_04 07E Wild Horse Wind Expansion (C) (2)_Electric Rev Req Model (2009 GRC)  3 3" xfId="26363"/>
    <cellStyle name="_Value Copy 11 30 05 gas 12 09 05 AURORA at 12 14 05_04 07E Wild Horse Wind Expansion (C) (2)_Electric Rev Req Model (2009 GRC)  4" xfId="14495"/>
    <cellStyle name="_Value Copy 11 30 05 gas 12 09 05 AURORA at 12 14 05_04 07E Wild Horse Wind Expansion (C) (2)_Electric Rev Req Model (2009 GRC)  4 2" xfId="26364"/>
    <cellStyle name="_Value Copy 11 30 05 gas 12 09 05 AURORA at 12 14 05_04 07E Wild Horse Wind Expansion (C) (2)_Electric Rev Req Model (2009 GRC)  4 2 2" xfId="26365"/>
    <cellStyle name="_Value Copy 11 30 05 gas 12 09 05 AURORA at 12 14 05_04 07E Wild Horse Wind Expansion (C) (2)_Electric Rev Req Model (2009 GRC)  4 3" xfId="26366"/>
    <cellStyle name="_Value Copy 11 30 05 gas 12 09 05 AURORA at 12 14 05_04 07E Wild Horse Wind Expansion (C) (2)_Electric Rev Req Model (2009 GRC)  5" xfId="26367"/>
    <cellStyle name="_Value Copy 11 30 05 gas 12 09 05 AURORA at 12 14 05_04 07E Wild Horse Wind Expansion (C) (2)_Electric Rev Req Model (2009 GRC)  5 2" xfId="26368"/>
    <cellStyle name="_Value Copy 11 30 05 gas 12 09 05 AURORA at 12 14 05_04 07E Wild Horse Wind Expansion (C) (2)_Electric Rev Req Model (2009 GRC)  6" xfId="26369"/>
    <cellStyle name="_Value Copy 11 30 05 gas 12 09 05 AURORA at 12 14 05_04 07E Wild Horse Wind Expansion (C) (2)_Electric Rev Req Model (2009 GRC)  6 2" xfId="26370"/>
    <cellStyle name="_Value Copy 11 30 05 gas 12 09 05 AURORA at 12 14 05_04 07E Wild Horse Wind Expansion (C) (2)_Electric Rev Req Model (2009 GRC) _DEM-WP(C) ENERG10C--ctn Mid-C_042010 2010GRC" xfId="9749"/>
    <cellStyle name="_Value Copy 11 30 05 gas 12 09 05 AURORA at 12 14 05_04 07E Wild Horse Wind Expansion (C) (2)_Electric Rev Req Model (2009 GRC) _DEM-WP(C) ENERG10C--ctn Mid-C_042010 2010GRC 2" xfId="39459"/>
    <cellStyle name="_Value Copy 11 30 05 gas 12 09 05 AURORA at 12 14 05_04 07E Wild Horse Wind Expansion (C) (2)_Electric Rev Req Model (2009 GRC) Rebuttal" xfId="4735"/>
    <cellStyle name="_Value Copy 11 30 05 gas 12 09 05 AURORA at 12 14 05_04 07E Wild Horse Wind Expansion (C) (2)_Electric Rev Req Model (2009 GRC) Rebuttal 2" xfId="4736"/>
    <cellStyle name="_Value Copy 11 30 05 gas 12 09 05 AURORA at 12 14 05_04 07E Wild Horse Wind Expansion (C) (2)_Electric Rev Req Model (2009 GRC) Rebuttal 2 2" xfId="4737"/>
    <cellStyle name="_Value Copy 11 30 05 gas 12 09 05 AURORA at 12 14 05_04 07E Wild Horse Wind Expansion (C) (2)_Electric Rev Req Model (2009 GRC) Rebuttal 2 2 2" xfId="19138"/>
    <cellStyle name="_Value Copy 11 30 05 gas 12 09 05 AURORA at 12 14 05_04 07E Wild Horse Wind Expansion (C) (2)_Electric Rev Req Model (2009 GRC) Rebuttal 2 3" xfId="16365"/>
    <cellStyle name="_Value Copy 11 30 05 gas 12 09 05 AURORA at 12 14 05_04 07E Wild Horse Wind Expansion (C) (2)_Electric Rev Req Model (2009 GRC) Rebuttal 3" xfId="4738"/>
    <cellStyle name="_Value Copy 11 30 05 gas 12 09 05 AURORA at 12 14 05_04 07E Wild Horse Wind Expansion (C) (2)_Electric Rev Req Model (2009 GRC) Rebuttal 3 2" xfId="19139"/>
    <cellStyle name="_Value Copy 11 30 05 gas 12 09 05 AURORA at 12 14 05_04 07E Wild Horse Wind Expansion (C) (2)_Electric Rev Req Model (2009 GRC) Rebuttal 4" xfId="14497"/>
    <cellStyle name="_Value Copy 11 30 05 gas 12 09 05 AURORA at 12 14 05_04 07E Wild Horse Wind Expansion (C) (2)_Electric Rev Req Model (2009 GRC) Rebuttal REmoval of New  WH Solar AdjustMI" xfId="4739"/>
    <cellStyle name="_Value Copy 11 30 05 gas 12 09 05 AURORA at 12 14 05_04 07E Wild Horse Wind Expansion (C) (2)_Electric Rev Req Model (2009 GRC) Rebuttal REmoval of New  WH Solar AdjustMI 2" xfId="4740"/>
    <cellStyle name="_Value Copy 11 30 05 gas 12 09 05 AURORA at 12 14 05_04 07E Wild Horse Wind Expansion (C) (2)_Electric Rev Req Model (2009 GRC) Rebuttal REmoval of New  WH Solar AdjustMI 2 2" xfId="4741"/>
    <cellStyle name="_Value Copy 11 30 05 gas 12 09 05 AURORA at 12 14 05_04 07E Wild Horse Wind Expansion (C) (2)_Electric Rev Req Model (2009 GRC) Rebuttal REmoval of New  WH Solar AdjustMI 2 2 2" xfId="19140"/>
    <cellStyle name="_Value Copy 11 30 05 gas 12 09 05 AURORA at 12 14 05_04 07E Wild Horse Wind Expansion (C) (2)_Electric Rev Req Model (2009 GRC) Rebuttal REmoval of New  WH Solar AdjustMI 2 2 2 2" xfId="26371"/>
    <cellStyle name="_Value Copy 11 30 05 gas 12 09 05 AURORA at 12 14 05_04 07E Wild Horse Wind Expansion (C) (2)_Electric Rev Req Model (2009 GRC) Rebuttal REmoval of New  WH Solar AdjustMI 2 3" xfId="14499"/>
    <cellStyle name="_Value Copy 11 30 05 gas 12 09 05 AURORA at 12 14 05_04 07E Wild Horse Wind Expansion (C) (2)_Electric Rev Req Model (2009 GRC) Rebuttal REmoval of New  WH Solar AdjustMI 2 3 2" xfId="26372"/>
    <cellStyle name="_Value Copy 11 30 05 gas 12 09 05 AURORA at 12 14 05_04 07E Wild Horse Wind Expansion (C) (2)_Electric Rev Req Model (2009 GRC) Rebuttal REmoval of New  WH Solar AdjustMI 2 4" xfId="26373"/>
    <cellStyle name="_Value Copy 11 30 05 gas 12 09 05 AURORA at 12 14 05_04 07E Wild Horse Wind Expansion (C) (2)_Electric Rev Req Model (2009 GRC) Rebuttal REmoval of New  WH Solar AdjustMI 2 4 2" xfId="26374"/>
    <cellStyle name="_Value Copy 11 30 05 gas 12 09 05 AURORA at 12 14 05_04 07E Wild Horse Wind Expansion (C) (2)_Electric Rev Req Model (2009 GRC) Rebuttal REmoval of New  WH Solar AdjustMI 3" xfId="4742"/>
    <cellStyle name="_Value Copy 11 30 05 gas 12 09 05 AURORA at 12 14 05_04 07E Wild Horse Wind Expansion (C) (2)_Electric Rev Req Model (2009 GRC) Rebuttal REmoval of New  WH Solar AdjustMI 3 2" xfId="19141"/>
    <cellStyle name="_Value Copy 11 30 05 gas 12 09 05 AURORA at 12 14 05_04 07E Wild Horse Wind Expansion (C) (2)_Electric Rev Req Model (2009 GRC) Rebuttal REmoval of New  WH Solar AdjustMI 3 2 2" xfId="26375"/>
    <cellStyle name="_Value Copy 11 30 05 gas 12 09 05 AURORA at 12 14 05_04 07E Wild Horse Wind Expansion (C) (2)_Electric Rev Req Model (2009 GRC) Rebuttal REmoval of New  WH Solar AdjustMI 3 3" xfId="26376"/>
    <cellStyle name="_Value Copy 11 30 05 gas 12 09 05 AURORA at 12 14 05_04 07E Wild Horse Wind Expansion (C) (2)_Electric Rev Req Model (2009 GRC) Rebuttal REmoval of New  WH Solar AdjustMI 4" xfId="14498"/>
    <cellStyle name="_Value Copy 11 30 05 gas 12 09 05 AURORA at 12 14 05_04 07E Wild Horse Wind Expansion (C) (2)_Electric Rev Req Model (2009 GRC) Rebuttal REmoval of New  WH Solar AdjustMI 4 2" xfId="26377"/>
    <cellStyle name="_Value Copy 11 30 05 gas 12 09 05 AURORA at 12 14 05_04 07E Wild Horse Wind Expansion (C) (2)_Electric Rev Req Model (2009 GRC) Rebuttal REmoval of New  WH Solar AdjustMI 4 2 2" xfId="26378"/>
    <cellStyle name="_Value Copy 11 30 05 gas 12 09 05 AURORA at 12 14 05_04 07E Wild Horse Wind Expansion (C) (2)_Electric Rev Req Model (2009 GRC) Rebuttal REmoval of New  WH Solar AdjustMI 4 3" xfId="26379"/>
    <cellStyle name="_Value Copy 11 30 05 gas 12 09 05 AURORA at 12 14 05_04 07E Wild Horse Wind Expansion (C) (2)_Electric Rev Req Model (2009 GRC) Rebuttal REmoval of New  WH Solar AdjustMI 5" xfId="26380"/>
    <cellStyle name="_Value Copy 11 30 05 gas 12 09 05 AURORA at 12 14 05_04 07E Wild Horse Wind Expansion (C) (2)_Electric Rev Req Model (2009 GRC) Rebuttal REmoval of New  WH Solar AdjustMI 5 2" xfId="26381"/>
    <cellStyle name="_Value Copy 11 30 05 gas 12 09 05 AURORA at 12 14 05_04 07E Wild Horse Wind Expansion (C) (2)_Electric Rev Req Model (2009 GRC) Rebuttal REmoval of New  WH Solar AdjustMI 6" xfId="26382"/>
    <cellStyle name="_Value Copy 11 30 05 gas 12 09 05 AURORA at 12 14 05_04 07E Wild Horse Wind Expansion (C) (2)_Electric Rev Req Model (2009 GRC) Rebuttal REmoval of New  WH Solar AdjustMI 6 2" xfId="26383"/>
    <cellStyle name="_Value Copy 11 30 05 gas 12 09 05 AURORA at 12 14 05_04 07E Wild Horse Wind Expansion (C) (2)_Electric Rev Req Model (2009 GRC) Rebuttal REmoval of New  WH Solar AdjustMI_DEM-WP(C) ENERG10C--ctn Mid-C_042010 2010GRC" xfId="9750"/>
    <cellStyle name="_Value Copy 11 30 05 gas 12 09 05 AURORA at 12 14 05_04 07E Wild Horse Wind Expansion (C) (2)_Electric Rev Req Model (2009 GRC) Rebuttal REmoval of New  WH Solar AdjustMI_DEM-WP(C) ENERG10C--ctn Mid-C_042010 2010GRC 2" xfId="39460"/>
    <cellStyle name="_Value Copy 11 30 05 gas 12 09 05 AURORA at 12 14 05_04 07E Wild Horse Wind Expansion (C) (2)_Electric Rev Req Model (2009 GRC) Revised 01-18-2010" xfId="4743"/>
    <cellStyle name="_Value Copy 11 30 05 gas 12 09 05 AURORA at 12 14 05_04 07E Wild Horse Wind Expansion (C) (2)_Electric Rev Req Model (2009 GRC) Revised 01-18-2010 2" xfId="4744"/>
    <cellStyle name="_Value Copy 11 30 05 gas 12 09 05 AURORA at 12 14 05_04 07E Wild Horse Wind Expansion (C) (2)_Electric Rev Req Model (2009 GRC) Revised 01-18-2010 2 2" xfId="4745"/>
    <cellStyle name="_Value Copy 11 30 05 gas 12 09 05 AURORA at 12 14 05_04 07E Wild Horse Wind Expansion (C) (2)_Electric Rev Req Model (2009 GRC) Revised 01-18-2010 2 2 2" xfId="19142"/>
    <cellStyle name="_Value Copy 11 30 05 gas 12 09 05 AURORA at 12 14 05_04 07E Wild Horse Wind Expansion (C) (2)_Electric Rev Req Model (2009 GRC) Revised 01-18-2010 2 2 2 2" xfId="26384"/>
    <cellStyle name="_Value Copy 11 30 05 gas 12 09 05 AURORA at 12 14 05_04 07E Wild Horse Wind Expansion (C) (2)_Electric Rev Req Model (2009 GRC) Revised 01-18-2010 2 3" xfId="14501"/>
    <cellStyle name="_Value Copy 11 30 05 gas 12 09 05 AURORA at 12 14 05_04 07E Wild Horse Wind Expansion (C) (2)_Electric Rev Req Model (2009 GRC) Revised 01-18-2010 2 3 2" xfId="26385"/>
    <cellStyle name="_Value Copy 11 30 05 gas 12 09 05 AURORA at 12 14 05_04 07E Wild Horse Wind Expansion (C) (2)_Electric Rev Req Model (2009 GRC) Revised 01-18-2010 2 4" xfId="26386"/>
    <cellStyle name="_Value Copy 11 30 05 gas 12 09 05 AURORA at 12 14 05_04 07E Wild Horse Wind Expansion (C) (2)_Electric Rev Req Model (2009 GRC) Revised 01-18-2010 2 4 2" xfId="26387"/>
    <cellStyle name="_Value Copy 11 30 05 gas 12 09 05 AURORA at 12 14 05_04 07E Wild Horse Wind Expansion (C) (2)_Electric Rev Req Model (2009 GRC) Revised 01-18-2010 3" xfId="4746"/>
    <cellStyle name="_Value Copy 11 30 05 gas 12 09 05 AURORA at 12 14 05_04 07E Wild Horse Wind Expansion (C) (2)_Electric Rev Req Model (2009 GRC) Revised 01-18-2010 3 2" xfId="19143"/>
    <cellStyle name="_Value Copy 11 30 05 gas 12 09 05 AURORA at 12 14 05_04 07E Wild Horse Wind Expansion (C) (2)_Electric Rev Req Model (2009 GRC) Revised 01-18-2010 3 2 2" xfId="26388"/>
    <cellStyle name="_Value Copy 11 30 05 gas 12 09 05 AURORA at 12 14 05_04 07E Wild Horse Wind Expansion (C) (2)_Electric Rev Req Model (2009 GRC) Revised 01-18-2010 3 3" xfId="26389"/>
    <cellStyle name="_Value Copy 11 30 05 gas 12 09 05 AURORA at 12 14 05_04 07E Wild Horse Wind Expansion (C) (2)_Electric Rev Req Model (2009 GRC) Revised 01-18-2010 4" xfId="14500"/>
    <cellStyle name="_Value Copy 11 30 05 gas 12 09 05 AURORA at 12 14 05_04 07E Wild Horse Wind Expansion (C) (2)_Electric Rev Req Model (2009 GRC) Revised 01-18-2010 4 2" xfId="26390"/>
    <cellStyle name="_Value Copy 11 30 05 gas 12 09 05 AURORA at 12 14 05_04 07E Wild Horse Wind Expansion (C) (2)_Electric Rev Req Model (2009 GRC) Revised 01-18-2010 4 2 2" xfId="26391"/>
    <cellStyle name="_Value Copy 11 30 05 gas 12 09 05 AURORA at 12 14 05_04 07E Wild Horse Wind Expansion (C) (2)_Electric Rev Req Model (2009 GRC) Revised 01-18-2010 4 3" xfId="26392"/>
    <cellStyle name="_Value Copy 11 30 05 gas 12 09 05 AURORA at 12 14 05_04 07E Wild Horse Wind Expansion (C) (2)_Electric Rev Req Model (2009 GRC) Revised 01-18-2010 5" xfId="26393"/>
    <cellStyle name="_Value Copy 11 30 05 gas 12 09 05 AURORA at 12 14 05_04 07E Wild Horse Wind Expansion (C) (2)_Electric Rev Req Model (2009 GRC) Revised 01-18-2010 5 2" xfId="26394"/>
    <cellStyle name="_Value Copy 11 30 05 gas 12 09 05 AURORA at 12 14 05_04 07E Wild Horse Wind Expansion (C) (2)_Electric Rev Req Model (2009 GRC) Revised 01-18-2010 6" xfId="26395"/>
    <cellStyle name="_Value Copy 11 30 05 gas 12 09 05 AURORA at 12 14 05_04 07E Wild Horse Wind Expansion (C) (2)_Electric Rev Req Model (2009 GRC) Revised 01-18-2010 6 2" xfId="26396"/>
    <cellStyle name="_Value Copy 11 30 05 gas 12 09 05 AURORA at 12 14 05_04 07E Wild Horse Wind Expansion (C) (2)_Electric Rev Req Model (2009 GRC) Revised 01-18-2010_DEM-WP(C) ENERG10C--ctn Mid-C_042010 2010GRC" xfId="9751"/>
    <cellStyle name="_Value Copy 11 30 05 gas 12 09 05 AURORA at 12 14 05_04 07E Wild Horse Wind Expansion (C) (2)_Electric Rev Req Model (2009 GRC) Revised 01-18-2010_DEM-WP(C) ENERG10C--ctn Mid-C_042010 2010GRC 2" xfId="39461"/>
    <cellStyle name="_Value Copy 11 30 05 gas 12 09 05 AURORA at 12 14 05_04 07E Wild Horse Wind Expansion (C) (2)_Electric Rev Req Model (2010 GRC)" xfId="11001"/>
    <cellStyle name="_Value Copy 11 30 05 gas 12 09 05 AURORA at 12 14 05_04 07E Wild Horse Wind Expansion (C) (2)_Electric Rev Req Model (2010 GRC) 2" xfId="39462"/>
    <cellStyle name="_Value Copy 11 30 05 gas 12 09 05 AURORA at 12 14 05_04 07E Wild Horse Wind Expansion (C) (2)_Electric Rev Req Model (2010 GRC) SF" xfId="11002"/>
    <cellStyle name="_Value Copy 11 30 05 gas 12 09 05 AURORA at 12 14 05_04 07E Wild Horse Wind Expansion (C) (2)_Electric Rev Req Model (2010 GRC) SF 2" xfId="39463"/>
    <cellStyle name="_Value Copy 11 30 05 gas 12 09 05 AURORA at 12 14 05_04 07E Wild Horse Wind Expansion (C) (2)_Final Order Electric EXHIBIT A-1" xfId="4747"/>
    <cellStyle name="_Value Copy 11 30 05 gas 12 09 05 AURORA at 12 14 05_04 07E Wild Horse Wind Expansion (C) (2)_Final Order Electric EXHIBIT A-1 2" xfId="4748"/>
    <cellStyle name="_Value Copy 11 30 05 gas 12 09 05 AURORA at 12 14 05_04 07E Wild Horse Wind Expansion (C) (2)_Final Order Electric EXHIBIT A-1 2 2" xfId="4749"/>
    <cellStyle name="_Value Copy 11 30 05 gas 12 09 05 AURORA at 12 14 05_04 07E Wild Horse Wind Expansion (C) (2)_Final Order Electric EXHIBIT A-1 2 2 2" xfId="19144"/>
    <cellStyle name="_Value Copy 11 30 05 gas 12 09 05 AURORA at 12 14 05_04 07E Wild Horse Wind Expansion (C) (2)_Final Order Electric EXHIBIT A-1 2 3" xfId="16366"/>
    <cellStyle name="_Value Copy 11 30 05 gas 12 09 05 AURORA at 12 14 05_04 07E Wild Horse Wind Expansion (C) (2)_Final Order Electric EXHIBIT A-1 3" xfId="4750"/>
    <cellStyle name="_Value Copy 11 30 05 gas 12 09 05 AURORA at 12 14 05_04 07E Wild Horse Wind Expansion (C) (2)_Final Order Electric EXHIBIT A-1 3 2" xfId="19145"/>
    <cellStyle name="_Value Copy 11 30 05 gas 12 09 05 AURORA at 12 14 05_04 07E Wild Horse Wind Expansion (C) (2)_Final Order Electric EXHIBIT A-1 3 2 2" xfId="26397"/>
    <cellStyle name="_Value Copy 11 30 05 gas 12 09 05 AURORA at 12 14 05_04 07E Wild Horse Wind Expansion (C) (2)_Final Order Electric EXHIBIT A-1 3 3" xfId="26398"/>
    <cellStyle name="_Value Copy 11 30 05 gas 12 09 05 AURORA at 12 14 05_04 07E Wild Horse Wind Expansion (C) (2)_Final Order Electric EXHIBIT A-1 4" xfId="14502"/>
    <cellStyle name="_Value Copy 11 30 05 gas 12 09 05 AURORA at 12 14 05_04 07E Wild Horse Wind Expansion (C) (2)_Final Order Electric EXHIBIT A-1 4 2" xfId="26399"/>
    <cellStyle name="_Value Copy 11 30 05 gas 12 09 05 AURORA at 12 14 05_04 07E Wild Horse Wind Expansion (C) (2)_Final Order Electric EXHIBIT A-1 5" xfId="26400"/>
    <cellStyle name="_Value Copy 11 30 05 gas 12 09 05 AURORA at 12 14 05_04 07E Wild Horse Wind Expansion (C) (2)_Final Order Electric EXHIBIT A-1 6" xfId="26401"/>
    <cellStyle name="_Value Copy 11 30 05 gas 12 09 05 AURORA at 12 14 05_04 07E Wild Horse Wind Expansion (C) (2)_TENASKA REGULATORY ASSET" xfId="4751"/>
    <cellStyle name="_Value Copy 11 30 05 gas 12 09 05 AURORA at 12 14 05_04 07E Wild Horse Wind Expansion (C) (2)_TENASKA REGULATORY ASSET 2" xfId="4752"/>
    <cellStyle name="_Value Copy 11 30 05 gas 12 09 05 AURORA at 12 14 05_04 07E Wild Horse Wind Expansion (C) (2)_TENASKA REGULATORY ASSET 2 2" xfId="4753"/>
    <cellStyle name="_Value Copy 11 30 05 gas 12 09 05 AURORA at 12 14 05_04 07E Wild Horse Wind Expansion (C) (2)_TENASKA REGULATORY ASSET 2 2 2" xfId="19146"/>
    <cellStyle name="_Value Copy 11 30 05 gas 12 09 05 AURORA at 12 14 05_04 07E Wild Horse Wind Expansion (C) (2)_TENASKA REGULATORY ASSET 2 3" xfId="16367"/>
    <cellStyle name="_Value Copy 11 30 05 gas 12 09 05 AURORA at 12 14 05_04 07E Wild Horse Wind Expansion (C) (2)_TENASKA REGULATORY ASSET 3" xfId="4754"/>
    <cellStyle name="_Value Copy 11 30 05 gas 12 09 05 AURORA at 12 14 05_04 07E Wild Horse Wind Expansion (C) (2)_TENASKA REGULATORY ASSET 3 2" xfId="19147"/>
    <cellStyle name="_Value Copy 11 30 05 gas 12 09 05 AURORA at 12 14 05_04 07E Wild Horse Wind Expansion (C) (2)_TENASKA REGULATORY ASSET 3 2 2" xfId="26402"/>
    <cellStyle name="_Value Copy 11 30 05 gas 12 09 05 AURORA at 12 14 05_04 07E Wild Horse Wind Expansion (C) (2)_TENASKA REGULATORY ASSET 3 3" xfId="26403"/>
    <cellStyle name="_Value Copy 11 30 05 gas 12 09 05 AURORA at 12 14 05_04 07E Wild Horse Wind Expansion (C) (2)_TENASKA REGULATORY ASSET 4" xfId="14503"/>
    <cellStyle name="_Value Copy 11 30 05 gas 12 09 05 AURORA at 12 14 05_04 07E Wild Horse Wind Expansion (C) (2)_TENASKA REGULATORY ASSET 4 2" xfId="26404"/>
    <cellStyle name="_Value Copy 11 30 05 gas 12 09 05 AURORA at 12 14 05_04 07E Wild Horse Wind Expansion (C) (2)_TENASKA REGULATORY ASSET 5" xfId="26405"/>
    <cellStyle name="_Value Copy 11 30 05 gas 12 09 05 AURORA at 12 14 05_04 07E Wild Horse Wind Expansion (C) (2)_TENASKA REGULATORY ASSET 6" xfId="26406"/>
    <cellStyle name="_Value Copy 11 30 05 gas 12 09 05 AURORA at 12 14 05_16.37E Wild Horse Expansion DeferralRevwrkingfile SF" xfId="4755"/>
    <cellStyle name="_Value Copy 11 30 05 gas 12 09 05 AURORA at 12 14 05_16.37E Wild Horse Expansion DeferralRevwrkingfile SF 2" xfId="4756"/>
    <cellStyle name="_Value Copy 11 30 05 gas 12 09 05 AURORA at 12 14 05_16.37E Wild Horse Expansion DeferralRevwrkingfile SF 2 2" xfId="4757"/>
    <cellStyle name="_Value Copy 11 30 05 gas 12 09 05 AURORA at 12 14 05_16.37E Wild Horse Expansion DeferralRevwrkingfile SF 2 2 2" xfId="19148"/>
    <cellStyle name="_Value Copy 11 30 05 gas 12 09 05 AURORA at 12 14 05_16.37E Wild Horse Expansion DeferralRevwrkingfile SF 2 2 2 2" xfId="26407"/>
    <cellStyle name="_Value Copy 11 30 05 gas 12 09 05 AURORA at 12 14 05_16.37E Wild Horse Expansion DeferralRevwrkingfile SF 2 3" xfId="14505"/>
    <cellStyle name="_Value Copy 11 30 05 gas 12 09 05 AURORA at 12 14 05_16.37E Wild Horse Expansion DeferralRevwrkingfile SF 2 3 2" xfId="26408"/>
    <cellStyle name="_Value Copy 11 30 05 gas 12 09 05 AURORA at 12 14 05_16.37E Wild Horse Expansion DeferralRevwrkingfile SF 2 4" xfId="26409"/>
    <cellStyle name="_Value Copy 11 30 05 gas 12 09 05 AURORA at 12 14 05_16.37E Wild Horse Expansion DeferralRevwrkingfile SF 2 4 2" xfId="26410"/>
    <cellStyle name="_Value Copy 11 30 05 gas 12 09 05 AURORA at 12 14 05_16.37E Wild Horse Expansion DeferralRevwrkingfile SF 3" xfId="4758"/>
    <cellStyle name="_Value Copy 11 30 05 gas 12 09 05 AURORA at 12 14 05_16.37E Wild Horse Expansion DeferralRevwrkingfile SF 3 2" xfId="19149"/>
    <cellStyle name="_Value Copy 11 30 05 gas 12 09 05 AURORA at 12 14 05_16.37E Wild Horse Expansion DeferralRevwrkingfile SF 3 2 2" xfId="26411"/>
    <cellStyle name="_Value Copy 11 30 05 gas 12 09 05 AURORA at 12 14 05_16.37E Wild Horse Expansion DeferralRevwrkingfile SF 3 3" xfId="26412"/>
    <cellStyle name="_Value Copy 11 30 05 gas 12 09 05 AURORA at 12 14 05_16.37E Wild Horse Expansion DeferralRevwrkingfile SF 4" xfId="14504"/>
    <cellStyle name="_Value Copy 11 30 05 gas 12 09 05 AURORA at 12 14 05_16.37E Wild Horse Expansion DeferralRevwrkingfile SF 4 2" xfId="26413"/>
    <cellStyle name="_Value Copy 11 30 05 gas 12 09 05 AURORA at 12 14 05_16.37E Wild Horse Expansion DeferralRevwrkingfile SF 4 2 2" xfId="26414"/>
    <cellStyle name="_Value Copy 11 30 05 gas 12 09 05 AURORA at 12 14 05_16.37E Wild Horse Expansion DeferralRevwrkingfile SF 4 3" xfId="26415"/>
    <cellStyle name="_Value Copy 11 30 05 gas 12 09 05 AURORA at 12 14 05_16.37E Wild Horse Expansion DeferralRevwrkingfile SF 5" xfId="26416"/>
    <cellStyle name="_Value Copy 11 30 05 gas 12 09 05 AURORA at 12 14 05_16.37E Wild Horse Expansion DeferralRevwrkingfile SF 5 2" xfId="26417"/>
    <cellStyle name="_Value Copy 11 30 05 gas 12 09 05 AURORA at 12 14 05_16.37E Wild Horse Expansion DeferralRevwrkingfile SF 6" xfId="26418"/>
    <cellStyle name="_Value Copy 11 30 05 gas 12 09 05 AURORA at 12 14 05_16.37E Wild Horse Expansion DeferralRevwrkingfile SF 6 2" xfId="26419"/>
    <cellStyle name="_Value Copy 11 30 05 gas 12 09 05 AURORA at 12 14 05_16.37E Wild Horse Expansion DeferralRevwrkingfile SF_DEM-WP(C) ENERG10C--ctn Mid-C_042010 2010GRC" xfId="9752"/>
    <cellStyle name="_Value Copy 11 30 05 gas 12 09 05 AURORA at 12 14 05_16.37E Wild Horse Expansion DeferralRevwrkingfile SF_DEM-WP(C) ENERG10C--ctn Mid-C_042010 2010GRC 2" xfId="39464"/>
    <cellStyle name="_Value Copy 11 30 05 gas 12 09 05 AURORA at 12 14 05_2009 Compliance Filing PCA Exhibits for GRC" xfId="10881"/>
    <cellStyle name="_Value Copy 11 30 05 gas 12 09 05 AURORA at 12 14 05_2009 Compliance Filing PCA Exhibits for GRC 2" xfId="12519"/>
    <cellStyle name="_Value Copy 11 30 05 gas 12 09 05 AURORA at 12 14 05_2009 Compliance Filing PCA Exhibits for GRC 2 2" xfId="39465"/>
    <cellStyle name="_Value Copy 11 30 05 gas 12 09 05 AURORA at 12 14 05_2009 Compliance Filing PCA Exhibits for GRC 3" xfId="39466"/>
    <cellStyle name="_Value Copy 11 30 05 gas 12 09 05 AURORA at 12 14 05_2009 GRC Compl Filing - Exhibit D" xfId="4759"/>
    <cellStyle name="_Value Copy 11 30 05 gas 12 09 05 AURORA at 12 14 05_2009 GRC Compl Filing - Exhibit D 2" xfId="4760"/>
    <cellStyle name="_Value Copy 11 30 05 gas 12 09 05 AURORA at 12 14 05_2009 GRC Compl Filing - Exhibit D 2 2" xfId="14506"/>
    <cellStyle name="_Value Copy 11 30 05 gas 12 09 05 AURORA at 12 14 05_2009 GRC Compl Filing - Exhibit D 2 2 2" xfId="26420"/>
    <cellStyle name="_Value Copy 11 30 05 gas 12 09 05 AURORA at 12 14 05_2009 GRC Compl Filing - Exhibit D 2 2 2 2" xfId="26421"/>
    <cellStyle name="_Value Copy 11 30 05 gas 12 09 05 AURORA at 12 14 05_2009 GRC Compl Filing - Exhibit D 2 3" xfId="26422"/>
    <cellStyle name="_Value Copy 11 30 05 gas 12 09 05 AURORA at 12 14 05_2009 GRC Compl Filing - Exhibit D 2 3 2" xfId="26423"/>
    <cellStyle name="_Value Copy 11 30 05 gas 12 09 05 AURORA at 12 14 05_2009 GRC Compl Filing - Exhibit D 2 4" xfId="26424"/>
    <cellStyle name="_Value Copy 11 30 05 gas 12 09 05 AURORA at 12 14 05_2009 GRC Compl Filing - Exhibit D 2 4 2" xfId="26425"/>
    <cellStyle name="_Value Copy 11 30 05 gas 12 09 05 AURORA at 12 14 05_2009 GRC Compl Filing - Exhibit D 3" xfId="12520"/>
    <cellStyle name="_Value Copy 11 30 05 gas 12 09 05 AURORA at 12 14 05_2009 GRC Compl Filing - Exhibit D 3 2" xfId="26426"/>
    <cellStyle name="_Value Copy 11 30 05 gas 12 09 05 AURORA at 12 14 05_2009 GRC Compl Filing - Exhibit D 3 2 2" xfId="26427"/>
    <cellStyle name="_Value Copy 11 30 05 gas 12 09 05 AURORA at 12 14 05_2009 GRC Compl Filing - Exhibit D 3 3" xfId="26428"/>
    <cellStyle name="_Value Copy 11 30 05 gas 12 09 05 AURORA at 12 14 05_2009 GRC Compl Filing - Exhibit D 4" xfId="26429"/>
    <cellStyle name="_Value Copy 11 30 05 gas 12 09 05 AURORA at 12 14 05_2009 GRC Compl Filing - Exhibit D 4 2" xfId="26430"/>
    <cellStyle name="_Value Copy 11 30 05 gas 12 09 05 AURORA at 12 14 05_2009 GRC Compl Filing - Exhibit D 4 2 2" xfId="26431"/>
    <cellStyle name="_Value Copy 11 30 05 gas 12 09 05 AURORA at 12 14 05_2009 GRC Compl Filing - Exhibit D 4 3" xfId="26432"/>
    <cellStyle name="_Value Copy 11 30 05 gas 12 09 05 AURORA at 12 14 05_2009 GRC Compl Filing - Exhibit D 5" xfId="26433"/>
    <cellStyle name="_Value Copy 11 30 05 gas 12 09 05 AURORA at 12 14 05_2009 GRC Compl Filing - Exhibit D 5 2" xfId="26434"/>
    <cellStyle name="_Value Copy 11 30 05 gas 12 09 05 AURORA at 12 14 05_2009 GRC Compl Filing - Exhibit D 6" xfId="26435"/>
    <cellStyle name="_Value Copy 11 30 05 gas 12 09 05 AURORA at 12 14 05_2009 GRC Compl Filing - Exhibit D 6 2" xfId="26436"/>
    <cellStyle name="_Value Copy 11 30 05 gas 12 09 05 AURORA at 12 14 05_2009 GRC Compl Filing - Exhibit D_DEM-WP(C) ENERG10C--ctn Mid-C_042010 2010GRC" xfId="9753"/>
    <cellStyle name="_Value Copy 11 30 05 gas 12 09 05 AURORA at 12 14 05_2009 GRC Compl Filing - Exhibit D_DEM-WP(C) ENERG10C--ctn Mid-C_042010 2010GRC 2" xfId="39467"/>
    <cellStyle name="_Value Copy 11 30 05 gas 12 09 05 AURORA at 12 14 05_3.01 Income Statement" xfId="10882"/>
    <cellStyle name="_Value Copy 11 30 05 gas 12 09 05 AURORA at 12 14 05_4 31 Regulatory Assets and Liabilities  7 06- Exhibit D" xfId="4761"/>
    <cellStyle name="_Value Copy 11 30 05 gas 12 09 05 AURORA at 12 14 05_4 31 Regulatory Assets and Liabilities  7 06- Exhibit D 2" xfId="4762"/>
    <cellStyle name="_Value Copy 11 30 05 gas 12 09 05 AURORA at 12 14 05_4 31 Regulatory Assets and Liabilities  7 06- Exhibit D 2 2" xfId="4763"/>
    <cellStyle name="_Value Copy 11 30 05 gas 12 09 05 AURORA at 12 14 05_4 31 Regulatory Assets and Liabilities  7 06- Exhibit D 2 2 2" xfId="19150"/>
    <cellStyle name="_Value Copy 11 30 05 gas 12 09 05 AURORA at 12 14 05_4 31 Regulatory Assets and Liabilities  7 06- Exhibit D 2 2 2 2" xfId="26437"/>
    <cellStyle name="_Value Copy 11 30 05 gas 12 09 05 AURORA at 12 14 05_4 31 Regulatory Assets and Liabilities  7 06- Exhibit D 2 3" xfId="14508"/>
    <cellStyle name="_Value Copy 11 30 05 gas 12 09 05 AURORA at 12 14 05_4 31 Regulatory Assets and Liabilities  7 06- Exhibit D 2 3 2" xfId="26438"/>
    <cellStyle name="_Value Copy 11 30 05 gas 12 09 05 AURORA at 12 14 05_4 31 Regulatory Assets and Liabilities  7 06- Exhibit D 2 4" xfId="26439"/>
    <cellStyle name="_Value Copy 11 30 05 gas 12 09 05 AURORA at 12 14 05_4 31 Regulatory Assets and Liabilities  7 06- Exhibit D 2 4 2" xfId="26440"/>
    <cellStyle name="_Value Copy 11 30 05 gas 12 09 05 AURORA at 12 14 05_4 31 Regulatory Assets and Liabilities  7 06- Exhibit D 3" xfId="4764"/>
    <cellStyle name="_Value Copy 11 30 05 gas 12 09 05 AURORA at 12 14 05_4 31 Regulatory Assets and Liabilities  7 06- Exhibit D 3 2" xfId="19151"/>
    <cellStyle name="_Value Copy 11 30 05 gas 12 09 05 AURORA at 12 14 05_4 31 Regulatory Assets and Liabilities  7 06- Exhibit D 3 2 2" xfId="26441"/>
    <cellStyle name="_Value Copy 11 30 05 gas 12 09 05 AURORA at 12 14 05_4 31 Regulatory Assets and Liabilities  7 06- Exhibit D 3 3" xfId="26442"/>
    <cellStyle name="_Value Copy 11 30 05 gas 12 09 05 AURORA at 12 14 05_4 31 Regulatory Assets and Liabilities  7 06- Exhibit D 4" xfId="14507"/>
    <cellStyle name="_Value Copy 11 30 05 gas 12 09 05 AURORA at 12 14 05_4 31 Regulatory Assets and Liabilities  7 06- Exhibit D 4 2" xfId="26443"/>
    <cellStyle name="_Value Copy 11 30 05 gas 12 09 05 AURORA at 12 14 05_4 31 Regulatory Assets and Liabilities  7 06- Exhibit D 4 2 2" xfId="26444"/>
    <cellStyle name="_Value Copy 11 30 05 gas 12 09 05 AURORA at 12 14 05_4 31 Regulatory Assets and Liabilities  7 06- Exhibit D 4 3" xfId="26445"/>
    <cellStyle name="_Value Copy 11 30 05 gas 12 09 05 AURORA at 12 14 05_4 31 Regulatory Assets and Liabilities  7 06- Exhibit D 5" xfId="26446"/>
    <cellStyle name="_Value Copy 11 30 05 gas 12 09 05 AURORA at 12 14 05_4 31 Regulatory Assets and Liabilities  7 06- Exhibit D 5 2" xfId="26447"/>
    <cellStyle name="_Value Copy 11 30 05 gas 12 09 05 AURORA at 12 14 05_4 31 Regulatory Assets and Liabilities  7 06- Exhibit D 6" xfId="26448"/>
    <cellStyle name="_Value Copy 11 30 05 gas 12 09 05 AURORA at 12 14 05_4 31 Regulatory Assets and Liabilities  7 06- Exhibit D 6 2" xfId="26449"/>
    <cellStyle name="_Value Copy 11 30 05 gas 12 09 05 AURORA at 12 14 05_4 31 Regulatory Assets and Liabilities  7 06- Exhibit D_DEM-WP(C) ENERG10C--ctn Mid-C_042010 2010GRC" xfId="9754"/>
    <cellStyle name="_Value Copy 11 30 05 gas 12 09 05 AURORA at 12 14 05_4 31 Regulatory Assets and Liabilities  7 06- Exhibit D_DEM-WP(C) ENERG10C--ctn Mid-C_042010 2010GRC 2" xfId="39468"/>
    <cellStyle name="_Value Copy 11 30 05 gas 12 09 05 AURORA at 12 14 05_4 31 Regulatory Assets and Liabilities  7 06- Exhibit D_NIM Summary" xfId="4765"/>
    <cellStyle name="_Value Copy 11 30 05 gas 12 09 05 AURORA at 12 14 05_4 31 Regulatory Assets and Liabilities  7 06- Exhibit D_NIM Summary 2" xfId="4766"/>
    <cellStyle name="_Value Copy 11 30 05 gas 12 09 05 AURORA at 12 14 05_4 31 Regulatory Assets and Liabilities  7 06- Exhibit D_NIM Summary 2 2" xfId="14509"/>
    <cellStyle name="_Value Copy 11 30 05 gas 12 09 05 AURORA at 12 14 05_4 31 Regulatory Assets and Liabilities  7 06- Exhibit D_NIM Summary 2 2 2" xfId="26450"/>
    <cellStyle name="_Value Copy 11 30 05 gas 12 09 05 AURORA at 12 14 05_4 31 Regulatory Assets and Liabilities  7 06- Exhibit D_NIM Summary 2 2 2 2" xfId="26451"/>
    <cellStyle name="_Value Copy 11 30 05 gas 12 09 05 AURORA at 12 14 05_4 31 Regulatory Assets and Liabilities  7 06- Exhibit D_NIM Summary 2 3" xfId="26452"/>
    <cellStyle name="_Value Copy 11 30 05 gas 12 09 05 AURORA at 12 14 05_4 31 Regulatory Assets and Liabilities  7 06- Exhibit D_NIM Summary 2 3 2" xfId="26453"/>
    <cellStyle name="_Value Copy 11 30 05 gas 12 09 05 AURORA at 12 14 05_4 31 Regulatory Assets and Liabilities  7 06- Exhibit D_NIM Summary 2 4" xfId="26454"/>
    <cellStyle name="_Value Copy 11 30 05 gas 12 09 05 AURORA at 12 14 05_4 31 Regulatory Assets and Liabilities  7 06- Exhibit D_NIM Summary 2 4 2" xfId="26455"/>
    <cellStyle name="_Value Copy 11 30 05 gas 12 09 05 AURORA at 12 14 05_4 31 Regulatory Assets and Liabilities  7 06- Exhibit D_NIM Summary 3" xfId="12521"/>
    <cellStyle name="_Value Copy 11 30 05 gas 12 09 05 AURORA at 12 14 05_4 31 Regulatory Assets and Liabilities  7 06- Exhibit D_NIM Summary 3 2" xfId="26456"/>
    <cellStyle name="_Value Copy 11 30 05 gas 12 09 05 AURORA at 12 14 05_4 31 Regulatory Assets and Liabilities  7 06- Exhibit D_NIM Summary 3 2 2" xfId="26457"/>
    <cellStyle name="_Value Copy 11 30 05 gas 12 09 05 AURORA at 12 14 05_4 31 Regulatory Assets and Liabilities  7 06- Exhibit D_NIM Summary 3 3" xfId="26458"/>
    <cellStyle name="_Value Copy 11 30 05 gas 12 09 05 AURORA at 12 14 05_4 31 Regulatory Assets and Liabilities  7 06- Exhibit D_NIM Summary 4" xfId="26459"/>
    <cellStyle name="_Value Copy 11 30 05 gas 12 09 05 AURORA at 12 14 05_4 31 Regulatory Assets and Liabilities  7 06- Exhibit D_NIM Summary 4 2" xfId="26460"/>
    <cellStyle name="_Value Copy 11 30 05 gas 12 09 05 AURORA at 12 14 05_4 31 Regulatory Assets and Liabilities  7 06- Exhibit D_NIM Summary 4 2 2" xfId="26461"/>
    <cellStyle name="_Value Copy 11 30 05 gas 12 09 05 AURORA at 12 14 05_4 31 Regulatory Assets and Liabilities  7 06- Exhibit D_NIM Summary 4 3" xfId="26462"/>
    <cellStyle name="_Value Copy 11 30 05 gas 12 09 05 AURORA at 12 14 05_4 31 Regulatory Assets and Liabilities  7 06- Exhibit D_NIM Summary 5" xfId="26463"/>
    <cellStyle name="_Value Copy 11 30 05 gas 12 09 05 AURORA at 12 14 05_4 31 Regulatory Assets and Liabilities  7 06- Exhibit D_NIM Summary 5 2" xfId="26464"/>
    <cellStyle name="_Value Copy 11 30 05 gas 12 09 05 AURORA at 12 14 05_4 31 Regulatory Assets and Liabilities  7 06- Exhibit D_NIM Summary 6" xfId="26465"/>
    <cellStyle name="_Value Copy 11 30 05 gas 12 09 05 AURORA at 12 14 05_4 31 Regulatory Assets and Liabilities  7 06- Exhibit D_NIM Summary 6 2" xfId="26466"/>
    <cellStyle name="_Value Copy 11 30 05 gas 12 09 05 AURORA at 12 14 05_4 31 Regulatory Assets and Liabilities  7 06- Exhibit D_NIM Summary_DEM-WP(C) ENERG10C--ctn Mid-C_042010 2010GRC" xfId="9755"/>
    <cellStyle name="_Value Copy 11 30 05 gas 12 09 05 AURORA at 12 14 05_4 31 Regulatory Assets and Liabilities  7 06- Exhibit D_NIM Summary_DEM-WP(C) ENERG10C--ctn Mid-C_042010 2010GRC 2" xfId="39469"/>
    <cellStyle name="_Value Copy 11 30 05 gas 12 09 05 AURORA at 12 14 05_4 31E Reg Asset  Liab and EXH D" xfId="9756"/>
    <cellStyle name="_Value Copy 11 30 05 gas 12 09 05 AURORA at 12 14 05_4 31E Reg Asset  Liab and EXH D _ Aug 10 Filing (2)" xfId="9757"/>
    <cellStyle name="_Value Copy 11 30 05 gas 12 09 05 AURORA at 12 14 05_4 31E Reg Asset  Liab and EXH D _ Aug 10 Filing (2) 2" xfId="26467"/>
    <cellStyle name="_Value Copy 11 30 05 gas 12 09 05 AURORA at 12 14 05_4 31E Reg Asset  Liab and EXH D _ Aug 10 Filing (2) 2 2" xfId="26468"/>
    <cellStyle name="_Value Copy 11 30 05 gas 12 09 05 AURORA at 12 14 05_4 31E Reg Asset  Liab and EXH D _ Aug 10 Filing (2) 2 2 2" xfId="26469"/>
    <cellStyle name="_Value Copy 11 30 05 gas 12 09 05 AURORA at 12 14 05_4 31E Reg Asset  Liab and EXH D _ Aug 10 Filing (2) 2 3" xfId="26470"/>
    <cellStyle name="_Value Copy 11 30 05 gas 12 09 05 AURORA at 12 14 05_4 31E Reg Asset  Liab and EXH D _ Aug 10 Filing (2) 3" xfId="26471"/>
    <cellStyle name="_Value Copy 11 30 05 gas 12 09 05 AURORA at 12 14 05_4 31E Reg Asset  Liab and EXH D _ Aug 10 Filing (2) 3 2" xfId="26472"/>
    <cellStyle name="_Value Copy 11 30 05 gas 12 09 05 AURORA at 12 14 05_4 31E Reg Asset  Liab and EXH D _ Aug 10 Filing (2) 3 2 2" xfId="26473"/>
    <cellStyle name="_Value Copy 11 30 05 gas 12 09 05 AURORA at 12 14 05_4 31E Reg Asset  Liab and EXH D _ Aug 10 Filing (2) 3 3" xfId="26474"/>
    <cellStyle name="_Value Copy 11 30 05 gas 12 09 05 AURORA at 12 14 05_4 31E Reg Asset  Liab and EXH D _ Aug 10 Filing (2) 4" xfId="26475"/>
    <cellStyle name="_Value Copy 11 30 05 gas 12 09 05 AURORA at 12 14 05_4 31E Reg Asset  Liab and EXH D _ Aug 10 Filing (2) 4 2" xfId="26476"/>
    <cellStyle name="_Value Copy 11 30 05 gas 12 09 05 AURORA at 12 14 05_4 31E Reg Asset  Liab and EXH D _ Aug 10 Filing (2) 5" xfId="26477"/>
    <cellStyle name="_Value Copy 11 30 05 gas 12 09 05 AURORA at 12 14 05_4 31E Reg Asset  Liab and EXH D _ Aug 10 Filing (2) 5 2" xfId="26478"/>
    <cellStyle name="_Value Copy 11 30 05 gas 12 09 05 AURORA at 12 14 05_4 31E Reg Asset  Liab and EXH D 10" xfId="26479"/>
    <cellStyle name="_Value Copy 11 30 05 gas 12 09 05 AURORA at 12 14 05_4 31E Reg Asset  Liab and EXH D 10 2" xfId="26480"/>
    <cellStyle name="_Value Copy 11 30 05 gas 12 09 05 AURORA at 12 14 05_4 31E Reg Asset  Liab and EXH D 10 2 2" xfId="26481"/>
    <cellStyle name="_Value Copy 11 30 05 gas 12 09 05 AURORA at 12 14 05_4 31E Reg Asset  Liab and EXH D 10 3" xfId="26482"/>
    <cellStyle name="_Value Copy 11 30 05 gas 12 09 05 AURORA at 12 14 05_4 31E Reg Asset  Liab and EXH D 11" xfId="26483"/>
    <cellStyle name="_Value Copy 11 30 05 gas 12 09 05 AURORA at 12 14 05_4 31E Reg Asset  Liab and EXH D 11 2" xfId="26484"/>
    <cellStyle name="_Value Copy 11 30 05 gas 12 09 05 AURORA at 12 14 05_4 31E Reg Asset  Liab and EXH D 11 2 2" xfId="26485"/>
    <cellStyle name="_Value Copy 11 30 05 gas 12 09 05 AURORA at 12 14 05_4 31E Reg Asset  Liab and EXH D 11 3" xfId="26486"/>
    <cellStyle name="_Value Copy 11 30 05 gas 12 09 05 AURORA at 12 14 05_4 31E Reg Asset  Liab and EXH D 12" xfId="26487"/>
    <cellStyle name="_Value Copy 11 30 05 gas 12 09 05 AURORA at 12 14 05_4 31E Reg Asset  Liab and EXH D 12 2" xfId="26488"/>
    <cellStyle name="_Value Copy 11 30 05 gas 12 09 05 AURORA at 12 14 05_4 31E Reg Asset  Liab and EXH D 12 2 2" xfId="26489"/>
    <cellStyle name="_Value Copy 11 30 05 gas 12 09 05 AURORA at 12 14 05_4 31E Reg Asset  Liab and EXH D 12 3" xfId="26490"/>
    <cellStyle name="_Value Copy 11 30 05 gas 12 09 05 AURORA at 12 14 05_4 31E Reg Asset  Liab and EXH D 13" xfId="26491"/>
    <cellStyle name="_Value Copy 11 30 05 gas 12 09 05 AURORA at 12 14 05_4 31E Reg Asset  Liab and EXH D 13 2" xfId="26492"/>
    <cellStyle name="_Value Copy 11 30 05 gas 12 09 05 AURORA at 12 14 05_4 31E Reg Asset  Liab and EXH D 13 2 2" xfId="26493"/>
    <cellStyle name="_Value Copy 11 30 05 gas 12 09 05 AURORA at 12 14 05_4 31E Reg Asset  Liab and EXH D 13 3" xfId="26494"/>
    <cellStyle name="_Value Copy 11 30 05 gas 12 09 05 AURORA at 12 14 05_4 31E Reg Asset  Liab and EXH D 14" xfId="26495"/>
    <cellStyle name="_Value Copy 11 30 05 gas 12 09 05 AURORA at 12 14 05_4 31E Reg Asset  Liab and EXH D 14 2" xfId="26496"/>
    <cellStyle name="_Value Copy 11 30 05 gas 12 09 05 AURORA at 12 14 05_4 31E Reg Asset  Liab and EXH D 14 2 2" xfId="26497"/>
    <cellStyle name="_Value Copy 11 30 05 gas 12 09 05 AURORA at 12 14 05_4 31E Reg Asset  Liab and EXH D 14 3" xfId="26498"/>
    <cellStyle name="_Value Copy 11 30 05 gas 12 09 05 AURORA at 12 14 05_4 31E Reg Asset  Liab and EXH D 15" xfId="26499"/>
    <cellStyle name="_Value Copy 11 30 05 gas 12 09 05 AURORA at 12 14 05_4 31E Reg Asset  Liab and EXH D 15 2" xfId="26500"/>
    <cellStyle name="_Value Copy 11 30 05 gas 12 09 05 AURORA at 12 14 05_4 31E Reg Asset  Liab and EXH D 15 2 2" xfId="26501"/>
    <cellStyle name="_Value Copy 11 30 05 gas 12 09 05 AURORA at 12 14 05_4 31E Reg Asset  Liab and EXH D 15 3" xfId="26502"/>
    <cellStyle name="_Value Copy 11 30 05 gas 12 09 05 AURORA at 12 14 05_4 31E Reg Asset  Liab and EXH D 16" xfId="26503"/>
    <cellStyle name="_Value Copy 11 30 05 gas 12 09 05 AURORA at 12 14 05_4 31E Reg Asset  Liab and EXH D 16 2" xfId="26504"/>
    <cellStyle name="_Value Copy 11 30 05 gas 12 09 05 AURORA at 12 14 05_4 31E Reg Asset  Liab and EXH D 16 2 2" xfId="26505"/>
    <cellStyle name="_Value Copy 11 30 05 gas 12 09 05 AURORA at 12 14 05_4 31E Reg Asset  Liab and EXH D 16 3" xfId="26506"/>
    <cellStyle name="_Value Copy 11 30 05 gas 12 09 05 AURORA at 12 14 05_4 31E Reg Asset  Liab and EXH D 17" xfId="26507"/>
    <cellStyle name="_Value Copy 11 30 05 gas 12 09 05 AURORA at 12 14 05_4 31E Reg Asset  Liab and EXH D 17 2" xfId="26508"/>
    <cellStyle name="_Value Copy 11 30 05 gas 12 09 05 AURORA at 12 14 05_4 31E Reg Asset  Liab and EXH D 18" xfId="26509"/>
    <cellStyle name="_Value Copy 11 30 05 gas 12 09 05 AURORA at 12 14 05_4 31E Reg Asset  Liab and EXH D 18 2" xfId="26510"/>
    <cellStyle name="_Value Copy 11 30 05 gas 12 09 05 AURORA at 12 14 05_4 31E Reg Asset  Liab and EXH D 19" xfId="26511"/>
    <cellStyle name="_Value Copy 11 30 05 gas 12 09 05 AURORA at 12 14 05_4 31E Reg Asset  Liab and EXH D 19 2" xfId="26512"/>
    <cellStyle name="_Value Copy 11 30 05 gas 12 09 05 AURORA at 12 14 05_4 31E Reg Asset  Liab and EXH D 2" xfId="26513"/>
    <cellStyle name="_Value Copy 11 30 05 gas 12 09 05 AURORA at 12 14 05_4 31E Reg Asset  Liab and EXH D 2 2" xfId="26514"/>
    <cellStyle name="_Value Copy 11 30 05 gas 12 09 05 AURORA at 12 14 05_4 31E Reg Asset  Liab and EXH D 2 2 2" xfId="26515"/>
    <cellStyle name="_Value Copy 11 30 05 gas 12 09 05 AURORA at 12 14 05_4 31E Reg Asset  Liab and EXH D 2 3" xfId="26516"/>
    <cellStyle name="_Value Copy 11 30 05 gas 12 09 05 AURORA at 12 14 05_4 31E Reg Asset  Liab and EXH D 20" xfId="26517"/>
    <cellStyle name="_Value Copy 11 30 05 gas 12 09 05 AURORA at 12 14 05_4 31E Reg Asset  Liab and EXH D 20 2" xfId="26518"/>
    <cellStyle name="_Value Copy 11 30 05 gas 12 09 05 AURORA at 12 14 05_4 31E Reg Asset  Liab and EXH D 21" xfId="26519"/>
    <cellStyle name="_Value Copy 11 30 05 gas 12 09 05 AURORA at 12 14 05_4 31E Reg Asset  Liab and EXH D 21 2" xfId="26520"/>
    <cellStyle name="_Value Copy 11 30 05 gas 12 09 05 AURORA at 12 14 05_4 31E Reg Asset  Liab and EXH D 22" xfId="26521"/>
    <cellStyle name="_Value Copy 11 30 05 gas 12 09 05 AURORA at 12 14 05_4 31E Reg Asset  Liab and EXH D 22 2" xfId="26522"/>
    <cellStyle name="_Value Copy 11 30 05 gas 12 09 05 AURORA at 12 14 05_4 31E Reg Asset  Liab and EXH D 23" xfId="26523"/>
    <cellStyle name="_Value Copy 11 30 05 gas 12 09 05 AURORA at 12 14 05_4 31E Reg Asset  Liab and EXH D 23 2" xfId="26524"/>
    <cellStyle name="_Value Copy 11 30 05 gas 12 09 05 AURORA at 12 14 05_4 31E Reg Asset  Liab and EXH D 24" xfId="26525"/>
    <cellStyle name="_Value Copy 11 30 05 gas 12 09 05 AURORA at 12 14 05_4 31E Reg Asset  Liab and EXH D 24 2" xfId="26526"/>
    <cellStyle name="_Value Copy 11 30 05 gas 12 09 05 AURORA at 12 14 05_4 31E Reg Asset  Liab and EXH D 25" xfId="26527"/>
    <cellStyle name="_Value Copy 11 30 05 gas 12 09 05 AURORA at 12 14 05_4 31E Reg Asset  Liab and EXH D 25 2" xfId="26528"/>
    <cellStyle name="_Value Copy 11 30 05 gas 12 09 05 AURORA at 12 14 05_4 31E Reg Asset  Liab and EXH D 26" xfId="26529"/>
    <cellStyle name="_Value Copy 11 30 05 gas 12 09 05 AURORA at 12 14 05_4 31E Reg Asset  Liab and EXH D 26 2" xfId="26530"/>
    <cellStyle name="_Value Copy 11 30 05 gas 12 09 05 AURORA at 12 14 05_4 31E Reg Asset  Liab and EXH D 27" xfId="26531"/>
    <cellStyle name="_Value Copy 11 30 05 gas 12 09 05 AURORA at 12 14 05_4 31E Reg Asset  Liab and EXH D 27 2" xfId="26532"/>
    <cellStyle name="_Value Copy 11 30 05 gas 12 09 05 AURORA at 12 14 05_4 31E Reg Asset  Liab and EXH D 28" xfId="26533"/>
    <cellStyle name="_Value Copy 11 30 05 gas 12 09 05 AURORA at 12 14 05_4 31E Reg Asset  Liab and EXH D 28 2" xfId="26534"/>
    <cellStyle name="_Value Copy 11 30 05 gas 12 09 05 AURORA at 12 14 05_4 31E Reg Asset  Liab and EXH D 29" xfId="26535"/>
    <cellStyle name="_Value Copy 11 30 05 gas 12 09 05 AURORA at 12 14 05_4 31E Reg Asset  Liab and EXH D 29 2" xfId="26536"/>
    <cellStyle name="_Value Copy 11 30 05 gas 12 09 05 AURORA at 12 14 05_4 31E Reg Asset  Liab and EXH D 3" xfId="26537"/>
    <cellStyle name="_Value Copy 11 30 05 gas 12 09 05 AURORA at 12 14 05_4 31E Reg Asset  Liab and EXH D 3 2" xfId="26538"/>
    <cellStyle name="_Value Copy 11 30 05 gas 12 09 05 AURORA at 12 14 05_4 31E Reg Asset  Liab and EXH D 3 2 2" xfId="26539"/>
    <cellStyle name="_Value Copy 11 30 05 gas 12 09 05 AURORA at 12 14 05_4 31E Reg Asset  Liab and EXH D 3 3" xfId="26540"/>
    <cellStyle name="_Value Copy 11 30 05 gas 12 09 05 AURORA at 12 14 05_4 31E Reg Asset  Liab and EXH D 30" xfId="26541"/>
    <cellStyle name="_Value Copy 11 30 05 gas 12 09 05 AURORA at 12 14 05_4 31E Reg Asset  Liab and EXH D 30 2" xfId="26542"/>
    <cellStyle name="_Value Copy 11 30 05 gas 12 09 05 AURORA at 12 14 05_4 31E Reg Asset  Liab and EXH D 4" xfId="26543"/>
    <cellStyle name="_Value Copy 11 30 05 gas 12 09 05 AURORA at 12 14 05_4 31E Reg Asset  Liab and EXH D 4 2" xfId="26544"/>
    <cellStyle name="_Value Copy 11 30 05 gas 12 09 05 AURORA at 12 14 05_4 31E Reg Asset  Liab and EXH D 4 2 2" xfId="26545"/>
    <cellStyle name="_Value Copy 11 30 05 gas 12 09 05 AURORA at 12 14 05_4 31E Reg Asset  Liab and EXH D 5" xfId="26546"/>
    <cellStyle name="_Value Copy 11 30 05 gas 12 09 05 AURORA at 12 14 05_4 31E Reg Asset  Liab and EXH D 5 2" xfId="26547"/>
    <cellStyle name="_Value Copy 11 30 05 gas 12 09 05 AURORA at 12 14 05_4 31E Reg Asset  Liab and EXH D 5 2 2" xfId="26548"/>
    <cellStyle name="_Value Copy 11 30 05 gas 12 09 05 AURORA at 12 14 05_4 31E Reg Asset  Liab and EXH D 6" xfId="26549"/>
    <cellStyle name="_Value Copy 11 30 05 gas 12 09 05 AURORA at 12 14 05_4 31E Reg Asset  Liab and EXH D 6 2" xfId="26550"/>
    <cellStyle name="_Value Copy 11 30 05 gas 12 09 05 AURORA at 12 14 05_4 31E Reg Asset  Liab and EXH D 6 2 2" xfId="26551"/>
    <cellStyle name="_Value Copy 11 30 05 gas 12 09 05 AURORA at 12 14 05_4 31E Reg Asset  Liab and EXH D 6 3" xfId="26552"/>
    <cellStyle name="_Value Copy 11 30 05 gas 12 09 05 AURORA at 12 14 05_4 31E Reg Asset  Liab and EXH D 7" xfId="26553"/>
    <cellStyle name="_Value Copy 11 30 05 gas 12 09 05 AURORA at 12 14 05_4 31E Reg Asset  Liab and EXH D 7 2" xfId="26554"/>
    <cellStyle name="_Value Copy 11 30 05 gas 12 09 05 AURORA at 12 14 05_4 31E Reg Asset  Liab and EXH D 7 2 2" xfId="26555"/>
    <cellStyle name="_Value Copy 11 30 05 gas 12 09 05 AURORA at 12 14 05_4 31E Reg Asset  Liab and EXH D 7 3" xfId="26556"/>
    <cellStyle name="_Value Copy 11 30 05 gas 12 09 05 AURORA at 12 14 05_4 31E Reg Asset  Liab and EXH D 8" xfId="26557"/>
    <cellStyle name="_Value Copy 11 30 05 gas 12 09 05 AURORA at 12 14 05_4 31E Reg Asset  Liab and EXH D 8 2" xfId="26558"/>
    <cellStyle name="_Value Copy 11 30 05 gas 12 09 05 AURORA at 12 14 05_4 31E Reg Asset  Liab and EXH D 8 2 2" xfId="26559"/>
    <cellStyle name="_Value Copy 11 30 05 gas 12 09 05 AURORA at 12 14 05_4 31E Reg Asset  Liab and EXH D 8 3" xfId="26560"/>
    <cellStyle name="_Value Copy 11 30 05 gas 12 09 05 AURORA at 12 14 05_4 31E Reg Asset  Liab and EXH D 9" xfId="26561"/>
    <cellStyle name="_Value Copy 11 30 05 gas 12 09 05 AURORA at 12 14 05_4 31E Reg Asset  Liab and EXH D 9 2" xfId="26562"/>
    <cellStyle name="_Value Copy 11 30 05 gas 12 09 05 AURORA at 12 14 05_4 31E Reg Asset  Liab and EXH D 9 2 2" xfId="26563"/>
    <cellStyle name="_Value Copy 11 30 05 gas 12 09 05 AURORA at 12 14 05_4 31E Reg Asset  Liab and EXH D 9 3" xfId="26564"/>
    <cellStyle name="_Value Copy 11 30 05 gas 12 09 05 AURORA at 12 14 05_4 32 Regulatory Assets and Liabilities  7 06- Exhibit D" xfId="4767"/>
    <cellStyle name="_Value Copy 11 30 05 gas 12 09 05 AURORA at 12 14 05_4 32 Regulatory Assets and Liabilities  7 06- Exhibit D 2" xfId="4768"/>
    <cellStyle name="_Value Copy 11 30 05 gas 12 09 05 AURORA at 12 14 05_4 32 Regulatory Assets and Liabilities  7 06- Exhibit D 2 2" xfId="4769"/>
    <cellStyle name="_Value Copy 11 30 05 gas 12 09 05 AURORA at 12 14 05_4 32 Regulatory Assets and Liabilities  7 06- Exhibit D 2 2 2" xfId="19152"/>
    <cellStyle name="_Value Copy 11 30 05 gas 12 09 05 AURORA at 12 14 05_4 32 Regulatory Assets and Liabilities  7 06- Exhibit D 2 2 2 2" xfId="26565"/>
    <cellStyle name="_Value Copy 11 30 05 gas 12 09 05 AURORA at 12 14 05_4 32 Regulatory Assets and Liabilities  7 06- Exhibit D 2 3" xfId="14511"/>
    <cellStyle name="_Value Copy 11 30 05 gas 12 09 05 AURORA at 12 14 05_4 32 Regulatory Assets and Liabilities  7 06- Exhibit D 2 3 2" xfId="26566"/>
    <cellStyle name="_Value Copy 11 30 05 gas 12 09 05 AURORA at 12 14 05_4 32 Regulatory Assets and Liabilities  7 06- Exhibit D 2 4" xfId="26567"/>
    <cellStyle name="_Value Copy 11 30 05 gas 12 09 05 AURORA at 12 14 05_4 32 Regulatory Assets and Liabilities  7 06- Exhibit D 2 4 2" xfId="26568"/>
    <cellStyle name="_Value Copy 11 30 05 gas 12 09 05 AURORA at 12 14 05_4 32 Regulatory Assets and Liabilities  7 06- Exhibit D 3" xfId="4770"/>
    <cellStyle name="_Value Copy 11 30 05 gas 12 09 05 AURORA at 12 14 05_4 32 Regulatory Assets and Liabilities  7 06- Exhibit D 3 2" xfId="19153"/>
    <cellStyle name="_Value Copy 11 30 05 gas 12 09 05 AURORA at 12 14 05_4 32 Regulatory Assets and Liabilities  7 06- Exhibit D 3 2 2" xfId="26569"/>
    <cellStyle name="_Value Copy 11 30 05 gas 12 09 05 AURORA at 12 14 05_4 32 Regulatory Assets and Liabilities  7 06- Exhibit D 3 3" xfId="26570"/>
    <cellStyle name="_Value Copy 11 30 05 gas 12 09 05 AURORA at 12 14 05_4 32 Regulatory Assets and Liabilities  7 06- Exhibit D 4" xfId="14510"/>
    <cellStyle name="_Value Copy 11 30 05 gas 12 09 05 AURORA at 12 14 05_4 32 Regulatory Assets and Liabilities  7 06- Exhibit D 4 2" xfId="26571"/>
    <cellStyle name="_Value Copy 11 30 05 gas 12 09 05 AURORA at 12 14 05_4 32 Regulatory Assets and Liabilities  7 06- Exhibit D 4 2 2" xfId="26572"/>
    <cellStyle name="_Value Copy 11 30 05 gas 12 09 05 AURORA at 12 14 05_4 32 Regulatory Assets and Liabilities  7 06- Exhibit D 4 3" xfId="26573"/>
    <cellStyle name="_Value Copy 11 30 05 gas 12 09 05 AURORA at 12 14 05_4 32 Regulatory Assets and Liabilities  7 06- Exhibit D 5" xfId="26574"/>
    <cellStyle name="_Value Copy 11 30 05 gas 12 09 05 AURORA at 12 14 05_4 32 Regulatory Assets and Liabilities  7 06- Exhibit D 5 2" xfId="26575"/>
    <cellStyle name="_Value Copy 11 30 05 gas 12 09 05 AURORA at 12 14 05_4 32 Regulatory Assets and Liabilities  7 06- Exhibit D 6" xfId="26576"/>
    <cellStyle name="_Value Copy 11 30 05 gas 12 09 05 AURORA at 12 14 05_4 32 Regulatory Assets and Liabilities  7 06- Exhibit D 6 2" xfId="26577"/>
    <cellStyle name="_Value Copy 11 30 05 gas 12 09 05 AURORA at 12 14 05_4 32 Regulatory Assets and Liabilities  7 06- Exhibit D_DEM-WP(C) ENERG10C--ctn Mid-C_042010 2010GRC" xfId="9758"/>
    <cellStyle name="_Value Copy 11 30 05 gas 12 09 05 AURORA at 12 14 05_4 32 Regulatory Assets and Liabilities  7 06- Exhibit D_DEM-WP(C) ENERG10C--ctn Mid-C_042010 2010GRC 2" xfId="39470"/>
    <cellStyle name="_Value Copy 11 30 05 gas 12 09 05 AURORA at 12 14 05_4 32 Regulatory Assets and Liabilities  7 06- Exhibit D_NIM Summary" xfId="4771"/>
    <cellStyle name="_Value Copy 11 30 05 gas 12 09 05 AURORA at 12 14 05_4 32 Regulatory Assets and Liabilities  7 06- Exhibit D_NIM Summary 2" xfId="4772"/>
    <cellStyle name="_Value Copy 11 30 05 gas 12 09 05 AURORA at 12 14 05_4 32 Regulatory Assets and Liabilities  7 06- Exhibit D_NIM Summary 2 2" xfId="14512"/>
    <cellStyle name="_Value Copy 11 30 05 gas 12 09 05 AURORA at 12 14 05_4 32 Regulatory Assets and Liabilities  7 06- Exhibit D_NIM Summary 2 2 2" xfId="26578"/>
    <cellStyle name="_Value Copy 11 30 05 gas 12 09 05 AURORA at 12 14 05_4 32 Regulatory Assets and Liabilities  7 06- Exhibit D_NIM Summary 2 2 2 2" xfId="26579"/>
    <cellStyle name="_Value Copy 11 30 05 gas 12 09 05 AURORA at 12 14 05_4 32 Regulatory Assets and Liabilities  7 06- Exhibit D_NIM Summary 2 3" xfId="26580"/>
    <cellStyle name="_Value Copy 11 30 05 gas 12 09 05 AURORA at 12 14 05_4 32 Regulatory Assets and Liabilities  7 06- Exhibit D_NIM Summary 2 3 2" xfId="26581"/>
    <cellStyle name="_Value Copy 11 30 05 gas 12 09 05 AURORA at 12 14 05_4 32 Regulatory Assets and Liabilities  7 06- Exhibit D_NIM Summary 2 4" xfId="26582"/>
    <cellStyle name="_Value Copy 11 30 05 gas 12 09 05 AURORA at 12 14 05_4 32 Regulatory Assets and Liabilities  7 06- Exhibit D_NIM Summary 2 4 2" xfId="26583"/>
    <cellStyle name="_Value Copy 11 30 05 gas 12 09 05 AURORA at 12 14 05_4 32 Regulatory Assets and Liabilities  7 06- Exhibit D_NIM Summary 3" xfId="12522"/>
    <cellStyle name="_Value Copy 11 30 05 gas 12 09 05 AURORA at 12 14 05_4 32 Regulatory Assets and Liabilities  7 06- Exhibit D_NIM Summary 3 2" xfId="26584"/>
    <cellStyle name="_Value Copy 11 30 05 gas 12 09 05 AURORA at 12 14 05_4 32 Regulatory Assets and Liabilities  7 06- Exhibit D_NIM Summary 3 2 2" xfId="26585"/>
    <cellStyle name="_Value Copy 11 30 05 gas 12 09 05 AURORA at 12 14 05_4 32 Regulatory Assets and Liabilities  7 06- Exhibit D_NIM Summary 3 3" xfId="26586"/>
    <cellStyle name="_Value Copy 11 30 05 gas 12 09 05 AURORA at 12 14 05_4 32 Regulatory Assets and Liabilities  7 06- Exhibit D_NIM Summary 4" xfId="26587"/>
    <cellStyle name="_Value Copy 11 30 05 gas 12 09 05 AURORA at 12 14 05_4 32 Regulatory Assets and Liabilities  7 06- Exhibit D_NIM Summary 4 2" xfId="26588"/>
    <cellStyle name="_Value Copy 11 30 05 gas 12 09 05 AURORA at 12 14 05_4 32 Regulatory Assets and Liabilities  7 06- Exhibit D_NIM Summary 4 2 2" xfId="26589"/>
    <cellStyle name="_Value Copy 11 30 05 gas 12 09 05 AURORA at 12 14 05_4 32 Regulatory Assets and Liabilities  7 06- Exhibit D_NIM Summary 4 3" xfId="26590"/>
    <cellStyle name="_Value Copy 11 30 05 gas 12 09 05 AURORA at 12 14 05_4 32 Regulatory Assets and Liabilities  7 06- Exhibit D_NIM Summary 5" xfId="26591"/>
    <cellStyle name="_Value Copy 11 30 05 gas 12 09 05 AURORA at 12 14 05_4 32 Regulatory Assets and Liabilities  7 06- Exhibit D_NIM Summary 5 2" xfId="26592"/>
    <cellStyle name="_Value Copy 11 30 05 gas 12 09 05 AURORA at 12 14 05_4 32 Regulatory Assets and Liabilities  7 06- Exhibit D_NIM Summary 6" xfId="26593"/>
    <cellStyle name="_Value Copy 11 30 05 gas 12 09 05 AURORA at 12 14 05_4 32 Regulatory Assets and Liabilities  7 06- Exhibit D_NIM Summary 6 2" xfId="26594"/>
    <cellStyle name="_Value Copy 11 30 05 gas 12 09 05 AURORA at 12 14 05_4 32 Regulatory Assets and Liabilities  7 06- Exhibit D_NIM Summary_DEM-WP(C) ENERG10C--ctn Mid-C_042010 2010GRC" xfId="9759"/>
    <cellStyle name="_Value Copy 11 30 05 gas 12 09 05 AURORA at 12 14 05_4 32 Regulatory Assets and Liabilities  7 06- Exhibit D_NIM Summary_DEM-WP(C) ENERG10C--ctn Mid-C_042010 2010GRC 2" xfId="39471"/>
    <cellStyle name="_Value Copy 11 30 05 gas 12 09 05 AURORA at 12 14 05_AURORA Total New" xfId="4773"/>
    <cellStyle name="_Value Copy 11 30 05 gas 12 09 05 AURORA at 12 14 05_AURORA Total New 2" xfId="4774"/>
    <cellStyle name="_Value Copy 11 30 05 gas 12 09 05 AURORA at 12 14 05_AURORA Total New 2 2" xfId="14514"/>
    <cellStyle name="_Value Copy 11 30 05 gas 12 09 05 AURORA at 12 14 05_AURORA Total New 2 2 2" xfId="26595"/>
    <cellStyle name="_Value Copy 11 30 05 gas 12 09 05 AURORA at 12 14 05_AURORA Total New 2 2 2 2" xfId="26596"/>
    <cellStyle name="_Value Copy 11 30 05 gas 12 09 05 AURORA at 12 14 05_AURORA Total New 2 3" xfId="26597"/>
    <cellStyle name="_Value Copy 11 30 05 gas 12 09 05 AURORA at 12 14 05_AURORA Total New 2 3 2" xfId="26598"/>
    <cellStyle name="_Value Copy 11 30 05 gas 12 09 05 AURORA at 12 14 05_AURORA Total New 2 4" xfId="26599"/>
    <cellStyle name="_Value Copy 11 30 05 gas 12 09 05 AURORA at 12 14 05_AURORA Total New 2 4 2" xfId="26600"/>
    <cellStyle name="_Value Copy 11 30 05 gas 12 09 05 AURORA at 12 14 05_AURORA Total New 3" xfId="14513"/>
    <cellStyle name="_Value Copy 11 30 05 gas 12 09 05 AURORA at 12 14 05_AURORA Total New 3 2" xfId="26601"/>
    <cellStyle name="_Value Copy 11 30 05 gas 12 09 05 AURORA at 12 14 05_AURORA Total New 3 2 2" xfId="26602"/>
    <cellStyle name="_Value Copy 11 30 05 gas 12 09 05 AURORA at 12 14 05_AURORA Total New 4" xfId="26603"/>
    <cellStyle name="_Value Copy 11 30 05 gas 12 09 05 AURORA at 12 14 05_AURORA Total New 4 2" xfId="26604"/>
    <cellStyle name="_Value Copy 11 30 05 gas 12 09 05 AURORA at 12 14 05_AURORA Total New 5" xfId="26605"/>
    <cellStyle name="_Value Copy 11 30 05 gas 12 09 05 AURORA at 12 14 05_AURORA Total New 5 2" xfId="26606"/>
    <cellStyle name="_Value Copy 11 30 05 gas 12 09 05 AURORA at 12 14 05_Book2" xfId="4775"/>
    <cellStyle name="_Value Copy 11 30 05 gas 12 09 05 AURORA at 12 14 05_Book2 2" xfId="4776"/>
    <cellStyle name="_Value Copy 11 30 05 gas 12 09 05 AURORA at 12 14 05_Book2 2 2" xfId="4777"/>
    <cellStyle name="_Value Copy 11 30 05 gas 12 09 05 AURORA at 12 14 05_Book2 2 2 2" xfId="19154"/>
    <cellStyle name="_Value Copy 11 30 05 gas 12 09 05 AURORA at 12 14 05_Book2 2 2 2 2" xfId="26607"/>
    <cellStyle name="_Value Copy 11 30 05 gas 12 09 05 AURORA at 12 14 05_Book2 2 3" xfId="14516"/>
    <cellStyle name="_Value Copy 11 30 05 gas 12 09 05 AURORA at 12 14 05_Book2 2 3 2" xfId="26608"/>
    <cellStyle name="_Value Copy 11 30 05 gas 12 09 05 AURORA at 12 14 05_Book2 2 4" xfId="26609"/>
    <cellStyle name="_Value Copy 11 30 05 gas 12 09 05 AURORA at 12 14 05_Book2 2 4 2" xfId="26610"/>
    <cellStyle name="_Value Copy 11 30 05 gas 12 09 05 AURORA at 12 14 05_Book2 3" xfId="4778"/>
    <cellStyle name="_Value Copy 11 30 05 gas 12 09 05 AURORA at 12 14 05_Book2 3 2" xfId="19155"/>
    <cellStyle name="_Value Copy 11 30 05 gas 12 09 05 AURORA at 12 14 05_Book2 3 2 2" xfId="26611"/>
    <cellStyle name="_Value Copy 11 30 05 gas 12 09 05 AURORA at 12 14 05_Book2 3 3" xfId="26612"/>
    <cellStyle name="_Value Copy 11 30 05 gas 12 09 05 AURORA at 12 14 05_Book2 4" xfId="14515"/>
    <cellStyle name="_Value Copy 11 30 05 gas 12 09 05 AURORA at 12 14 05_Book2 4 2" xfId="26613"/>
    <cellStyle name="_Value Copy 11 30 05 gas 12 09 05 AURORA at 12 14 05_Book2 4 2 2" xfId="26614"/>
    <cellStyle name="_Value Copy 11 30 05 gas 12 09 05 AURORA at 12 14 05_Book2 4 3" xfId="26615"/>
    <cellStyle name="_Value Copy 11 30 05 gas 12 09 05 AURORA at 12 14 05_Book2 5" xfId="26616"/>
    <cellStyle name="_Value Copy 11 30 05 gas 12 09 05 AURORA at 12 14 05_Book2 5 2" xfId="26617"/>
    <cellStyle name="_Value Copy 11 30 05 gas 12 09 05 AURORA at 12 14 05_Book2 6" xfId="26618"/>
    <cellStyle name="_Value Copy 11 30 05 gas 12 09 05 AURORA at 12 14 05_Book2 6 2" xfId="26619"/>
    <cellStyle name="_Value Copy 11 30 05 gas 12 09 05 AURORA at 12 14 05_Book2_Adj Bench DR 3 for Initial Briefs (Electric)" xfId="4779"/>
    <cellStyle name="_Value Copy 11 30 05 gas 12 09 05 AURORA at 12 14 05_Book2_Adj Bench DR 3 for Initial Briefs (Electric) 2" xfId="4780"/>
    <cellStyle name="_Value Copy 11 30 05 gas 12 09 05 AURORA at 12 14 05_Book2_Adj Bench DR 3 for Initial Briefs (Electric) 2 2" xfId="4781"/>
    <cellStyle name="_Value Copy 11 30 05 gas 12 09 05 AURORA at 12 14 05_Book2_Adj Bench DR 3 for Initial Briefs (Electric) 2 2 2" xfId="19156"/>
    <cellStyle name="_Value Copy 11 30 05 gas 12 09 05 AURORA at 12 14 05_Book2_Adj Bench DR 3 for Initial Briefs (Electric) 2 2 2 2" xfId="26620"/>
    <cellStyle name="_Value Copy 11 30 05 gas 12 09 05 AURORA at 12 14 05_Book2_Adj Bench DR 3 for Initial Briefs (Electric) 2 3" xfId="14518"/>
    <cellStyle name="_Value Copy 11 30 05 gas 12 09 05 AURORA at 12 14 05_Book2_Adj Bench DR 3 for Initial Briefs (Electric) 2 3 2" xfId="26621"/>
    <cellStyle name="_Value Copy 11 30 05 gas 12 09 05 AURORA at 12 14 05_Book2_Adj Bench DR 3 for Initial Briefs (Electric) 2 4" xfId="26622"/>
    <cellStyle name="_Value Copy 11 30 05 gas 12 09 05 AURORA at 12 14 05_Book2_Adj Bench DR 3 for Initial Briefs (Electric) 2 4 2" xfId="26623"/>
    <cellStyle name="_Value Copy 11 30 05 gas 12 09 05 AURORA at 12 14 05_Book2_Adj Bench DR 3 for Initial Briefs (Electric) 3" xfId="4782"/>
    <cellStyle name="_Value Copy 11 30 05 gas 12 09 05 AURORA at 12 14 05_Book2_Adj Bench DR 3 for Initial Briefs (Electric) 3 2" xfId="19157"/>
    <cellStyle name="_Value Copy 11 30 05 gas 12 09 05 AURORA at 12 14 05_Book2_Adj Bench DR 3 for Initial Briefs (Electric) 3 2 2" xfId="26624"/>
    <cellStyle name="_Value Copy 11 30 05 gas 12 09 05 AURORA at 12 14 05_Book2_Adj Bench DR 3 for Initial Briefs (Electric) 3 3" xfId="26625"/>
    <cellStyle name="_Value Copy 11 30 05 gas 12 09 05 AURORA at 12 14 05_Book2_Adj Bench DR 3 for Initial Briefs (Electric) 4" xfId="14517"/>
    <cellStyle name="_Value Copy 11 30 05 gas 12 09 05 AURORA at 12 14 05_Book2_Adj Bench DR 3 for Initial Briefs (Electric) 4 2" xfId="26626"/>
    <cellStyle name="_Value Copy 11 30 05 gas 12 09 05 AURORA at 12 14 05_Book2_Adj Bench DR 3 for Initial Briefs (Electric) 4 2 2" xfId="26627"/>
    <cellStyle name="_Value Copy 11 30 05 gas 12 09 05 AURORA at 12 14 05_Book2_Adj Bench DR 3 for Initial Briefs (Electric) 4 3" xfId="26628"/>
    <cellStyle name="_Value Copy 11 30 05 gas 12 09 05 AURORA at 12 14 05_Book2_Adj Bench DR 3 for Initial Briefs (Electric) 5" xfId="26629"/>
    <cellStyle name="_Value Copy 11 30 05 gas 12 09 05 AURORA at 12 14 05_Book2_Adj Bench DR 3 for Initial Briefs (Electric) 5 2" xfId="26630"/>
    <cellStyle name="_Value Copy 11 30 05 gas 12 09 05 AURORA at 12 14 05_Book2_Adj Bench DR 3 for Initial Briefs (Electric) 6" xfId="26631"/>
    <cellStyle name="_Value Copy 11 30 05 gas 12 09 05 AURORA at 12 14 05_Book2_Adj Bench DR 3 for Initial Briefs (Electric) 6 2" xfId="26632"/>
    <cellStyle name="_Value Copy 11 30 05 gas 12 09 05 AURORA at 12 14 05_Book2_Adj Bench DR 3 for Initial Briefs (Electric)_DEM-WP(C) ENERG10C--ctn Mid-C_042010 2010GRC" xfId="9760"/>
    <cellStyle name="_Value Copy 11 30 05 gas 12 09 05 AURORA at 12 14 05_Book2_Adj Bench DR 3 for Initial Briefs (Electric)_DEM-WP(C) ENERG10C--ctn Mid-C_042010 2010GRC 2" xfId="39472"/>
    <cellStyle name="_Value Copy 11 30 05 gas 12 09 05 AURORA at 12 14 05_Book2_DEM-WP(C) ENERG10C--ctn Mid-C_042010 2010GRC" xfId="9761"/>
    <cellStyle name="_Value Copy 11 30 05 gas 12 09 05 AURORA at 12 14 05_Book2_DEM-WP(C) ENERG10C--ctn Mid-C_042010 2010GRC 2" xfId="39473"/>
    <cellStyle name="_Value Copy 11 30 05 gas 12 09 05 AURORA at 12 14 05_Book2_Electric Rev Req Model (2009 GRC) Rebuttal" xfId="4783"/>
    <cellStyle name="_Value Copy 11 30 05 gas 12 09 05 AURORA at 12 14 05_Book2_Electric Rev Req Model (2009 GRC) Rebuttal 2" xfId="4784"/>
    <cellStyle name="_Value Copy 11 30 05 gas 12 09 05 AURORA at 12 14 05_Book2_Electric Rev Req Model (2009 GRC) Rebuttal 2 2" xfId="4785"/>
    <cellStyle name="_Value Copy 11 30 05 gas 12 09 05 AURORA at 12 14 05_Book2_Electric Rev Req Model (2009 GRC) Rebuttal 2 2 2" xfId="19158"/>
    <cellStyle name="_Value Copy 11 30 05 gas 12 09 05 AURORA at 12 14 05_Book2_Electric Rev Req Model (2009 GRC) Rebuttal 2 3" xfId="16368"/>
    <cellStyle name="_Value Copy 11 30 05 gas 12 09 05 AURORA at 12 14 05_Book2_Electric Rev Req Model (2009 GRC) Rebuttal 3" xfId="4786"/>
    <cellStyle name="_Value Copy 11 30 05 gas 12 09 05 AURORA at 12 14 05_Book2_Electric Rev Req Model (2009 GRC) Rebuttal 3 2" xfId="19159"/>
    <cellStyle name="_Value Copy 11 30 05 gas 12 09 05 AURORA at 12 14 05_Book2_Electric Rev Req Model (2009 GRC) Rebuttal 4" xfId="14519"/>
    <cellStyle name="_Value Copy 11 30 05 gas 12 09 05 AURORA at 12 14 05_Book2_Electric Rev Req Model (2009 GRC) Rebuttal REmoval of New  WH Solar AdjustMI" xfId="4787"/>
    <cellStyle name="_Value Copy 11 30 05 gas 12 09 05 AURORA at 12 14 05_Book2_Electric Rev Req Model (2009 GRC) Rebuttal REmoval of New  WH Solar AdjustMI 2" xfId="4788"/>
    <cellStyle name="_Value Copy 11 30 05 gas 12 09 05 AURORA at 12 14 05_Book2_Electric Rev Req Model (2009 GRC) Rebuttal REmoval of New  WH Solar AdjustMI 2 2" xfId="4789"/>
    <cellStyle name="_Value Copy 11 30 05 gas 12 09 05 AURORA at 12 14 05_Book2_Electric Rev Req Model (2009 GRC) Rebuttal REmoval of New  WH Solar AdjustMI 2 2 2" xfId="19160"/>
    <cellStyle name="_Value Copy 11 30 05 gas 12 09 05 AURORA at 12 14 05_Book2_Electric Rev Req Model (2009 GRC) Rebuttal REmoval of New  WH Solar AdjustMI 2 2 2 2" xfId="26633"/>
    <cellStyle name="_Value Copy 11 30 05 gas 12 09 05 AURORA at 12 14 05_Book2_Electric Rev Req Model (2009 GRC) Rebuttal REmoval of New  WH Solar AdjustMI 2 3" xfId="14521"/>
    <cellStyle name="_Value Copy 11 30 05 gas 12 09 05 AURORA at 12 14 05_Book2_Electric Rev Req Model (2009 GRC) Rebuttal REmoval of New  WH Solar AdjustMI 2 3 2" xfId="26634"/>
    <cellStyle name="_Value Copy 11 30 05 gas 12 09 05 AURORA at 12 14 05_Book2_Electric Rev Req Model (2009 GRC) Rebuttal REmoval of New  WH Solar AdjustMI 2 4" xfId="26635"/>
    <cellStyle name="_Value Copy 11 30 05 gas 12 09 05 AURORA at 12 14 05_Book2_Electric Rev Req Model (2009 GRC) Rebuttal REmoval of New  WH Solar AdjustMI 2 4 2" xfId="26636"/>
    <cellStyle name="_Value Copy 11 30 05 gas 12 09 05 AURORA at 12 14 05_Book2_Electric Rev Req Model (2009 GRC) Rebuttal REmoval of New  WH Solar AdjustMI 3" xfId="4790"/>
    <cellStyle name="_Value Copy 11 30 05 gas 12 09 05 AURORA at 12 14 05_Book2_Electric Rev Req Model (2009 GRC) Rebuttal REmoval of New  WH Solar AdjustMI 3 2" xfId="19161"/>
    <cellStyle name="_Value Copy 11 30 05 gas 12 09 05 AURORA at 12 14 05_Book2_Electric Rev Req Model (2009 GRC) Rebuttal REmoval of New  WH Solar AdjustMI 3 2 2" xfId="26637"/>
    <cellStyle name="_Value Copy 11 30 05 gas 12 09 05 AURORA at 12 14 05_Book2_Electric Rev Req Model (2009 GRC) Rebuttal REmoval of New  WH Solar AdjustMI 3 3" xfId="26638"/>
    <cellStyle name="_Value Copy 11 30 05 gas 12 09 05 AURORA at 12 14 05_Book2_Electric Rev Req Model (2009 GRC) Rebuttal REmoval of New  WH Solar AdjustMI 4" xfId="14520"/>
    <cellStyle name="_Value Copy 11 30 05 gas 12 09 05 AURORA at 12 14 05_Book2_Electric Rev Req Model (2009 GRC) Rebuttal REmoval of New  WH Solar AdjustMI 4 2" xfId="26639"/>
    <cellStyle name="_Value Copy 11 30 05 gas 12 09 05 AURORA at 12 14 05_Book2_Electric Rev Req Model (2009 GRC) Rebuttal REmoval of New  WH Solar AdjustMI 4 2 2" xfId="26640"/>
    <cellStyle name="_Value Copy 11 30 05 gas 12 09 05 AURORA at 12 14 05_Book2_Electric Rev Req Model (2009 GRC) Rebuttal REmoval of New  WH Solar AdjustMI 4 3" xfId="26641"/>
    <cellStyle name="_Value Copy 11 30 05 gas 12 09 05 AURORA at 12 14 05_Book2_Electric Rev Req Model (2009 GRC) Rebuttal REmoval of New  WH Solar AdjustMI 5" xfId="26642"/>
    <cellStyle name="_Value Copy 11 30 05 gas 12 09 05 AURORA at 12 14 05_Book2_Electric Rev Req Model (2009 GRC) Rebuttal REmoval of New  WH Solar AdjustMI 5 2" xfId="26643"/>
    <cellStyle name="_Value Copy 11 30 05 gas 12 09 05 AURORA at 12 14 05_Book2_Electric Rev Req Model (2009 GRC) Rebuttal REmoval of New  WH Solar AdjustMI 6" xfId="26644"/>
    <cellStyle name="_Value Copy 11 30 05 gas 12 09 05 AURORA at 12 14 05_Book2_Electric Rev Req Model (2009 GRC) Rebuttal REmoval of New  WH Solar AdjustMI 6 2" xfId="26645"/>
    <cellStyle name="_Value Copy 11 30 05 gas 12 09 05 AURORA at 12 14 05_Book2_Electric Rev Req Model (2009 GRC) Rebuttal REmoval of New  WH Solar AdjustMI_DEM-WP(C) ENERG10C--ctn Mid-C_042010 2010GRC" xfId="9762"/>
    <cellStyle name="_Value Copy 11 30 05 gas 12 09 05 AURORA at 12 14 05_Book2_Electric Rev Req Model (2009 GRC) Rebuttal REmoval of New  WH Solar AdjustMI_DEM-WP(C) ENERG10C--ctn Mid-C_042010 2010GRC 2" xfId="39474"/>
    <cellStyle name="_Value Copy 11 30 05 gas 12 09 05 AURORA at 12 14 05_Book2_Electric Rev Req Model (2009 GRC) Revised 01-18-2010" xfId="4791"/>
    <cellStyle name="_Value Copy 11 30 05 gas 12 09 05 AURORA at 12 14 05_Book2_Electric Rev Req Model (2009 GRC) Revised 01-18-2010 2" xfId="4792"/>
    <cellStyle name="_Value Copy 11 30 05 gas 12 09 05 AURORA at 12 14 05_Book2_Electric Rev Req Model (2009 GRC) Revised 01-18-2010 2 2" xfId="4793"/>
    <cellStyle name="_Value Copy 11 30 05 gas 12 09 05 AURORA at 12 14 05_Book2_Electric Rev Req Model (2009 GRC) Revised 01-18-2010 2 2 2" xfId="19162"/>
    <cellStyle name="_Value Copy 11 30 05 gas 12 09 05 AURORA at 12 14 05_Book2_Electric Rev Req Model (2009 GRC) Revised 01-18-2010 2 2 2 2" xfId="26646"/>
    <cellStyle name="_Value Copy 11 30 05 gas 12 09 05 AURORA at 12 14 05_Book2_Electric Rev Req Model (2009 GRC) Revised 01-18-2010 2 3" xfId="14523"/>
    <cellStyle name="_Value Copy 11 30 05 gas 12 09 05 AURORA at 12 14 05_Book2_Electric Rev Req Model (2009 GRC) Revised 01-18-2010 2 3 2" xfId="26647"/>
    <cellStyle name="_Value Copy 11 30 05 gas 12 09 05 AURORA at 12 14 05_Book2_Electric Rev Req Model (2009 GRC) Revised 01-18-2010 2 4" xfId="26648"/>
    <cellStyle name="_Value Copy 11 30 05 gas 12 09 05 AURORA at 12 14 05_Book2_Electric Rev Req Model (2009 GRC) Revised 01-18-2010 2 4 2" xfId="26649"/>
    <cellStyle name="_Value Copy 11 30 05 gas 12 09 05 AURORA at 12 14 05_Book2_Electric Rev Req Model (2009 GRC) Revised 01-18-2010 3" xfId="4794"/>
    <cellStyle name="_Value Copy 11 30 05 gas 12 09 05 AURORA at 12 14 05_Book2_Electric Rev Req Model (2009 GRC) Revised 01-18-2010 3 2" xfId="19163"/>
    <cellStyle name="_Value Copy 11 30 05 gas 12 09 05 AURORA at 12 14 05_Book2_Electric Rev Req Model (2009 GRC) Revised 01-18-2010 3 2 2" xfId="26650"/>
    <cellStyle name="_Value Copy 11 30 05 gas 12 09 05 AURORA at 12 14 05_Book2_Electric Rev Req Model (2009 GRC) Revised 01-18-2010 3 3" xfId="26651"/>
    <cellStyle name="_Value Copy 11 30 05 gas 12 09 05 AURORA at 12 14 05_Book2_Electric Rev Req Model (2009 GRC) Revised 01-18-2010 4" xfId="14522"/>
    <cellStyle name="_Value Copy 11 30 05 gas 12 09 05 AURORA at 12 14 05_Book2_Electric Rev Req Model (2009 GRC) Revised 01-18-2010 4 2" xfId="26652"/>
    <cellStyle name="_Value Copy 11 30 05 gas 12 09 05 AURORA at 12 14 05_Book2_Electric Rev Req Model (2009 GRC) Revised 01-18-2010 4 2 2" xfId="26653"/>
    <cellStyle name="_Value Copy 11 30 05 gas 12 09 05 AURORA at 12 14 05_Book2_Electric Rev Req Model (2009 GRC) Revised 01-18-2010 4 3" xfId="26654"/>
    <cellStyle name="_Value Copy 11 30 05 gas 12 09 05 AURORA at 12 14 05_Book2_Electric Rev Req Model (2009 GRC) Revised 01-18-2010 5" xfId="26655"/>
    <cellStyle name="_Value Copy 11 30 05 gas 12 09 05 AURORA at 12 14 05_Book2_Electric Rev Req Model (2009 GRC) Revised 01-18-2010 5 2" xfId="26656"/>
    <cellStyle name="_Value Copy 11 30 05 gas 12 09 05 AURORA at 12 14 05_Book2_Electric Rev Req Model (2009 GRC) Revised 01-18-2010 6" xfId="26657"/>
    <cellStyle name="_Value Copy 11 30 05 gas 12 09 05 AURORA at 12 14 05_Book2_Electric Rev Req Model (2009 GRC) Revised 01-18-2010 6 2" xfId="26658"/>
    <cellStyle name="_Value Copy 11 30 05 gas 12 09 05 AURORA at 12 14 05_Book2_Electric Rev Req Model (2009 GRC) Revised 01-18-2010_DEM-WP(C) ENERG10C--ctn Mid-C_042010 2010GRC" xfId="9763"/>
    <cellStyle name="_Value Copy 11 30 05 gas 12 09 05 AURORA at 12 14 05_Book2_Electric Rev Req Model (2009 GRC) Revised 01-18-2010_DEM-WP(C) ENERG10C--ctn Mid-C_042010 2010GRC 2" xfId="39475"/>
    <cellStyle name="_Value Copy 11 30 05 gas 12 09 05 AURORA at 12 14 05_Book2_Final Order Electric EXHIBIT A-1" xfId="4795"/>
    <cellStyle name="_Value Copy 11 30 05 gas 12 09 05 AURORA at 12 14 05_Book2_Final Order Electric EXHIBIT A-1 2" xfId="4796"/>
    <cellStyle name="_Value Copy 11 30 05 gas 12 09 05 AURORA at 12 14 05_Book2_Final Order Electric EXHIBIT A-1 2 2" xfId="4797"/>
    <cellStyle name="_Value Copy 11 30 05 gas 12 09 05 AURORA at 12 14 05_Book2_Final Order Electric EXHIBIT A-1 2 2 2" xfId="19164"/>
    <cellStyle name="_Value Copy 11 30 05 gas 12 09 05 AURORA at 12 14 05_Book2_Final Order Electric EXHIBIT A-1 2 3" xfId="16369"/>
    <cellStyle name="_Value Copy 11 30 05 gas 12 09 05 AURORA at 12 14 05_Book2_Final Order Electric EXHIBIT A-1 3" xfId="4798"/>
    <cellStyle name="_Value Copy 11 30 05 gas 12 09 05 AURORA at 12 14 05_Book2_Final Order Electric EXHIBIT A-1 3 2" xfId="19165"/>
    <cellStyle name="_Value Copy 11 30 05 gas 12 09 05 AURORA at 12 14 05_Book2_Final Order Electric EXHIBIT A-1 3 2 2" xfId="26659"/>
    <cellStyle name="_Value Copy 11 30 05 gas 12 09 05 AURORA at 12 14 05_Book2_Final Order Electric EXHIBIT A-1 3 3" xfId="26660"/>
    <cellStyle name="_Value Copy 11 30 05 gas 12 09 05 AURORA at 12 14 05_Book2_Final Order Electric EXHIBIT A-1 4" xfId="14524"/>
    <cellStyle name="_Value Copy 11 30 05 gas 12 09 05 AURORA at 12 14 05_Book2_Final Order Electric EXHIBIT A-1 4 2" xfId="26661"/>
    <cellStyle name="_Value Copy 11 30 05 gas 12 09 05 AURORA at 12 14 05_Book2_Final Order Electric EXHIBIT A-1 5" xfId="26662"/>
    <cellStyle name="_Value Copy 11 30 05 gas 12 09 05 AURORA at 12 14 05_Book2_Final Order Electric EXHIBIT A-1 6" xfId="26663"/>
    <cellStyle name="_Value Copy 11 30 05 gas 12 09 05 AURORA at 12 14 05_Book4" xfId="4799"/>
    <cellStyle name="_Value Copy 11 30 05 gas 12 09 05 AURORA at 12 14 05_Book4 2" xfId="4800"/>
    <cellStyle name="_Value Copy 11 30 05 gas 12 09 05 AURORA at 12 14 05_Book4 2 2" xfId="4801"/>
    <cellStyle name="_Value Copy 11 30 05 gas 12 09 05 AURORA at 12 14 05_Book4 2 2 2" xfId="19166"/>
    <cellStyle name="_Value Copy 11 30 05 gas 12 09 05 AURORA at 12 14 05_Book4 2 2 2 2" xfId="26664"/>
    <cellStyle name="_Value Copy 11 30 05 gas 12 09 05 AURORA at 12 14 05_Book4 2 3" xfId="14526"/>
    <cellStyle name="_Value Copy 11 30 05 gas 12 09 05 AURORA at 12 14 05_Book4 2 3 2" xfId="26665"/>
    <cellStyle name="_Value Copy 11 30 05 gas 12 09 05 AURORA at 12 14 05_Book4 2 4" xfId="26666"/>
    <cellStyle name="_Value Copy 11 30 05 gas 12 09 05 AURORA at 12 14 05_Book4 2 4 2" xfId="26667"/>
    <cellStyle name="_Value Copy 11 30 05 gas 12 09 05 AURORA at 12 14 05_Book4 3" xfId="4802"/>
    <cellStyle name="_Value Copy 11 30 05 gas 12 09 05 AURORA at 12 14 05_Book4 3 2" xfId="19167"/>
    <cellStyle name="_Value Copy 11 30 05 gas 12 09 05 AURORA at 12 14 05_Book4 3 2 2" xfId="26668"/>
    <cellStyle name="_Value Copy 11 30 05 gas 12 09 05 AURORA at 12 14 05_Book4 3 3" xfId="26669"/>
    <cellStyle name="_Value Copy 11 30 05 gas 12 09 05 AURORA at 12 14 05_Book4 4" xfId="14525"/>
    <cellStyle name="_Value Copy 11 30 05 gas 12 09 05 AURORA at 12 14 05_Book4 4 2" xfId="26670"/>
    <cellStyle name="_Value Copy 11 30 05 gas 12 09 05 AURORA at 12 14 05_Book4 4 2 2" xfId="26671"/>
    <cellStyle name="_Value Copy 11 30 05 gas 12 09 05 AURORA at 12 14 05_Book4 4 3" xfId="26672"/>
    <cellStyle name="_Value Copy 11 30 05 gas 12 09 05 AURORA at 12 14 05_Book4 5" xfId="26673"/>
    <cellStyle name="_Value Copy 11 30 05 gas 12 09 05 AURORA at 12 14 05_Book4 5 2" xfId="26674"/>
    <cellStyle name="_Value Copy 11 30 05 gas 12 09 05 AURORA at 12 14 05_Book4 6" xfId="26675"/>
    <cellStyle name="_Value Copy 11 30 05 gas 12 09 05 AURORA at 12 14 05_Book4 6 2" xfId="26676"/>
    <cellStyle name="_Value Copy 11 30 05 gas 12 09 05 AURORA at 12 14 05_Book4_DEM-WP(C) ENERG10C--ctn Mid-C_042010 2010GRC" xfId="9764"/>
    <cellStyle name="_Value Copy 11 30 05 gas 12 09 05 AURORA at 12 14 05_Book4_DEM-WP(C) ENERG10C--ctn Mid-C_042010 2010GRC 2" xfId="39476"/>
    <cellStyle name="_Value Copy 11 30 05 gas 12 09 05 AURORA at 12 14 05_Book9" xfId="4803"/>
    <cellStyle name="_Value Copy 11 30 05 gas 12 09 05 AURORA at 12 14 05_Book9 2" xfId="4804"/>
    <cellStyle name="_Value Copy 11 30 05 gas 12 09 05 AURORA at 12 14 05_Book9 2 2" xfId="4805"/>
    <cellStyle name="_Value Copy 11 30 05 gas 12 09 05 AURORA at 12 14 05_Book9 2 2 2" xfId="19168"/>
    <cellStyle name="_Value Copy 11 30 05 gas 12 09 05 AURORA at 12 14 05_Book9 2 2 2 2" xfId="26677"/>
    <cellStyle name="_Value Copy 11 30 05 gas 12 09 05 AURORA at 12 14 05_Book9 2 3" xfId="14528"/>
    <cellStyle name="_Value Copy 11 30 05 gas 12 09 05 AURORA at 12 14 05_Book9 2 3 2" xfId="26678"/>
    <cellStyle name="_Value Copy 11 30 05 gas 12 09 05 AURORA at 12 14 05_Book9 2 4" xfId="26679"/>
    <cellStyle name="_Value Copy 11 30 05 gas 12 09 05 AURORA at 12 14 05_Book9 2 4 2" xfId="26680"/>
    <cellStyle name="_Value Copy 11 30 05 gas 12 09 05 AURORA at 12 14 05_Book9 3" xfId="4806"/>
    <cellStyle name="_Value Copy 11 30 05 gas 12 09 05 AURORA at 12 14 05_Book9 3 2" xfId="19169"/>
    <cellStyle name="_Value Copy 11 30 05 gas 12 09 05 AURORA at 12 14 05_Book9 3 2 2" xfId="26681"/>
    <cellStyle name="_Value Copy 11 30 05 gas 12 09 05 AURORA at 12 14 05_Book9 3 3" xfId="26682"/>
    <cellStyle name="_Value Copy 11 30 05 gas 12 09 05 AURORA at 12 14 05_Book9 4" xfId="14527"/>
    <cellStyle name="_Value Copy 11 30 05 gas 12 09 05 AURORA at 12 14 05_Book9 4 2" xfId="26683"/>
    <cellStyle name="_Value Copy 11 30 05 gas 12 09 05 AURORA at 12 14 05_Book9 4 2 2" xfId="26684"/>
    <cellStyle name="_Value Copy 11 30 05 gas 12 09 05 AURORA at 12 14 05_Book9 4 3" xfId="26685"/>
    <cellStyle name="_Value Copy 11 30 05 gas 12 09 05 AURORA at 12 14 05_Book9 5" xfId="26686"/>
    <cellStyle name="_Value Copy 11 30 05 gas 12 09 05 AURORA at 12 14 05_Book9 5 2" xfId="26687"/>
    <cellStyle name="_Value Copy 11 30 05 gas 12 09 05 AURORA at 12 14 05_Book9 6" xfId="26688"/>
    <cellStyle name="_Value Copy 11 30 05 gas 12 09 05 AURORA at 12 14 05_Book9 6 2" xfId="26689"/>
    <cellStyle name="_Value Copy 11 30 05 gas 12 09 05 AURORA at 12 14 05_Book9_DEM-WP(C) ENERG10C--ctn Mid-C_042010 2010GRC" xfId="9765"/>
    <cellStyle name="_Value Copy 11 30 05 gas 12 09 05 AURORA at 12 14 05_Book9_DEM-WP(C) ENERG10C--ctn Mid-C_042010 2010GRC 2" xfId="39477"/>
    <cellStyle name="_Value Copy 11 30 05 gas 12 09 05 AURORA at 12 14 05_Check the Interest Calculation" xfId="12523"/>
    <cellStyle name="_Value Copy 11 30 05 gas 12 09 05 AURORA at 12 14 05_Check the Interest Calculation 2" xfId="26690"/>
    <cellStyle name="_Value Copy 11 30 05 gas 12 09 05 AURORA at 12 14 05_Check the Interest Calculation_Scenario 1 REC vs PTC Offset" xfId="12524"/>
    <cellStyle name="_Value Copy 11 30 05 gas 12 09 05 AURORA at 12 14 05_Check the Interest Calculation_Scenario 1 REC vs PTC Offset 2" xfId="26691"/>
    <cellStyle name="_Value Copy 11 30 05 gas 12 09 05 AURORA at 12 14 05_Check the Interest Calculation_Scenario 3" xfId="12525"/>
    <cellStyle name="_Value Copy 11 30 05 gas 12 09 05 AURORA at 12 14 05_Check the Interest Calculation_Scenario 3 2" xfId="26692"/>
    <cellStyle name="_Value Copy 11 30 05 gas 12 09 05 AURORA at 12 14 05_Chelan PUD Power Costs (8-10)" xfId="9766"/>
    <cellStyle name="_Value Copy 11 30 05 gas 12 09 05 AURORA at 12 14 05_Chelan PUD Power Costs (8-10) 2" xfId="26693"/>
    <cellStyle name="_Value Copy 11 30 05 gas 12 09 05 AURORA at 12 14 05_DEM-WP(C) Chelan Power Costs" xfId="9767"/>
    <cellStyle name="_Value Copy 11 30 05 gas 12 09 05 AURORA at 12 14 05_DEM-WP(C) Chelan Power Costs 2" xfId="26694"/>
    <cellStyle name="_Value Copy 11 30 05 gas 12 09 05 AURORA at 12 14 05_DEM-WP(C) Chelan Power Costs 2 2" xfId="26695"/>
    <cellStyle name="_Value Copy 11 30 05 gas 12 09 05 AURORA at 12 14 05_DEM-WP(C) Chelan Power Costs 2 2 2" xfId="26696"/>
    <cellStyle name="_Value Copy 11 30 05 gas 12 09 05 AURORA at 12 14 05_DEM-WP(C) Chelan Power Costs 2 3" xfId="26697"/>
    <cellStyle name="_Value Copy 11 30 05 gas 12 09 05 AURORA at 12 14 05_DEM-WP(C) Chelan Power Costs 3" xfId="26698"/>
    <cellStyle name="_Value Copy 11 30 05 gas 12 09 05 AURORA at 12 14 05_DEM-WP(C) Chelan Power Costs 3 2" xfId="26699"/>
    <cellStyle name="_Value Copy 11 30 05 gas 12 09 05 AURORA at 12 14 05_DEM-WP(C) Chelan Power Costs 3 2 2" xfId="26700"/>
    <cellStyle name="_Value Copy 11 30 05 gas 12 09 05 AURORA at 12 14 05_DEM-WP(C) Chelan Power Costs 3 3" xfId="26701"/>
    <cellStyle name="_Value Copy 11 30 05 gas 12 09 05 AURORA at 12 14 05_DEM-WP(C) Chelan Power Costs 4" xfId="26702"/>
    <cellStyle name="_Value Copy 11 30 05 gas 12 09 05 AURORA at 12 14 05_DEM-WP(C) Chelan Power Costs 4 2" xfId="26703"/>
    <cellStyle name="_Value Copy 11 30 05 gas 12 09 05 AURORA at 12 14 05_DEM-WP(C) Chelan Power Costs 5" xfId="26704"/>
    <cellStyle name="_Value Copy 11 30 05 gas 12 09 05 AURORA at 12 14 05_DEM-WP(C) Chelan Power Costs 5 2" xfId="26705"/>
    <cellStyle name="_Value Copy 11 30 05 gas 12 09 05 AURORA at 12 14 05_DEM-WP(C) ENERG10C--ctn Mid-C_042010 2010GRC" xfId="9768"/>
    <cellStyle name="_Value Copy 11 30 05 gas 12 09 05 AURORA at 12 14 05_DEM-WP(C) ENERG10C--ctn Mid-C_042010 2010GRC 2" xfId="39478"/>
    <cellStyle name="_Value Copy 11 30 05 gas 12 09 05 AURORA at 12 14 05_DEM-WP(C) Gas Transport 2010GRC" xfId="9769"/>
    <cellStyle name="_Value Copy 11 30 05 gas 12 09 05 AURORA at 12 14 05_DEM-WP(C) Gas Transport 2010GRC 2" xfId="26706"/>
    <cellStyle name="_Value Copy 11 30 05 gas 12 09 05 AURORA at 12 14 05_DEM-WP(C) Gas Transport 2010GRC 2 2" xfId="26707"/>
    <cellStyle name="_Value Copy 11 30 05 gas 12 09 05 AURORA at 12 14 05_DEM-WP(C) Gas Transport 2010GRC 2 2 2" xfId="26708"/>
    <cellStyle name="_Value Copy 11 30 05 gas 12 09 05 AURORA at 12 14 05_DEM-WP(C) Gas Transport 2010GRC 2 3" xfId="26709"/>
    <cellStyle name="_Value Copy 11 30 05 gas 12 09 05 AURORA at 12 14 05_DEM-WP(C) Gas Transport 2010GRC 3" xfId="26710"/>
    <cellStyle name="_Value Copy 11 30 05 gas 12 09 05 AURORA at 12 14 05_DEM-WP(C) Gas Transport 2010GRC 3 2" xfId="26711"/>
    <cellStyle name="_Value Copy 11 30 05 gas 12 09 05 AURORA at 12 14 05_DEM-WP(C) Gas Transport 2010GRC 3 2 2" xfId="26712"/>
    <cellStyle name="_Value Copy 11 30 05 gas 12 09 05 AURORA at 12 14 05_DEM-WP(C) Gas Transport 2010GRC 3 3" xfId="26713"/>
    <cellStyle name="_Value Copy 11 30 05 gas 12 09 05 AURORA at 12 14 05_DEM-WP(C) Gas Transport 2010GRC 4" xfId="26714"/>
    <cellStyle name="_Value Copy 11 30 05 gas 12 09 05 AURORA at 12 14 05_DEM-WP(C) Gas Transport 2010GRC 4 2" xfId="26715"/>
    <cellStyle name="_Value Copy 11 30 05 gas 12 09 05 AURORA at 12 14 05_DEM-WP(C) Gas Transport 2010GRC 5" xfId="26716"/>
    <cellStyle name="_Value Copy 11 30 05 gas 12 09 05 AURORA at 12 14 05_DEM-WP(C) Gas Transport 2010GRC 5 2" xfId="26717"/>
    <cellStyle name="_Value Copy 11 30 05 gas 12 09 05 AURORA at 12 14 05_Direct Assignment Distribution Plant 2008" xfId="4807"/>
    <cellStyle name="_Value Copy 11 30 05 gas 12 09 05 AURORA at 12 14 05_Direct Assignment Distribution Plant 2008 2" xfId="4808"/>
    <cellStyle name="_Value Copy 11 30 05 gas 12 09 05 AURORA at 12 14 05_Direct Assignment Distribution Plant 2008 2 2" xfId="4809"/>
    <cellStyle name="_Value Copy 11 30 05 gas 12 09 05 AURORA at 12 14 05_Direct Assignment Distribution Plant 2008 2 2 2" xfId="4810"/>
    <cellStyle name="_Value Copy 11 30 05 gas 12 09 05 AURORA at 12 14 05_Direct Assignment Distribution Plant 2008 2 2 2 2" xfId="19170"/>
    <cellStyle name="_Value Copy 11 30 05 gas 12 09 05 AURORA at 12 14 05_Direct Assignment Distribution Plant 2008 2 2 3" xfId="16372"/>
    <cellStyle name="_Value Copy 11 30 05 gas 12 09 05 AURORA at 12 14 05_Direct Assignment Distribution Plant 2008 2 3" xfId="4811"/>
    <cellStyle name="_Value Copy 11 30 05 gas 12 09 05 AURORA at 12 14 05_Direct Assignment Distribution Plant 2008 2 3 2" xfId="4812"/>
    <cellStyle name="_Value Copy 11 30 05 gas 12 09 05 AURORA at 12 14 05_Direct Assignment Distribution Plant 2008 2 3 2 2" xfId="19171"/>
    <cellStyle name="_Value Copy 11 30 05 gas 12 09 05 AURORA at 12 14 05_Direct Assignment Distribution Plant 2008 2 3 3" xfId="16373"/>
    <cellStyle name="_Value Copy 11 30 05 gas 12 09 05 AURORA at 12 14 05_Direct Assignment Distribution Plant 2008 2 4" xfId="4813"/>
    <cellStyle name="_Value Copy 11 30 05 gas 12 09 05 AURORA at 12 14 05_Direct Assignment Distribution Plant 2008 2 4 2" xfId="4814"/>
    <cellStyle name="_Value Copy 11 30 05 gas 12 09 05 AURORA at 12 14 05_Direct Assignment Distribution Plant 2008 2 4 2 2" xfId="19172"/>
    <cellStyle name="_Value Copy 11 30 05 gas 12 09 05 AURORA at 12 14 05_Direct Assignment Distribution Plant 2008 2 4 3" xfId="16374"/>
    <cellStyle name="_Value Copy 11 30 05 gas 12 09 05 AURORA at 12 14 05_Direct Assignment Distribution Plant 2008 2 5" xfId="16371"/>
    <cellStyle name="_Value Copy 11 30 05 gas 12 09 05 AURORA at 12 14 05_Direct Assignment Distribution Plant 2008 3" xfId="4815"/>
    <cellStyle name="_Value Copy 11 30 05 gas 12 09 05 AURORA at 12 14 05_Direct Assignment Distribution Plant 2008 3 2" xfId="4816"/>
    <cellStyle name="_Value Copy 11 30 05 gas 12 09 05 AURORA at 12 14 05_Direct Assignment Distribution Plant 2008 3 2 2" xfId="19173"/>
    <cellStyle name="_Value Copy 11 30 05 gas 12 09 05 AURORA at 12 14 05_Direct Assignment Distribution Plant 2008 3 3" xfId="16375"/>
    <cellStyle name="_Value Copy 11 30 05 gas 12 09 05 AURORA at 12 14 05_Direct Assignment Distribution Plant 2008 4" xfId="4817"/>
    <cellStyle name="_Value Copy 11 30 05 gas 12 09 05 AURORA at 12 14 05_Direct Assignment Distribution Plant 2008 4 2" xfId="4818"/>
    <cellStyle name="_Value Copy 11 30 05 gas 12 09 05 AURORA at 12 14 05_Direct Assignment Distribution Plant 2008 4 2 2" xfId="19174"/>
    <cellStyle name="_Value Copy 11 30 05 gas 12 09 05 AURORA at 12 14 05_Direct Assignment Distribution Plant 2008 4 3" xfId="16376"/>
    <cellStyle name="_Value Copy 11 30 05 gas 12 09 05 AURORA at 12 14 05_Direct Assignment Distribution Plant 2008 5" xfId="4819"/>
    <cellStyle name="_Value Copy 11 30 05 gas 12 09 05 AURORA at 12 14 05_Direct Assignment Distribution Plant 2008 5 2" xfId="19175"/>
    <cellStyle name="_Value Copy 11 30 05 gas 12 09 05 AURORA at 12 14 05_Direct Assignment Distribution Plant 2008 6" xfId="16370"/>
    <cellStyle name="_Value Copy 11 30 05 gas 12 09 05 AURORA at 12 14 05_Electric COS Inputs" xfId="4820"/>
    <cellStyle name="_Value Copy 11 30 05 gas 12 09 05 AURORA at 12 14 05_Electric COS Inputs 2" xfId="4821"/>
    <cellStyle name="_Value Copy 11 30 05 gas 12 09 05 AURORA at 12 14 05_Electric COS Inputs 2 2" xfId="4822"/>
    <cellStyle name="_Value Copy 11 30 05 gas 12 09 05 AURORA at 12 14 05_Electric COS Inputs 2 2 2" xfId="4823"/>
    <cellStyle name="_Value Copy 11 30 05 gas 12 09 05 AURORA at 12 14 05_Electric COS Inputs 2 2 2 2" xfId="19176"/>
    <cellStyle name="_Value Copy 11 30 05 gas 12 09 05 AURORA at 12 14 05_Electric COS Inputs 2 2 3" xfId="16379"/>
    <cellStyle name="_Value Copy 11 30 05 gas 12 09 05 AURORA at 12 14 05_Electric COS Inputs 2 3" xfId="4824"/>
    <cellStyle name="_Value Copy 11 30 05 gas 12 09 05 AURORA at 12 14 05_Electric COS Inputs 2 3 2" xfId="4825"/>
    <cellStyle name="_Value Copy 11 30 05 gas 12 09 05 AURORA at 12 14 05_Electric COS Inputs 2 3 2 2" xfId="19177"/>
    <cellStyle name="_Value Copy 11 30 05 gas 12 09 05 AURORA at 12 14 05_Electric COS Inputs 2 3 3" xfId="16380"/>
    <cellStyle name="_Value Copy 11 30 05 gas 12 09 05 AURORA at 12 14 05_Electric COS Inputs 2 4" xfId="4826"/>
    <cellStyle name="_Value Copy 11 30 05 gas 12 09 05 AURORA at 12 14 05_Electric COS Inputs 2 4 2" xfId="4827"/>
    <cellStyle name="_Value Copy 11 30 05 gas 12 09 05 AURORA at 12 14 05_Electric COS Inputs 2 4 2 2" xfId="19178"/>
    <cellStyle name="_Value Copy 11 30 05 gas 12 09 05 AURORA at 12 14 05_Electric COS Inputs 2 4 3" xfId="16381"/>
    <cellStyle name="_Value Copy 11 30 05 gas 12 09 05 AURORA at 12 14 05_Electric COS Inputs 2 5" xfId="16378"/>
    <cellStyle name="_Value Copy 11 30 05 gas 12 09 05 AURORA at 12 14 05_Electric COS Inputs 3" xfId="4828"/>
    <cellStyle name="_Value Copy 11 30 05 gas 12 09 05 AURORA at 12 14 05_Electric COS Inputs 3 2" xfId="4829"/>
    <cellStyle name="_Value Copy 11 30 05 gas 12 09 05 AURORA at 12 14 05_Electric COS Inputs 3 2 2" xfId="19179"/>
    <cellStyle name="_Value Copy 11 30 05 gas 12 09 05 AURORA at 12 14 05_Electric COS Inputs 3 3" xfId="16382"/>
    <cellStyle name="_Value Copy 11 30 05 gas 12 09 05 AURORA at 12 14 05_Electric COS Inputs 4" xfId="4830"/>
    <cellStyle name="_Value Copy 11 30 05 gas 12 09 05 AURORA at 12 14 05_Electric COS Inputs 4 2" xfId="4831"/>
    <cellStyle name="_Value Copy 11 30 05 gas 12 09 05 AURORA at 12 14 05_Electric COS Inputs 4 2 2" xfId="19180"/>
    <cellStyle name="_Value Copy 11 30 05 gas 12 09 05 AURORA at 12 14 05_Electric COS Inputs 4 3" xfId="16383"/>
    <cellStyle name="_Value Copy 11 30 05 gas 12 09 05 AURORA at 12 14 05_Electric COS Inputs 5" xfId="4832"/>
    <cellStyle name="_Value Copy 11 30 05 gas 12 09 05 AURORA at 12 14 05_Electric COS Inputs 5 2" xfId="19181"/>
    <cellStyle name="_Value Copy 11 30 05 gas 12 09 05 AURORA at 12 14 05_Electric COS Inputs 6" xfId="16377"/>
    <cellStyle name="_Value Copy 11 30 05 gas 12 09 05 AURORA at 12 14 05_Electric Rate Spread and Rate Design 3.23.09" xfId="4833"/>
    <cellStyle name="_Value Copy 11 30 05 gas 12 09 05 AURORA at 12 14 05_Electric Rate Spread and Rate Design 3.23.09 2" xfId="4834"/>
    <cellStyle name="_Value Copy 11 30 05 gas 12 09 05 AURORA at 12 14 05_Electric Rate Spread and Rate Design 3.23.09 2 2" xfId="4835"/>
    <cellStyle name="_Value Copy 11 30 05 gas 12 09 05 AURORA at 12 14 05_Electric Rate Spread and Rate Design 3.23.09 2 2 2" xfId="4836"/>
    <cellStyle name="_Value Copy 11 30 05 gas 12 09 05 AURORA at 12 14 05_Electric Rate Spread and Rate Design 3.23.09 2 2 2 2" xfId="19182"/>
    <cellStyle name="_Value Copy 11 30 05 gas 12 09 05 AURORA at 12 14 05_Electric Rate Spread and Rate Design 3.23.09 2 2 3" xfId="16386"/>
    <cellStyle name="_Value Copy 11 30 05 gas 12 09 05 AURORA at 12 14 05_Electric Rate Spread and Rate Design 3.23.09 2 3" xfId="4837"/>
    <cellStyle name="_Value Copy 11 30 05 gas 12 09 05 AURORA at 12 14 05_Electric Rate Spread and Rate Design 3.23.09 2 3 2" xfId="4838"/>
    <cellStyle name="_Value Copy 11 30 05 gas 12 09 05 AURORA at 12 14 05_Electric Rate Spread and Rate Design 3.23.09 2 3 2 2" xfId="19183"/>
    <cellStyle name="_Value Copy 11 30 05 gas 12 09 05 AURORA at 12 14 05_Electric Rate Spread and Rate Design 3.23.09 2 3 3" xfId="16387"/>
    <cellStyle name="_Value Copy 11 30 05 gas 12 09 05 AURORA at 12 14 05_Electric Rate Spread and Rate Design 3.23.09 2 4" xfId="4839"/>
    <cellStyle name="_Value Copy 11 30 05 gas 12 09 05 AURORA at 12 14 05_Electric Rate Spread and Rate Design 3.23.09 2 4 2" xfId="4840"/>
    <cellStyle name="_Value Copy 11 30 05 gas 12 09 05 AURORA at 12 14 05_Electric Rate Spread and Rate Design 3.23.09 2 4 2 2" xfId="19184"/>
    <cellStyle name="_Value Copy 11 30 05 gas 12 09 05 AURORA at 12 14 05_Electric Rate Spread and Rate Design 3.23.09 2 4 3" xfId="16388"/>
    <cellStyle name="_Value Copy 11 30 05 gas 12 09 05 AURORA at 12 14 05_Electric Rate Spread and Rate Design 3.23.09 2 5" xfId="16385"/>
    <cellStyle name="_Value Copy 11 30 05 gas 12 09 05 AURORA at 12 14 05_Electric Rate Spread and Rate Design 3.23.09 3" xfId="4841"/>
    <cellStyle name="_Value Copy 11 30 05 gas 12 09 05 AURORA at 12 14 05_Electric Rate Spread and Rate Design 3.23.09 3 2" xfId="4842"/>
    <cellStyle name="_Value Copy 11 30 05 gas 12 09 05 AURORA at 12 14 05_Electric Rate Spread and Rate Design 3.23.09 3 2 2" xfId="19185"/>
    <cellStyle name="_Value Copy 11 30 05 gas 12 09 05 AURORA at 12 14 05_Electric Rate Spread and Rate Design 3.23.09 3 3" xfId="16389"/>
    <cellStyle name="_Value Copy 11 30 05 gas 12 09 05 AURORA at 12 14 05_Electric Rate Spread and Rate Design 3.23.09 4" xfId="4843"/>
    <cellStyle name="_Value Copy 11 30 05 gas 12 09 05 AURORA at 12 14 05_Electric Rate Spread and Rate Design 3.23.09 4 2" xfId="4844"/>
    <cellStyle name="_Value Copy 11 30 05 gas 12 09 05 AURORA at 12 14 05_Electric Rate Spread and Rate Design 3.23.09 4 2 2" xfId="19186"/>
    <cellStyle name="_Value Copy 11 30 05 gas 12 09 05 AURORA at 12 14 05_Electric Rate Spread and Rate Design 3.23.09 4 3" xfId="16390"/>
    <cellStyle name="_Value Copy 11 30 05 gas 12 09 05 AURORA at 12 14 05_Electric Rate Spread and Rate Design 3.23.09 5" xfId="4845"/>
    <cellStyle name="_Value Copy 11 30 05 gas 12 09 05 AURORA at 12 14 05_Electric Rate Spread and Rate Design 3.23.09 5 2" xfId="19187"/>
    <cellStyle name="_Value Copy 11 30 05 gas 12 09 05 AURORA at 12 14 05_Electric Rate Spread and Rate Design 3.23.09 6" xfId="16384"/>
    <cellStyle name="_Value Copy 11 30 05 gas 12 09 05 AURORA at 12 14 05_Exh A-1 resulting from UE-112050 effective Jan 1 2012" xfId="12526"/>
    <cellStyle name="_Value Copy 11 30 05 gas 12 09 05 AURORA at 12 14 05_Exh A-1 resulting from UE-112050 effective Jan 1 2012 2" xfId="39479"/>
    <cellStyle name="_Value Copy 11 30 05 gas 12 09 05 AURORA at 12 14 05_Exhibit A-1 effective 4-1-11 fr S Free 12-11" xfId="12527"/>
    <cellStyle name="_Value Copy 11 30 05 gas 12 09 05 AURORA at 12 14 05_Exhibit A-1 effective 4-1-11 fr S Free 12-11 2" xfId="39480"/>
    <cellStyle name="_Value Copy 11 30 05 gas 12 09 05 AURORA at 12 14 05_Exhibit D fr R Gho 12-31-08" xfId="4846"/>
    <cellStyle name="_Value Copy 11 30 05 gas 12 09 05 AURORA at 12 14 05_Exhibit D fr R Gho 12-31-08 2" xfId="4847"/>
    <cellStyle name="_Value Copy 11 30 05 gas 12 09 05 AURORA at 12 14 05_Exhibit D fr R Gho 12-31-08 2 2" xfId="14529"/>
    <cellStyle name="_Value Copy 11 30 05 gas 12 09 05 AURORA at 12 14 05_Exhibit D fr R Gho 12-31-08 2 2 2" xfId="26718"/>
    <cellStyle name="_Value Copy 11 30 05 gas 12 09 05 AURORA at 12 14 05_Exhibit D fr R Gho 12-31-08 2 2 2 2" xfId="26719"/>
    <cellStyle name="_Value Copy 11 30 05 gas 12 09 05 AURORA at 12 14 05_Exhibit D fr R Gho 12-31-08 2 3" xfId="26720"/>
    <cellStyle name="_Value Copy 11 30 05 gas 12 09 05 AURORA at 12 14 05_Exhibit D fr R Gho 12-31-08 2 3 2" xfId="26721"/>
    <cellStyle name="_Value Copy 11 30 05 gas 12 09 05 AURORA at 12 14 05_Exhibit D fr R Gho 12-31-08 2 4" xfId="26722"/>
    <cellStyle name="_Value Copy 11 30 05 gas 12 09 05 AURORA at 12 14 05_Exhibit D fr R Gho 12-31-08 2 4 2" xfId="26723"/>
    <cellStyle name="_Value Copy 11 30 05 gas 12 09 05 AURORA at 12 14 05_Exhibit D fr R Gho 12-31-08 3" xfId="12528"/>
    <cellStyle name="_Value Copy 11 30 05 gas 12 09 05 AURORA at 12 14 05_Exhibit D fr R Gho 12-31-08 3 2" xfId="26724"/>
    <cellStyle name="_Value Copy 11 30 05 gas 12 09 05 AURORA at 12 14 05_Exhibit D fr R Gho 12-31-08 3 2 2" xfId="26725"/>
    <cellStyle name="_Value Copy 11 30 05 gas 12 09 05 AURORA at 12 14 05_Exhibit D fr R Gho 12-31-08 3 3" xfId="26726"/>
    <cellStyle name="_Value Copy 11 30 05 gas 12 09 05 AURORA at 12 14 05_Exhibit D fr R Gho 12-31-08 4" xfId="26727"/>
    <cellStyle name="_Value Copy 11 30 05 gas 12 09 05 AURORA at 12 14 05_Exhibit D fr R Gho 12-31-08 4 2" xfId="26728"/>
    <cellStyle name="_Value Copy 11 30 05 gas 12 09 05 AURORA at 12 14 05_Exhibit D fr R Gho 12-31-08 4 2 2" xfId="26729"/>
    <cellStyle name="_Value Copy 11 30 05 gas 12 09 05 AURORA at 12 14 05_Exhibit D fr R Gho 12-31-08 4 3" xfId="26730"/>
    <cellStyle name="_Value Copy 11 30 05 gas 12 09 05 AURORA at 12 14 05_Exhibit D fr R Gho 12-31-08 5" xfId="26731"/>
    <cellStyle name="_Value Copy 11 30 05 gas 12 09 05 AURORA at 12 14 05_Exhibit D fr R Gho 12-31-08 5 2" xfId="26732"/>
    <cellStyle name="_Value Copy 11 30 05 gas 12 09 05 AURORA at 12 14 05_Exhibit D fr R Gho 12-31-08 6" xfId="26733"/>
    <cellStyle name="_Value Copy 11 30 05 gas 12 09 05 AURORA at 12 14 05_Exhibit D fr R Gho 12-31-08 6 2" xfId="26734"/>
    <cellStyle name="_Value Copy 11 30 05 gas 12 09 05 AURORA at 12 14 05_Exhibit D fr R Gho 12-31-08 v2" xfId="4848"/>
    <cellStyle name="_Value Copy 11 30 05 gas 12 09 05 AURORA at 12 14 05_Exhibit D fr R Gho 12-31-08 v2 2" xfId="4849"/>
    <cellStyle name="_Value Copy 11 30 05 gas 12 09 05 AURORA at 12 14 05_Exhibit D fr R Gho 12-31-08 v2 2 2" xfId="14530"/>
    <cellStyle name="_Value Copy 11 30 05 gas 12 09 05 AURORA at 12 14 05_Exhibit D fr R Gho 12-31-08 v2 2 2 2" xfId="26735"/>
    <cellStyle name="_Value Copy 11 30 05 gas 12 09 05 AURORA at 12 14 05_Exhibit D fr R Gho 12-31-08 v2 2 2 2 2" xfId="26736"/>
    <cellStyle name="_Value Copy 11 30 05 gas 12 09 05 AURORA at 12 14 05_Exhibit D fr R Gho 12-31-08 v2 2 3" xfId="26737"/>
    <cellStyle name="_Value Copy 11 30 05 gas 12 09 05 AURORA at 12 14 05_Exhibit D fr R Gho 12-31-08 v2 2 3 2" xfId="26738"/>
    <cellStyle name="_Value Copy 11 30 05 gas 12 09 05 AURORA at 12 14 05_Exhibit D fr R Gho 12-31-08 v2 2 4" xfId="26739"/>
    <cellStyle name="_Value Copy 11 30 05 gas 12 09 05 AURORA at 12 14 05_Exhibit D fr R Gho 12-31-08 v2 2 4 2" xfId="26740"/>
    <cellStyle name="_Value Copy 11 30 05 gas 12 09 05 AURORA at 12 14 05_Exhibit D fr R Gho 12-31-08 v2 3" xfId="12529"/>
    <cellStyle name="_Value Copy 11 30 05 gas 12 09 05 AURORA at 12 14 05_Exhibit D fr R Gho 12-31-08 v2 3 2" xfId="26741"/>
    <cellStyle name="_Value Copy 11 30 05 gas 12 09 05 AURORA at 12 14 05_Exhibit D fr R Gho 12-31-08 v2 3 2 2" xfId="26742"/>
    <cellStyle name="_Value Copy 11 30 05 gas 12 09 05 AURORA at 12 14 05_Exhibit D fr R Gho 12-31-08 v2 3 3" xfId="26743"/>
    <cellStyle name="_Value Copy 11 30 05 gas 12 09 05 AURORA at 12 14 05_Exhibit D fr R Gho 12-31-08 v2 4" xfId="26744"/>
    <cellStyle name="_Value Copy 11 30 05 gas 12 09 05 AURORA at 12 14 05_Exhibit D fr R Gho 12-31-08 v2 4 2" xfId="26745"/>
    <cellStyle name="_Value Copy 11 30 05 gas 12 09 05 AURORA at 12 14 05_Exhibit D fr R Gho 12-31-08 v2 4 2 2" xfId="26746"/>
    <cellStyle name="_Value Copy 11 30 05 gas 12 09 05 AURORA at 12 14 05_Exhibit D fr R Gho 12-31-08 v2 4 3" xfId="26747"/>
    <cellStyle name="_Value Copy 11 30 05 gas 12 09 05 AURORA at 12 14 05_Exhibit D fr R Gho 12-31-08 v2 5" xfId="26748"/>
    <cellStyle name="_Value Copy 11 30 05 gas 12 09 05 AURORA at 12 14 05_Exhibit D fr R Gho 12-31-08 v2 5 2" xfId="26749"/>
    <cellStyle name="_Value Copy 11 30 05 gas 12 09 05 AURORA at 12 14 05_Exhibit D fr R Gho 12-31-08 v2 6" xfId="26750"/>
    <cellStyle name="_Value Copy 11 30 05 gas 12 09 05 AURORA at 12 14 05_Exhibit D fr R Gho 12-31-08 v2 6 2" xfId="26751"/>
    <cellStyle name="_Value Copy 11 30 05 gas 12 09 05 AURORA at 12 14 05_Exhibit D fr R Gho 12-31-08 v2_DEM-WP(C) ENERG10C--ctn Mid-C_042010 2010GRC" xfId="9770"/>
    <cellStyle name="_Value Copy 11 30 05 gas 12 09 05 AURORA at 12 14 05_Exhibit D fr R Gho 12-31-08 v2_DEM-WP(C) ENERG10C--ctn Mid-C_042010 2010GRC 2" xfId="39481"/>
    <cellStyle name="_Value Copy 11 30 05 gas 12 09 05 AURORA at 12 14 05_Exhibit D fr R Gho 12-31-08 v2_NIM Summary" xfId="4850"/>
    <cellStyle name="_Value Copy 11 30 05 gas 12 09 05 AURORA at 12 14 05_Exhibit D fr R Gho 12-31-08 v2_NIM Summary 2" xfId="4851"/>
    <cellStyle name="_Value Copy 11 30 05 gas 12 09 05 AURORA at 12 14 05_Exhibit D fr R Gho 12-31-08 v2_NIM Summary 2 2" xfId="14531"/>
    <cellStyle name="_Value Copy 11 30 05 gas 12 09 05 AURORA at 12 14 05_Exhibit D fr R Gho 12-31-08 v2_NIM Summary 2 2 2" xfId="26752"/>
    <cellStyle name="_Value Copy 11 30 05 gas 12 09 05 AURORA at 12 14 05_Exhibit D fr R Gho 12-31-08 v2_NIM Summary 2 2 2 2" xfId="26753"/>
    <cellStyle name="_Value Copy 11 30 05 gas 12 09 05 AURORA at 12 14 05_Exhibit D fr R Gho 12-31-08 v2_NIM Summary 2 3" xfId="26754"/>
    <cellStyle name="_Value Copy 11 30 05 gas 12 09 05 AURORA at 12 14 05_Exhibit D fr R Gho 12-31-08 v2_NIM Summary 2 3 2" xfId="26755"/>
    <cellStyle name="_Value Copy 11 30 05 gas 12 09 05 AURORA at 12 14 05_Exhibit D fr R Gho 12-31-08 v2_NIM Summary 2 4" xfId="26756"/>
    <cellStyle name="_Value Copy 11 30 05 gas 12 09 05 AURORA at 12 14 05_Exhibit D fr R Gho 12-31-08 v2_NIM Summary 2 4 2" xfId="26757"/>
    <cellStyle name="_Value Copy 11 30 05 gas 12 09 05 AURORA at 12 14 05_Exhibit D fr R Gho 12-31-08 v2_NIM Summary 3" xfId="12530"/>
    <cellStyle name="_Value Copy 11 30 05 gas 12 09 05 AURORA at 12 14 05_Exhibit D fr R Gho 12-31-08 v2_NIM Summary 3 2" xfId="26758"/>
    <cellStyle name="_Value Copy 11 30 05 gas 12 09 05 AURORA at 12 14 05_Exhibit D fr R Gho 12-31-08 v2_NIM Summary 3 2 2" xfId="26759"/>
    <cellStyle name="_Value Copy 11 30 05 gas 12 09 05 AURORA at 12 14 05_Exhibit D fr R Gho 12-31-08 v2_NIM Summary 3 3" xfId="26760"/>
    <cellStyle name="_Value Copy 11 30 05 gas 12 09 05 AURORA at 12 14 05_Exhibit D fr R Gho 12-31-08 v2_NIM Summary 4" xfId="26761"/>
    <cellStyle name="_Value Copy 11 30 05 gas 12 09 05 AURORA at 12 14 05_Exhibit D fr R Gho 12-31-08 v2_NIM Summary 4 2" xfId="26762"/>
    <cellStyle name="_Value Copy 11 30 05 gas 12 09 05 AURORA at 12 14 05_Exhibit D fr R Gho 12-31-08 v2_NIM Summary 4 2 2" xfId="26763"/>
    <cellStyle name="_Value Copy 11 30 05 gas 12 09 05 AURORA at 12 14 05_Exhibit D fr R Gho 12-31-08 v2_NIM Summary 4 3" xfId="26764"/>
    <cellStyle name="_Value Copy 11 30 05 gas 12 09 05 AURORA at 12 14 05_Exhibit D fr R Gho 12-31-08 v2_NIM Summary 5" xfId="26765"/>
    <cellStyle name="_Value Copy 11 30 05 gas 12 09 05 AURORA at 12 14 05_Exhibit D fr R Gho 12-31-08 v2_NIM Summary 5 2" xfId="26766"/>
    <cellStyle name="_Value Copy 11 30 05 gas 12 09 05 AURORA at 12 14 05_Exhibit D fr R Gho 12-31-08 v2_NIM Summary 6" xfId="26767"/>
    <cellStyle name="_Value Copy 11 30 05 gas 12 09 05 AURORA at 12 14 05_Exhibit D fr R Gho 12-31-08 v2_NIM Summary 6 2" xfId="26768"/>
    <cellStyle name="_Value Copy 11 30 05 gas 12 09 05 AURORA at 12 14 05_Exhibit D fr R Gho 12-31-08 v2_NIM Summary_DEM-WP(C) ENERG10C--ctn Mid-C_042010 2010GRC" xfId="9771"/>
    <cellStyle name="_Value Copy 11 30 05 gas 12 09 05 AURORA at 12 14 05_Exhibit D fr R Gho 12-31-08 v2_NIM Summary_DEM-WP(C) ENERG10C--ctn Mid-C_042010 2010GRC 2" xfId="39482"/>
    <cellStyle name="_Value Copy 11 30 05 gas 12 09 05 AURORA at 12 14 05_Exhibit D fr R Gho 12-31-08_DEM-WP(C) ENERG10C--ctn Mid-C_042010 2010GRC" xfId="9772"/>
    <cellStyle name="_Value Copy 11 30 05 gas 12 09 05 AURORA at 12 14 05_Exhibit D fr R Gho 12-31-08_DEM-WP(C) ENERG10C--ctn Mid-C_042010 2010GRC 2" xfId="39483"/>
    <cellStyle name="_Value Copy 11 30 05 gas 12 09 05 AURORA at 12 14 05_Exhibit D fr R Gho 12-31-08_NIM Summary" xfId="4852"/>
    <cellStyle name="_Value Copy 11 30 05 gas 12 09 05 AURORA at 12 14 05_Exhibit D fr R Gho 12-31-08_NIM Summary 2" xfId="4853"/>
    <cellStyle name="_Value Copy 11 30 05 gas 12 09 05 AURORA at 12 14 05_Exhibit D fr R Gho 12-31-08_NIM Summary 2 2" xfId="14532"/>
    <cellStyle name="_Value Copy 11 30 05 gas 12 09 05 AURORA at 12 14 05_Exhibit D fr R Gho 12-31-08_NIM Summary 2 2 2" xfId="26769"/>
    <cellStyle name="_Value Copy 11 30 05 gas 12 09 05 AURORA at 12 14 05_Exhibit D fr R Gho 12-31-08_NIM Summary 2 2 2 2" xfId="26770"/>
    <cellStyle name="_Value Copy 11 30 05 gas 12 09 05 AURORA at 12 14 05_Exhibit D fr R Gho 12-31-08_NIM Summary 2 3" xfId="26771"/>
    <cellStyle name="_Value Copy 11 30 05 gas 12 09 05 AURORA at 12 14 05_Exhibit D fr R Gho 12-31-08_NIM Summary 2 3 2" xfId="26772"/>
    <cellStyle name="_Value Copy 11 30 05 gas 12 09 05 AURORA at 12 14 05_Exhibit D fr R Gho 12-31-08_NIM Summary 2 4" xfId="26773"/>
    <cellStyle name="_Value Copy 11 30 05 gas 12 09 05 AURORA at 12 14 05_Exhibit D fr R Gho 12-31-08_NIM Summary 2 4 2" xfId="26774"/>
    <cellStyle name="_Value Copy 11 30 05 gas 12 09 05 AURORA at 12 14 05_Exhibit D fr R Gho 12-31-08_NIM Summary 3" xfId="12531"/>
    <cellStyle name="_Value Copy 11 30 05 gas 12 09 05 AURORA at 12 14 05_Exhibit D fr R Gho 12-31-08_NIM Summary 3 2" xfId="26775"/>
    <cellStyle name="_Value Copy 11 30 05 gas 12 09 05 AURORA at 12 14 05_Exhibit D fr R Gho 12-31-08_NIM Summary 3 2 2" xfId="26776"/>
    <cellStyle name="_Value Copy 11 30 05 gas 12 09 05 AURORA at 12 14 05_Exhibit D fr R Gho 12-31-08_NIM Summary 3 3" xfId="26777"/>
    <cellStyle name="_Value Copy 11 30 05 gas 12 09 05 AURORA at 12 14 05_Exhibit D fr R Gho 12-31-08_NIM Summary 4" xfId="26778"/>
    <cellStyle name="_Value Copy 11 30 05 gas 12 09 05 AURORA at 12 14 05_Exhibit D fr R Gho 12-31-08_NIM Summary 4 2" xfId="26779"/>
    <cellStyle name="_Value Copy 11 30 05 gas 12 09 05 AURORA at 12 14 05_Exhibit D fr R Gho 12-31-08_NIM Summary 4 2 2" xfId="26780"/>
    <cellStyle name="_Value Copy 11 30 05 gas 12 09 05 AURORA at 12 14 05_Exhibit D fr R Gho 12-31-08_NIM Summary 4 3" xfId="26781"/>
    <cellStyle name="_Value Copy 11 30 05 gas 12 09 05 AURORA at 12 14 05_Exhibit D fr R Gho 12-31-08_NIM Summary 5" xfId="26782"/>
    <cellStyle name="_Value Copy 11 30 05 gas 12 09 05 AURORA at 12 14 05_Exhibit D fr R Gho 12-31-08_NIM Summary 5 2" xfId="26783"/>
    <cellStyle name="_Value Copy 11 30 05 gas 12 09 05 AURORA at 12 14 05_Exhibit D fr R Gho 12-31-08_NIM Summary 6" xfId="26784"/>
    <cellStyle name="_Value Copy 11 30 05 gas 12 09 05 AURORA at 12 14 05_Exhibit D fr R Gho 12-31-08_NIM Summary 6 2" xfId="26785"/>
    <cellStyle name="_Value Copy 11 30 05 gas 12 09 05 AURORA at 12 14 05_Exhibit D fr R Gho 12-31-08_NIM Summary_DEM-WP(C) ENERG10C--ctn Mid-C_042010 2010GRC" xfId="9773"/>
    <cellStyle name="_Value Copy 11 30 05 gas 12 09 05 AURORA at 12 14 05_Exhibit D fr R Gho 12-31-08_NIM Summary_DEM-WP(C) ENERG10C--ctn Mid-C_042010 2010GRC 2" xfId="39484"/>
    <cellStyle name="_Value Copy 11 30 05 gas 12 09 05 AURORA at 12 14 05_Hopkins Ridge Prepaid Tran - Interest Earned RY 12ME Feb  '11" xfId="4854"/>
    <cellStyle name="_Value Copy 11 30 05 gas 12 09 05 AURORA at 12 14 05_Hopkins Ridge Prepaid Tran - Interest Earned RY 12ME Feb  '11 2" xfId="4855"/>
    <cellStyle name="_Value Copy 11 30 05 gas 12 09 05 AURORA at 12 14 05_Hopkins Ridge Prepaid Tran - Interest Earned RY 12ME Feb  '11 2 2" xfId="14534"/>
    <cellStyle name="_Value Copy 11 30 05 gas 12 09 05 AURORA at 12 14 05_Hopkins Ridge Prepaid Tran - Interest Earned RY 12ME Feb  '11 2 2 2" xfId="26786"/>
    <cellStyle name="_Value Copy 11 30 05 gas 12 09 05 AURORA at 12 14 05_Hopkins Ridge Prepaid Tran - Interest Earned RY 12ME Feb  '11 2 2 2 2" xfId="26787"/>
    <cellStyle name="_Value Copy 11 30 05 gas 12 09 05 AURORA at 12 14 05_Hopkins Ridge Prepaid Tran - Interest Earned RY 12ME Feb  '11 2 3" xfId="26788"/>
    <cellStyle name="_Value Copy 11 30 05 gas 12 09 05 AURORA at 12 14 05_Hopkins Ridge Prepaid Tran - Interest Earned RY 12ME Feb  '11 2 3 2" xfId="26789"/>
    <cellStyle name="_Value Copy 11 30 05 gas 12 09 05 AURORA at 12 14 05_Hopkins Ridge Prepaid Tran - Interest Earned RY 12ME Feb  '11 2 4" xfId="26790"/>
    <cellStyle name="_Value Copy 11 30 05 gas 12 09 05 AURORA at 12 14 05_Hopkins Ridge Prepaid Tran - Interest Earned RY 12ME Feb  '11 2 4 2" xfId="26791"/>
    <cellStyle name="_Value Copy 11 30 05 gas 12 09 05 AURORA at 12 14 05_Hopkins Ridge Prepaid Tran - Interest Earned RY 12ME Feb  '11 3" xfId="12532"/>
    <cellStyle name="_Value Copy 11 30 05 gas 12 09 05 AURORA at 12 14 05_Hopkins Ridge Prepaid Tran - Interest Earned RY 12ME Feb  '11 3 2" xfId="26792"/>
    <cellStyle name="_Value Copy 11 30 05 gas 12 09 05 AURORA at 12 14 05_Hopkins Ridge Prepaid Tran - Interest Earned RY 12ME Feb  '11 3 2 2" xfId="26793"/>
    <cellStyle name="_Value Copy 11 30 05 gas 12 09 05 AURORA at 12 14 05_Hopkins Ridge Prepaid Tran - Interest Earned RY 12ME Feb  '11 3 3" xfId="26794"/>
    <cellStyle name="_Value Copy 11 30 05 gas 12 09 05 AURORA at 12 14 05_Hopkins Ridge Prepaid Tran - Interest Earned RY 12ME Feb  '11 4" xfId="26795"/>
    <cellStyle name="_Value Copy 11 30 05 gas 12 09 05 AURORA at 12 14 05_Hopkins Ridge Prepaid Tran - Interest Earned RY 12ME Feb  '11 4 2" xfId="26796"/>
    <cellStyle name="_Value Copy 11 30 05 gas 12 09 05 AURORA at 12 14 05_Hopkins Ridge Prepaid Tran - Interest Earned RY 12ME Feb  '11 4 2 2" xfId="26797"/>
    <cellStyle name="_Value Copy 11 30 05 gas 12 09 05 AURORA at 12 14 05_Hopkins Ridge Prepaid Tran - Interest Earned RY 12ME Feb  '11 4 3" xfId="26798"/>
    <cellStyle name="_Value Copy 11 30 05 gas 12 09 05 AURORA at 12 14 05_Hopkins Ridge Prepaid Tran - Interest Earned RY 12ME Feb  '11 5" xfId="26799"/>
    <cellStyle name="_Value Copy 11 30 05 gas 12 09 05 AURORA at 12 14 05_Hopkins Ridge Prepaid Tran - Interest Earned RY 12ME Feb  '11 5 2" xfId="26800"/>
    <cellStyle name="_Value Copy 11 30 05 gas 12 09 05 AURORA at 12 14 05_Hopkins Ridge Prepaid Tran - Interest Earned RY 12ME Feb  '11 6" xfId="26801"/>
    <cellStyle name="_Value Copy 11 30 05 gas 12 09 05 AURORA at 12 14 05_Hopkins Ridge Prepaid Tran - Interest Earned RY 12ME Feb  '11 6 2" xfId="26802"/>
    <cellStyle name="_Value Copy 11 30 05 gas 12 09 05 AURORA at 12 14 05_Hopkins Ridge Prepaid Tran - Interest Earned RY 12ME Feb  '11_DEM-WP(C) ENERG10C--ctn Mid-C_042010 2010GRC" xfId="9774"/>
    <cellStyle name="_Value Copy 11 30 05 gas 12 09 05 AURORA at 12 14 05_Hopkins Ridge Prepaid Tran - Interest Earned RY 12ME Feb  '11_DEM-WP(C) ENERG10C--ctn Mid-C_042010 2010GRC 2" xfId="39485"/>
    <cellStyle name="_Value Copy 11 30 05 gas 12 09 05 AURORA at 12 14 05_Hopkins Ridge Prepaid Tran - Interest Earned RY 12ME Feb  '11_NIM Summary" xfId="4856"/>
    <cellStyle name="_Value Copy 11 30 05 gas 12 09 05 AURORA at 12 14 05_Hopkins Ridge Prepaid Tran - Interest Earned RY 12ME Feb  '11_NIM Summary 2" xfId="4857"/>
    <cellStyle name="_Value Copy 11 30 05 gas 12 09 05 AURORA at 12 14 05_Hopkins Ridge Prepaid Tran - Interest Earned RY 12ME Feb  '11_NIM Summary 2 2" xfId="14535"/>
    <cellStyle name="_Value Copy 11 30 05 gas 12 09 05 AURORA at 12 14 05_Hopkins Ridge Prepaid Tran - Interest Earned RY 12ME Feb  '11_NIM Summary 2 2 2" xfId="26803"/>
    <cellStyle name="_Value Copy 11 30 05 gas 12 09 05 AURORA at 12 14 05_Hopkins Ridge Prepaid Tran - Interest Earned RY 12ME Feb  '11_NIM Summary 2 2 2 2" xfId="26804"/>
    <cellStyle name="_Value Copy 11 30 05 gas 12 09 05 AURORA at 12 14 05_Hopkins Ridge Prepaid Tran - Interest Earned RY 12ME Feb  '11_NIM Summary 2 3" xfId="26805"/>
    <cellStyle name="_Value Copy 11 30 05 gas 12 09 05 AURORA at 12 14 05_Hopkins Ridge Prepaid Tran - Interest Earned RY 12ME Feb  '11_NIM Summary 2 3 2" xfId="26806"/>
    <cellStyle name="_Value Copy 11 30 05 gas 12 09 05 AURORA at 12 14 05_Hopkins Ridge Prepaid Tran - Interest Earned RY 12ME Feb  '11_NIM Summary 2 4" xfId="26807"/>
    <cellStyle name="_Value Copy 11 30 05 gas 12 09 05 AURORA at 12 14 05_Hopkins Ridge Prepaid Tran - Interest Earned RY 12ME Feb  '11_NIM Summary 2 4 2" xfId="26808"/>
    <cellStyle name="_Value Copy 11 30 05 gas 12 09 05 AURORA at 12 14 05_Hopkins Ridge Prepaid Tran - Interest Earned RY 12ME Feb  '11_NIM Summary 3" xfId="12533"/>
    <cellStyle name="_Value Copy 11 30 05 gas 12 09 05 AURORA at 12 14 05_Hopkins Ridge Prepaid Tran - Interest Earned RY 12ME Feb  '11_NIM Summary 3 2" xfId="26809"/>
    <cellStyle name="_Value Copy 11 30 05 gas 12 09 05 AURORA at 12 14 05_Hopkins Ridge Prepaid Tran - Interest Earned RY 12ME Feb  '11_NIM Summary 3 2 2" xfId="26810"/>
    <cellStyle name="_Value Copy 11 30 05 gas 12 09 05 AURORA at 12 14 05_Hopkins Ridge Prepaid Tran - Interest Earned RY 12ME Feb  '11_NIM Summary 3 3" xfId="26811"/>
    <cellStyle name="_Value Copy 11 30 05 gas 12 09 05 AURORA at 12 14 05_Hopkins Ridge Prepaid Tran - Interest Earned RY 12ME Feb  '11_NIM Summary 4" xfId="26812"/>
    <cellStyle name="_Value Copy 11 30 05 gas 12 09 05 AURORA at 12 14 05_Hopkins Ridge Prepaid Tran - Interest Earned RY 12ME Feb  '11_NIM Summary 4 2" xfId="26813"/>
    <cellStyle name="_Value Copy 11 30 05 gas 12 09 05 AURORA at 12 14 05_Hopkins Ridge Prepaid Tran - Interest Earned RY 12ME Feb  '11_NIM Summary 4 2 2" xfId="26814"/>
    <cellStyle name="_Value Copy 11 30 05 gas 12 09 05 AURORA at 12 14 05_Hopkins Ridge Prepaid Tran - Interest Earned RY 12ME Feb  '11_NIM Summary 4 3" xfId="26815"/>
    <cellStyle name="_Value Copy 11 30 05 gas 12 09 05 AURORA at 12 14 05_Hopkins Ridge Prepaid Tran - Interest Earned RY 12ME Feb  '11_NIM Summary 5" xfId="26816"/>
    <cellStyle name="_Value Copy 11 30 05 gas 12 09 05 AURORA at 12 14 05_Hopkins Ridge Prepaid Tran - Interest Earned RY 12ME Feb  '11_NIM Summary 5 2" xfId="26817"/>
    <cellStyle name="_Value Copy 11 30 05 gas 12 09 05 AURORA at 12 14 05_Hopkins Ridge Prepaid Tran - Interest Earned RY 12ME Feb  '11_NIM Summary 6" xfId="26818"/>
    <cellStyle name="_Value Copy 11 30 05 gas 12 09 05 AURORA at 12 14 05_Hopkins Ridge Prepaid Tran - Interest Earned RY 12ME Feb  '11_NIM Summary 6 2" xfId="26819"/>
    <cellStyle name="_Value Copy 11 30 05 gas 12 09 05 AURORA at 12 14 05_Hopkins Ridge Prepaid Tran - Interest Earned RY 12ME Feb  '11_NIM Summary_DEM-WP(C) ENERG10C--ctn Mid-C_042010 2010GRC" xfId="9775"/>
    <cellStyle name="_Value Copy 11 30 05 gas 12 09 05 AURORA at 12 14 05_Hopkins Ridge Prepaid Tran - Interest Earned RY 12ME Feb  '11_NIM Summary_DEM-WP(C) ENERG10C--ctn Mid-C_042010 2010GRC 2" xfId="39486"/>
    <cellStyle name="_Value Copy 11 30 05 gas 12 09 05 AURORA at 12 14 05_Hopkins Ridge Prepaid Tran - Interest Earned RY 12ME Feb  '11_Transmission Workbook for May BOD" xfId="4858"/>
    <cellStyle name="_Value Copy 11 30 05 gas 12 09 05 AURORA at 12 14 05_Hopkins Ridge Prepaid Tran - Interest Earned RY 12ME Feb  '11_Transmission Workbook for May BOD 2" xfId="4859"/>
    <cellStyle name="_Value Copy 11 30 05 gas 12 09 05 AURORA at 12 14 05_Hopkins Ridge Prepaid Tran - Interest Earned RY 12ME Feb  '11_Transmission Workbook for May BOD 2 2" xfId="14536"/>
    <cellStyle name="_Value Copy 11 30 05 gas 12 09 05 AURORA at 12 14 05_Hopkins Ridge Prepaid Tran - Interest Earned RY 12ME Feb  '11_Transmission Workbook for May BOD 2 2 2" xfId="26820"/>
    <cellStyle name="_Value Copy 11 30 05 gas 12 09 05 AURORA at 12 14 05_Hopkins Ridge Prepaid Tran - Interest Earned RY 12ME Feb  '11_Transmission Workbook for May BOD 2 2 2 2" xfId="26821"/>
    <cellStyle name="_Value Copy 11 30 05 gas 12 09 05 AURORA at 12 14 05_Hopkins Ridge Prepaid Tran - Interest Earned RY 12ME Feb  '11_Transmission Workbook for May BOD 2 3" xfId="26822"/>
    <cellStyle name="_Value Copy 11 30 05 gas 12 09 05 AURORA at 12 14 05_Hopkins Ridge Prepaid Tran - Interest Earned RY 12ME Feb  '11_Transmission Workbook for May BOD 2 3 2" xfId="26823"/>
    <cellStyle name="_Value Copy 11 30 05 gas 12 09 05 AURORA at 12 14 05_Hopkins Ridge Prepaid Tran - Interest Earned RY 12ME Feb  '11_Transmission Workbook for May BOD 2 4" xfId="26824"/>
    <cellStyle name="_Value Copy 11 30 05 gas 12 09 05 AURORA at 12 14 05_Hopkins Ridge Prepaid Tran - Interest Earned RY 12ME Feb  '11_Transmission Workbook for May BOD 2 4 2" xfId="26825"/>
    <cellStyle name="_Value Copy 11 30 05 gas 12 09 05 AURORA at 12 14 05_Hopkins Ridge Prepaid Tran - Interest Earned RY 12ME Feb  '11_Transmission Workbook for May BOD 3" xfId="12534"/>
    <cellStyle name="_Value Copy 11 30 05 gas 12 09 05 AURORA at 12 14 05_Hopkins Ridge Prepaid Tran - Interest Earned RY 12ME Feb  '11_Transmission Workbook for May BOD 3 2" xfId="26826"/>
    <cellStyle name="_Value Copy 11 30 05 gas 12 09 05 AURORA at 12 14 05_Hopkins Ridge Prepaid Tran - Interest Earned RY 12ME Feb  '11_Transmission Workbook for May BOD 3 2 2" xfId="26827"/>
    <cellStyle name="_Value Copy 11 30 05 gas 12 09 05 AURORA at 12 14 05_Hopkins Ridge Prepaid Tran - Interest Earned RY 12ME Feb  '11_Transmission Workbook for May BOD 3 3" xfId="26828"/>
    <cellStyle name="_Value Copy 11 30 05 gas 12 09 05 AURORA at 12 14 05_Hopkins Ridge Prepaid Tran - Interest Earned RY 12ME Feb  '11_Transmission Workbook for May BOD 4" xfId="26829"/>
    <cellStyle name="_Value Copy 11 30 05 gas 12 09 05 AURORA at 12 14 05_Hopkins Ridge Prepaid Tran - Interest Earned RY 12ME Feb  '11_Transmission Workbook for May BOD 4 2" xfId="26830"/>
    <cellStyle name="_Value Copy 11 30 05 gas 12 09 05 AURORA at 12 14 05_Hopkins Ridge Prepaid Tran - Interest Earned RY 12ME Feb  '11_Transmission Workbook for May BOD 4 2 2" xfId="26831"/>
    <cellStyle name="_Value Copy 11 30 05 gas 12 09 05 AURORA at 12 14 05_Hopkins Ridge Prepaid Tran - Interest Earned RY 12ME Feb  '11_Transmission Workbook for May BOD 4 3" xfId="26832"/>
    <cellStyle name="_Value Copy 11 30 05 gas 12 09 05 AURORA at 12 14 05_Hopkins Ridge Prepaid Tran - Interest Earned RY 12ME Feb  '11_Transmission Workbook for May BOD 5" xfId="26833"/>
    <cellStyle name="_Value Copy 11 30 05 gas 12 09 05 AURORA at 12 14 05_Hopkins Ridge Prepaid Tran - Interest Earned RY 12ME Feb  '11_Transmission Workbook for May BOD 5 2" xfId="26834"/>
    <cellStyle name="_Value Copy 11 30 05 gas 12 09 05 AURORA at 12 14 05_Hopkins Ridge Prepaid Tran - Interest Earned RY 12ME Feb  '11_Transmission Workbook for May BOD 6" xfId="26835"/>
    <cellStyle name="_Value Copy 11 30 05 gas 12 09 05 AURORA at 12 14 05_Hopkins Ridge Prepaid Tran - Interest Earned RY 12ME Feb  '11_Transmission Workbook for May BOD 6 2" xfId="26836"/>
    <cellStyle name="_Value Copy 11 30 05 gas 12 09 05 AURORA at 12 14 05_Hopkins Ridge Prepaid Tran - Interest Earned RY 12ME Feb  '11_Transmission Workbook for May BOD_DEM-WP(C) ENERG10C--ctn Mid-C_042010 2010GRC" xfId="9776"/>
    <cellStyle name="_Value Copy 11 30 05 gas 12 09 05 AURORA at 12 14 05_Hopkins Ridge Prepaid Tran - Interest Earned RY 12ME Feb  '11_Transmission Workbook for May BOD_DEM-WP(C) ENERG10C--ctn Mid-C_042010 2010GRC 2" xfId="39487"/>
    <cellStyle name="_Value Copy 11 30 05 gas 12 09 05 AURORA at 12 14 05_INPUTS" xfId="4860"/>
    <cellStyle name="_Value Copy 11 30 05 gas 12 09 05 AURORA at 12 14 05_INPUTS 2" xfId="4861"/>
    <cellStyle name="_Value Copy 11 30 05 gas 12 09 05 AURORA at 12 14 05_INPUTS 2 2" xfId="4862"/>
    <cellStyle name="_Value Copy 11 30 05 gas 12 09 05 AURORA at 12 14 05_INPUTS 2 2 2" xfId="4863"/>
    <cellStyle name="_Value Copy 11 30 05 gas 12 09 05 AURORA at 12 14 05_INPUTS 2 2 2 2" xfId="19188"/>
    <cellStyle name="_Value Copy 11 30 05 gas 12 09 05 AURORA at 12 14 05_INPUTS 2 2 3" xfId="16393"/>
    <cellStyle name="_Value Copy 11 30 05 gas 12 09 05 AURORA at 12 14 05_INPUTS 2 3" xfId="4864"/>
    <cellStyle name="_Value Copy 11 30 05 gas 12 09 05 AURORA at 12 14 05_INPUTS 2 3 2" xfId="4865"/>
    <cellStyle name="_Value Copy 11 30 05 gas 12 09 05 AURORA at 12 14 05_INPUTS 2 3 2 2" xfId="19189"/>
    <cellStyle name="_Value Copy 11 30 05 gas 12 09 05 AURORA at 12 14 05_INPUTS 2 3 3" xfId="16394"/>
    <cellStyle name="_Value Copy 11 30 05 gas 12 09 05 AURORA at 12 14 05_INPUTS 2 4" xfId="4866"/>
    <cellStyle name="_Value Copy 11 30 05 gas 12 09 05 AURORA at 12 14 05_INPUTS 2 4 2" xfId="4867"/>
    <cellStyle name="_Value Copy 11 30 05 gas 12 09 05 AURORA at 12 14 05_INPUTS 2 4 2 2" xfId="19190"/>
    <cellStyle name="_Value Copy 11 30 05 gas 12 09 05 AURORA at 12 14 05_INPUTS 2 4 3" xfId="16395"/>
    <cellStyle name="_Value Copy 11 30 05 gas 12 09 05 AURORA at 12 14 05_INPUTS 2 5" xfId="16392"/>
    <cellStyle name="_Value Copy 11 30 05 gas 12 09 05 AURORA at 12 14 05_INPUTS 3" xfId="4868"/>
    <cellStyle name="_Value Copy 11 30 05 gas 12 09 05 AURORA at 12 14 05_INPUTS 3 2" xfId="4869"/>
    <cellStyle name="_Value Copy 11 30 05 gas 12 09 05 AURORA at 12 14 05_INPUTS 3 2 2" xfId="19191"/>
    <cellStyle name="_Value Copy 11 30 05 gas 12 09 05 AURORA at 12 14 05_INPUTS 3 3" xfId="16396"/>
    <cellStyle name="_Value Copy 11 30 05 gas 12 09 05 AURORA at 12 14 05_INPUTS 4" xfId="4870"/>
    <cellStyle name="_Value Copy 11 30 05 gas 12 09 05 AURORA at 12 14 05_INPUTS 4 2" xfId="4871"/>
    <cellStyle name="_Value Copy 11 30 05 gas 12 09 05 AURORA at 12 14 05_INPUTS 4 2 2" xfId="19192"/>
    <cellStyle name="_Value Copy 11 30 05 gas 12 09 05 AURORA at 12 14 05_INPUTS 4 3" xfId="16397"/>
    <cellStyle name="_Value Copy 11 30 05 gas 12 09 05 AURORA at 12 14 05_INPUTS 5" xfId="4872"/>
    <cellStyle name="_Value Copy 11 30 05 gas 12 09 05 AURORA at 12 14 05_INPUTS 5 2" xfId="19193"/>
    <cellStyle name="_Value Copy 11 30 05 gas 12 09 05 AURORA at 12 14 05_INPUTS 6" xfId="16391"/>
    <cellStyle name="_Value Copy 11 30 05 gas 12 09 05 AURORA at 12 14 05_Leased Transformer &amp; Substation Plant &amp; Rev 12-2009" xfId="4873"/>
    <cellStyle name="_Value Copy 11 30 05 gas 12 09 05 AURORA at 12 14 05_Leased Transformer &amp; Substation Plant &amp; Rev 12-2009 2" xfId="4874"/>
    <cellStyle name="_Value Copy 11 30 05 gas 12 09 05 AURORA at 12 14 05_Leased Transformer &amp; Substation Plant &amp; Rev 12-2009 2 2" xfId="4875"/>
    <cellStyle name="_Value Copy 11 30 05 gas 12 09 05 AURORA at 12 14 05_Leased Transformer &amp; Substation Plant &amp; Rev 12-2009 2 2 2" xfId="4876"/>
    <cellStyle name="_Value Copy 11 30 05 gas 12 09 05 AURORA at 12 14 05_Leased Transformer &amp; Substation Plant &amp; Rev 12-2009 2 2 2 2" xfId="19194"/>
    <cellStyle name="_Value Copy 11 30 05 gas 12 09 05 AURORA at 12 14 05_Leased Transformer &amp; Substation Plant &amp; Rev 12-2009 2 2 3" xfId="16400"/>
    <cellStyle name="_Value Copy 11 30 05 gas 12 09 05 AURORA at 12 14 05_Leased Transformer &amp; Substation Plant &amp; Rev 12-2009 2 3" xfId="4877"/>
    <cellStyle name="_Value Copy 11 30 05 gas 12 09 05 AURORA at 12 14 05_Leased Transformer &amp; Substation Plant &amp; Rev 12-2009 2 3 2" xfId="4878"/>
    <cellStyle name="_Value Copy 11 30 05 gas 12 09 05 AURORA at 12 14 05_Leased Transformer &amp; Substation Plant &amp; Rev 12-2009 2 3 2 2" xfId="19195"/>
    <cellStyle name="_Value Copy 11 30 05 gas 12 09 05 AURORA at 12 14 05_Leased Transformer &amp; Substation Plant &amp; Rev 12-2009 2 3 3" xfId="16401"/>
    <cellStyle name="_Value Copy 11 30 05 gas 12 09 05 AURORA at 12 14 05_Leased Transformer &amp; Substation Plant &amp; Rev 12-2009 2 4" xfId="4879"/>
    <cellStyle name="_Value Copy 11 30 05 gas 12 09 05 AURORA at 12 14 05_Leased Transformer &amp; Substation Plant &amp; Rev 12-2009 2 4 2" xfId="4880"/>
    <cellStyle name="_Value Copy 11 30 05 gas 12 09 05 AURORA at 12 14 05_Leased Transformer &amp; Substation Plant &amp; Rev 12-2009 2 4 2 2" xfId="19196"/>
    <cellStyle name="_Value Copy 11 30 05 gas 12 09 05 AURORA at 12 14 05_Leased Transformer &amp; Substation Plant &amp; Rev 12-2009 2 4 3" xfId="16402"/>
    <cellStyle name="_Value Copy 11 30 05 gas 12 09 05 AURORA at 12 14 05_Leased Transformer &amp; Substation Plant &amp; Rev 12-2009 2 5" xfId="16399"/>
    <cellStyle name="_Value Copy 11 30 05 gas 12 09 05 AURORA at 12 14 05_Leased Transformer &amp; Substation Plant &amp; Rev 12-2009 3" xfId="4881"/>
    <cellStyle name="_Value Copy 11 30 05 gas 12 09 05 AURORA at 12 14 05_Leased Transformer &amp; Substation Plant &amp; Rev 12-2009 3 2" xfId="4882"/>
    <cellStyle name="_Value Copy 11 30 05 gas 12 09 05 AURORA at 12 14 05_Leased Transformer &amp; Substation Plant &amp; Rev 12-2009 3 2 2" xfId="19197"/>
    <cellStyle name="_Value Copy 11 30 05 gas 12 09 05 AURORA at 12 14 05_Leased Transformer &amp; Substation Plant &amp; Rev 12-2009 3 3" xfId="16403"/>
    <cellStyle name="_Value Copy 11 30 05 gas 12 09 05 AURORA at 12 14 05_Leased Transformer &amp; Substation Plant &amp; Rev 12-2009 4" xfId="4883"/>
    <cellStyle name="_Value Copy 11 30 05 gas 12 09 05 AURORA at 12 14 05_Leased Transformer &amp; Substation Plant &amp; Rev 12-2009 4 2" xfId="4884"/>
    <cellStyle name="_Value Copy 11 30 05 gas 12 09 05 AURORA at 12 14 05_Leased Transformer &amp; Substation Plant &amp; Rev 12-2009 4 2 2" xfId="19198"/>
    <cellStyle name="_Value Copy 11 30 05 gas 12 09 05 AURORA at 12 14 05_Leased Transformer &amp; Substation Plant &amp; Rev 12-2009 4 3" xfId="16404"/>
    <cellStyle name="_Value Copy 11 30 05 gas 12 09 05 AURORA at 12 14 05_Leased Transformer &amp; Substation Plant &amp; Rev 12-2009 5" xfId="4885"/>
    <cellStyle name="_Value Copy 11 30 05 gas 12 09 05 AURORA at 12 14 05_Leased Transformer &amp; Substation Plant &amp; Rev 12-2009 5 2" xfId="19199"/>
    <cellStyle name="_Value Copy 11 30 05 gas 12 09 05 AURORA at 12 14 05_Leased Transformer &amp; Substation Plant &amp; Rev 12-2009 6" xfId="16398"/>
    <cellStyle name="_Value Copy 11 30 05 gas 12 09 05 AURORA at 12 14 05_Mint Farm Generation BPA" xfId="26837"/>
    <cellStyle name="_Value Copy 11 30 05 gas 12 09 05 AURORA at 12 14 05_NIM Summary" xfId="4886"/>
    <cellStyle name="_Value Copy 11 30 05 gas 12 09 05 AURORA at 12 14 05_NIM Summary 09GRC" xfId="4887"/>
    <cellStyle name="_Value Copy 11 30 05 gas 12 09 05 AURORA at 12 14 05_NIM Summary 09GRC 2" xfId="4888"/>
    <cellStyle name="_Value Copy 11 30 05 gas 12 09 05 AURORA at 12 14 05_NIM Summary 09GRC 2 2" xfId="14538"/>
    <cellStyle name="_Value Copy 11 30 05 gas 12 09 05 AURORA at 12 14 05_NIM Summary 09GRC 2 2 2" xfId="26838"/>
    <cellStyle name="_Value Copy 11 30 05 gas 12 09 05 AURORA at 12 14 05_NIM Summary 09GRC 2 2 2 2" xfId="26839"/>
    <cellStyle name="_Value Copy 11 30 05 gas 12 09 05 AURORA at 12 14 05_NIM Summary 09GRC 2 3" xfId="26840"/>
    <cellStyle name="_Value Copy 11 30 05 gas 12 09 05 AURORA at 12 14 05_NIM Summary 09GRC 2 3 2" xfId="26841"/>
    <cellStyle name="_Value Copy 11 30 05 gas 12 09 05 AURORA at 12 14 05_NIM Summary 09GRC 2 4" xfId="26842"/>
    <cellStyle name="_Value Copy 11 30 05 gas 12 09 05 AURORA at 12 14 05_NIM Summary 09GRC 2 4 2" xfId="26843"/>
    <cellStyle name="_Value Copy 11 30 05 gas 12 09 05 AURORA at 12 14 05_NIM Summary 09GRC 3" xfId="12535"/>
    <cellStyle name="_Value Copy 11 30 05 gas 12 09 05 AURORA at 12 14 05_NIM Summary 09GRC 3 2" xfId="26844"/>
    <cellStyle name="_Value Copy 11 30 05 gas 12 09 05 AURORA at 12 14 05_NIM Summary 09GRC 3 2 2" xfId="26845"/>
    <cellStyle name="_Value Copy 11 30 05 gas 12 09 05 AURORA at 12 14 05_NIM Summary 09GRC 3 3" xfId="26846"/>
    <cellStyle name="_Value Copy 11 30 05 gas 12 09 05 AURORA at 12 14 05_NIM Summary 09GRC 4" xfId="26847"/>
    <cellStyle name="_Value Copy 11 30 05 gas 12 09 05 AURORA at 12 14 05_NIM Summary 09GRC 4 2" xfId="26848"/>
    <cellStyle name="_Value Copy 11 30 05 gas 12 09 05 AURORA at 12 14 05_NIM Summary 09GRC 4 2 2" xfId="26849"/>
    <cellStyle name="_Value Copy 11 30 05 gas 12 09 05 AURORA at 12 14 05_NIM Summary 09GRC 4 3" xfId="26850"/>
    <cellStyle name="_Value Copy 11 30 05 gas 12 09 05 AURORA at 12 14 05_NIM Summary 09GRC 5" xfId="26851"/>
    <cellStyle name="_Value Copy 11 30 05 gas 12 09 05 AURORA at 12 14 05_NIM Summary 09GRC 5 2" xfId="26852"/>
    <cellStyle name="_Value Copy 11 30 05 gas 12 09 05 AURORA at 12 14 05_NIM Summary 09GRC 6" xfId="26853"/>
    <cellStyle name="_Value Copy 11 30 05 gas 12 09 05 AURORA at 12 14 05_NIM Summary 09GRC 6 2" xfId="26854"/>
    <cellStyle name="_Value Copy 11 30 05 gas 12 09 05 AURORA at 12 14 05_NIM Summary 09GRC_DEM-WP(C) ENERG10C--ctn Mid-C_042010 2010GRC" xfId="9777"/>
    <cellStyle name="_Value Copy 11 30 05 gas 12 09 05 AURORA at 12 14 05_NIM Summary 09GRC_DEM-WP(C) ENERG10C--ctn Mid-C_042010 2010GRC 2" xfId="39488"/>
    <cellStyle name="_Value Copy 11 30 05 gas 12 09 05 AURORA at 12 14 05_NIM Summary 10" xfId="12536"/>
    <cellStyle name="_Value Copy 11 30 05 gas 12 09 05 AURORA at 12 14 05_NIM Summary 10 2" xfId="26855"/>
    <cellStyle name="_Value Copy 11 30 05 gas 12 09 05 AURORA at 12 14 05_NIM Summary 10 2 2" xfId="26856"/>
    <cellStyle name="_Value Copy 11 30 05 gas 12 09 05 AURORA at 12 14 05_NIM Summary 10 3" xfId="26857"/>
    <cellStyle name="_Value Copy 11 30 05 gas 12 09 05 AURORA at 12 14 05_NIM Summary 10 4" xfId="26858"/>
    <cellStyle name="_Value Copy 11 30 05 gas 12 09 05 AURORA at 12 14 05_NIM Summary 11" xfId="12537"/>
    <cellStyle name="_Value Copy 11 30 05 gas 12 09 05 AURORA at 12 14 05_NIM Summary 11 2" xfId="26859"/>
    <cellStyle name="_Value Copy 11 30 05 gas 12 09 05 AURORA at 12 14 05_NIM Summary 11 2 2" xfId="26860"/>
    <cellStyle name="_Value Copy 11 30 05 gas 12 09 05 AURORA at 12 14 05_NIM Summary 11 3" xfId="26861"/>
    <cellStyle name="_Value Copy 11 30 05 gas 12 09 05 AURORA at 12 14 05_NIM Summary 11 4" xfId="26862"/>
    <cellStyle name="_Value Copy 11 30 05 gas 12 09 05 AURORA at 12 14 05_NIM Summary 12" xfId="12538"/>
    <cellStyle name="_Value Copy 11 30 05 gas 12 09 05 AURORA at 12 14 05_NIM Summary 12 2" xfId="26863"/>
    <cellStyle name="_Value Copy 11 30 05 gas 12 09 05 AURORA at 12 14 05_NIM Summary 12 2 2" xfId="26864"/>
    <cellStyle name="_Value Copy 11 30 05 gas 12 09 05 AURORA at 12 14 05_NIM Summary 12 3" xfId="26865"/>
    <cellStyle name="_Value Copy 11 30 05 gas 12 09 05 AURORA at 12 14 05_NIM Summary 12 4" xfId="26866"/>
    <cellStyle name="_Value Copy 11 30 05 gas 12 09 05 AURORA at 12 14 05_NIM Summary 13" xfId="12539"/>
    <cellStyle name="_Value Copy 11 30 05 gas 12 09 05 AURORA at 12 14 05_NIM Summary 13 2" xfId="26867"/>
    <cellStyle name="_Value Copy 11 30 05 gas 12 09 05 AURORA at 12 14 05_NIM Summary 13 2 2" xfId="26868"/>
    <cellStyle name="_Value Copy 11 30 05 gas 12 09 05 AURORA at 12 14 05_NIM Summary 13 3" xfId="26869"/>
    <cellStyle name="_Value Copy 11 30 05 gas 12 09 05 AURORA at 12 14 05_NIM Summary 13 4" xfId="26870"/>
    <cellStyle name="_Value Copy 11 30 05 gas 12 09 05 AURORA at 12 14 05_NIM Summary 14" xfId="12540"/>
    <cellStyle name="_Value Copy 11 30 05 gas 12 09 05 AURORA at 12 14 05_NIM Summary 14 2" xfId="26871"/>
    <cellStyle name="_Value Copy 11 30 05 gas 12 09 05 AURORA at 12 14 05_NIM Summary 14 2 2" xfId="26872"/>
    <cellStyle name="_Value Copy 11 30 05 gas 12 09 05 AURORA at 12 14 05_NIM Summary 14 3" xfId="26873"/>
    <cellStyle name="_Value Copy 11 30 05 gas 12 09 05 AURORA at 12 14 05_NIM Summary 14 4" xfId="26874"/>
    <cellStyle name="_Value Copy 11 30 05 gas 12 09 05 AURORA at 12 14 05_NIM Summary 15" xfId="12541"/>
    <cellStyle name="_Value Copy 11 30 05 gas 12 09 05 AURORA at 12 14 05_NIM Summary 15 2" xfId="26875"/>
    <cellStyle name="_Value Copy 11 30 05 gas 12 09 05 AURORA at 12 14 05_NIM Summary 15 2 2" xfId="26876"/>
    <cellStyle name="_Value Copy 11 30 05 gas 12 09 05 AURORA at 12 14 05_NIM Summary 15 3" xfId="26877"/>
    <cellStyle name="_Value Copy 11 30 05 gas 12 09 05 AURORA at 12 14 05_NIM Summary 15 4" xfId="26878"/>
    <cellStyle name="_Value Copy 11 30 05 gas 12 09 05 AURORA at 12 14 05_NIM Summary 16" xfId="12542"/>
    <cellStyle name="_Value Copy 11 30 05 gas 12 09 05 AURORA at 12 14 05_NIM Summary 16 2" xfId="26879"/>
    <cellStyle name="_Value Copy 11 30 05 gas 12 09 05 AURORA at 12 14 05_NIM Summary 16 2 2" xfId="26880"/>
    <cellStyle name="_Value Copy 11 30 05 gas 12 09 05 AURORA at 12 14 05_NIM Summary 16 3" xfId="26881"/>
    <cellStyle name="_Value Copy 11 30 05 gas 12 09 05 AURORA at 12 14 05_NIM Summary 16 4" xfId="26882"/>
    <cellStyle name="_Value Copy 11 30 05 gas 12 09 05 AURORA at 12 14 05_NIM Summary 17" xfId="12543"/>
    <cellStyle name="_Value Copy 11 30 05 gas 12 09 05 AURORA at 12 14 05_NIM Summary 17 2" xfId="26883"/>
    <cellStyle name="_Value Copy 11 30 05 gas 12 09 05 AURORA at 12 14 05_NIM Summary 17 2 2" xfId="26884"/>
    <cellStyle name="_Value Copy 11 30 05 gas 12 09 05 AURORA at 12 14 05_NIM Summary 17 3" xfId="26885"/>
    <cellStyle name="_Value Copy 11 30 05 gas 12 09 05 AURORA at 12 14 05_NIM Summary 17 4" xfId="26886"/>
    <cellStyle name="_Value Copy 11 30 05 gas 12 09 05 AURORA at 12 14 05_NIM Summary 18" xfId="12544"/>
    <cellStyle name="_Value Copy 11 30 05 gas 12 09 05 AURORA at 12 14 05_NIM Summary 18 2" xfId="26887"/>
    <cellStyle name="_Value Copy 11 30 05 gas 12 09 05 AURORA at 12 14 05_NIM Summary 18 3" xfId="26888"/>
    <cellStyle name="_Value Copy 11 30 05 gas 12 09 05 AURORA at 12 14 05_NIM Summary 19" xfId="12545"/>
    <cellStyle name="_Value Copy 11 30 05 gas 12 09 05 AURORA at 12 14 05_NIM Summary 19 2" xfId="26889"/>
    <cellStyle name="_Value Copy 11 30 05 gas 12 09 05 AURORA at 12 14 05_NIM Summary 19 3" xfId="26890"/>
    <cellStyle name="_Value Copy 11 30 05 gas 12 09 05 AURORA at 12 14 05_NIM Summary 2" xfId="4889"/>
    <cellStyle name="_Value Copy 11 30 05 gas 12 09 05 AURORA at 12 14 05_NIM Summary 2 2" xfId="14539"/>
    <cellStyle name="_Value Copy 11 30 05 gas 12 09 05 AURORA at 12 14 05_NIM Summary 2 2 2" xfId="26891"/>
    <cellStyle name="_Value Copy 11 30 05 gas 12 09 05 AURORA at 12 14 05_NIM Summary 2 2 2 2" xfId="26892"/>
    <cellStyle name="_Value Copy 11 30 05 gas 12 09 05 AURORA at 12 14 05_NIM Summary 2 3" xfId="26893"/>
    <cellStyle name="_Value Copy 11 30 05 gas 12 09 05 AURORA at 12 14 05_NIM Summary 2 3 2" xfId="26894"/>
    <cellStyle name="_Value Copy 11 30 05 gas 12 09 05 AURORA at 12 14 05_NIM Summary 2 4" xfId="26895"/>
    <cellStyle name="_Value Copy 11 30 05 gas 12 09 05 AURORA at 12 14 05_NIM Summary 2 4 2" xfId="26896"/>
    <cellStyle name="_Value Copy 11 30 05 gas 12 09 05 AURORA at 12 14 05_NIM Summary 20" xfId="12546"/>
    <cellStyle name="_Value Copy 11 30 05 gas 12 09 05 AURORA at 12 14 05_NIM Summary 20 2" xfId="26897"/>
    <cellStyle name="_Value Copy 11 30 05 gas 12 09 05 AURORA at 12 14 05_NIM Summary 20 3" xfId="26898"/>
    <cellStyle name="_Value Copy 11 30 05 gas 12 09 05 AURORA at 12 14 05_NIM Summary 21" xfId="12547"/>
    <cellStyle name="_Value Copy 11 30 05 gas 12 09 05 AURORA at 12 14 05_NIM Summary 21 2" xfId="26899"/>
    <cellStyle name="_Value Copy 11 30 05 gas 12 09 05 AURORA at 12 14 05_NIM Summary 21 3" xfId="26900"/>
    <cellStyle name="_Value Copy 11 30 05 gas 12 09 05 AURORA at 12 14 05_NIM Summary 22" xfId="12548"/>
    <cellStyle name="_Value Copy 11 30 05 gas 12 09 05 AURORA at 12 14 05_NIM Summary 22 2" xfId="26901"/>
    <cellStyle name="_Value Copy 11 30 05 gas 12 09 05 AURORA at 12 14 05_NIM Summary 22 3" xfId="26902"/>
    <cellStyle name="_Value Copy 11 30 05 gas 12 09 05 AURORA at 12 14 05_NIM Summary 23" xfId="12549"/>
    <cellStyle name="_Value Copy 11 30 05 gas 12 09 05 AURORA at 12 14 05_NIM Summary 23 2" xfId="26903"/>
    <cellStyle name="_Value Copy 11 30 05 gas 12 09 05 AURORA at 12 14 05_NIM Summary 23 3" xfId="26904"/>
    <cellStyle name="_Value Copy 11 30 05 gas 12 09 05 AURORA at 12 14 05_NIM Summary 24" xfId="12550"/>
    <cellStyle name="_Value Copy 11 30 05 gas 12 09 05 AURORA at 12 14 05_NIM Summary 24 2" xfId="26905"/>
    <cellStyle name="_Value Copy 11 30 05 gas 12 09 05 AURORA at 12 14 05_NIM Summary 24 3" xfId="26906"/>
    <cellStyle name="_Value Copy 11 30 05 gas 12 09 05 AURORA at 12 14 05_NIM Summary 25" xfId="12551"/>
    <cellStyle name="_Value Copy 11 30 05 gas 12 09 05 AURORA at 12 14 05_NIM Summary 25 2" xfId="26907"/>
    <cellStyle name="_Value Copy 11 30 05 gas 12 09 05 AURORA at 12 14 05_NIM Summary 25 3" xfId="26908"/>
    <cellStyle name="_Value Copy 11 30 05 gas 12 09 05 AURORA at 12 14 05_NIM Summary 26" xfId="12552"/>
    <cellStyle name="_Value Copy 11 30 05 gas 12 09 05 AURORA at 12 14 05_NIM Summary 26 2" xfId="26909"/>
    <cellStyle name="_Value Copy 11 30 05 gas 12 09 05 AURORA at 12 14 05_NIM Summary 26 3" xfId="26910"/>
    <cellStyle name="_Value Copy 11 30 05 gas 12 09 05 AURORA at 12 14 05_NIM Summary 27" xfId="12553"/>
    <cellStyle name="_Value Copy 11 30 05 gas 12 09 05 AURORA at 12 14 05_NIM Summary 27 2" xfId="26911"/>
    <cellStyle name="_Value Copy 11 30 05 gas 12 09 05 AURORA at 12 14 05_NIM Summary 27 3" xfId="26912"/>
    <cellStyle name="_Value Copy 11 30 05 gas 12 09 05 AURORA at 12 14 05_NIM Summary 28" xfId="12554"/>
    <cellStyle name="_Value Copy 11 30 05 gas 12 09 05 AURORA at 12 14 05_NIM Summary 28 2" xfId="26913"/>
    <cellStyle name="_Value Copy 11 30 05 gas 12 09 05 AURORA at 12 14 05_NIM Summary 28 3" xfId="26914"/>
    <cellStyle name="_Value Copy 11 30 05 gas 12 09 05 AURORA at 12 14 05_NIM Summary 29" xfId="12555"/>
    <cellStyle name="_Value Copy 11 30 05 gas 12 09 05 AURORA at 12 14 05_NIM Summary 29 2" xfId="26915"/>
    <cellStyle name="_Value Copy 11 30 05 gas 12 09 05 AURORA at 12 14 05_NIM Summary 29 3" xfId="26916"/>
    <cellStyle name="_Value Copy 11 30 05 gas 12 09 05 AURORA at 12 14 05_NIM Summary 3" xfId="4890"/>
    <cellStyle name="_Value Copy 11 30 05 gas 12 09 05 AURORA at 12 14 05_NIM Summary 3 2" xfId="14540"/>
    <cellStyle name="_Value Copy 11 30 05 gas 12 09 05 AURORA at 12 14 05_NIM Summary 3 2 2" xfId="26917"/>
    <cellStyle name="_Value Copy 11 30 05 gas 12 09 05 AURORA at 12 14 05_NIM Summary 3 3" xfId="26918"/>
    <cellStyle name="_Value Copy 11 30 05 gas 12 09 05 AURORA at 12 14 05_NIM Summary 30" xfId="12556"/>
    <cellStyle name="_Value Copy 11 30 05 gas 12 09 05 AURORA at 12 14 05_NIM Summary 30 2" xfId="26919"/>
    <cellStyle name="_Value Copy 11 30 05 gas 12 09 05 AURORA at 12 14 05_NIM Summary 30 3" xfId="26920"/>
    <cellStyle name="_Value Copy 11 30 05 gas 12 09 05 AURORA at 12 14 05_NIM Summary 31" xfId="12557"/>
    <cellStyle name="_Value Copy 11 30 05 gas 12 09 05 AURORA at 12 14 05_NIM Summary 31 2" xfId="26921"/>
    <cellStyle name="_Value Copy 11 30 05 gas 12 09 05 AURORA at 12 14 05_NIM Summary 31 3" xfId="26922"/>
    <cellStyle name="_Value Copy 11 30 05 gas 12 09 05 AURORA at 12 14 05_NIM Summary 32" xfId="12558"/>
    <cellStyle name="_Value Copy 11 30 05 gas 12 09 05 AURORA at 12 14 05_NIM Summary 32 2" xfId="39489"/>
    <cellStyle name="_Value Copy 11 30 05 gas 12 09 05 AURORA at 12 14 05_NIM Summary 33" xfId="12559"/>
    <cellStyle name="_Value Copy 11 30 05 gas 12 09 05 AURORA at 12 14 05_NIM Summary 33 2" xfId="39490"/>
    <cellStyle name="_Value Copy 11 30 05 gas 12 09 05 AURORA at 12 14 05_NIM Summary 34" xfId="12560"/>
    <cellStyle name="_Value Copy 11 30 05 gas 12 09 05 AURORA at 12 14 05_NIM Summary 34 2" xfId="39491"/>
    <cellStyle name="_Value Copy 11 30 05 gas 12 09 05 AURORA at 12 14 05_NIM Summary 35" xfId="12561"/>
    <cellStyle name="_Value Copy 11 30 05 gas 12 09 05 AURORA at 12 14 05_NIM Summary 35 2" xfId="39492"/>
    <cellStyle name="_Value Copy 11 30 05 gas 12 09 05 AURORA at 12 14 05_NIM Summary 36" xfId="12562"/>
    <cellStyle name="_Value Copy 11 30 05 gas 12 09 05 AURORA at 12 14 05_NIM Summary 36 2" xfId="39493"/>
    <cellStyle name="_Value Copy 11 30 05 gas 12 09 05 AURORA at 12 14 05_NIM Summary 37" xfId="12563"/>
    <cellStyle name="_Value Copy 11 30 05 gas 12 09 05 AURORA at 12 14 05_NIM Summary 37 2" xfId="39494"/>
    <cellStyle name="_Value Copy 11 30 05 gas 12 09 05 AURORA at 12 14 05_NIM Summary 38" xfId="12564"/>
    <cellStyle name="_Value Copy 11 30 05 gas 12 09 05 AURORA at 12 14 05_NIM Summary 38 2" xfId="39495"/>
    <cellStyle name="_Value Copy 11 30 05 gas 12 09 05 AURORA at 12 14 05_NIM Summary 39" xfId="12565"/>
    <cellStyle name="_Value Copy 11 30 05 gas 12 09 05 AURORA at 12 14 05_NIM Summary 39 2" xfId="39496"/>
    <cellStyle name="_Value Copy 11 30 05 gas 12 09 05 AURORA at 12 14 05_NIM Summary 4" xfId="4891"/>
    <cellStyle name="_Value Copy 11 30 05 gas 12 09 05 AURORA at 12 14 05_NIM Summary 4 2" xfId="15651"/>
    <cellStyle name="_Value Copy 11 30 05 gas 12 09 05 AURORA at 12 14 05_NIM Summary 4 2 2" xfId="26923"/>
    <cellStyle name="_Value Copy 11 30 05 gas 12 09 05 AURORA at 12 14 05_NIM Summary 4 3" xfId="26924"/>
    <cellStyle name="_Value Copy 11 30 05 gas 12 09 05 AURORA at 12 14 05_NIM Summary 40" xfId="12566"/>
    <cellStyle name="_Value Copy 11 30 05 gas 12 09 05 AURORA at 12 14 05_NIM Summary 40 2" xfId="39497"/>
    <cellStyle name="_Value Copy 11 30 05 gas 12 09 05 AURORA at 12 14 05_NIM Summary 41" xfId="12567"/>
    <cellStyle name="_Value Copy 11 30 05 gas 12 09 05 AURORA at 12 14 05_NIM Summary 41 2" xfId="39498"/>
    <cellStyle name="_Value Copy 11 30 05 gas 12 09 05 AURORA at 12 14 05_NIM Summary 42" xfId="14537"/>
    <cellStyle name="_Value Copy 11 30 05 gas 12 09 05 AURORA at 12 14 05_NIM Summary 42 2" xfId="39499"/>
    <cellStyle name="_Value Copy 11 30 05 gas 12 09 05 AURORA at 12 14 05_NIM Summary 43" xfId="20010"/>
    <cellStyle name="_Value Copy 11 30 05 gas 12 09 05 AURORA at 12 14 05_NIM Summary 43 2" xfId="39500"/>
    <cellStyle name="_Value Copy 11 30 05 gas 12 09 05 AURORA at 12 14 05_NIM Summary 44" xfId="26925"/>
    <cellStyle name="_Value Copy 11 30 05 gas 12 09 05 AURORA at 12 14 05_NIM Summary 44 2" xfId="39501"/>
    <cellStyle name="_Value Copy 11 30 05 gas 12 09 05 AURORA at 12 14 05_NIM Summary 45" xfId="26926"/>
    <cellStyle name="_Value Copy 11 30 05 gas 12 09 05 AURORA at 12 14 05_NIM Summary 45 2" xfId="39502"/>
    <cellStyle name="_Value Copy 11 30 05 gas 12 09 05 AURORA at 12 14 05_NIM Summary 46" xfId="26927"/>
    <cellStyle name="_Value Copy 11 30 05 gas 12 09 05 AURORA at 12 14 05_NIM Summary 46 2" xfId="39503"/>
    <cellStyle name="_Value Copy 11 30 05 gas 12 09 05 AURORA at 12 14 05_NIM Summary 47" xfId="26928"/>
    <cellStyle name="_Value Copy 11 30 05 gas 12 09 05 AURORA at 12 14 05_NIM Summary 47 2" xfId="39504"/>
    <cellStyle name="_Value Copy 11 30 05 gas 12 09 05 AURORA at 12 14 05_NIM Summary 48" xfId="26929"/>
    <cellStyle name="_Value Copy 11 30 05 gas 12 09 05 AURORA at 12 14 05_NIM Summary 49" xfId="26930"/>
    <cellStyle name="_Value Copy 11 30 05 gas 12 09 05 AURORA at 12 14 05_NIM Summary 5" xfId="4892"/>
    <cellStyle name="_Value Copy 11 30 05 gas 12 09 05 AURORA at 12 14 05_NIM Summary 5 2" xfId="15652"/>
    <cellStyle name="_Value Copy 11 30 05 gas 12 09 05 AURORA at 12 14 05_NIM Summary 5 2 2" xfId="26931"/>
    <cellStyle name="_Value Copy 11 30 05 gas 12 09 05 AURORA at 12 14 05_NIM Summary 5 3" xfId="26932"/>
    <cellStyle name="_Value Copy 11 30 05 gas 12 09 05 AURORA at 12 14 05_NIM Summary 50" xfId="26933"/>
    <cellStyle name="_Value Copy 11 30 05 gas 12 09 05 AURORA at 12 14 05_NIM Summary 51" xfId="39505"/>
    <cellStyle name="_Value Copy 11 30 05 gas 12 09 05 AURORA at 12 14 05_NIM Summary 6" xfId="4893"/>
    <cellStyle name="_Value Copy 11 30 05 gas 12 09 05 AURORA at 12 14 05_NIM Summary 6 2" xfId="15653"/>
    <cellStyle name="_Value Copy 11 30 05 gas 12 09 05 AURORA at 12 14 05_NIM Summary 6 2 2" xfId="26934"/>
    <cellStyle name="_Value Copy 11 30 05 gas 12 09 05 AURORA at 12 14 05_NIM Summary 6 3" xfId="26935"/>
    <cellStyle name="_Value Copy 11 30 05 gas 12 09 05 AURORA at 12 14 05_NIM Summary 7" xfId="4894"/>
    <cellStyle name="_Value Copy 11 30 05 gas 12 09 05 AURORA at 12 14 05_NIM Summary 7 2" xfId="15654"/>
    <cellStyle name="_Value Copy 11 30 05 gas 12 09 05 AURORA at 12 14 05_NIM Summary 7 2 2" xfId="26936"/>
    <cellStyle name="_Value Copy 11 30 05 gas 12 09 05 AURORA at 12 14 05_NIM Summary 7 3" xfId="26937"/>
    <cellStyle name="_Value Copy 11 30 05 gas 12 09 05 AURORA at 12 14 05_NIM Summary 7 4" xfId="26938"/>
    <cellStyle name="_Value Copy 11 30 05 gas 12 09 05 AURORA at 12 14 05_NIM Summary 8" xfId="4895"/>
    <cellStyle name="_Value Copy 11 30 05 gas 12 09 05 AURORA at 12 14 05_NIM Summary 8 2" xfId="15655"/>
    <cellStyle name="_Value Copy 11 30 05 gas 12 09 05 AURORA at 12 14 05_NIM Summary 8 2 2" xfId="26939"/>
    <cellStyle name="_Value Copy 11 30 05 gas 12 09 05 AURORA at 12 14 05_NIM Summary 8 3" xfId="26940"/>
    <cellStyle name="_Value Copy 11 30 05 gas 12 09 05 AURORA at 12 14 05_NIM Summary 8 4" xfId="26941"/>
    <cellStyle name="_Value Copy 11 30 05 gas 12 09 05 AURORA at 12 14 05_NIM Summary 9" xfId="4896"/>
    <cellStyle name="_Value Copy 11 30 05 gas 12 09 05 AURORA at 12 14 05_NIM Summary 9 2" xfId="15656"/>
    <cellStyle name="_Value Copy 11 30 05 gas 12 09 05 AURORA at 12 14 05_NIM Summary 9 2 2" xfId="26942"/>
    <cellStyle name="_Value Copy 11 30 05 gas 12 09 05 AURORA at 12 14 05_NIM Summary 9 3" xfId="26943"/>
    <cellStyle name="_Value Copy 11 30 05 gas 12 09 05 AURORA at 12 14 05_NIM Summary 9 4" xfId="26944"/>
    <cellStyle name="_Value Copy 11 30 05 gas 12 09 05 AURORA at 12 14 05_NIM Summary_DEM-WP(C) ENERG10C--ctn Mid-C_042010 2010GRC" xfId="9778"/>
    <cellStyle name="_Value Copy 11 30 05 gas 12 09 05 AURORA at 12 14 05_NIM Summary_DEM-WP(C) ENERG10C--ctn Mid-C_042010 2010GRC 2" xfId="39506"/>
    <cellStyle name="_Value Copy 11 30 05 gas 12 09 05 AURORA at 12 14 05_PCA 10 -  Exhibit D Dec 2011" xfId="12568"/>
    <cellStyle name="_Value Copy 11 30 05 gas 12 09 05 AURORA at 12 14 05_PCA 10 -  Exhibit D Dec 2011 2" xfId="39507"/>
    <cellStyle name="_Value Copy 11 30 05 gas 12 09 05 AURORA at 12 14 05_PCA 10 -  Exhibit D from A Kellogg Jan 2011" xfId="10883"/>
    <cellStyle name="_Value Copy 11 30 05 gas 12 09 05 AURORA at 12 14 05_PCA 10 -  Exhibit D from A Kellogg Jan 2011 2" xfId="39508"/>
    <cellStyle name="_Value Copy 11 30 05 gas 12 09 05 AURORA at 12 14 05_PCA 10 -  Exhibit D from A Kellogg July 2011" xfId="10884"/>
    <cellStyle name="_Value Copy 11 30 05 gas 12 09 05 AURORA at 12 14 05_PCA 10 -  Exhibit D from A Kellogg July 2011 2" xfId="39509"/>
    <cellStyle name="_Value Copy 11 30 05 gas 12 09 05 AURORA at 12 14 05_PCA 10 -  Exhibit D from S Free Rcv'd 12-11" xfId="10885"/>
    <cellStyle name="_Value Copy 11 30 05 gas 12 09 05 AURORA at 12 14 05_PCA 10 -  Exhibit D from S Free Rcv'd 12-11 2" xfId="39510"/>
    <cellStyle name="_Value Copy 11 30 05 gas 12 09 05 AURORA at 12 14 05_PCA 11 -  Exhibit D Jan 2012 fr A Kellogg" xfId="12569"/>
    <cellStyle name="_Value Copy 11 30 05 gas 12 09 05 AURORA at 12 14 05_PCA 11 -  Exhibit D Jan 2012 fr A Kellogg 2" xfId="39511"/>
    <cellStyle name="_Value Copy 11 30 05 gas 12 09 05 AURORA at 12 14 05_PCA 11 -  Exhibit D Jan 2012 WF" xfId="12570"/>
    <cellStyle name="_Value Copy 11 30 05 gas 12 09 05 AURORA at 12 14 05_PCA 11 -  Exhibit D Jan 2012 WF 2" xfId="39512"/>
    <cellStyle name="_Value Copy 11 30 05 gas 12 09 05 AURORA at 12 14 05_PCA 7 - Exhibit D update 11_30_08 (2)" xfId="4897"/>
    <cellStyle name="_Value Copy 11 30 05 gas 12 09 05 AURORA at 12 14 05_PCA 7 - Exhibit D update 11_30_08 (2) 2" xfId="4898"/>
    <cellStyle name="_Value Copy 11 30 05 gas 12 09 05 AURORA at 12 14 05_PCA 7 - Exhibit D update 11_30_08 (2) 2 2" xfId="4899"/>
    <cellStyle name="_Value Copy 11 30 05 gas 12 09 05 AURORA at 12 14 05_PCA 7 - Exhibit D update 11_30_08 (2) 2 2 2" xfId="14542"/>
    <cellStyle name="_Value Copy 11 30 05 gas 12 09 05 AURORA at 12 14 05_PCA 7 - Exhibit D update 11_30_08 (2) 2 2 2 2" xfId="26945"/>
    <cellStyle name="_Value Copy 11 30 05 gas 12 09 05 AURORA at 12 14 05_PCA 7 - Exhibit D update 11_30_08 (2) 2 2 2 2 2" xfId="26946"/>
    <cellStyle name="_Value Copy 11 30 05 gas 12 09 05 AURORA at 12 14 05_PCA 7 - Exhibit D update 11_30_08 (2) 2 2 3" xfId="26947"/>
    <cellStyle name="_Value Copy 11 30 05 gas 12 09 05 AURORA at 12 14 05_PCA 7 - Exhibit D update 11_30_08 (2) 2 2 3 2" xfId="26948"/>
    <cellStyle name="_Value Copy 11 30 05 gas 12 09 05 AURORA at 12 14 05_PCA 7 - Exhibit D update 11_30_08 (2) 2 2 4" xfId="26949"/>
    <cellStyle name="_Value Copy 11 30 05 gas 12 09 05 AURORA at 12 14 05_PCA 7 - Exhibit D update 11_30_08 (2) 2 2 4 2" xfId="26950"/>
    <cellStyle name="_Value Copy 11 30 05 gas 12 09 05 AURORA at 12 14 05_PCA 7 - Exhibit D update 11_30_08 (2) 2 3" xfId="14541"/>
    <cellStyle name="_Value Copy 11 30 05 gas 12 09 05 AURORA at 12 14 05_PCA 7 - Exhibit D update 11_30_08 (2) 2 3 2" xfId="26951"/>
    <cellStyle name="_Value Copy 11 30 05 gas 12 09 05 AURORA at 12 14 05_PCA 7 - Exhibit D update 11_30_08 (2) 2 3 2 2" xfId="26952"/>
    <cellStyle name="_Value Copy 11 30 05 gas 12 09 05 AURORA at 12 14 05_PCA 7 - Exhibit D update 11_30_08 (2) 2 4" xfId="26953"/>
    <cellStyle name="_Value Copy 11 30 05 gas 12 09 05 AURORA at 12 14 05_PCA 7 - Exhibit D update 11_30_08 (2) 2 4 2" xfId="26954"/>
    <cellStyle name="_Value Copy 11 30 05 gas 12 09 05 AURORA at 12 14 05_PCA 7 - Exhibit D update 11_30_08 (2) 2 4 2 2" xfId="26955"/>
    <cellStyle name="_Value Copy 11 30 05 gas 12 09 05 AURORA at 12 14 05_PCA 7 - Exhibit D update 11_30_08 (2) 2 4 3" xfId="26956"/>
    <cellStyle name="_Value Copy 11 30 05 gas 12 09 05 AURORA at 12 14 05_PCA 7 - Exhibit D update 11_30_08 (2) 2 5" xfId="26957"/>
    <cellStyle name="_Value Copy 11 30 05 gas 12 09 05 AURORA at 12 14 05_PCA 7 - Exhibit D update 11_30_08 (2) 2 5 2" xfId="26958"/>
    <cellStyle name="_Value Copy 11 30 05 gas 12 09 05 AURORA at 12 14 05_PCA 7 - Exhibit D update 11_30_08 (2) 2 6" xfId="26959"/>
    <cellStyle name="_Value Copy 11 30 05 gas 12 09 05 AURORA at 12 14 05_PCA 7 - Exhibit D update 11_30_08 (2) 2 6 2" xfId="26960"/>
    <cellStyle name="_Value Copy 11 30 05 gas 12 09 05 AURORA at 12 14 05_PCA 7 - Exhibit D update 11_30_08 (2) 3" xfId="4900"/>
    <cellStyle name="_Value Copy 11 30 05 gas 12 09 05 AURORA at 12 14 05_PCA 7 - Exhibit D update 11_30_08 (2) 3 2" xfId="14543"/>
    <cellStyle name="_Value Copy 11 30 05 gas 12 09 05 AURORA at 12 14 05_PCA 7 - Exhibit D update 11_30_08 (2) 3 2 2" xfId="26961"/>
    <cellStyle name="_Value Copy 11 30 05 gas 12 09 05 AURORA at 12 14 05_PCA 7 - Exhibit D update 11_30_08 (2) 3 2 2 2" xfId="26962"/>
    <cellStyle name="_Value Copy 11 30 05 gas 12 09 05 AURORA at 12 14 05_PCA 7 - Exhibit D update 11_30_08 (2) 3 3" xfId="26963"/>
    <cellStyle name="_Value Copy 11 30 05 gas 12 09 05 AURORA at 12 14 05_PCA 7 - Exhibit D update 11_30_08 (2) 3 3 2" xfId="26964"/>
    <cellStyle name="_Value Copy 11 30 05 gas 12 09 05 AURORA at 12 14 05_PCA 7 - Exhibit D update 11_30_08 (2) 3 4" xfId="26965"/>
    <cellStyle name="_Value Copy 11 30 05 gas 12 09 05 AURORA at 12 14 05_PCA 7 - Exhibit D update 11_30_08 (2) 3 4 2" xfId="26966"/>
    <cellStyle name="_Value Copy 11 30 05 gas 12 09 05 AURORA at 12 14 05_PCA 7 - Exhibit D update 11_30_08 (2) 4" xfId="12571"/>
    <cellStyle name="_Value Copy 11 30 05 gas 12 09 05 AURORA at 12 14 05_PCA 7 - Exhibit D update 11_30_08 (2) 4 2" xfId="26967"/>
    <cellStyle name="_Value Copy 11 30 05 gas 12 09 05 AURORA at 12 14 05_PCA 7 - Exhibit D update 11_30_08 (2) 4 2 2" xfId="26968"/>
    <cellStyle name="_Value Copy 11 30 05 gas 12 09 05 AURORA at 12 14 05_PCA 7 - Exhibit D update 11_30_08 (2) 4 3" xfId="26969"/>
    <cellStyle name="_Value Copy 11 30 05 gas 12 09 05 AURORA at 12 14 05_PCA 7 - Exhibit D update 11_30_08 (2) 5" xfId="26970"/>
    <cellStyle name="_Value Copy 11 30 05 gas 12 09 05 AURORA at 12 14 05_PCA 7 - Exhibit D update 11_30_08 (2) 5 2" xfId="26971"/>
    <cellStyle name="_Value Copy 11 30 05 gas 12 09 05 AURORA at 12 14 05_PCA 7 - Exhibit D update 11_30_08 (2) 5 2 2" xfId="26972"/>
    <cellStyle name="_Value Copy 11 30 05 gas 12 09 05 AURORA at 12 14 05_PCA 7 - Exhibit D update 11_30_08 (2) 5 3" xfId="26973"/>
    <cellStyle name="_Value Copy 11 30 05 gas 12 09 05 AURORA at 12 14 05_PCA 7 - Exhibit D update 11_30_08 (2) 6" xfId="26974"/>
    <cellStyle name="_Value Copy 11 30 05 gas 12 09 05 AURORA at 12 14 05_PCA 7 - Exhibit D update 11_30_08 (2) 6 2" xfId="26975"/>
    <cellStyle name="_Value Copy 11 30 05 gas 12 09 05 AURORA at 12 14 05_PCA 7 - Exhibit D update 11_30_08 (2) 7" xfId="26976"/>
    <cellStyle name="_Value Copy 11 30 05 gas 12 09 05 AURORA at 12 14 05_PCA 7 - Exhibit D update 11_30_08 (2) 7 2" xfId="26977"/>
    <cellStyle name="_Value Copy 11 30 05 gas 12 09 05 AURORA at 12 14 05_PCA 7 - Exhibit D update 11_30_08 (2)_DEM-WP(C) ENERG10C--ctn Mid-C_042010 2010GRC" xfId="9779"/>
    <cellStyle name="_Value Copy 11 30 05 gas 12 09 05 AURORA at 12 14 05_PCA 7 - Exhibit D update 11_30_08 (2)_DEM-WP(C) ENERG10C--ctn Mid-C_042010 2010GRC 2" xfId="39513"/>
    <cellStyle name="_Value Copy 11 30 05 gas 12 09 05 AURORA at 12 14 05_PCA 7 - Exhibit D update 11_30_08 (2)_NIM Summary" xfId="4901"/>
    <cellStyle name="_Value Copy 11 30 05 gas 12 09 05 AURORA at 12 14 05_PCA 7 - Exhibit D update 11_30_08 (2)_NIM Summary 2" xfId="4902"/>
    <cellStyle name="_Value Copy 11 30 05 gas 12 09 05 AURORA at 12 14 05_PCA 7 - Exhibit D update 11_30_08 (2)_NIM Summary 2 2" xfId="14544"/>
    <cellStyle name="_Value Copy 11 30 05 gas 12 09 05 AURORA at 12 14 05_PCA 7 - Exhibit D update 11_30_08 (2)_NIM Summary 2 2 2" xfId="26978"/>
    <cellStyle name="_Value Copy 11 30 05 gas 12 09 05 AURORA at 12 14 05_PCA 7 - Exhibit D update 11_30_08 (2)_NIM Summary 2 2 2 2" xfId="26979"/>
    <cellStyle name="_Value Copy 11 30 05 gas 12 09 05 AURORA at 12 14 05_PCA 7 - Exhibit D update 11_30_08 (2)_NIM Summary 2 3" xfId="26980"/>
    <cellStyle name="_Value Copy 11 30 05 gas 12 09 05 AURORA at 12 14 05_PCA 7 - Exhibit D update 11_30_08 (2)_NIM Summary 2 3 2" xfId="26981"/>
    <cellStyle name="_Value Copy 11 30 05 gas 12 09 05 AURORA at 12 14 05_PCA 7 - Exhibit D update 11_30_08 (2)_NIM Summary 2 4" xfId="26982"/>
    <cellStyle name="_Value Copy 11 30 05 gas 12 09 05 AURORA at 12 14 05_PCA 7 - Exhibit D update 11_30_08 (2)_NIM Summary 2 4 2" xfId="26983"/>
    <cellStyle name="_Value Copy 11 30 05 gas 12 09 05 AURORA at 12 14 05_PCA 7 - Exhibit D update 11_30_08 (2)_NIM Summary 3" xfId="12572"/>
    <cellStyle name="_Value Copy 11 30 05 gas 12 09 05 AURORA at 12 14 05_PCA 7 - Exhibit D update 11_30_08 (2)_NIM Summary 3 2" xfId="26984"/>
    <cellStyle name="_Value Copy 11 30 05 gas 12 09 05 AURORA at 12 14 05_PCA 7 - Exhibit D update 11_30_08 (2)_NIM Summary 3 2 2" xfId="26985"/>
    <cellStyle name="_Value Copy 11 30 05 gas 12 09 05 AURORA at 12 14 05_PCA 7 - Exhibit D update 11_30_08 (2)_NIM Summary 3 3" xfId="26986"/>
    <cellStyle name="_Value Copy 11 30 05 gas 12 09 05 AURORA at 12 14 05_PCA 7 - Exhibit D update 11_30_08 (2)_NIM Summary 4" xfId="26987"/>
    <cellStyle name="_Value Copy 11 30 05 gas 12 09 05 AURORA at 12 14 05_PCA 7 - Exhibit D update 11_30_08 (2)_NIM Summary 4 2" xfId="26988"/>
    <cellStyle name="_Value Copy 11 30 05 gas 12 09 05 AURORA at 12 14 05_PCA 7 - Exhibit D update 11_30_08 (2)_NIM Summary 4 2 2" xfId="26989"/>
    <cellStyle name="_Value Copy 11 30 05 gas 12 09 05 AURORA at 12 14 05_PCA 7 - Exhibit D update 11_30_08 (2)_NIM Summary 4 3" xfId="26990"/>
    <cellStyle name="_Value Copy 11 30 05 gas 12 09 05 AURORA at 12 14 05_PCA 7 - Exhibit D update 11_30_08 (2)_NIM Summary 5" xfId="26991"/>
    <cellStyle name="_Value Copy 11 30 05 gas 12 09 05 AURORA at 12 14 05_PCA 7 - Exhibit D update 11_30_08 (2)_NIM Summary 5 2" xfId="26992"/>
    <cellStyle name="_Value Copy 11 30 05 gas 12 09 05 AURORA at 12 14 05_PCA 7 - Exhibit D update 11_30_08 (2)_NIM Summary 6" xfId="26993"/>
    <cellStyle name="_Value Copy 11 30 05 gas 12 09 05 AURORA at 12 14 05_PCA 7 - Exhibit D update 11_30_08 (2)_NIM Summary 6 2" xfId="26994"/>
    <cellStyle name="_Value Copy 11 30 05 gas 12 09 05 AURORA at 12 14 05_PCA 7 - Exhibit D update 11_30_08 (2)_NIM Summary_DEM-WP(C) ENERG10C--ctn Mid-C_042010 2010GRC" xfId="9780"/>
    <cellStyle name="_Value Copy 11 30 05 gas 12 09 05 AURORA at 12 14 05_PCA 7 - Exhibit D update 11_30_08 (2)_NIM Summary_DEM-WP(C) ENERG10C--ctn Mid-C_042010 2010GRC 2" xfId="39514"/>
    <cellStyle name="_Value Copy 11 30 05 gas 12 09 05 AURORA at 12 14 05_PCA 8 - Exhibit D update 12_31_09" xfId="10886"/>
    <cellStyle name="_Value Copy 11 30 05 gas 12 09 05 AURORA at 12 14 05_PCA 8 - Exhibit D update 12_31_09 2" xfId="12573"/>
    <cellStyle name="_Value Copy 11 30 05 gas 12 09 05 AURORA at 12 14 05_PCA 8 - Exhibit D update 12_31_09 2 2" xfId="39515"/>
    <cellStyle name="_Value Copy 11 30 05 gas 12 09 05 AURORA at 12 14 05_PCA 8 - Exhibit D update 12_31_09 3" xfId="39516"/>
    <cellStyle name="_Value Copy 11 30 05 gas 12 09 05 AURORA at 12 14 05_PCA 9 -  Exhibit D April 2010" xfId="10887"/>
    <cellStyle name="_Value Copy 11 30 05 gas 12 09 05 AURORA at 12 14 05_PCA 9 -  Exhibit D April 2010 (3)" xfId="4903"/>
    <cellStyle name="_Value Copy 11 30 05 gas 12 09 05 AURORA at 12 14 05_PCA 9 -  Exhibit D April 2010 (3) 2" xfId="4904"/>
    <cellStyle name="_Value Copy 11 30 05 gas 12 09 05 AURORA at 12 14 05_PCA 9 -  Exhibit D April 2010 (3) 2 2" xfId="14545"/>
    <cellStyle name="_Value Copy 11 30 05 gas 12 09 05 AURORA at 12 14 05_PCA 9 -  Exhibit D April 2010 (3) 2 2 2" xfId="26995"/>
    <cellStyle name="_Value Copy 11 30 05 gas 12 09 05 AURORA at 12 14 05_PCA 9 -  Exhibit D April 2010 (3) 2 2 2 2" xfId="26996"/>
    <cellStyle name="_Value Copy 11 30 05 gas 12 09 05 AURORA at 12 14 05_PCA 9 -  Exhibit D April 2010 (3) 2 3" xfId="26997"/>
    <cellStyle name="_Value Copy 11 30 05 gas 12 09 05 AURORA at 12 14 05_PCA 9 -  Exhibit D April 2010 (3) 2 3 2" xfId="26998"/>
    <cellStyle name="_Value Copy 11 30 05 gas 12 09 05 AURORA at 12 14 05_PCA 9 -  Exhibit D April 2010 (3) 2 4" xfId="26999"/>
    <cellStyle name="_Value Copy 11 30 05 gas 12 09 05 AURORA at 12 14 05_PCA 9 -  Exhibit D April 2010 (3) 2 4 2" xfId="27000"/>
    <cellStyle name="_Value Copy 11 30 05 gas 12 09 05 AURORA at 12 14 05_PCA 9 -  Exhibit D April 2010 (3) 3" xfId="12574"/>
    <cellStyle name="_Value Copy 11 30 05 gas 12 09 05 AURORA at 12 14 05_PCA 9 -  Exhibit D April 2010 (3) 3 2" xfId="27001"/>
    <cellStyle name="_Value Copy 11 30 05 gas 12 09 05 AURORA at 12 14 05_PCA 9 -  Exhibit D April 2010 (3) 3 2 2" xfId="27002"/>
    <cellStyle name="_Value Copy 11 30 05 gas 12 09 05 AURORA at 12 14 05_PCA 9 -  Exhibit D April 2010 (3) 3 3" xfId="27003"/>
    <cellStyle name="_Value Copy 11 30 05 gas 12 09 05 AURORA at 12 14 05_PCA 9 -  Exhibit D April 2010 (3) 4" xfId="27004"/>
    <cellStyle name="_Value Copy 11 30 05 gas 12 09 05 AURORA at 12 14 05_PCA 9 -  Exhibit D April 2010 (3) 4 2" xfId="27005"/>
    <cellStyle name="_Value Copy 11 30 05 gas 12 09 05 AURORA at 12 14 05_PCA 9 -  Exhibit D April 2010 (3) 4 2 2" xfId="27006"/>
    <cellStyle name="_Value Copy 11 30 05 gas 12 09 05 AURORA at 12 14 05_PCA 9 -  Exhibit D April 2010 (3) 4 3" xfId="27007"/>
    <cellStyle name="_Value Copy 11 30 05 gas 12 09 05 AURORA at 12 14 05_PCA 9 -  Exhibit D April 2010 (3) 5" xfId="27008"/>
    <cellStyle name="_Value Copy 11 30 05 gas 12 09 05 AURORA at 12 14 05_PCA 9 -  Exhibit D April 2010 (3) 5 2" xfId="27009"/>
    <cellStyle name="_Value Copy 11 30 05 gas 12 09 05 AURORA at 12 14 05_PCA 9 -  Exhibit D April 2010 (3) 6" xfId="27010"/>
    <cellStyle name="_Value Copy 11 30 05 gas 12 09 05 AURORA at 12 14 05_PCA 9 -  Exhibit D April 2010 (3) 6 2" xfId="27011"/>
    <cellStyle name="_Value Copy 11 30 05 gas 12 09 05 AURORA at 12 14 05_PCA 9 -  Exhibit D April 2010 (3)_DEM-WP(C) ENERG10C--ctn Mid-C_042010 2010GRC" xfId="9781"/>
    <cellStyle name="_Value Copy 11 30 05 gas 12 09 05 AURORA at 12 14 05_PCA 9 -  Exhibit D April 2010 (3)_DEM-WP(C) ENERG10C--ctn Mid-C_042010 2010GRC 2" xfId="39517"/>
    <cellStyle name="_Value Copy 11 30 05 gas 12 09 05 AURORA at 12 14 05_PCA 9 -  Exhibit D April 2010 2" xfId="12575"/>
    <cellStyle name="_Value Copy 11 30 05 gas 12 09 05 AURORA at 12 14 05_PCA 9 -  Exhibit D April 2010 2 2" xfId="39518"/>
    <cellStyle name="_Value Copy 11 30 05 gas 12 09 05 AURORA at 12 14 05_PCA 9 -  Exhibit D April 2010 3" xfId="12576"/>
    <cellStyle name="_Value Copy 11 30 05 gas 12 09 05 AURORA at 12 14 05_PCA 9 -  Exhibit D April 2010 3 2" xfId="39519"/>
    <cellStyle name="_Value Copy 11 30 05 gas 12 09 05 AURORA at 12 14 05_PCA 9 -  Exhibit D April 2010 4" xfId="12577"/>
    <cellStyle name="_Value Copy 11 30 05 gas 12 09 05 AURORA at 12 14 05_PCA 9 -  Exhibit D April 2010 4 2" xfId="39520"/>
    <cellStyle name="_Value Copy 11 30 05 gas 12 09 05 AURORA at 12 14 05_PCA 9 -  Exhibit D April 2010 5" xfId="12578"/>
    <cellStyle name="_Value Copy 11 30 05 gas 12 09 05 AURORA at 12 14 05_PCA 9 -  Exhibit D April 2010 5 2" xfId="39521"/>
    <cellStyle name="_Value Copy 11 30 05 gas 12 09 05 AURORA at 12 14 05_PCA 9 -  Exhibit D April 2010 6" xfId="12579"/>
    <cellStyle name="_Value Copy 11 30 05 gas 12 09 05 AURORA at 12 14 05_PCA 9 -  Exhibit D April 2010 6 2" xfId="39522"/>
    <cellStyle name="_Value Copy 11 30 05 gas 12 09 05 AURORA at 12 14 05_PCA 9 -  Exhibit D April 2010 7" xfId="39523"/>
    <cellStyle name="_Value Copy 11 30 05 gas 12 09 05 AURORA at 12 14 05_PCA 9 -  Exhibit D Feb 2010" xfId="10888"/>
    <cellStyle name="_Value Copy 11 30 05 gas 12 09 05 AURORA at 12 14 05_PCA 9 -  Exhibit D Feb 2010 2" xfId="12580"/>
    <cellStyle name="_Value Copy 11 30 05 gas 12 09 05 AURORA at 12 14 05_PCA 9 -  Exhibit D Feb 2010 2 2" xfId="39524"/>
    <cellStyle name="_Value Copy 11 30 05 gas 12 09 05 AURORA at 12 14 05_PCA 9 -  Exhibit D Feb 2010 3" xfId="39525"/>
    <cellStyle name="_Value Copy 11 30 05 gas 12 09 05 AURORA at 12 14 05_PCA 9 -  Exhibit D Feb 2010 v2" xfId="10889"/>
    <cellStyle name="_Value Copy 11 30 05 gas 12 09 05 AURORA at 12 14 05_PCA 9 -  Exhibit D Feb 2010 v2 2" xfId="12581"/>
    <cellStyle name="_Value Copy 11 30 05 gas 12 09 05 AURORA at 12 14 05_PCA 9 -  Exhibit D Feb 2010 v2 2 2" xfId="39526"/>
    <cellStyle name="_Value Copy 11 30 05 gas 12 09 05 AURORA at 12 14 05_PCA 9 -  Exhibit D Feb 2010 v2 3" xfId="39527"/>
    <cellStyle name="_Value Copy 11 30 05 gas 12 09 05 AURORA at 12 14 05_PCA 9 -  Exhibit D Feb 2010 WF" xfId="10890"/>
    <cellStyle name="_Value Copy 11 30 05 gas 12 09 05 AURORA at 12 14 05_PCA 9 -  Exhibit D Feb 2010 WF 2" xfId="12582"/>
    <cellStyle name="_Value Copy 11 30 05 gas 12 09 05 AURORA at 12 14 05_PCA 9 -  Exhibit D Feb 2010 WF 2 2" xfId="39528"/>
    <cellStyle name="_Value Copy 11 30 05 gas 12 09 05 AURORA at 12 14 05_PCA 9 -  Exhibit D Feb 2010 WF 3" xfId="39529"/>
    <cellStyle name="_Value Copy 11 30 05 gas 12 09 05 AURORA at 12 14 05_PCA 9 -  Exhibit D Jan 2010" xfId="10891"/>
    <cellStyle name="_Value Copy 11 30 05 gas 12 09 05 AURORA at 12 14 05_PCA 9 -  Exhibit D Jan 2010 2" xfId="12583"/>
    <cellStyle name="_Value Copy 11 30 05 gas 12 09 05 AURORA at 12 14 05_PCA 9 -  Exhibit D Jan 2010 2 2" xfId="39530"/>
    <cellStyle name="_Value Copy 11 30 05 gas 12 09 05 AURORA at 12 14 05_PCA 9 -  Exhibit D Jan 2010 3" xfId="39531"/>
    <cellStyle name="_Value Copy 11 30 05 gas 12 09 05 AURORA at 12 14 05_PCA 9 -  Exhibit D March 2010 (2)" xfId="10892"/>
    <cellStyle name="_Value Copy 11 30 05 gas 12 09 05 AURORA at 12 14 05_PCA 9 -  Exhibit D March 2010 (2) 2" xfId="12584"/>
    <cellStyle name="_Value Copy 11 30 05 gas 12 09 05 AURORA at 12 14 05_PCA 9 -  Exhibit D March 2010 (2) 2 2" xfId="39532"/>
    <cellStyle name="_Value Copy 11 30 05 gas 12 09 05 AURORA at 12 14 05_PCA 9 -  Exhibit D March 2010 (2) 3" xfId="39533"/>
    <cellStyle name="_Value Copy 11 30 05 gas 12 09 05 AURORA at 12 14 05_PCA 9 -  Exhibit D Nov 2010" xfId="10893"/>
    <cellStyle name="_Value Copy 11 30 05 gas 12 09 05 AURORA at 12 14 05_PCA 9 -  Exhibit D Nov 2010 2" xfId="12585"/>
    <cellStyle name="_Value Copy 11 30 05 gas 12 09 05 AURORA at 12 14 05_PCA 9 -  Exhibit D Nov 2010 2 2" xfId="39534"/>
    <cellStyle name="_Value Copy 11 30 05 gas 12 09 05 AURORA at 12 14 05_PCA 9 -  Exhibit D Nov 2010 3" xfId="39535"/>
    <cellStyle name="_Value Copy 11 30 05 gas 12 09 05 AURORA at 12 14 05_PCA 9 - Exhibit D at August 2010" xfId="10894"/>
    <cellStyle name="_Value Copy 11 30 05 gas 12 09 05 AURORA at 12 14 05_PCA 9 - Exhibit D at August 2010 2" xfId="12586"/>
    <cellStyle name="_Value Copy 11 30 05 gas 12 09 05 AURORA at 12 14 05_PCA 9 - Exhibit D at August 2010 2 2" xfId="39536"/>
    <cellStyle name="_Value Copy 11 30 05 gas 12 09 05 AURORA at 12 14 05_PCA 9 - Exhibit D at August 2010 3" xfId="39537"/>
    <cellStyle name="_Value Copy 11 30 05 gas 12 09 05 AURORA at 12 14 05_PCA 9 - Exhibit D June 2010 GRC" xfId="10895"/>
    <cellStyle name="_Value Copy 11 30 05 gas 12 09 05 AURORA at 12 14 05_PCA 9 - Exhibit D June 2010 GRC 2" xfId="12587"/>
    <cellStyle name="_Value Copy 11 30 05 gas 12 09 05 AURORA at 12 14 05_PCA 9 - Exhibit D June 2010 GRC 2 2" xfId="39538"/>
    <cellStyle name="_Value Copy 11 30 05 gas 12 09 05 AURORA at 12 14 05_PCA 9 - Exhibit D June 2010 GRC 3" xfId="39539"/>
    <cellStyle name="_Value Copy 11 30 05 gas 12 09 05 AURORA at 12 14 05_Power Costs - Comparison bx Rbtl-Staff-Jt-PC" xfId="4905"/>
    <cellStyle name="_Value Copy 11 30 05 gas 12 09 05 AURORA at 12 14 05_Power Costs - Comparison bx Rbtl-Staff-Jt-PC 2" xfId="4906"/>
    <cellStyle name="_Value Copy 11 30 05 gas 12 09 05 AURORA at 12 14 05_Power Costs - Comparison bx Rbtl-Staff-Jt-PC 2 2" xfId="4907"/>
    <cellStyle name="_Value Copy 11 30 05 gas 12 09 05 AURORA at 12 14 05_Power Costs - Comparison bx Rbtl-Staff-Jt-PC 2 2 2" xfId="19200"/>
    <cellStyle name="_Value Copy 11 30 05 gas 12 09 05 AURORA at 12 14 05_Power Costs - Comparison bx Rbtl-Staff-Jt-PC 2 2 2 2" xfId="27012"/>
    <cellStyle name="_Value Copy 11 30 05 gas 12 09 05 AURORA at 12 14 05_Power Costs - Comparison bx Rbtl-Staff-Jt-PC 2 3" xfId="14547"/>
    <cellStyle name="_Value Copy 11 30 05 gas 12 09 05 AURORA at 12 14 05_Power Costs - Comparison bx Rbtl-Staff-Jt-PC 2 3 2" xfId="27013"/>
    <cellStyle name="_Value Copy 11 30 05 gas 12 09 05 AURORA at 12 14 05_Power Costs - Comparison bx Rbtl-Staff-Jt-PC 2 4" xfId="27014"/>
    <cellStyle name="_Value Copy 11 30 05 gas 12 09 05 AURORA at 12 14 05_Power Costs - Comparison bx Rbtl-Staff-Jt-PC 2 4 2" xfId="27015"/>
    <cellStyle name="_Value Copy 11 30 05 gas 12 09 05 AURORA at 12 14 05_Power Costs - Comparison bx Rbtl-Staff-Jt-PC 3" xfId="4908"/>
    <cellStyle name="_Value Copy 11 30 05 gas 12 09 05 AURORA at 12 14 05_Power Costs - Comparison bx Rbtl-Staff-Jt-PC 3 2" xfId="19201"/>
    <cellStyle name="_Value Copy 11 30 05 gas 12 09 05 AURORA at 12 14 05_Power Costs - Comparison bx Rbtl-Staff-Jt-PC 3 2 2" xfId="27016"/>
    <cellStyle name="_Value Copy 11 30 05 gas 12 09 05 AURORA at 12 14 05_Power Costs - Comparison bx Rbtl-Staff-Jt-PC 3 3" xfId="27017"/>
    <cellStyle name="_Value Copy 11 30 05 gas 12 09 05 AURORA at 12 14 05_Power Costs - Comparison bx Rbtl-Staff-Jt-PC 4" xfId="14546"/>
    <cellStyle name="_Value Copy 11 30 05 gas 12 09 05 AURORA at 12 14 05_Power Costs - Comparison bx Rbtl-Staff-Jt-PC 4 2" xfId="27018"/>
    <cellStyle name="_Value Copy 11 30 05 gas 12 09 05 AURORA at 12 14 05_Power Costs - Comparison bx Rbtl-Staff-Jt-PC 4 2 2" xfId="27019"/>
    <cellStyle name="_Value Copy 11 30 05 gas 12 09 05 AURORA at 12 14 05_Power Costs - Comparison bx Rbtl-Staff-Jt-PC 4 3" xfId="27020"/>
    <cellStyle name="_Value Copy 11 30 05 gas 12 09 05 AURORA at 12 14 05_Power Costs - Comparison bx Rbtl-Staff-Jt-PC 5" xfId="27021"/>
    <cellStyle name="_Value Copy 11 30 05 gas 12 09 05 AURORA at 12 14 05_Power Costs - Comparison bx Rbtl-Staff-Jt-PC 5 2" xfId="27022"/>
    <cellStyle name="_Value Copy 11 30 05 gas 12 09 05 AURORA at 12 14 05_Power Costs - Comparison bx Rbtl-Staff-Jt-PC 6" xfId="27023"/>
    <cellStyle name="_Value Copy 11 30 05 gas 12 09 05 AURORA at 12 14 05_Power Costs - Comparison bx Rbtl-Staff-Jt-PC 6 2" xfId="27024"/>
    <cellStyle name="_Value Copy 11 30 05 gas 12 09 05 AURORA at 12 14 05_Power Costs - Comparison bx Rbtl-Staff-Jt-PC_Adj Bench DR 3 for Initial Briefs (Electric)" xfId="4909"/>
    <cellStyle name="_Value Copy 11 30 05 gas 12 09 05 AURORA at 12 14 05_Power Costs - Comparison bx Rbtl-Staff-Jt-PC_Adj Bench DR 3 for Initial Briefs (Electric) 2" xfId="4910"/>
    <cellStyle name="_Value Copy 11 30 05 gas 12 09 05 AURORA at 12 14 05_Power Costs - Comparison bx Rbtl-Staff-Jt-PC_Adj Bench DR 3 for Initial Briefs (Electric) 2 2" xfId="4911"/>
    <cellStyle name="_Value Copy 11 30 05 gas 12 09 05 AURORA at 12 14 05_Power Costs - Comparison bx Rbtl-Staff-Jt-PC_Adj Bench DR 3 for Initial Briefs (Electric) 2 2 2" xfId="19202"/>
    <cellStyle name="_Value Copy 11 30 05 gas 12 09 05 AURORA at 12 14 05_Power Costs - Comparison bx Rbtl-Staff-Jt-PC_Adj Bench DR 3 for Initial Briefs (Electric) 2 2 2 2" xfId="27025"/>
    <cellStyle name="_Value Copy 11 30 05 gas 12 09 05 AURORA at 12 14 05_Power Costs - Comparison bx Rbtl-Staff-Jt-PC_Adj Bench DR 3 for Initial Briefs (Electric) 2 3" xfId="14549"/>
    <cellStyle name="_Value Copy 11 30 05 gas 12 09 05 AURORA at 12 14 05_Power Costs - Comparison bx Rbtl-Staff-Jt-PC_Adj Bench DR 3 for Initial Briefs (Electric) 2 3 2" xfId="27026"/>
    <cellStyle name="_Value Copy 11 30 05 gas 12 09 05 AURORA at 12 14 05_Power Costs - Comparison bx Rbtl-Staff-Jt-PC_Adj Bench DR 3 for Initial Briefs (Electric) 2 4" xfId="27027"/>
    <cellStyle name="_Value Copy 11 30 05 gas 12 09 05 AURORA at 12 14 05_Power Costs - Comparison bx Rbtl-Staff-Jt-PC_Adj Bench DR 3 for Initial Briefs (Electric) 2 4 2" xfId="27028"/>
    <cellStyle name="_Value Copy 11 30 05 gas 12 09 05 AURORA at 12 14 05_Power Costs - Comparison bx Rbtl-Staff-Jt-PC_Adj Bench DR 3 for Initial Briefs (Electric) 3" xfId="4912"/>
    <cellStyle name="_Value Copy 11 30 05 gas 12 09 05 AURORA at 12 14 05_Power Costs - Comparison bx Rbtl-Staff-Jt-PC_Adj Bench DR 3 for Initial Briefs (Electric) 3 2" xfId="19203"/>
    <cellStyle name="_Value Copy 11 30 05 gas 12 09 05 AURORA at 12 14 05_Power Costs - Comparison bx Rbtl-Staff-Jt-PC_Adj Bench DR 3 for Initial Briefs (Electric) 3 2 2" xfId="27029"/>
    <cellStyle name="_Value Copy 11 30 05 gas 12 09 05 AURORA at 12 14 05_Power Costs - Comparison bx Rbtl-Staff-Jt-PC_Adj Bench DR 3 for Initial Briefs (Electric) 3 3" xfId="27030"/>
    <cellStyle name="_Value Copy 11 30 05 gas 12 09 05 AURORA at 12 14 05_Power Costs - Comparison bx Rbtl-Staff-Jt-PC_Adj Bench DR 3 for Initial Briefs (Electric) 4" xfId="14548"/>
    <cellStyle name="_Value Copy 11 30 05 gas 12 09 05 AURORA at 12 14 05_Power Costs - Comparison bx Rbtl-Staff-Jt-PC_Adj Bench DR 3 for Initial Briefs (Electric) 4 2" xfId="27031"/>
    <cellStyle name="_Value Copy 11 30 05 gas 12 09 05 AURORA at 12 14 05_Power Costs - Comparison bx Rbtl-Staff-Jt-PC_Adj Bench DR 3 for Initial Briefs (Electric) 4 2 2" xfId="27032"/>
    <cellStyle name="_Value Copy 11 30 05 gas 12 09 05 AURORA at 12 14 05_Power Costs - Comparison bx Rbtl-Staff-Jt-PC_Adj Bench DR 3 for Initial Briefs (Electric) 4 3" xfId="27033"/>
    <cellStyle name="_Value Copy 11 30 05 gas 12 09 05 AURORA at 12 14 05_Power Costs - Comparison bx Rbtl-Staff-Jt-PC_Adj Bench DR 3 for Initial Briefs (Electric) 5" xfId="27034"/>
    <cellStyle name="_Value Copy 11 30 05 gas 12 09 05 AURORA at 12 14 05_Power Costs - Comparison bx Rbtl-Staff-Jt-PC_Adj Bench DR 3 for Initial Briefs (Electric) 5 2" xfId="27035"/>
    <cellStyle name="_Value Copy 11 30 05 gas 12 09 05 AURORA at 12 14 05_Power Costs - Comparison bx Rbtl-Staff-Jt-PC_Adj Bench DR 3 for Initial Briefs (Electric) 6" xfId="27036"/>
    <cellStyle name="_Value Copy 11 30 05 gas 12 09 05 AURORA at 12 14 05_Power Costs - Comparison bx Rbtl-Staff-Jt-PC_Adj Bench DR 3 for Initial Briefs (Electric) 6 2" xfId="27037"/>
    <cellStyle name="_Value Copy 11 30 05 gas 12 09 05 AURORA at 12 14 05_Power Costs - Comparison bx Rbtl-Staff-Jt-PC_Adj Bench DR 3 for Initial Briefs (Electric)_DEM-WP(C) ENERG10C--ctn Mid-C_042010 2010GRC" xfId="9782"/>
    <cellStyle name="_Value Copy 11 30 05 gas 12 09 05 AURORA at 12 14 05_Power Costs - Comparison bx Rbtl-Staff-Jt-PC_Adj Bench DR 3 for Initial Briefs (Electric)_DEM-WP(C) ENERG10C--ctn Mid-C_042010 2010GRC 2" xfId="39540"/>
    <cellStyle name="_Value Copy 11 30 05 gas 12 09 05 AURORA at 12 14 05_Power Costs - Comparison bx Rbtl-Staff-Jt-PC_DEM-WP(C) ENERG10C--ctn Mid-C_042010 2010GRC" xfId="9783"/>
    <cellStyle name="_Value Copy 11 30 05 gas 12 09 05 AURORA at 12 14 05_Power Costs - Comparison bx Rbtl-Staff-Jt-PC_DEM-WP(C) ENERG10C--ctn Mid-C_042010 2010GRC 2" xfId="39541"/>
    <cellStyle name="_Value Copy 11 30 05 gas 12 09 05 AURORA at 12 14 05_Power Costs - Comparison bx Rbtl-Staff-Jt-PC_Electric Rev Req Model (2009 GRC) Rebuttal" xfId="4913"/>
    <cellStyle name="_Value Copy 11 30 05 gas 12 09 05 AURORA at 12 14 05_Power Costs - Comparison bx Rbtl-Staff-Jt-PC_Electric Rev Req Model (2009 GRC) Rebuttal 2" xfId="4914"/>
    <cellStyle name="_Value Copy 11 30 05 gas 12 09 05 AURORA at 12 14 05_Power Costs - Comparison bx Rbtl-Staff-Jt-PC_Electric Rev Req Model (2009 GRC) Rebuttal 2 2" xfId="4915"/>
    <cellStyle name="_Value Copy 11 30 05 gas 12 09 05 AURORA at 12 14 05_Power Costs - Comparison bx Rbtl-Staff-Jt-PC_Electric Rev Req Model (2009 GRC) Rebuttal 2 2 2" xfId="19204"/>
    <cellStyle name="_Value Copy 11 30 05 gas 12 09 05 AURORA at 12 14 05_Power Costs - Comparison bx Rbtl-Staff-Jt-PC_Electric Rev Req Model (2009 GRC) Rebuttal 2 3" xfId="16405"/>
    <cellStyle name="_Value Copy 11 30 05 gas 12 09 05 AURORA at 12 14 05_Power Costs - Comparison bx Rbtl-Staff-Jt-PC_Electric Rev Req Model (2009 GRC) Rebuttal 3" xfId="4916"/>
    <cellStyle name="_Value Copy 11 30 05 gas 12 09 05 AURORA at 12 14 05_Power Costs - Comparison bx Rbtl-Staff-Jt-PC_Electric Rev Req Model (2009 GRC) Rebuttal 3 2" xfId="19205"/>
    <cellStyle name="_Value Copy 11 30 05 gas 12 09 05 AURORA at 12 14 05_Power Costs - Comparison bx Rbtl-Staff-Jt-PC_Electric Rev Req Model (2009 GRC) Rebuttal 4" xfId="14550"/>
    <cellStyle name="_Value Copy 11 30 05 gas 12 09 05 AURORA at 12 14 05_Power Costs - Comparison bx Rbtl-Staff-Jt-PC_Electric Rev Req Model (2009 GRC) Rebuttal REmoval of New  WH Solar AdjustMI" xfId="4917"/>
    <cellStyle name="_Value Copy 11 30 05 gas 12 09 05 AURORA at 12 14 05_Power Costs - Comparison bx Rbtl-Staff-Jt-PC_Electric Rev Req Model (2009 GRC) Rebuttal REmoval of New  WH Solar AdjustMI 2" xfId="4918"/>
    <cellStyle name="_Value Copy 11 30 05 gas 12 09 05 AURORA at 12 14 05_Power Costs - Comparison bx Rbtl-Staff-Jt-PC_Electric Rev Req Model (2009 GRC) Rebuttal REmoval of New  WH Solar AdjustMI 2 2" xfId="4919"/>
    <cellStyle name="_Value Copy 11 30 05 gas 12 09 05 AURORA at 12 14 05_Power Costs - Comparison bx Rbtl-Staff-Jt-PC_Electric Rev Req Model (2009 GRC) Rebuttal REmoval of New  WH Solar AdjustMI 2 2 2" xfId="19206"/>
    <cellStyle name="_Value Copy 11 30 05 gas 12 09 05 AURORA at 12 14 05_Power Costs - Comparison bx Rbtl-Staff-Jt-PC_Electric Rev Req Model (2009 GRC) Rebuttal REmoval of New  WH Solar AdjustMI 2 2 2 2" xfId="27038"/>
    <cellStyle name="_Value Copy 11 30 05 gas 12 09 05 AURORA at 12 14 05_Power Costs - Comparison bx Rbtl-Staff-Jt-PC_Electric Rev Req Model (2009 GRC) Rebuttal REmoval of New  WH Solar AdjustMI 2 3" xfId="14552"/>
    <cellStyle name="_Value Copy 11 30 05 gas 12 09 05 AURORA at 12 14 05_Power Costs - Comparison bx Rbtl-Staff-Jt-PC_Electric Rev Req Model (2009 GRC) Rebuttal REmoval of New  WH Solar AdjustMI 2 3 2" xfId="27039"/>
    <cellStyle name="_Value Copy 11 30 05 gas 12 09 05 AURORA at 12 14 05_Power Costs - Comparison bx Rbtl-Staff-Jt-PC_Electric Rev Req Model (2009 GRC) Rebuttal REmoval of New  WH Solar AdjustMI 2 4" xfId="27040"/>
    <cellStyle name="_Value Copy 11 30 05 gas 12 09 05 AURORA at 12 14 05_Power Costs - Comparison bx Rbtl-Staff-Jt-PC_Electric Rev Req Model (2009 GRC) Rebuttal REmoval of New  WH Solar AdjustMI 2 4 2" xfId="27041"/>
    <cellStyle name="_Value Copy 11 30 05 gas 12 09 05 AURORA at 12 14 05_Power Costs - Comparison bx Rbtl-Staff-Jt-PC_Electric Rev Req Model (2009 GRC) Rebuttal REmoval of New  WH Solar AdjustMI 3" xfId="4920"/>
    <cellStyle name="_Value Copy 11 30 05 gas 12 09 05 AURORA at 12 14 05_Power Costs - Comparison bx Rbtl-Staff-Jt-PC_Electric Rev Req Model (2009 GRC) Rebuttal REmoval of New  WH Solar AdjustMI 3 2" xfId="19207"/>
    <cellStyle name="_Value Copy 11 30 05 gas 12 09 05 AURORA at 12 14 05_Power Costs - Comparison bx Rbtl-Staff-Jt-PC_Electric Rev Req Model (2009 GRC) Rebuttal REmoval of New  WH Solar AdjustMI 3 2 2" xfId="27042"/>
    <cellStyle name="_Value Copy 11 30 05 gas 12 09 05 AURORA at 12 14 05_Power Costs - Comparison bx Rbtl-Staff-Jt-PC_Electric Rev Req Model (2009 GRC) Rebuttal REmoval of New  WH Solar AdjustMI 3 3" xfId="27043"/>
    <cellStyle name="_Value Copy 11 30 05 gas 12 09 05 AURORA at 12 14 05_Power Costs - Comparison bx Rbtl-Staff-Jt-PC_Electric Rev Req Model (2009 GRC) Rebuttal REmoval of New  WH Solar AdjustMI 4" xfId="14551"/>
    <cellStyle name="_Value Copy 11 30 05 gas 12 09 05 AURORA at 12 14 05_Power Costs - Comparison bx Rbtl-Staff-Jt-PC_Electric Rev Req Model (2009 GRC) Rebuttal REmoval of New  WH Solar AdjustMI 4 2" xfId="27044"/>
    <cellStyle name="_Value Copy 11 30 05 gas 12 09 05 AURORA at 12 14 05_Power Costs - Comparison bx Rbtl-Staff-Jt-PC_Electric Rev Req Model (2009 GRC) Rebuttal REmoval of New  WH Solar AdjustMI 4 2 2" xfId="27045"/>
    <cellStyle name="_Value Copy 11 30 05 gas 12 09 05 AURORA at 12 14 05_Power Costs - Comparison bx Rbtl-Staff-Jt-PC_Electric Rev Req Model (2009 GRC) Rebuttal REmoval of New  WH Solar AdjustMI 4 3" xfId="27046"/>
    <cellStyle name="_Value Copy 11 30 05 gas 12 09 05 AURORA at 12 14 05_Power Costs - Comparison bx Rbtl-Staff-Jt-PC_Electric Rev Req Model (2009 GRC) Rebuttal REmoval of New  WH Solar AdjustMI 5" xfId="27047"/>
    <cellStyle name="_Value Copy 11 30 05 gas 12 09 05 AURORA at 12 14 05_Power Costs - Comparison bx Rbtl-Staff-Jt-PC_Electric Rev Req Model (2009 GRC) Rebuttal REmoval of New  WH Solar AdjustMI 5 2" xfId="27048"/>
    <cellStyle name="_Value Copy 11 30 05 gas 12 09 05 AURORA at 12 14 05_Power Costs - Comparison bx Rbtl-Staff-Jt-PC_Electric Rev Req Model (2009 GRC) Rebuttal REmoval of New  WH Solar AdjustMI 6" xfId="27049"/>
    <cellStyle name="_Value Copy 11 30 05 gas 12 09 05 AURORA at 12 14 05_Power Costs - Comparison bx Rbtl-Staff-Jt-PC_Electric Rev Req Model (2009 GRC) Rebuttal REmoval of New  WH Solar AdjustMI 6 2" xfId="27050"/>
    <cellStyle name="_Value Copy 11 30 05 gas 12 09 05 AURORA at 12 14 05_Power Costs - Comparison bx Rbtl-Staff-Jt-PC_Electric Rev Req Model (2009 GRC) Rebuttal REmoval of New  WH Solar AdjustMI_DEM-WP(C) ENERG10C--ctn Mid-C_042010 2010GRC" xfId="9784"/>
    <cellStyle name="_Value Copy 11 30 05 gas 12 09 05 AURORA at 12 14 05_Power Costs - Comparison bx Rbtl-Staff-Jt-PC_Electric Rev Req Model (2009 GRC) Rebuttal REmoval of New  WH Solar AdjustMI_DEM-WP(C) ENERG10C--ctn Mid-C_042010 2010GRC 2" xfId="39542"/>
    <cellStyle name="_Value Copy 11 30 05 gas 12 09 05 AURORA at 12 14 05_Power Costs - Comparison bx Rbtl-Staff-Jt-PC_Electric Rev Req Model (2009 GRC) Revised 01-18-2010" xfId="4921"/>
    <cellStyle name="_Value Copy 11 30 05 gas 12 09 05 AURORA at 12 14 05_Power Costs - Comparison bx Rbtl-Staff-Jt-PC_Electric Rev Req Model (2009 GRC) Revised 01-18-2010 2" xfId="4922"/>
    <cellStyle name="_Value Copy 11 30 05 gas 12 09 05 AURORA at 12 14 05_Power Costs - Comparison bx Rbtl-Staff-Jt-PC_Electric Rev Req Model (2009 GRC) Revised 01-18-2010 2 2" xfId="4923"/>
    <cellStyle name="_Value Copy 11 30 05 gas 12 09 05 AURORA at 12 14 05_Power Costs - Comparison bx Rbtl-Staff-Jt-PC_Electric Rev Req Model (2009 GRC) Revised 01-18-2010 2 2 2" xfId="19208"/>
    <cellStyle name="_Value Copy 11 30 05 gas 12 09 05 AURORA at 12 14 05_Power Costs - Comparison bx Rbtl-Staff-Jt-PC_Electric Rev Req Model (2009 GRC) Revised 01-18-2010 2 2 2 2" xfId="27051"/>
    <cellStyle name="_Value Copy 11 30 05 gas 12 09 05 AURORA at 12 14 05_Power Costs - Comparison bx Rbtl-Staff-Jt-PC_Electric Rev Req Model (2009 GRC) Revised 01-18-2010 2 3" xfId="14554"/>
    <cellStyle name="_Value Copy 11 30 05 gas 12 09 05 AURORA at 12 14 05_Power Costs - Comparison bx Rbtl-Staff-Jt-PC_Electric Rev Req Model (2009 GRC) Revised 01-18-2010 2 3 2" xfId="27052"/>
    <cellStyle name="_Value Copy 11 30 05 gas 12 09 05 AURORA at 12 14 05_Power Costs - Comparison bx Rbtl-Staff-Jt-PC_Electric Rev Req Model (2009 GRC) Revised 01-18-2010 2 4" xfId="27053"/>
    <cellStyle name="_Value Copy 11 30 05 gas 12 09 05 AURORA at 12 14 05_Power Costs - Comparison bx Rbtl-Staff-Jt-PC_Electric Rev Req Model (2009 GRC) Revised 01-18-2010 2 4 2" xfId="27054"/>
    <cellStyle name="_Value Copy 11 30 05 gas 12 09 05 AURORA at 12 14 05_Power Costs - Comparison bx Rbtl-Staff-Jt-PC_Electric Rev Req Model (2009 GRC) Revised 01-18-2010 3" xfId="4924"/>
    <cellStyle name="_Value Copy 11 30 05 gas 12 09 05 AURORA at 12 14 05_Power Costs - Comparison bx Rbtl-Staff-Jt-PC_Electric Rev Req Model (2009 GRC) Revised 01-18-2010 3 2" xfId="19209"/>
    <cellStyle name="_Value Copy 11 30 05 gas 12 09 05 AURORA at 12 14 05_Power Costs - Comparison bx Rbtl-Staff-Jt-PC_Electric Rev Req Model (2009 GRC) Revised 01-18-2010 3 2 2" xfId="27055"/>
    <cellStyle name="_Value Copy 11 30 05 gas 12 09 05 AURORA at 12 14 05_Power Costs - Comparison bx Rbtl-Staff-Jt-PC_Electric Rev Req Model (2009 GRC) Revised 01-18-2010 3 3" xfId="27056"/>
    <cellStyle name="_Value Copy 11 30 05 gas 12 09 05 AURORA at 12 14 05_Power Costs - Comparison bx Rbtl-Staff-Jt-PC_Electric Rev Req Model (2009 GRC) Revised 01-18-2010 4" xfId="14553"/>
    <cellStyle name="_Value Copy 11 30 05 gas 12 09 05 AURORA at 12 14 05_Power Costs - Comparison bx Rbtl-Staff-Jt-PC_Electric Rev Req Model (2009 GRC) Revised 01-18-2010 4 2" xfId="27057"/>
    <cellStyle name="_Value Copy 11 30 05 gas 12 09 05 AURORA at 12 14 05_Power Costs - Comparison bx Rbtl-Staff-Jt-PC_Electric Rev Req Model (2009 GRC) Revised 01-18-2010 4 2 2" xfId="27058"/>
    <cellStyle name="_Value Copy 11 30 05 gas 12 09 05 AURORA at 12 14 05_Power Costs - Comparison bx Rbtl-Staff-Jt-PC_Electric Rev Req Model (2009 GRC) Revised 01-18-2010 4 3" xfId="27059"/>
    <cellStyle name="_Value Copy 11 30 05 gas 12 09 05 AURORA at 12 14 05_Power Costs - Comparison bx Rbtl-Staff-Jt-PC_Electric Rev Req Model (2009 GRC) Revised 01-18-2010 5" xfId="27060"/>
    <cellStyle name="_Value Copy 11 30 05 gas 12 09 05 AURORA at 12 14 05_Power Costs - Comparison bx Rbtl-Staff-Jt-PC_Electric Rev Req Model (2009 GRC) Revised 01-18-2010 5 2" xfId="27061"/>
    <cellStyle name="_Value Copy 11 30 05 gas 12 09 05 AURORA at 12 14 05_Power Costs - Comparison bx Rbtl-Staff-Jt-PC_Electric Rev Req Model (2009 GRC) Revised 01-18-2010 6" xfId="27062"/>
    <cellStyle name="_Value Copy 11 30 05 gas 12 09 05 AURORA at 12 14 05_Power Costs - Comparison bx Rbtl-Staff-Jt-PC_Electric Rev Req Model (2009 GRC) Revised 01-18-2010 6 2" xfId="27063"/>
    <cellStyle name="_Value Copy 11 30 05 gas 12 09 05 AURORA at 12 14 05_Power Costs - Comparison bx Rbtl-Staff-Jt-PC_Electric Rev Req Model (2009 GRC) Revised 01-18-2010_DEM-WP(C) ENERG10C--ctn Mid-C_042010 2010GRC" xfId="9785"/>
    <cellStyle name="_Value Copy 11 30 05 gas 12 09 05 AURORA at 12 14 05_Power Costs - Comparison bx Rbtl-Staff-Jt-PC_Electric Rev Req Model (2009 GRC) Revised 01-18-2010_DEM-WP(C) ENERG10C--ctn Mid-C_042010 2010GRC 2" xfId="39543"/>
    <cellStyle name="_Value Copy 11 30 05 gas 12 09 05 AURORA at 12 14 05_Power Costs - Comparison bx Rbtl-Staff-Jt-PC_Final Order Electric EXHIBIT A-1" xfId="4925"/>
    <cellStyle name="_Value Copy 11 30 05 gas 12 09 05 AURORA at 12 14 05_Power Costs - Comparison bx Rbtl-Staff-Jt-PC_Final Order Electric EXHIBIT A-1 2" xfId="4926"/>
    <cellStyle name="_Value Copy 11 30 05 gas 12 09 05 AURORA at 12 14 05_Power Costs - Comparison bx Rbtl-Staff-Jt-PC_Final Order Electric EXHIBIT A-1 2 2" xfId="4927"/>
    <cellStyle name="_Value Copy 11 30 05 gas 12 09 05 AURORA at 12 14 05_Power Costs - Comparison bx Rbtl-Staff-Jt-PC_Final Order Electric EXHIBIT A-1 2 2 2" xfId="19210"/>
    <cellStyle name="_Value Copy 11 30 05 gas 12 09 05 AURORA at 12 14 05_Power Costs - Comparison bx Rbtl-Staff-Jt-PC_Final Order Electric EXHIBIT A-1 2 3" xfId="16406"/>
    <cellStyle name="_Value Copy 11 30 05 gas 12 09 05 AURORA at 12 14 05_Power Costs - Comparison bx Rbtl-Staff-Jt-PC_Final Order Electric EXHIBIT A-1 3" xfId="4928"/>
    <cellStyle name="_Value Copy 11 30 05 gas 12 09 05 AURORA at 12 14 05_Power Costs - Comparison bx Rbtl-Staff-Jt-PC_Final Order Electric EXHIBIT A-1 3 2" xfId="19211"/>
    <cellStyle name="_Value Copy 11 30 05 gas 12 09 05 AURORA at 12 14 05_Power Costs - Comparison bx Rbtl-Staff-Jt-PC_Final Order Electric EXHIBIT A-1 3 2 2" xfId="27064"/>
    <cellStyle name="_Value Copy 11 30 05 gas 12 09 05 AURORA at 12 14 05_Power Costs - Comparison bx Rbtl-Staff-Jt-PC_Final Order Electric EXHIBIT A-1 3 3" xfId="27065"/>
    <cellStyle name="_Value Copy 11 30 05 gas 12 09 05 AURORA at 12 14 05_Power Costs - Comparison bx Rbtl-Staff-Jt-PC_Final Order Electric EXHIBIT A-1 4" xfId="14555"/>
    <cellStyle name="_Value Copy 11 30 05 gas 12 09 05 AURORA at 12 14 05_Power Costs - Comparison bx Rbtl-Staff-Jt-PC_Final Order Electric EXHIBIT A-1 4 2" xfId="27066"/>
    <cellStyle name="_Value Copy 11 30 05 gas 12 09 05 AURORA at 12 14 05_Power Costs - Comparison bx Rbtl-Staff-Jt-PC_Final Order Electric EXHIBIT A-1 5" xfId="27067"/>
    <cellStyle name="_Value Copy 11 30 05 gas 12 09 05 AURORA at 12 14 05_Power Costs - Comparison bx Rbtl-Staff-Jt-PC_Final Order Electric EXHIBIT A-1 6" xfId="27068"/>
    <cellStyle name="_Value Copy 11 30 05 gas 12 09 05 AURORA at 12 14 05_Production Adj 4.37" xfId="4929"/>
    <cellStyle name="_Value Copy 11 30 05 gas 12 09 05 AURORA at 12 14 05_Production Adj 4.37 2" xfId="4930"/>
    <cellStyle name="_Value Copy 11 30 05 gas 12 09 05 AURORA at 12 14 05_Production Adj 4.37 2 2" xfId="4931"/>
    <cellStyle name="_Value Copy 11 30 05 gas 12 09 05 AURORA at 12 14 05_Production Adj 4.37 2 2 2" xfId="19212"/>
    <cellStyle name="_Value Copy 11 30 05 gas 12 09 05 AURORA at 12 14 05_Production Adj 4.37 2 3" xfId="16408"/>
    <cellStyle name="_Value Copy 11 30 05 gas 12 09 05 AURORA at 12 14 05_Production Adj 4.37 3" xfId="4932"/>
    <cellStyle name="_Value Copy 11 30 05 gas 12 09 05 AURORA at 12 14 05_Production Adj 4.37 3 2" xfId="19213"/>
    <cellStyle name="_Value Copy 11 30 05 gas 12 09 05 AURORA at 12 14 05_Production Adj 4.37 4" xfId="16407"/>
    <cellStyle name="_Value Copy 11 30 05 gas 12 09 05 AURORA at 12 14 05_Purchased Power Adj 4.03" xfId="4933"/>
    <cellStyle name="_Value Copy 11 30 05 gas 12 09 05 AURORA at 12 14 05_Purchased Power Adj 4.03 2" xfId="4934"/>
    <cellStyle name="_Value Copy 11 30 05 gas 12 09 05 AURORA at 12 14 05_Purchased Power Adj 4.03 2 2" xfId="4935"/>
    <cellStyle name="_Value Copy 11 30 05 gas 12 09 05 AURORA at 12 14 05_Purchased Power Adj 4.03 2 2 2" xfId="19214"/>
    <cellStyle name="_Value Copy 11 30 05 gas 12 09 05 AURORA at 12 14 05_Purchased Power Adj 4.03 2 3" xfId="16410"/>
    <cellStyle name="_Value Copy 11 30 05 gas 12 09 05 AURORA at 12 14 05_Purchased Power Adj 4.03 3" xfId="4936"/>
    <cellStyle name="_Value Copy 11 30 05 gas 12 09 05 AURORA at 12 14 05_Purchased Power Adj 4.03 3 2" xfId="19215"/>
    <cellStyle name="_Value Copy 11 30 05 gas 12 09 05 AURORA at 12 14 05_Purchased Power Adj 4.03 4" xfId="16409"/>
    <cellStyle name="_Value Copy 11 30 05 gas 12 09 05 AURORA at 12 14 05_Rate Design Sch 24" xfId="4937"/>
    <cellStyle name="_Value Copy 11 30 05 gas 12 09 05 AURORA at 12 14 05_Rate Design Sch 24 2" xfId="4938"/>
    <cellStyle name="_Value Copy 11 30 05 gas 12 09 05 AURORA at 12 14 05_Rate Design Sch 24 2 2" xfId="19216"/>
    <cellStyle name="_Value Copy 11 30 05 gas 12 09 05 AURORA at 12 14 05_Rate Design Sch 24 3" xfId="16411"/>
    <cellStyle name="_Value Copy 11 30 05 gas 12 09 05 AURORA at 12 14 05_Rate Design Sch 25" xfId="4939"/>
    <cellStyle name="_Value Copy 11 30 05 gas 12 09 05 AURORA at 12 14 05_Rate Design Sch 25 2" xfId="4940"/>
    <cellStyle name="_Value Copy 11 30 05 gas 12 09 05 AURORA at 12 14 05_Rate Design Sch 25 2 2" xfId="4941"/>
    <cellStyle name="_Value Copy 11 30 05 gas 12 09 05 AURORA at 12 14 05_Rate Design Sch 25 2 2 2" xfId="19217"/>
    <cellStyle name="_Value Copy 11 30 05 gas 12 09 05 AURORA at 12 14 05_Rate Design Sch 25 2 3" xfId="16413"/>
    <cellStyle name="_Value Copy 11 30 05 gas 12 09 05 AURORA at 12 14 05_Rate Design Sch 25 3" xfId="4942"/>
    <cellStyle name="_Value Copy 11 30 05 gas 12 09 05 AURORA at 12 14 05_Rate Design Sch 25 3 2" xfId="19218"/>
    <cellStyle name="_Value Copy 11 30 05 gas 12 09 05 AURORA at 12 14 05_Rate Design Sch 25 4" xfId="16412"/>
    <cellStyle name="_Value Copy 11 30 05 gas 12 09 05 AURORA at 12 14 05_Rate Design Sch 26" xfId="4943"/>
    <cellStyle name="_Value Copy 11 30 05 gas 12 09 05 AURORA at 12 14 05_Rate Design Sch 26 2" xfId="4944"/>
    <cellStyle name="_Value Copy 11 30 05 gas 12 09 05 AURORA at 12 14 05_Rate Design Sch 26 2 2" xfId="4945"/>
    <cellStyle name="_Value Copy 11 30 05 gas 12 09 05 AURORA at 12 14 05_Rate Design Sch 26 2 2 2" xfId="19219"/>
    <cellStyle name="_Value Copy 11 30 05 gas 12 09 05 AURORA at 12 14 05_Rate Design Sch 26 2 3" xfId="16415"/>
    <cellStyle name="_Value Copy 11 30 05 gas 12 09 05 AURORA at 12 14 05_Rate Design Sch 26 3" xfId="4946"/>
    <cellStyle name="_Value Copy 11 30 05 gas 12 09 05 AURORA at 12 14 05_Rate Design Sch 26 3 2" xfId="19220"/>
    <cellStyle name="_Value Copy 11 30 05 gas 12 09 05 AURORA at 12 14 05_Rate Design Sch 26 4" xfId="16414"/>
    <cellStyle name="_Value Copy 11 30 05 gas 12 09 05 AURORA at 12 14 05_Rate Design Sch 31" xfId="4947"/>
    <cellStyle name="_Value Copy 11 30 05 gas 12 09 05 AURORA at 12 14 05_Rate Design Sch 31 2" xfId="4948"/>
    <cellStyle name="_Value Copy 11 30 05 gas 12 09 05 AURORA at 12 14 05_Rate Design Sch 31 2 2" xfId="4949"/>
    <cellStyle name="_Value Copy 11 30 05 gas 12 09 05 AURORA at 12 14 05_Rate Design Sch 31 2 2 2" xfId="19221"/>
    <cellStyle name="_Value Copy 11 30 05 gas 12 09 05 AURORA at 12 14 05_Rate Design Sch 31 2 3" xfId="16417"/>
    <cellStyle name="_Value Copy 11 30 05 gas 12 09 05 AURORA at 12 14 05_Rate Design Sch 31 3" xfId="4950"/>
    <cellStyle name="_Value Copy 11 30 05 gas 12 09 05 AURORA at 12 14 05_Rate Design Sch 31 3 2" xfId="19222"/>
    <cellStyle name="_Value Copy 11 30 05 gas 12 09 05 AURORA at 12 14 05_Rate Design Sch 31 4" xfId="16416"/>
    <cellStyle name="_Value Copy 11 30 05 gas 12 09 05 AURORA at 12 14 05_Rate Design Sch 43" xfId="4951"/>
    <cellStyle name="_Value Copy 11 30 05 gas 12 09 05 AURORA at 12 14 05_Rate Design Sch 43 2" xfId="4952"/>
    <cellStyle name="_Value Copy 11 30 05 gas 12 09 05 AURORA at 12 14 05_Rate Design Sch 43 2 2" xfId="4953"/>
    <cellStyle name="_Value Copy 11 30 05 gas 12 09 05 AURORA at 12 14 05_Rate Design Sch 43 2 2 2" xfId="19223"/>
    <cellStyle name="_Value Copy 11 30 05 gas 12 09 05 AURORA at 12 14 05_Rate Design Sch 43 2 3" xfId="16419"/>
    <cellStyle name="_Value Copy 11 30 05 gas 12 09 05 AURORA at 12 14 05_Rate Design Sch 43 3" xfId="4954"/>
    <cellStyle name="_Value Copy 11 30 05 gas 12 09 05 AURORA at 12 14 05_Rate Design Sch 43 3 2" xfId="19224"/>
    <cellStyle name="_Value Copy 11 30 05 gas 12 09 05 AURORA at 12 14 05_Rate Design Sch 43 4" xfId="16418"/>
    <cellStyle name="_Value Copy 11 30 05 gas 12 09 05 AURORA at 12 14 05_Rate Design Sch 448-449" xfId="4955"/>
    <cellStyle name="_Value Copy 11 30 05 gas 12 09 05 AURORA at 12 14 05_Rate Design Sch 448-449 2" xfId="4956"/>
    <cellStyle name="_Value Copy 11 30 05 gas 12 09 05 AURORA at 12 14 05_Rate Design Sch 448-449 2 2" xfId="19225"/>
    <cellStyle name="_Value Copy 11 30 05 gas 12 09 05 AURORA at 12 14 05_Rate Design Sch 448-449 3" xfId="16420"/>
    <cellStyle name="_Value Copy 11 30 05 gas 12 09 05 AURORA at 12 14 05_Rate Design Sch 46" xfId="4957"/>
    <cellStyle name="_Value Copy 11 30 05 gas 12 09 05 AURORA at 12 14 05_Rate Design Sch 46 2" xfId="4958"/>
    <cellStyle name="_Value Copy 11 30 05 gas 12 09 05 AURORA at 12 14 05_Rate Design Sch 46 2 2" xfId="4959"/>
    <cellStyle name="_Value Copy 11 30 05 gas 12 09 05 AURORA at 12 14 05_Rate Design Sch 46 2 2 2" xfId="19226"/>
    <cellStyle name="_Value Copy 11 30 05 gas 12 09 05 AURORA at 12 14 05_Rate Design Sch 46 2 3" xfId="16422"/>
    <cellStyle name="_Value Copy 11 30 05 gas 12 09 05 AURORA at 12 14 05_Rate Design Sch 46 3" xfId="4960"/>
    <cellStyle name="_Value Copy 11 30 05 gas 12 09 05 AURORA at 12 14 05_Rate Design Sch 46 3 2" xfId="19227"/>
    <cellStyle name="_Value Copy 11 30 05 gas 12 09 05 AURORA at 12 14 05_Rate Design Sch 46 4" xfId="16421"/>
    <cellStyle name="_Value Copy 11 30 05 gas 12 09 05 AURORA at 12 14 05_Rate Spread" xfId="4961"/>
    <cellStyle name="_Value Copy 11 30 05 gas 12 09 05 AURORA at 12 14 05_Rate Spread 2" xfId="4962"/>
    <cellStyle name="_Value Copy 11 30 05 gas 12 09 05 AURORA at 12 14 05_Rate Spread 2 2" xfId="4963"/>
    <cellStyle name="_Value Copy 11 30 05 gas 12 09 05 AURORA at 12 14 05_Rate Spread 2 2 2" xfId="19228"/>
    <cellStyle name="_Value Copy 11 30 05 gas 12 09 05 AURORA at 12 14 05_Rate Spread 2 3" xfId="16424"/>
    <cellStyle name="_Value Copy 11 30 05 gas 12 09 05 AURORA at 12 14 05_Rate Spread 3" xfId="4964"/>
    <cellStyle name="_Value Copy 11 30 05 gas 12 09 05 AURORA at 12 14 05_Rate Spread 3 2" xfId="19229"/>
    <cellStyle name="_Value Copy 11 30 05 gas 12 09 05 AURORA at 12 14 05_Rate Spread 4" xfId="16423"/>
    <cellStyle name="_Value Copy 11 30 05 gas 12 09 05 AURORA at 12 14 05_Rebuttal Power Costs" xfId="4965"/>
    <cellStyle name="_Value Copy 11 30 05 gas 12 09 05 AURORA at 12 14 05_Rebuttal Power Costs 2" xfId="4966"/>
    <cellStyle name="_Value Copy 11 30 05 gas 12 09 05 AURORA at 12 14 05_Rebuttal Power Costs 2 2" xfId="4967"/>
    <cellStyle name="_Value Copy 11 30 05 gas 12 09 05 AURORA at 12 14 05_Rebuttal Power Costs 2 2 2" xfId="19230"/>
    <cellStyle name="_Value Copy 11 30 05 gas 12 09 05 AURORA at 12 14 05_Rebuttal Power Costs 2 2 2 2" xfId="27069"/>
    <cellStyle name="_Value Copy 11 30 05 gas 12 09 05 AURORA at 12 14 05_Rebuttal Power Costs 2 3" xfId="14557"/>
    <cellStyle name="_Value Copy 11 30 05 gas 12 09 05 AURORA at 12 14 05_Rebuttal Power Costs 2 3 2" xfId="27070"/>
    <cellStyle name="_Value Copy 11 30 05 gas 12 09 05 AURORA at 12 14 05_Rebuttal Power Costs 2 4" xfId="27071"/>
    <cellStyle name="_Value Copy 11 30 05 gas 12 09 05 AURORA at 12 14 05_Rebuttal Power Costs 2 4 2" xfId="27072"/>
    <cellStyle name="_Value Copy 11 30 05 gas 12 09 05 AURORA at 12 14 05_Rebuttal Power Costs 3" xfId="4968"/>
    <cellStyle name="_Value Copy 11 30 05 gas 12 09 05 AURORA at 12 14 05_Rebuttal Power Costs 3 2" xfId="19231"/>
    <cellStyle name="_Value Copy 11 30 05 gas 12 09 05 AURORA at 12 14 05_Rebuttal Power Costs 3 2 2" xfId="27073"/>
    <cellStyle name="_Value Copy 11 30 05 gas 12 09 05 AURORA at 12 14 05_Rebuttal Power Costs 3 3" xfId="27074"/>
    <cellStyle name="_Value Copy 11 30 05 gas 12 09 05 AURORA at 12 14 05_Rebuttal Power Costs 4" xfId="14556"/>
    <cellStyle name="_Value Copy 11 30 05 gas 12 09 05 AURORA at 12 14 05_Rebuttal Power Costs 4 2" xfId="27075"/>
    <cellStyle name="_Value Copy 11 30 05 gas 12 09 05 AURORA at 12 14 05_Rebuttal Power Costs 4 2 2" xfId="27076"/>
    <cellStyle name="_Value Copy 11 30 05 gas 12 09 05 AURORA at 12 14 05_Rebuttal Power Costs 4 3" xfId="27077"/>
    <cellStyle name="_Value Copy 11 30 05 gas 12 09 05 AURORA at 12 14 05_Rebuttal Power Costs 5" xfId="27078"/>
    <cellStyle name="_Value Copy 11 30 05 gas 12 09 05 AURORA at 12 14 05_Rebuttal Power Costs 5 2" xfId="27079"/>
    <cellStyle name="_Value Copy 11 30 05 gas 12 09 05 AURORA at 12 14 05_Rebuttal Power Costs 6" xfId="27080"/>
    <cellStyle name="_Value Copy 11 30 05 gas 12 09 05 AURORA at 12 14 05_Rebuttal Power Costs 6 2" xfId="27081"/>
    <cellStyle name="_Value Copy 11 30 05 gas 12 09 05 AURORA at 12 14 05_Rebuttal Power Costs_Adj Bench DR 3 for Initial Briefs (Electric)" xfId="4969"/>
    <cellStyle name="_Value Copy 11 30 05 gas 12 09 05 AURORA at 12 14 05_Rebuttal Power Costs_Adj Bench DR 3 for Initial Briefs (Electric) 2" xfId="4970"/>
    <cellStyle name="_Value Copy 11 30 05 gas 12 09 05 AURORA at 12 14 05_Rebuttal Power Costs_Adj Bench DR 3 for Initial Briefs (Electric) 2 2" xfId="4971"/>
    <cellStyle name="_Value Copy 11 30 05 gas 12 09 05 AURORA at 12 14 05_Rebuttal Power Costs_Adj Bench DR 3 for Initial Briefs (Electric) 2 2 2" xfId="19232"/>
    <cellStyle name="_Value Copy 11 30 05 gas 12 09 05 AURORA at 12 14 05_Rebuttal Power Costs_Adj Bench DR 3 for Initial Briefs (Electric) 2 2 2 2" xfId="27082"/>
    <cellStyle name="_Value Copy 11 30 05 gas 12 09 05 AURORA at 12 14 05_Rebuttal Power Costs_Adj Bench DR 3 for Initial Briefs (Electric) 2 3" xfId="14559"/>
    <cellStyle name="_Value Copy 11 30 05 gas 12 09 05 AURORA at 12 14 05_Rebuttal Power Costs_Adj Bench DR 3 for Initial Briefs (Electric) 2 3 2" xfId="27083"/>
    <cellStyle name="_Value Copy 11 30 05 gas 12 09 05 AURORA at 12 14 05_Rebuttal Power Costs_Adj Bench DR 3 for Initial Briefs (Electric) 2 4" xfId="27084"/>
    <cellStyle name="_Value Copy 11 30 05 gas 12 09 05 AURORA at 12 14 05_Rebuttal Power Costs_Adj Bench DR 3 for Initial Briefs (Electric) 2 4 2" xfId="27085"/>
    <cellStyle name="_Value Copy 11 30 05 gas 12 09 05 AURORA at 12 14 05_Rebuttal Power Costs_Adj Bench DR 3 for Initial Briefs (Electric) 3" xfId="4972"/>
    <cellStyle name="_Value Copy 11 30 05 gas 12 09 05 AURORA at 12 14 05_Rebuttal Power Costs_Adj Bench DR 3 for Initial Briefs (Electric) 3 2" xfId="19233"/>
    <cellStyle name="_Value Copy 11 30 05 gas 12 09 05 AURORA at 12 14 05_Rebuttal Power Costs_Adj Bench DR 3 for Initial Briefs (Electric) 3 2 2" xfId="27086"/>
    <cellStyle name="_Value Copy 11 30 05 gas 12 09 05 AURORA at 12 14 05_Rebuttal Power Costs_Adj Bench DR 3 for Initial Briefs (Electric) 3 3" xfId="27087"/>
    <cellStyle name="_Value Copy 11 30 05 gas 12 09 05 AURORA at 12 14 05_Rebuttal Power Costs_Adj Bench DR 3 for Initial Briefs (Electric) 4" xfId="14558"/>
    <cellStyle name="_Value Copy 11 30 05 gas 12 09 05 AURORA at 12 14 05_Rebuttal Power Costs_Adj Bench DR 3 for Initial Briefs (Electric) 4 2" xfId="27088"/>
    <cellStyle name="_Value Copy 11 30 05 gas 12 09 05 AURORA at 12 14 05_Rebuttal Power Costs_Adj Bench DR 3 for Initial Briefs (Electric) 4 2 2" xfId="27089"/>
    <cellStyle name="_Value Copy 11 30 05 gas 12 09 05 AURORA at 12 14 05_Rebuttal Power Costs_Adj Bench DR 3 for Initial Briefs (Electric) 4 3" xfId="27090"/>
    <cellStyle name="_Value Copy 11 30 05 gas 12 09 05 AURORA at 12 14 05_Rebuttal Power Costs_Adj Bench DR 3 for Initial Briefs (Electric) 5" xfId="27091"/>
    <cellStyle name="_Value Copy 11 30 05 gas 12 09 05 AURORA at 12 14 05_Rebuttal Power Costs_Adj Bench DR 3 for Initial Briefs (Electric) 5 2" xfId="27092"/>
    <cellStyle name="_Value Copy 11 30 05 gas 12 09 05 AURORA at 12 14 05_Rebuttal Power Costs_Adj Bench DR 3 for Initial Briefs (Electric) 6" xfId="27093"/>
    <cellStyle name="_Value Copy 11 30 05 gas 12 09 05 AURORA at 12 14 05_Rebuttal Power Costs_Adj Bench DR 3 for Initial Briefs (Electric) 6 2" xfId="27094"/>
    <cellStyle name="_Value Copy 11 30 05 gas 12 09 05 AURORA at 12 14 05_Rebuttal Power Costs_Adj Bench DR 3 for Initial Briefs (Electric)_DEM-WP(C) ENERG10C--ctn Mid-C_042010 2010GRC" xfId="9786"/>
    <cellStyle name="_Value Copy 11 30 05 gas 12 09 05 AURORA at 12 14 05_Rebuttal Power Costs_Adj Bench DR 3 for Initial Briefs (Electric)_DEM-WP(C) ENERG10C--ctn Mid-C_042010 2010GRC 2" xfId="39544"/>
    <cellStyle name="_Value Copy 11 30 05 gas 12 09 05 AURORA at 12 14 05_Rebuttal Power Costs_DEM-WP(C) ENERG10C--ctn Mid-C_042010 2010GRC" xfId="9787"/>
    <cellStyle name="_Value Copy 11 30 05 gas 12 09 05 AURORA at 12 14 05_Rebuttal Power Costs_DEM-WP(C) ENERG10C--ctn Mid-C_042010 2010GRC 2" xfId="39545"/>
    <cellStyle name="_Value Copy 11 30 05 gas 12 09 05 AURORA at 12 14 05_Rebuttal Power Costs_Electric Rev Req Model (2009 GRC) Rebuttal" xfId="4973"/>
    <cellStyle name="_Value Copy 11 30 05 gas 12 09 05 AURORA at 12 14 05_Rebuttal Power Costs_Electric Rev Req Model (2009 GRC) Rebuttal 2" xfId="4974"/>
    <cellStyle name="_Value Copy 11 30 05 gas 12 09 05 AURORA at 12 14 05_Rebuttal Power Costs_Electric Rev Req Model (2009 GRC) Rebuttal 2 2" xfId="4975"/>
    <cellStyle name="_Value Copy 11 30 05 gas 12 09 05 AURORA at 12 14 05_Rebuttal Power Costs_Electric Rev Req Model (2009 GRC) Rebuttal 2 2 2" xfId="19234"/>
    <cellStyle name="_Value Copy 11 30 05 gas 12 09 05 AURORA at 12 14 05_Rebuttal Power Costs_Electric Rev Req Model (2009 GRC) Rebuttal 2 3" xfId="16425"/>
    <cellStyle name="_Value Copy 11 30 05 gas 12 09 05 AURORA at 12 14 05_Rebuttal Power Costs_Electric Rev Req Model (2009 GRC) Rebuttal 3" xfId="4976"/>
    <cellStyle name="_Value Copy 11 30 05 gas 12 09 05 AURORA at 12 14 05_Rebuttal Power Costs_Electric Rev Req Model (2009 GRC) Rebuttal 3 2" xfId="19235"/>
    <cellStyle name="_Value Copy 11 30 05 gas 12 09 05 AURORA at 12 14 05_Rebuttal Power Costs_Electric Rev Req Model (2009 GRC) Rebuttal 4" xfId="14560"/>
    <cellStyle name="_Value Copy 11 30 05 gas 12 09 05 AURORA at 12 14 05_Rebuttal Power Costs_Electric Rev Req Model (2009 GRC) Rebuttal REmoval of New  WH Solar AdjustMI" xfId="4977"/>
    <cellStyle name="_Value Copy 11 30 05 gas 12 09 05 AURORA at 12 14 05_Rebuttal Power Costs_Electric Rev Req Model (2009 GRC) Rebuttal REmoval of New  WH Solar AdjustMI 2" xfId="4978"/>
    <cellStyle name="_Value Copy 11 30 05 gas 12 09 05 AURORA at 12 14 05_Rebuttal Power Costs_Electric Rev Req Model (2009 GRC) Rebuttal REmoval of New  WH Solar AdjustMI 2 2" xfId="4979"/>
    <cellStyle name="_Value Copy 11 30 05 gas 12 09 05 AURORA at 12 14 05_Rebuttal Power Costs_Electric Rev Req Model (2009 GRC) Rebuttal REmoval of New  WH Solar AdjustMI 2 2 2" xfId="19236"/>
    <cellStyle name="_Value Copy 11 30 05 gas 12 09 05 AURORA at 12 14 05_Rebuttal Power Costs_Electric Rev Req Model (2009 GRC) Rebuttal REmoval of New  WH Solar AdjustMI 2 2 2 2" xfId="27095"/>
    <cellStyle name="_Value Copy 11 30 05 gas 12 09 05 AURORA at 12 14 05_Rebuttal Power Costs_Electric Rev Req Model (2009 GRC) Rebuttal REmoval of New  WH Solar AdjustMI 2 3" xfId="14562"/>
    <cellStyle name="_Value Copy 11 30 05 gas 12 09 05 AURORA at 12 14 05_Rebuttal Power Costs_Electric Rev Req Model (2009 GRC) Rebuttal REmoval of New  WH Solar AdjustMI 2 3 2" xfId="27096"/>
    <cellStyle name="_Value Copy 11 30 05 gas 12 09 05 AURORA at 12 14 05_Rebuttal Power Costs_Electric Rev Req Model (2009 GRC) Rebuttal REmoval of New  WH Solar AdjustMI 2 4" xfId="27097"/>
    <cellStyle name="_Value Copy 11 30 05 gas 12 09 05 AURORA at 12 14 05_Rebuttal Power Costs_Electric Rev Req Model (2009 GRC) Rebuttal REmoval of New  WH Solar AdjustMI 2 4 2" xfId="27098"/>
    <cellStyle name="_Value Copy 11 30 05 gas 12 09 05 AURORA at 12 14 05_Rebuttal Power Costs_Electric Rev Req Model (2009 GRC) Rebuttal REmoval of New  WH Solar AdjustMI 3" xfId="4980"/>
    <cellStyle name="_Value Copy 11 30 05 gas 12 09 05 AURORA at 12 14 05_Rebuttal Power Costs_Electric Rev Req Model (2009 GRC) Rebuttal REmoval of New  WH Solar AdjustMI 3 2" xfId="19237"/>
    <cellStyle name="_Value Copy 11 30 05 gas 12 09 05 AURORA at 12 14 05_Rebuttal Power Costs_Electric Rev Req Model (2009 GRC) Rebuttal REmoval of New  WH Solar AdjustMI 3 2 2" xfId="27099"/>
    <cellStyle name="_Value Copy 11 30 05 gas 12 09 05 AURORA at 12 14 05_Rebuttal Power Costs_Electric Rev Req Model (2009 GRC) Rebuttal REmoval of New  WH Solar AdjustMI 3 3" xfId="27100"/>
    <cellStyle name="_Value Copy 11 30 05 gas 12 09 05 AURORA at 12 14 05_Rebuttal Power Costs_Electric Rev Req Model (2009 GRC) Rebuttal REmoval of New  WH Solar AdjustMI 4" xfId="14561"/>
    <cellStyle name="_Value Copy 11 30 05 gas 12 09 05 AURORA at 12 14 05_Rebuttal Power Costs_Electric Rev Req Model (2009 GRC) Rebuttal REmoval of New  WH Solar AdjustMI 4 2" xfId="27101"/>
    <cellStyle name="_Value Copy 11 30 05 gas 12 09 05 AURORA at 12 14 05_Rebuttal Power Costs_Electric Rev Req Model (2009 GRC) Rebuttal REmoval of New  WH Solar AdjustMI 4 2 2" xfId="27102"/>
    <cellStyle name="_Value Copy 11 30 05 gas 12 09 05 AURORA at 12 14 05_Rebuttal Power Costs_Electric Rev Req Model (2009 GRC) Rebuttal REmoval of New  WH Solar AdjustMI 4 3" xfId="27103"/>
    <cellStyle name="_Value Copy 11 30 05 gas 12 09 05 AURORA at 12 14 05_Rebuttal Power Costs_Electric Rev Req Model (2009 GRC) Rebuttal REmoval of New  WH Solar AdjustMI 5" xfId="27104"/>
    <cellStyle name="_Value Copy 11 30 05 gas 12 09 05 AURORA at 12 14 05_Rebuttal Power Costs_Electric Rev Req Model (2009 GRC) Rebuttal REmoval of New  WH Solar AdjustMI 5 2" xfId="27105"/>
    <cellStyle name="_Value Copy 11 30 05 gas 12 09 05 AURORA at 12 14 05_Rebuttal Power Costs_Electric Rev Req Model (2009 GRC) Rebuttal REmoval of New  WH Solar AdjustMI 6" xfId="27106"/>
    <cellStyle name="_Value Copy 11 30 05 gas 12 09 05 AURORA at 12 14 05_Rebuttal Power Costs_Electric Rev Req Model (2009 GRC) Rebuttal REmoval of New  WH Solar AdjustMI 6 2" xfId="27107"/>
    <cellStyle name="_Value Copy 11 30 05 gas 12 09 05 AURORA at 12 14 05_Rebuttal Power Costs_Electric Rev Req Model (2009 GRC) Rebuttal REmoval of New  WH Solar AdjustMI_DEM-WP(C) ENERG10C--ctn Mid-C_042010 2010GRC" xfId="9788"/>
    <cellStyle name="_Value Copy 11 30 05 gas 12 09 05 AURORA at 12 14 05_Rebuttal Power Costs_Electric Rev Req Model (2009 GRC) Rebuttal REmoval of New  WH Solar AdjustMI_DEM-WP(C) ENERG10C--ctn Mid-C_042010 2010GRC 2" xfId="39546"/>
    <cellStyle name="_Value Copy 11 30 05 gas 12 09 05 AURORA at 12 14 05_Rebuttal Power Costs_Electric Rev Req Model (2009 GRC) Revised 01-18-2010" xfId="4981"/>
    <cellStyle name="_Value Copy 11 30 05 gas 12 09 05 AURORA at 12 14 05_Rebuttal Power Costs_Electric Rev Req Model (2009 GRC) Revised 01-18-2010 2" xfId="4982"/>
    <cellStyle name="_Value Copy 11 30 05 gas 12 09 05 AURORA at 12 14 05_Rebuttal Power Costs_Electric Rev Req Model (2009 GRC) Revised 01-18-2010 2 2" xfId="4983"/>
    <cellStyle name="_Value Copy 11 30 05 gas 12 09 05 AURORA at 12 14 05_Rebuttal Power Costs_Electric Rev Req Model (2009 GRC) Revised 01-18-2010 2 2 2" xfId="19238"/>
    <cellStyle name="_Value Copy 11 30 05 gas 12 09 05 AURORA at 12 14 05_Rebuttal Power Costs_Electric Rev Req Model (2009 GRC) Revised 01-18-2010 2 2 2 2" xfId="27108"/>
    <cellStyle name="_Value Copy 11 30 05 gas 12 09 05 AURORA at 12 14 05_Rebuttal Power Costs_Electric Rev Req Model (2009 GRC) Revised 01-18-2010 2 3" xfId="14564"/>
    <cellStyle name="_Value Copy 11 30 05 gas 12 09 05 AURORA at 12 14 05_Rebuttal Power Costs_Electric Rev Req Model (2009 GRC) Revised 01-18-2010 2 3 2" xfId="27109"/>
    <cellStyle name="_Value Copy 11 30 05 gas 12 09 05 AURORA at 12 14 05_Rebuttal Power Costs_Electric Rev Req Model (2009 GRC) Revised 01-18-2010 2 4" xfId="27110"/>
    <cellStyle name="_Value Copy 11 30 05 gas 12 09 05 AURORA at 12 14 05_Rebuttal Power Costs_Electric Rev Req Model (2009 GRC) Revised 01-18-2010 2 4 2" xfId="27111"/>
    <cellStyle name="_Value Copy 11 30 05 gas 12 09 05 AURORA at 12 14 05_Rebuttal Power Costs_Electric Rev Req Model (2009 GRC) Revised 01-18-2010 3" xfId="4984"/>
    <cellStyle name="_Value Copy 11 30 05 gas 12 09 05 AURORA at 12 14 05_Rebuttal Power Costs_Electric Rev Req Model (2009 GRC) Revised 01-18-2010 3 2" xfId="19239"/>
    <cellStyle name="_Value Copy 11 30 05 gas 12 09 05 AURORA at 12 14 05_Rebuttal Power Costs_Electric Rev Req Model (2009 GRC) Revised 01-18-2010 3 2 2" xfId="27112"/>
    <cellStyle name="_Value Copy 11 30 05 gas 12 09 05 AURORA at 12 14 05_Rebuttal Power Costs_Electric Rev Req Model (2009 GRC) Revised 01-18-2010 3 3" xfId="27113"/>
    <cellStyle name="_Value Copy 11 30 05 gas 12 09 05 AURORA at 12 14 05_Rebuttal Power Costs_Electric Rev Req Model (2009 GRC) Revised 01-18-2010 4" xfId="14563"/>
    <cellStyle name="_Value Copy 11 30 05 gas 12 09 05 AURORA at 12 14 05_Rebuttal Power Costs_Electric Rev Req Model (2009 GRC) Revised 01-18-2010 4 2" xfId="27114"/>
    <cellStyle name="_Value Copy 11 30 05 gas 12 09 05 AURORA at 12 14 05_Rebuttal Power Costs_Electric Rev Req Model (2009 GRC) Revised 01-18-2010 4 2 2" xfId="27115"/>
    <cellStyle name="_Value Copy 11 30 05 gas 12 09 05 AURORA at 12 14 05_Rebuttal Power Costs_Electric Rev Req Model (2009 GRC) Revised 01-18-2010 4 3" xfId="27116"/>
    <cellStyle name="_Value Copy 11 30 05 gas 12 09 05 AURORA at 12 14 05_Rebuttal Power Costs_Electric Rev Req Model (2009 GRC) Revised 01-18-2010 5" xfId="27117"/>
    <cellStyle name="_Value Copy 11 30 05 gas 12 09 05 AURORA at 12 14 05_Rebuttal Power Costs_Electric Rev Req Model (2009 GRC) Revised 01-18-2010 5 2" xfId="27118"/>
    <cellStyle name="_Value Copy 11 30 05 gas 12 09 05 AURORA at 12 14 05_Rebuttal Power Costs_Electric Rev Req Model (2009 GRC) Revised 01-18-2010 6" xfId="27119"/>
    <cellStyle name="_Value Copy 11 30 05 gas 12 09 05 AURORA at 12 14 05_Rebuttal Power Costs_Electric Rev Req Model (2009 GRC) Revised 01-18-2010 6 2" xfId="27120"/>
    <cellStyle name="_Value Copy 11 30 05 gas 12 09 05 AURORA at 12 14 05_Rebuttal Power Costs_Electric Rev Req Model (2009 GRC) Revised 01-18-2010_DEM-WP(C) ENERG10C--ctn Mid-C_042010 2010GRC" xfId="9789"/>
    <cellStyle name="_Value Copy 11 30 05 gas 12 09 05 AURORA at 12 14 05_Rebuttal Power Costs_Electric Rev Req Model (2009 GRC) Revised 01-18-2010_DEM-WP(C) ENERG10C--ctn Mid-C_042010 2010GRC 2" xfId="39547"/>
    <cellStyle name="_Value Copy 11 30 05 gas 12 09 05 AURORA at 12 14 05_Rebuttal Power Costs_Final Order Electric EXHIBIT A-1" xfId="4985"/>
    <cellStyle name="_Value Copy 11 30 05 gas 12 09 05 AURORA at 12 14 05_Rebuttal Power Costs_Final Order Electric EXHIBIT A-1 2" xfId="4986"/>
    <cellStyle name="_Value Copy 11 30 05 gas 12 09 05 AURORA at 12 14 05_Rebuttal Power Costs_Final Order Electric EXHIBIT A-1 2 2" xfId="4987"/>
    <cellStyle name="_Value Copy 11 30 05 gas 12 09 05 AURORA at 12 14 05_Rebuttal Power Costs_Final Order Electric EXHIBIT A-1 2 2 2" xfId="19240"/>
    <cellStyle name="_Value Copy 11 30 05 gas 12 09 05 AURORA at 12 14 05_Rebuttal Power Costs_Final Order Electric EXHIBIT A-1 2 3" xfId="16426"/>
    <cellStyle name="_Value Copy 11 30 05 gas 12 09 05 AURORA at 12 14 05_Rebuttal Power Costs_Final Order Electric EXHIBIT A-1 3" xfId="4988"/>
    <cellStyle name="_Value Copy 11 30 05 gas 12 09 05 AURORA at 12 14 05_Rebuttal Power Costs_Final Order Electric EXHIBIT A-1 3 2" xfId="19241"/>
    <cellStyle name="_Value Copy 11 30 05 gas 12 09 05 AURORA at 12 14 05_Rebuttal Power Costs_Final Order Electric EXHIBIT A-1 3 2 2" xfId="27121"/>
    <cellStyle name="_Value Copy 11 30 05 gas 12 09 05 AURORA at 12 14 05_Rebuttal Power Costs_Final Order Electric EXHIBIT A-1 3 3" xfId="27122"/>
    <cellStyle name="_Value Copy 11 30 05 gas 12 09 05 AURORA at 12 14 05_Rebuttal Power Costs_Final Order Electric EXHIBIT A-1 4" xfId="14565"/>
    <cellStyle name="_Value Copy 11 30 05 gas 12 09 05 AURORA at 12 14 05_Rebuttal Power Costs_Final Order Electric EXHIBIT A-1 4 2" xfId="27123"/>
    <cellStyle name="_Value Copy 11 30 05 gas 12 09 05 AURORA at 12 14 05_Rebuttal Power Costs_Final Order Electric EXHIBIT A-1 5" xfId="27124"/>
    <cellStyle name="_Value Copy 11 30 05 gas 12 09 05 AURORA at 12 14 05_Rebuttal Power Costs_Final Order Electric EXHIBIT A-1 6" xfId="27125"/>
    <cellStyle name="_Value Copy 11 30 05 gas 12 09 05 AURORA at 12 14 05_ROR 5.02" xfId="4989"/>
    <cellStyle name="_Value Copy 11 30 05 gas 12 09 05 AURORA at 12 14 05_ROR 5.02 2" xfId="4990"/>
    <cellStyle name="_Value Copy 11 30 05 gas 12 09 05 AURORA at 12 14 05_ROR 5.02 2 2" xfId="4991"/>
    <cellStyle name="_Value Copy 11 30 05 gas 12 09 05 AURORA at 12 14 05_ROR 5.02 2 2 2" xfId="19242"/>
    <cellStyle name="_Value Copy 11 30 05 gas 12 09 05 AURORA at 12 14 05_ROR 5.02 2 3" xfId="16428"/>
    <cellStyle name="_Value Copy 11 30 05 gas 12 09 05 AURORA at 12 14 05_ROR 5.02 3" xfId="4992"/>
    <cellStyle name="_Value Copy 11 30 05 gas 12 09 05 AURORA at 12 14 05_ROR 5.02 3 2" xfId="19243"/>
    <cellStyle name="_Value Copy 11 30 05 gas 12 09 05 AURORA at 12 14 05_ROR 5.02 4" xfId="16427"/>
    <cellStyle name="_Value Copy 11 30 05 gas 12 09 05 AURORA at 12 14 05_Sch 40 Feeder OH 2008" xfId="4993"/>
    <cellStyle name="_Value Copy 11 30 05 gas 12 09 05 AURORA at 12 14 05_Sch 40 Feeder OH 2008 2" xfId="4994"/>
    <cellStyle name="_Value Copy 11 30 05 gas 12 09 05 AURORA at 12 14 05_Sch 40 Feeder OH 2008 2 2" xfId="4995"/>
    <cellStyle name="_Value Copy 11 30 05 gas 12 09 05 AURORA at 12 14 05_Sch 40 Feeder OH 2008 2 2 2" xfId="19244"/>
    <cellStyle name="_Value Copy 11 30 05 gas 12 09 05 AURORA at 12 14 05_Sch 40 Feeder OH 2008 2 3" xfId="16430"/>
    <cellStyle name="_Value Copy 11 30 05 gas 12 09 05 AURORA at 12 14 05_Sch 40 Feeder OH 2008 3" xfId="4996"/>
    <cellStyle name="_Value Copy 11 30 05 gas 12 09 05 AURORA at 12 14 05_Sch 40 Feeder OH 2008 3 2" xfId="19245"/>
    <cellStyle name="_Value Copy 11 30 05 gas 12 09 05 AURORA at 12 14 05_Sch 40 Feeder OH 2008 4" xfId="16429"/>
    <cellStyle name="_Value Copy 11 30 05 gas 12 09 05 AURORA at 12 14 05_Sch 40 Interim Energy Rates " xfId="4997"/>
    <cellStyle name="_Value Copy 11 30 05 gas 12 09 05 AURORA at 12 14 05_Sch 40 Interim Energy Rates  2" xfId="4998"/>
    <cellStyle name="_Value Copy 11 30 05 gas 12 09 05 AURORA at 12 14 05_Sch 40 Interim Energy Rates  2 2" xfId="4999"/>
    <cellStyle name="_Value Copy 11 30 05 gas 12 09 05 AURORA at 12 14 05_Sch 40 Interim Energy Rates  2 2 2" xfId="19246"/>
    <cellStyle name="_Value Copy 11 30 05 gas 12 09 05 AURORA at 12 14 05_Sch 40 Interim Energy Rates  2 3" xfId="16432"/>
    <cellStyle name="_Value Copy 11 30 05 gas 12 09 05 AURORA at 12 14 05_Sch 40 Interim Energy Rates  3" xfId="5000"/>
    <cellStyle name="_Value Copy 11 30 05 gas 12 09 05 AURORA at 12 14 05_Sch 40 Interim Energy Rates  3 2" xfId="19247"/>
    <cellStyle name="_Value Copy 11 30 05 gas 12 09 05 AURORA at 12 14 05_Sch 40 Interim Energy Rates  4" xfId="16431"/>
    <cellStyle name="_Value Copy 11 30 05 gas 12 09 05 AURORA at 12 14 05_Sch 40 Substation A&amp;G 2008" xfId="5001"/>
    <cellStyle name="_Value Copy 11 30 05 gas 12 09 05 AURORA at 12 14 05_Sch 40 Substation A&amp;G 2008 2" xfId="5002"/>
    <cellStyle name="_Value Copy 11 30 05 gas 12 09 05 AURORA at 12 14 05_Sch 40 Substation A&amp;G 2008 2 2" xfId="5003"/>
    <cellStyle name="_Value Copy 11 30 05 gas 12 09 05 AURORA at 12 14 05_Sch 40 Substation A&amp;G 2008 2 2 2" xfId="19248"/>
    <cellStyle name="_Value Copy 11 30 05 gas 12 09 05 AURORA at 12 14 05_Sch 40 Substation A&amp;G 2008 2 3" xfId="16434"/>
    <cellStyle name="_Value Copy 11 30 05 gas 12 09 05 AURORA at 12 14 05_Sch 40 Substation A&amp;G 2008 3" xfId="5004"/>
    <cellStyle name="_Value Copy 11 30 05 gas 12 09 05 AURORA at 12 14 05_Sch 40 Substation A&amp;G 2008 3 2" xfId="19249"/>
    <cellStyle name="_Value Copy 11 30 05 gas 12 09 05 AURORA at 12 14 05_Sch 40 Substation A&amp;G 2008 4" xfId="16433"/>
    <cellStyle name="_Value Copy 11 30 05 gas 12 09 05 AURORA at 12 14 05_Sch 40 Substation O&amp;M 2008" xfId="5005"/>
    <cellStyle name="_Value Copy 11 30 05 gas 12 09 05 AURORA at 12 14 05_Sch 40 Substation O&amp;M 2008 2" xfId="5006"/>
    <cellStyle name="_Value Copy 11 30 05 gas 12 09 05 AURORA at 12 14 05_Sch 40 Substation O&amp;M 2008 2 2" xfId="5007"/>
    <cellStyle name="_Value Copy 11 30 05 gas 12 09 05 AURORA at 12 14 05_Sch 40 Substation O&amp;M 2008 2 2 2" xfId="19250"/>
    <cellStyle name="_Value Copy 11 30 05 gas 12 09 05 AURORA at 12 14 05_Sch 40 Substation O&amp;M 2008 2 3" xfId="16436"/>
    <cellStyle name="_Value Copy 11 30 05 gas 12 09 05 AURORA at 12 14 05_Sch 40 Substation O&amp;M 2008 3" xfId="5008"/>
    <cellStyle name="_Value Copy 11 30 05 gas 12 09 05 AURORA at 12 14 05_Sch 40 Substation O&amp;M 2008 3 2" xfId="19251"/>
    <cellStyle name="_Value Copy 11 30 05 gas 12 09 05 AURORA at 12 14 05_Sch 40 Substation O&amp;M 2008 4" xfId="16435"/>
    <cellStyle name="_Value Copy 11 30 05 gas 12 09 05 AURORA at 12 14 05_Subs 2008" xfId="5009"/>
    <cellStyle name="_Value Copy 11 30 05 gas 12 09 05 AURORA at 12 14 05_Subs 2008 2" xfId="5010"/>
    <cellStyle name="_Value Copy 11 30 05 gas 12 09 05 AURORA at 12 14 05_Subs 2008 2 2" xfId="5011"/>
    <cellStyle name="_Value Copy 11 30 05 gas 12 09 05 AURORA at 12 14 05_Subs 2008 2 2 2" xfId="19252"/>
    <cellStyle name="_Value Copy 11 30 05 gas 12 09 05 AURORA at 12 14 05_Subs 2008 2 3" xfId="16438"/>
    <cellStyle name="_Value Copy 11 30 05 gas 12 09 05 AURORA at 12 14 05_Subs 2008 3" xfId="5012"/>
    <cellStyle name="_Value Copy 11 30 05 gas 12 09 05 AURORA at 12 14 05_Subs 2008 3 2" xfId="19253"/>
    <cellStyle name="_Value Copy 11 30 05 gas 12 09 05 AURORA at 12 14 05_Subs 2008 4" xfId="16437"/>
    <cellStyle name="_Value Copy 11 30 05 gas 12 09 05 AURORA at 12 14 05_Transmission Workbook for May BOD" xfId="5013"/>
    <cellStyle name="_Value Copy 11 30 05 gas 12 09 05 AURORA at 12 14 05_Transmission Workbook for May BOD 2" xfId="5014"/>
    <cellStyle name="_Value Copy 11 30 05 gas 12 09 05 AURORA at 12 14 05_Transmission Workbook for May BOD 2 2" xfId="14566"/>
    <cellStyle name="_Value Copy 11 30 05 gas 12 09 05 AURORA at 12 14 05_Transmission Workbook for May BOD 2 2 2" xfId="27126"/>
    <cellStyle name="_Value Copy 11 30 05 gas 12 09 05 AURORA at 12 14 05_Transmission Workbook for May BOD 2 2 2 2" xfId="27127"/>
    <cellStyle name="_Value Copy 11 30 05 gas 12 09 05 AURORA at 12 14 05_Transmission Workbook for May BOD 2 3" xfId="27128"/>
    <cellStyle name="_Value Copy 11 30 05 gas 12 09 05 AURORA at 12 14 05_Transmission Workbook for May BOD 2 3 2" xfId="27129"/>
    <cellStyle name="_Value Copy 11 30 05 gas 12 09 05 AURORA at 12 14 05_Transmission Workbook for May BOD 2 4" xfId="27130"/>
    <cellStyle name="_Value Copy 11 30 05 gas 12 09 05 AURORA at 12 14 05_Transmission Workbook for May BOD 2 4 2" xfId="27131"/>
    <cellStyle name="_Value Copy 11 30 05 gas 12 09 05 AURORA at 12 14 05_Transmission Workbook for May BOD 3" xfId="12588"/>
    <cellStyle name="_Value Copy 11 30 05 gas 12 09 05 AURORA at 12 14 05_Transmission Workbook for May BOD 3 2" xfId="27132"/>
    <cellStyle name="_Value Copy 11 30 05 gas 12 09 05 AURORA at 12 14 05_Transmission Workbook for May BOD 3 2 2" xfId="27133"/>
    <cellStyle name="_Value Copy 11 30 05 gas 12 09 05 AURORA at 12 14 05_Transmission Workbook for May BOD 3 3" xfId="27134"/>
    <cellStyle name="_Value Copy 11 30 05 gas 12 09 05 AURORA at 12 14 05_Transmission Workbook for May BOD 4" xfId="27135"/>
    <cellStyle name="_Value Copy 11 30 05 gas 12 09 05 AURORA at 12 14 05_Transmission Workbook for May BOD 4 2" xfId="27136"/>
    <cellStyle name="_Value Copy 11 30 05 gas 12 09 05 AURORA at 12 14 05_Transmission Workbook for May BOD 4 2 2" xfId="27137"/>
    <cellStyle name="_Value Copy 11 30 05 gas 12 09 05 AURORA at 12 14 05_Transmission Workbook for May BOD 4 3" xfId="27138"/>
    <cellStyle name="_Value Copy 11 30 05 gas 12 09 05 AURORA at 12 14 05_Transmission Workbook for May BOD 5" xfId="27139"/>
    <cellStyle name="_Value Copy 11 30 05 gas 12 09 05 AURORA at 12 14 05_Transmission Workbook for May BOD 5 2" xfId="27140"/>
    <cellStyle name="_Value Copy 11 30 05 gas 12 09 05 AURORA at 12 14 05_Transmission Workbook for May BOD 6" xfId="27141"/>
    <cellStyle name="_Value Copy 11 30 05 gas 12 09 05 AURORA at 12 14 05_Transmission Workbook for May BOD 6 2" xfId="27142"/>
    <cellStyle name="_Value Copy 11 30 05 gas 12 09 05 AURORA at 12 14 05_Transmission Workbook for May BOD_DEM-WP(C) ENERG10C--ctn Mid-C_042010 2010GRC" xfId="9790"/>
    <cellStyle name="_Value Copy 11 30 05 gas 12 09 05 AURORA at 12 14 05_Transmission Workbook for May BOD_DEM-WP(C) ENERG10C--ctn Mid-C_042010 2010GRC 2" xfId="39548"/>
    <cellStyle name="_Value Copy 11 30 05 gas 12 09 05 AURORA at 12 14 05_Wind Integration 10GRC" xfId="5015"/>
    <cellStyle name="_Value Copy 11 30 05 gas 12 09 05 AURORA at 12 14 05_Wind Integration 10GRC 2" xfId="5016"/>
    <cellStyle name="_Value Copy 11 30 05 gas 12 09 05 AURORA at 12 14 05_Wind Integration 10GRC 2 2" xfId="14567"/>
    <cellStyle name="_Value Copy 11 30 05 gas 12 09 05 AURORA at 12 14 05_Wind Integration 10GRC 2 2 2" xfId="27143"/>
    <cellStyle name="_Value Copy 11 30 05 gas 12 09 05 AURORA at 12 14 05_Wind Integration 10GRC 2 2 2 2" xfId="27144"/>
    <cellStyle name="_Value Copy 11 30 05 gas 12 09 05 AURORA at 12 14 05_Wind Integration 10GRC 2 3" xfId="27145"/>
    <cellStyle name="_Value Copy 11 30 05 gas 12 09 05 AURORA at 12 14 05_Wind Integration 10GRC 2 3 2" xfId="27146"/>
    <cellStyle name="_Value Copy 11 30 05 gas 12 09 05 AURORA at 12 14 05_Wind Integration 10GRC 2 4" xfId="27147"/>
    <cellStyle name="_Value Copy 11 30 05 gas 12 09 05 AURORA at 12 14 05_Wind Integration 10GRC 2 4 2" xfId="27148"/>
    <cellStyle name="_Value Copy 11 30 05 gas 12 09 05 AURORA at 12 14 05_Wind Integration 10GRC 3" xfId="12589"/>
    <cellStyle name="_Value Copy 11 30 05 gas 12 09 05 AURORA at 12 14 05_Wind Integration 10GRC 3 2" xfId="27149"/>
    <cellStyle name="_Value Copy 11 30 05 gas 12 09 05 AURORA at 12 14 05_Wind Integration 10GRC 3 2 2" xfId="27150"/>
    <cellStyle name="_Value Copy 11 30 05 gas 12 09 05 AURORA at 12 14 05_Wind Integration 10GRC 3 3" xfId="27151"/>
    <cellStyle name="_Value Copy 11 30 05 gas 12 09 05 AURORA at 12 14 05_Wind Integration 10GRC 4" xfId="27152"/>
    <cellStyle name="_Value Copy 11 30 05 gas 12 09 05 AURORA at 12 14 05_Wind Integration 10GRC 4 2" xfId="27153"/>
    <cellStyle name="_Value Copy 11 30 05 gas 12 09 05 AURORA at 12 14 05_Wind Integration 10GRC 4 2 2" xfId="27154"/>
    <cellStyle name="_Value Copy 11 30 05 gas 12 09 05 AURORA at 12 14 05_Wind Integration 10GRC 4 3" xfId="27155"/>
    <cellStyle name="_Value Copy 11 30 05 gas 12 09 05 AURORA at 12 14 05_Wind Integration 10GRC 5" xfId="27156"/>
    <cellStyle name="_Value Copy 11 30 05 gas 12 09 05 AURORA at 12 14 05_Wind Integration 10GRC 5 2" xfId="27157"/>
    <cellStyle name="_Value Copy 11 30 05 gas 12 09 05 AURORA at 12 14 05_Wind Integration 10GRC 6" xfId="27158"/>
    <cellStyle name="_Value Copy 11 30 05 gas 12 09 05 AURORA at 12 14 05_Wind Integration 10GRC 6 2" xfId="27159"/>
    <cellStyle name="_Value Copy 11 30 05 gas 12 09 05 AURORA at 12 14 05_Wind Integration 10GRC_DEM-WP(C) ENERG10C--ctn Mid-C_042010 2010GRC" xfId="9791"/>
    <cellStyle name="_Value Copy 11 30 05 gas 12 09 05 AURORA at 12 14 05_Wind Integration 10GRC_DEM-WP(C) ENERG10C--ctn Mid-C_042010 2010GRC 2" xfId="39549"/>
    <cellStyle name="_VC 2007GRC PC 10312007" xfId="11003"/>
    <cellStyle name="_VC 2007GRC PC 10312007 2" xfId="27160"/>
    <cellStyle name="_VC 6.15.06 update on 06GRC power costs.xls Chart 1" xfId="5017"/>
    <cellStyle name="_VC 6.15.06 update on 06GRC power costs.xls Chart 1 10" xfId="27161"/>
    <cellStyle name="_VC 6.15.06 update on 06GRC power costs.xls Chart 1 10 2" xfId="27162"/>
    <cellStyle name="_VC 6.15.06 update on 06GRC power costs.xls Chart 1 11" xfId="27163"/>
    <cellStyle name="_VC 6.15.06 update on 06GRC power costs.xls Chart 1 11 2" xfId="27164"/>
    <cellStyle name="_VC 6.15.06 update on 06GRC power costs.xls Chart 1 11 3" xfId="27165"/>
    <cellStyle name="_VC 6.15.06 update on 06GRC power costs.xls Chart 1 2" xfId="5018"/>
    <cellStyle name="_VC 6.15.06 update on 06GRC power costs.xls Chart 1 2 2" xfId="5019"/>
    <cellStyle name="_VC 6.15.06 update on 06GRC power costs.xls Chart 1 2 2 2" xfId="5020"/>
    <cellStyle name="_VC 6.15.06 update on 06GRC power costs.xls Chart 1 2 2 2 2" xfId="19254"/>
    <cellStyle name="_VC 6.15.06 update on 06GRC power costs.xls Chart 1 2 2 2 2 2" xfId="27166"/>
    <cellStyle name="_VC 6.15.06 update on 06GRC power costs.xls Chart 1 2 2 3" xfId="14569"/>
    <cellStyle name="_VC 6.15.06 update on 06GRC power costs.xls Chart 1 2 2 3 2" xfId="27167"/>
    <cellStyle name="_VC 6.15.06 update on 06GRC power costs.xls Chart 1 2 2 4" xfId="27168"/>
    <cellStyle name="_VC 6.15.06 update on 06GRC power costs.xls Chart 1 2 2 4 2" xfId="27169"/>
    <cellStyle name="_VC 6.15.06 update on 06GRC power costs.xls Chart 1 2 3" xfId="5021"/>
    <cellStyle name="_VC 6.15.06 update on 06GRC power costs.xls Chart 1 2 3 2" xfId="19255"/>
    <cellStyle name="_VC 6.15.06 update on 06GRC power costs.xls Chart 1 2 3 2 2" xfId="27170"/>
    <cellStyle name="_VC 6.15.06 update on 06GRC power costs.xls Chart 1 2 3 3" xfId="27171"/>
    <cellStyle name="_VC 6.15.06 update on 06GRC power costs.xls Chart 1 2 4" xfId="14568"/>
    <cellStyle name="_VC 6.15.06 update on 06GRC power costs.xls Chart 1 2 4 2" xfId="27172"/>
    <cellStyle name="_VC 6.15.06 update on 06GRC power costs.xls Chart 1 2 4 2 2" xfId="27173"/>
    <cellStyle name="_VC 6.15.06 update on 06GRC power costs.xls Chart 1 2 4 3" xfId="27174"/>
    <cellStyle name="_VC 6.15.06 update on 06GRC power costs.xls Chart 1 2 5" xfId="27175"/>
    <cellStyle name="_VC 6.15.06 update on 06GRC power costs.xls Chart 1 2 5 2" xfId="27176"/>
    <cellStyle name="_VC 6.15.06 update on 06GRC power costs.xls Chart 1 2 6" xfId="27177"/>
    <cellStyle name="_VC 6.15.06 update on 06GRC power costs.xls Chart 1 2 6 2" xfId="27178"/>
    <cellStyle name="_VC 6.15.06 update on 06GRC power costs.xls Chart 1 3" xfId="5022"/>
    <cellStyle name="_VC 6.15.06 update on 06GRC power costs.xls Chart 1 3 2" xfId="5023"/>
    <cellStyle name="_VC 6.15.06 update on 06GRC power costs.xls Chart 1 3 2 2" xfId="5024"/>
    <cellStyle name="_VC 6.15.06 update on 06GRC power costs.xls Chart 1 3 2 2 2" xfId="19256"/>
    <cellStyle name="_VC 6.15.06 update on 06GRC power costs.xls Chart 1 3 2 3" xfId="16439"/>
    <cellStyle name="_VC 6.15.06 update on 06GRC power costs.xls Chart 1 3 3" xfId="5025"/>
    <cellStyle name="_VC 6.15.06 update on 06GRC power costs.xls Chart 1 3 3 2" xfId="5026"/>
    <cellStyle name="_VC 6.15.06 update on 06GRC power costs.xls Chart 1 3 3 2 2" xfId="19257"/>
    <cellStyle name="_VC 6.15.06 update on 06GRC power costs.xls Chart 1 3 3 3" xfId="16440"/>
    <cellStyle name="_VC 6.15.06 update on 06GRC power costs.xls Chart 1 3 4" xfId="5027"/>
    <cellStyle name="_VC 6.15.06 update on 06GRC power costs.xls Chart 1 3 4 2" xfId="5028"/>
    <cellStyle name="_VC 6.15.06 update on 06GRC power costs.xls Chart 1 3 4 2 2" xfId="19258"/>
    <cellStyle name="_VC 6.15.06 update on 06GRC power costs.xls Chart 1 3 4 3" xfId="16441"/>
    <cellStyle name="_VC 6.15.06 update on 06GRC power costs.xls Chart 1 3 5" xfId="14570"/>
    <cellStyle name="_VC 6.15.06 update on 06GRC power costs.xls Chart 1 3 5 2" xfId="27179"/>
    <cellStyle name="_VC 6.15.06 update on 06GRC power costs.xls Chart 1 4" xfId="5029"/>
    <cellStyle name="_VC 6.15.06 update on 06GRC power costs.xls Chart 1 4 2" xfId="5030"/>
    <cellStyle name="_VC 6.15.06 update on 06GRC power costs.xls Chart 1 4 2 2" xfId="15657"/>
    <cellStyle name="_VC 6.15.06 update on 06GRC power costs.xls Chart 1 4 2 2 2" xfId="27180"/>
    <cellStyle name="_VC 6.15.06 update on 06GRC power costs.xls Chart 1 4 2 2 2 2" xfId="27181"/>
    <cellStyle name="_VC 6.15.06 update on 06GRC power costs.xls Chart 1 4 2 3" xfId="27182"/>
    <cellStyle name="_VC 6.15.06 update on 06GRC power costs.xls Chart 1 4 2 3 2" xfId="27183"/>
    <cellStyle name="_VC 6.15.06 update on 06GRC power costs.xls Chart 1 4 2 4" xfId="27184"/>
    <cellStyle name="_VC 6.15.06 update on 06GRC power costs.xls Chart 1 4 2 4 2" xfId="27185"/>
    <cellStyle name="_VC 6.15.06 update on 06GRC power costs.xls Chart 1 4 3" xfId="14571"/>
    <cellStyle name="_VC 6.15.06 update on 06GRC power costs.xls Chart 1 4 3 2" xfId="27186"/>
    <cellStyle name="_VC 6.15.06 update on 06GRC power costs.xls Chart 1 4 3 2 2" xfId="27187"/>
    <cellStyle name="_VC 6.15.06 update on 06GRC power costs.xls Chart 1 4 3 3" xfId="27188"/>
    <cellStyle name="_VC 6.15.06 update on 06GRC power costs.xls Chart 1 4 4" xfId="27189"/>
    <cellStyle name="_VC 6.15.06 update on 06GRC power costs.xls Chart 1 4 4 2" xfId="27190"/>
    <cellStyle name="_VC 6.15.06 update on 06GRC power costs.xls Chart 1 4 4 2 2" xfId="27191"/>
    <cellStyle name="_VC 6.15.06 update on 06GRC power costs.xls Chart 1 4 4 3" xfId="27192"/>
    <cellStyle name="_VC 6.15.06 update on 06GRC power costs.xls Chart 1 4 5" xfId="27193"/>
    <cellStyle name="_VC 6.15.06 update on 06GRC power costs.xls Chart 1 4 5 2" xfId="27194"/>
    <cellStyle name="_VC 6.15.06 update on 06GRC power costs.xls Chart 1 4 6" xfId="27195"/>
    <cellStyle name="_VC 6.15.06 update on 06GRC power costs.xls Chart 1 4 6 2" xfId="27196"/>
    <cellStyle name="_VC 6.15.06 update on 06GRC power costs.xls Chart 1 5" xfId="5031"/>
    <cellStyle name="_VC 6.15.06 update on 06GRC power costs.xls Chart 1 5 2" xfId="19259"/>
    <cellStyle name="_VC 6.15.06 update on 06GRC power costs.xls Chart 1 5 2 2" xfId="27197"/>
    <cellStyle name="_VC 6.15.06 update on 06GRC power costs.xls Chart 1 5 2 2 2" xfId="27198"/>
    <cellStyle name="_VC 6.15.06 update on 06GRC power costs.xls Chart 1 5 2 2 2 2" xfId="27199"/>
    <cellStyle name="_VC 6.15.06 update on 06GRC power costs.xls Chart 1 5 2 3" xfId="27200"/>
    <cellStyle name="_VC 6.15.06 update on 06GRC power costs.xls Chart 1 5 2 3 2" xfId="27201"/>
    <cellStyle name="_VC 6.15.06 update on 06GRC power costs.xls Chart 1 5 2 4" xfId="27202"/>
    <cellStyle name="_VC 6.15.06 update on 06GRC power costs.xls Chart 1 5 2 4 2" xfId="27203"/>
    <cellStyle name="_VC 6.15.06 update on 06GRC power costs.xls Chart 1 5 2 5" xfId="27204"/>
    <cellStyle name="_VC 6.15.06 update on 06GRC power costs.xls Chart 1 5 3" xfId="27205"/>
    <cellStyle name="_VC 6.15.06 update on 06GRC power costs.xls Chart 1 5 3 2" xfId="27206"/>
    <cellStyle name="_VC 6.15.06 update on 06GRC power costs.xls Chart 1 5 3 2 2" xfId="27207"/>
    <cellStyle name="_VC 6.15.06 update on 06GRC power costs.xls Chart 1 5 4" xfId="27208"/>
    <cellStyle name="_VC 6.15.06 update on 06GRC power costs.xls Chart 1 5 4 2" xfId="27209"/>
    <cellStyle name="_VC 6.15.06 update on 06GRC power costs.xls Chart 1 5 5" xfId="27210"/>
    <cellStyle name="_VC 6.15.06 update on 06GRC power costs.xls Chart 1 5 5 2" xfId="27211"/>
    <cellStyle name="_VC 6.15.06 update on 06GRC power costs.xls Chart 1 6" xfId="5032"/>
    <cellStyle name="_VC 6.15.06 update on 06GRC power costs.xls Chart 1 6 2" xfId="9792"/>
    <cellStyle name="_VC 6.15.06 update on 06GRC power costs.xls Chart 1 6 2 2" xfId="27212"/>
    <cellStyle name="_VC 6.15.06 update on 06GRC power costs.xls Chart 1 6 2 2 2" xfId="27213"/>
    <cellStyle name="_VC 6.15.06 update on 06GRC power costs.xls Chart 1 6 3" xfId="27214"/>
    <cellStyle name="_VC 6.15.06 update on 06GRC power costs.xls Chart 1 6 3 2" xfId="27215"/>
    <cellStyle name="_VC 6.15.06 update on 06GRC power costs.xls Chart 1 6 4" xfId="27216"/>
    <cellStyle name="_VC 6.15.06 update on 06GRC power costs.xls Chart 1 6 4 2" xfId="27217"/>
    <cellStyle name="_VC 6.15.06 update on 06GRC power costs.xls Chart 1 7" xfId="9793"/>
    <cellStyle name="_VC 6.15.06 update on 06GRC power costs.xls Chart 1 7 2" xfId="9794"/>
    <cellStyle name="_VC 6.15.06 update on 06GRC power costs.xls Chart 1 7 2 2" xfId="27218"/>
    <cellStyle name="_VC 6.15.06 update on 06GRC power costs.xls Chart 1 7 3" xfId="39550"/>
    <cellStyle name="_VC 6.15.06 update on 06GRC power costs.xls Chart 1 8" xfId="27219"/>
    <cellStyle name="_VC 6.15.06 update on 06GRC power costs.xls Chart 1 8 2" xfId="27220"/>
    <cellStyle name="_VC 6.15.06 update on 06GRC power costs.xls Chart 1 8 2 2" xfId="27221"/>
    <cellStyle name="_VC 6.15.06 update on 06GRC power costs.xls Chart 1 8 3" xfId="27222"/>
    <cellStyle name="_VC 6.15.06 update on 06GRC power costs.xls Chart 1 9" xfId="27223"/>
    <cellStyle name="_VC 6.15.06 update on 06GRC power costs.xls Chart 1 9 2" xfId="27224"/>
    <cellStyle name="_VC 6.15.06 update on 06GRC power costs.xls Chart 1 9 2 2" xfId="27225"/>
    <cellStyle name="_VC 6.15.06 update on 06GRC power costs.xls Chart 1 9 2 2 2" xfId="27226"/>
    <cellStyle name="_VC 6.15.06 update on 06GRC power costs.xls Chart 1 9 2 3" xfId="27227"/>
    <cellStyle name="_VC 6.15.06 update on 06GRC power costs.xls Chart 1 9 3" xfId="27228"/>
    <cellStyle name="_VC 6.15.06 update on 06GRC power costs.xls Chart 1 9 3 2" xfId="27229"/>
    <cellStyle name="_VC 6.15.06 update on 06GRC power costs.xls Chart 1 9 4" xfId="27230"/>
    <cellStyle name="_VC 6.15.06 update on 06GRC power costs.xls Chart 1_04 07E Wild Horse Wind Expansion (C) (2)" xfId="5033"/>
    <cellStyle name="_VC 6.15.06 update on 06GRC power costs.xls Chart 1_04 07E Wild Horse Wind Expansion (C) (2) 2" xfId="5034"/>
    <cellStyle name="_VC 6.15.06 update on 06GRC power costs.xls Chart 1_04 07E Wild Horse Wind Expansion (C) (2) 2 2" xfId="5035"/>
    <cellStyle name="_VC 6.15.06 update on 06GRC power costs.xls Chart 1_04 07E Wild Horse Wind Expansion (C) (2) 2 2 2" xfId="19260"/>
    <cellStyle name="_VC 6.15.06 update on 06GRC power costs.xls Chart 1_04 07E Wild Horse Wind Expansion (C) (2) 2 2 2 2" xfId="27231"/>
    <cellStyle name="_VC 6.15.06 update on 06GRC power costs.xls Chart 1_04 07E Wild Horse Wind Expansion (C) (2) 2 3" xfId="14573"/>
    <cellStyle name="_VC 6.15.06 update on 06GRC power costs.xls Chart 1_04 07E Wild Horse Wind Expansion (C) (2) 2 3 2" xfId="27232"/>
    <cellStyle name="_VC 6.15.06 update on 06GRC power costs.xls Chart 1_04 07E Wild Horse Wind Expansion (C) (2) 2 4" xfId="27233"/>
    <cellStyle name="_VC 6.15.06 update on 06GRC power costs.xls Chart 1_04 07E Wild Horse Wind Expansion (C) (2) 2 4 2" xfId="27234"/>
    <cellStyle name="_VC 6.15.06 update on 06GRC power costs.xls Chart 1_04 07E Wild Horse Wind Expansion (C) (2) 3" xfId="5036"/>
    <cellStyle name="_VC 6.15.06 update on 06GRC power costs.xls Chart 1_04 07E Wild Horse Wind Expansion (C) (2) 3 2" xfId="19261"/>
    <cellStyle name="_VC 6.15.06 update on 06GRC power costs.xls Chart 1_04 07E Wild Horse Wind Expansion (C) (2) 3 2 2" xfId="27235"/>
    <cellStyle name="_VC 6.15.06 update on 06GRC power costs.xls Chart 1_04 07E Wild Horse Wind Expansion (C) (2) 3 3" xfId="27236"/>
    <cellStyle name="_VC 6.15.06 update on 06GRC power costs.xls Chart 1_04 07E Wild Horse Wind Expansion (C) (2) 4" xfId="14572"/>
    <cellStyle name="_VC 6.15.06 update on 06GRC power costs.xls Chart 1_04 07E Wild Horse Wind Expansion (C) (2) 4 2" xfId="27237"/>
    <cellStyle name="_VC 6.15.06 update on 06GRC power costs.xls Chart 1_04 07E Wild Horse Wind Expansion (C) (2) 4 2 2" xfId="27238"/>
    <cellStyle name="_VC 6.15.06 update on 06GRC power costs.xls Chart 1_04 07E Wild Horse Wind Expansion (C) (2) 4 3" xfId="27239"/>
    <cellStyle name="_VC 6.15.06 update on 06GRC power costs.xls Chart 1_04 07E Wild Horse Wind Expansion (C) (2) 5" xfId="27240"/>
    <cellStyle name="_VC 6.15.06 update on 06GRC power costs.xls Chart 1_04 07E Wild Horse Wind Expansion (C) (2) 5 2" xfId="27241"/>
    <cellStyle name="_VC 6.15.06 update on 06GRC power costs.xls Chart 1_04 07E Wild Horse Wind Expansion (C) (2) 6" xfId="27242"/>
    <cellStyle name="_VC 6.15.06 update on 06GRC power costs.xls Chart 1_04 07E Wild Horse Wind Expansion (C) (2) 6 2" xfId="27243"/>
    <cellStyle name="_VC 6.15.06 update on 06GRC power costs.xls Chart 1_04 07E Wild Horse Wind Expansion (C) (2)_Adj Bench DR 3 for Initial Briefs (Electric)" xfId="5037"/>
    <cellStyle name="_VC 6.15.06 update on 06GRC power costs.xls Chart 1_04 07E Wild Horse Wind Expansion (C) (2)_Adj Bench DR 3 for Initial Briefs (Electric) 2" xfId="5038"/>
    <cellStyle name="_VC 6.15.06 update on 06GRC power costs.xls Chart 1_04 07E Wild Horse Wind Expansion (C) (2)_Adj Bench DR 3 for Initial Briefs (Electric) 2 2" xfId="5039"/>
    <cellStyle name="_VC 6.15.06 update on 06GRC power costs.xls Chart 1_04 07E Wild Horse Wind Expansion (C) (2)_Adj Bench DR 3 for Initial Briefs (Electric) 2 2 2" xfId="19262"/>
    <cellStyle name="_VC 6.15.06 update on 06GRC power costs.xls Chart 1_04 07E Wild Horse Wind Expansion (C) (2)_Adj Bench DR 3 for Initial Briefs (Electric) 2 2 2 2" xfId="27244"/>
    <cellStyle name="_VC 6.15.06 update on 06GRC power costs.xls Chart 1_04 07E Wild Horse Wind Expansion (C) (2)_Adj Bench DR 3 for Initial Briefs (Electric) 2 3" xfId="14575"/>
    <cellStyle name="_VC 6.15.06 update on 06GRC power costs.xls Chart 1_04 07E Wild Horse Wind Expansion (C) (2)_Adj Bench DR 3 for Initial Briefs (Electric) 2 3 2" xfId="27245"/>
    <cellStyle name="_VC 6.15.06 update on 06GRC power costs.xls Chart 1_04 07E Wild Horse Wind Expansion (C) (2)_Adj Bench DR 3 for Initial Briefs (Electric) 2 4" xfId="27246"/>
    <cellStyle name="_VC 6.15.06 update on 06GRC power costs.xls Chart 1_04 07E Wild Horse Wind Expansion (C) (2)_Adj Bench DR 3 for Initial Briefs (Electric) 2 4 2" xfId="27247"/>
    <cellStyle name="_VC 6.15.06 update on 06GRC power costs.xls Chart 1_04 07E Wild Horse Wind Expansion (C) (2)_Adj Bench DR 3 for Initial Briefs (Electric) 3" xfId="5040"/>
    <cellStyle name="_VC 6.15.06 update on 06GRC power costs.xls Chart 1_04 07E Wild Horse Wind Expansion (C) (2)_Adj Bench DR 3 for Initial Briefs (Electric) 3 2" xfId="19263"/>
    <cellStyle name="_VC 6.15.06 update on 06GRC power costs.xls Chart 1_04 07E Wild Horse Wind Expansion (C) (2)_Adj Bench DR 3 for Initial Briefs (Electric) 3 2 2" xfId="27248"/>
    <cellStyle name="_VC 6.15.06 update on 06GRC power costs.xls Chart 1_04 07E Wild Horse Wind Expansion (C) (2)_Adj Bench DR 3 for Initial Briefs (Electric) 3 3" xfId="27249"/>
    <cellStyle name="_VC 6.15.06 update on 06GRC power costs.xls Chart 1_04 07E Wild Horse Wind Expansion (C) (2)_Adj Bench DR 3 for Initial Briefs (Electric) 4" xfId="14574"/>
    <cellStyle name="_VC 6.15.06 update on 06GRC power costs.xls Chart 1_04 07E Wild Horse Wind Expansion (C) (2)_Adj Bench DR 3 for Initial Briefs (Electric) 4 2" xfId="27250"/>
    <cellStyle name="_VC 6.15.06 update on 06GRC power costs.xls Chart 1_04 07E Wild Horse Wind Expansion (C) (2)_Adj Bench DR 3 for Initial Briefs (Electric) 4 2 2" xfId="27251"/>
    <cellStyle name="_VC 6.15.06 update on 06GRC power costs.xls Chart 1_04 07E Wild Horse Wind Expansion (C) (2)_Adj Bench DR 3 for Initial Briefs (Electric) 4 3" xfId="27252"/>
    <cellStyle name="_VC 6.15.06 update on 06GRC power costs.xls Chart 1_04 07E Wild Horse Wind Expansion (C) (2)_Adj Bench DR 3 for Initial Briefs (Electric) 5" xfId="27253"/>
    <cellStyle name="_VC 6.15.06 update on 06GRC power costs.xls Chart 1_04 07E Wild Horse Wind Expansion (C) (2)_Adj Bench DR 3 for Initial Briefs (Electric) 5 2" xfId="27254"/>
    <cellStyle name="_VC 6.15.06 update on 06GRC power costs.xls Chart 1_04 07E Wild Horse Wind Expansion (C) (2)_Adj Bench DR 3 for Initial Briefs (Electric) 6" xfId="27255"/>
    <cellStyle name="_VC 6.15.06 update on 06GRC power costs.xls Chart 1_04 07E Wild Horse Wind Expansion (C) (2)_Adj Bench DR 3 for Initial Briefs (Electric) 6 2" xfId="27256"/>
    <cellStyle name="_VC 6.15.06 update on 06GRC power costs.xls Chart 1_04 07E Wild Horse Wind Expansion (C) (2)_Adj Bench DR 3 for Initial Briefs (Electric)_DEM-WP(C) ENERG10C--ctn Mid-C_042010 2010GRC" xfId="9795"/>
    <cellStyle name="_VC 6.15.06 update on 06GRC power costs.xls Chart 1_04 07E Wild Horse Wind Expansion (C) (2)_Adj Bench DR 3 for Initial Briefs (Electric)_DEM-WP(C) ENERG10C--ctn Mid-C_042010 2010GRC 2" xfId="39551"/>
    <cellStyle name="_VC 6.15.06 update on 06GRC power costs.xls Chart 1_04 07E Wild Horse Wind Expansion (C) (2)_Book1" xfId="11004"/>
    <cellStyle name="_VC 6.15.06 update on 06GRC power costs.xls Chart 1_04 07E Wild Horse Wind Expansion (C) (2)_Book1 2" xfId="39552"/>
    <cellStyle name="_VC 6.15.06 update on 06GRC power costs.xls Chart 1_04 07E Wild Horse Wind Expansion (C) (2)_DEM-WP(C) ENERG10C--ctn Mid-C_042010 2010GRC" xfId="9796"/>
    <cellStyle name="_VC 6.15.06 update on 06GRC power costs.xls Chart 1_04 07E Wild Horse Wind Expansion (C) (2)_DEM-WP(C) ENERG10C--ctn Mid-C_042010 2010GRC 2" xfId="39553"/>
    <cellStyle name="_VC 6.15.06 update on 06GRC power costs.xls Chart 1_04 07E Wild Horse Wind Expansion (C) (2)_Electric Rev Req Model (2009 GRC) " xfId="5041"/>
    <cellStyle name="_VC 6.15.06 update on 06GRC power costs.xls Chart 1_04 07E Wild Horse Wind Expansion (C) (2)_Electric Rev Req Model (2009 GRC)  2" xfId="5042"/>
    <cellStyle name="_VC 6.15.06 update on 06GRC power costs.xls Chart 1_04 07E Wild Horse Wind Expansion (C) (2)_Electric Rev Req Model (2009 GRC)  2 2" xfId="5043"/>
    <cellStyle name="_VC 6.15.06 update on 06GRC power costs.xls Chart 1_04 07E Wild Horse Wind Expansion (C) (2)_Electric Rev Req Model (2009 GRC)  2 2 2" xfId="19264"/>
    <cellStyle name="_VC 6.15.06 update on 06GRC power costs.xls Chart 1_04 07E Wild Horse Wind Expansion (C) (2)_Electric Rev Req Model (2009 GRC)  2 2 2 2" xfId="27257"/>
    <cellStyle name="_VC 6.15.06 update on 06GRC power costs.xls Chart 1_04 07E Wild Horse Wind Expansion (C) (2)_Electric Rev Req Model (2009 GRC)  2 3" xfId="14577"/>
    <cellStyle name="_VC 6.15.06 update on 06GRC power costs.xls Chart 1_04 07E Wild Horse Wind Expansion (C) (2)_Electric Rev Req Model (2009 GRC)  2 3 2" xfId="27258"/>
    <cellStyle name="_VC 6.15.06 update on 06GRC power costs.xls Chart 1_04 07E Wild Horse Wind Expansion (C) (2)_Electric Rev Req Model (2009 GRC)  2 4" xfId="27259"/>
    <cellStyle name="_VC 6.15.06 update on 06GRC power costs.xls Chart 1_04 07E Wild Horse Wind Expansion (C) (2)_Electric Rev Req Model (2009 GRC)  2 4 2" xfId="27260"/>
    <cellStyle name="_VC 6.15.06 update on 06GRC power costs.xls Chart 1_04 07E Wild Horse Wind Expansion (C) (2)_Electric Rev Req Model (2009 GRC)  3" xfId="5044"/>
    <cellStyle name="_VC 6.15.06 update on 06GRC power costs.xls Chart 1_04 07E Wild Horse Wind Expansion (C) (2)_Electric Rev Req Model (2009 GRC)  3 2" xfId="19265"/>
    <cellStyle name="_VC 6.15.06 update on 06GRC power costs.xls Chart 1_04 07E Wild Horse Wind Expansion (C) (2)_Electric Rev Req Model (2009 GRC)  3 2 2" xfId="27261"/>
    <cellStyle name="_VC 6.15.06 update on 06GRC power costs.xls Chart 1_04 07E Wild Horse Wind Expansion (C) (2)_Electric Rev Req Model (2009 GRC)  3 3" xfId="27262"/>
    <cellStyle name="_VC 6.15.06 update on 06GRC power costs.xls Chart 1_04 07E Wild Horse Wind Expansion (C) (2)_Electric Rev Req Model (2009 GRC)  4" xfId="14576"/>
    <cellStyle name="_VC 6.15.06 update on 06GRC power costs.xls Chart 1_04 07E Wild Horse Wind Expansion (C) (2)_Electric Rev Req Model (2009 GRC)  4 2" xfId="27263"/>
    <cellStyle name="_VC 6.15.06 update on 06GRC power costs.xls Chart 1_04 07E Wild Horse Wind Expansion (C) (2)_Electric Rev Req Model (2009 GRC)  4 2 2" xfId="27264"/>
    <cellStyle name="_VC 6.15.06 update on 06GRC power costs.xls Chart 1_04 07E Wild Horse Wind Expansion (C) (2)_Electric Rev Req Model (2009 GRC)  4 3" xfId="27265"/>
    <cellStyle name="_VC 6.15.06 update on 06GRC power costs.xls Chart 1_04 07E Wild Horse Wind Expansion (C) (2)_Electric Rev Req Model (2009 GRC)  5" xfId="27266"/>
    <cellStyle name="_VC 6.15.06 update on 06GRC power costs.xls Chart 1_04 07E Wild Horse Wind Expansion (C) (2)_Electric Rev Req Model (2009 GRC)  5 2" xfId="27267"/>
    <cellStyle name="_VC 6.15.06 update on 06GRC power costs.xls Chart 1_04 07E Wild Horse Wind Expansion (C) (2)_Electric Rev Req Model (2009 GRC)  6" xfId="27268"/>
    <cellStyle name="_VC 6.15.06 update on 06GRC power costs.xls Chart 1_04 07E Wild Horse Wind Expansion (C) (2)_Electric Rev Req Model (2009 GRC)  6 2" xfId="27269"/>
    <cellStyle name="_VC 6.15.06 update on 06GRC power costs.xls Chart 1_04 07E Wild Horse Wind Expansion (C) (2)_Electric Rev Req Model (2009 GRC) _DEM-WP(C) ENERG10C--ctn Mid-C_042010 2010GRC" xfId="9797"/>
    <cellStyle name="_VC 6.15.06 update on 06GRC power costs.xls Chart 1_04 07E Wild Horse Wind Expansion (C) (2)_Electric Rev Req Model (2009 GRC) _DEM-WP(C) ENERG10C--ctn Mid-C_042010 2010GRC 2" xfId="39554"/>
    <cellStyle name="_VC 6.15.06 update on 06GRC power costs.xls Chart 1_04 07E Wild Horse Wind Expansion (C) (2)_Electric Rev Req Model (2009 GRC) Rebuttal" xfId="5045"/>
    <cellStyle name="_VC 6.15.06 update on 06GRC power costs.xls Chart 1_04 07E Wild Horse Wind Expansion (C) (2)_Electric Rev Req Model (2009 GRC) Rebuttal 2" xfId="5046"/>
    <cellStyle name="_VC 6.15.06 update on 06GRC power costs.xls Chart 1_04 07E Wild Horse Wind Expansion (C) (2)_Electric Rev Req Model (2009 GRC) Rebuttal 2 2" xfId="5047"/>
    <cellStyle name="_VC 6.15.06 update on 06GRC power costs.xls Chart 1_04 07E Wild Horse Wind Expansion (C) (2)_Electric Rev Req Model (2009 GRC) Rebuttal 2 2 2" xfId="19266"/>
    <cellStyle name="_VC 6.15.06 update on 06GRC power costs.xls Chart 1_04 07E Wild Horse Wind Expansion (C) (2)_Electric Rev Req Model (2009 GRC) Rebuttal 2 3" xfId="16442"/>
    <cellStyle name="_VC 6.15.06 update on 06GRC power costs.xls Chart 1_04 07E Wild Horse Wind Expansion (C) (2)_Electric Rev Req Model (2009 GRC) Rebuttal 3" xfId="5048"/>
    <cellStyle name="_VC 6.15.06 update on 06GRC power costs.xls Chart 1_04 07E Wild Horse Wind Expansion (C) (2)_Electric Rev Req Model (2009 GRC) Rebuttal 3 2" xfId="19267"/>
    <cellStyle name="_VC 6.15.06 update on 06GRC power costs.xls Chart 1_04 07E Wild Horse Wind Expansion (C) (2)_Electric Rev Req Model (2009 GRC) Rebuttal 4" xfId="14578"/>
    <cellStyle name="_VC 6.15.06 update on 06GRC power costs.xls Chart 1_04 07E Wild Horse Wind Expansion (C) (2)_Electric Rev Req Model (2009 GRC) Rebuttal REmoval of New  WH Solar AdjustMI" xfId="5049"/>
    <cellStyle name="_VC 6.15.06 update on 06GRC power costs.xls Chart 1_04 07E Wild Horse Wind Expansion (C) (2)_Electric Rev Req Model (2009 GRC) Rebuttal REmoval of New  WH Solar AdjustMI 2" xfId="5050"/>
    <cellStyle name="_VC 6.15.06 update on 06GRC power costs.xls Chart 1_04 07E Wild Horse Wind Expansion (C) (2)_Electric Rev Req Model (2009 GRC) Rebuttal REmoval of New  WH Solar AdjustMI 2 2" xfId="5051"/>
    <cellStyle name="_VC 6.15.06 update on 06GRC power costs.xls Chart 1_04 07E Wild Horse Wind Expansion (C) (2)_Electric Rev Req Model (2009 GRC) Rebuttal REmoval of New  WH Solar AdjustMI 2 2 2" xfId="19268"/>
    <cellStyle name="_VC 6.15.06 update on 06GRC power costs.xls Chart 1_04 07E Wild Horse Wind Expansion (C) (2)_Electric Rev Req Model (2009 GRC) Rebuttal REmoval of New  WH Solar AdjustMI 2 2 2 2" xfId="27270"/>
    <cellStyle name="_VC 6.15.06 update on 06GRC power costs.xls Chart 1_04 07E Wild Horse Wind Expansion (C) (2)_Electric Rev Req Model (2009 GRC) Rebuttal REmoval of New  WH Solar AdjustMI 2 3" xfId="14580"/>
    <cellStyle name="_VC 6.15.06 update on 06GRC power costs.xls Chart 1_04 07E Wild Horse Wind Expansion (C) (2)_Electric Rev Req Model (2009 GRC) Rebuttal REmoval of New  WH Solar AdjustMI 2 3 2" xfId="27271"/>
    <cellStyle name="_VC 6.15.06 update on 06GRC power costs.xls Chart 1_04 07E Wild Horse Wind Expansion (C) (2)_Electric Rev Req Model (2009 GRC) Rebuttal REmoval of New  WH Solar AdjustMI 2 4" xfId="27272"/>
    <cellStyle name="_VC 6.15.06 update on 06GRC power costs.xls Chart 1_04 07E Wild Horse Wind Expansion (C) (2)_Electric Rev Req Model (2009 GRC) Rebuttal REmoval of New  WH Solar AdjustMI 2 4 2" xfId="27273"/>
    <cellStyle name="_VC 6.15.06 update on 06GRC power costs.xls Chart 1_04 07E Wild Horse Wind Expansion (C) (2)_Electric Rev Req Model (2009 GRC) Rebuttal REmoval of New  WH Solar AdjustMI 3" xfId="5052"/>
    <cellStyle name="_VC 6.15.06 update on 06GRC power costs.xls Chart 1_04 07E Wild Horse Wind Expansion (C) (2)_Electric Rev Req Model (2009 GRC) Rebuttal REmoval of New  WH Solar AdjustMI 3 2" xfId="19269"/>
    <cellStyle name="_VC 6.15.06 update on 06GRC power costs.xls Chart 1_04 07E Wild Horse Wind Expansion (C) (2)_Electric Rev Req Model (2009 GRC) Rebuttal REmoval of New  WH Solar AdjustMI 3 2 2" xfId="27274"/>
    <cellStyle name="_VC 6.15.06 update on 06GRC power costs.xls Chart 1_04 07E Wild Horse Wind Expansion (C) (2)_Electric Rev Req Model (2009 GRC) Rebuttal REmoval of New  WH Solar AdjustMI 3 3" xfId="27275"/>
    <cellStyle name="_VC 6.15.06 update on 06GRC power costs.xls Chart 1_04 07E Wild Horse Wind Expansion (C) (2)_Electric Rev Req Model (2009 GRC) Rebuttal REmoval of New  WH Solar AdjustMI 4" xfId="14579"/>
    <cellStyle name="_VC 6.15.06 update on 06GRC power costs.xls Chart 1_04 07E Wild Horse Wind Expansion (C) (2)_Electric Rev Req Model (2009 GRC) Rebuttal REmoval of New  WH Solar AdjustMI 4 2" xfId="27276"/>
    <cellStyle name="_VC 6.15.06 update on 06GRC power costs.xls Chart 1_04 07E Wild Horse Wind Expansion (C) (2)_Electric Rev Req Model (2009 GRC) Rebuttal REmoval of New  WH Solar AdjustMI 4 2 2" xfId="27277"/>
    <cellStyle name="_VC 6.15.06 update on 06GRC power costs.xls Chart 1_04 07E Wild Horse Wind Expansion (C) (2)_Electric Rev Req Model (2009 GRC) Rebuttal REmoval of New  WH Solar AdjustMI 4 3" xfId="27278"/>
    <cellStyle name="_VC 6.15.06 update on 06GRC power costs.xls Chart 1_04 07E Wild Horse Wind Expansion (C) (2)_Electric Rev Req Model (2009 GRC) Rebuttal REmoval of New  WH Solar AdjustMI 5" xfId="27279"/>
    <cellStyle name="_VC 6.15.06 update on 06GRC power costs.xls Chart 1_04 07E Wild Horse Wind Expansion (C) (2)_Electric Rev Req Model (2009 GRC) Rebuttal REmoval of New  WH Solar AdjustMI 5 2" xfId="27280"/>
    <cellStyle name="_VC 6.15.06 update on 06GRC power costs.xls Chart 1_04 07E Wild Horse Wind Expansion (C) (2)_Electric Rev Req Model (2009 GRC) Rebuttal REmoval of New  WH Solar AdjustMI 6" xfId="27281"/>
    <cellStyle name="_VC 6.15.06 update on 06GRC power costs.xls Chart 1_04 07E Wild Horse Wind Expansion (C) (2)_Electric Rev Req Model (2009 GRC) Rebuttal REmoval of New  WH Solar AdjustMI 6 2" xfId="27282"/>
    <cellStyle name="_VC 6.15.06 update on 06GRC power costs.xls Chart 1_04 07E Wild Horse Wind Expansion (C) (2)_Electric Rev Req Model (2009 GRC) Rebuttal REmoval of New  WH Solar AdjustMI_DEM-WP(C) ENERG10C--ctn Mid-C_042010 2010GRC" xfId="9798"/>
    <cellStyle name="_VC 6.15.06 update on 06GRC power costs.xls Chart 1_04 07E Wild Horse Wind Expansion (C) (2)_Electric Rev Req Model (2009 GRC) Rebuttal REmoval of New  WH Solar AdjustMI_DEM-WP(C) ENERG10C--ctn Mid-C_042010 2010GRC 2" xfId="39555"/>
    <cellStyle name="_VC 6.15.06 update on 06GRC power costs.xls Chart 1_04 07E Wild Horse Wind Expansion (C) (2)_Electric Rev Req Model (2009 GRC) Revised 01-18-2010" xfId="5053"/>
    <cellStyle name="_VC 6.15.06 update on 06GRC power costs.xls Chart 1_04 07E Wild Horse Wind Expansion (C) (2)_Electric Rev Req Model (2009 GRC) Revised 01-18-2010 2" xfId="5054"/>
    <cellStyle name="_VC 6.15.06 update on 06GRC power costs.xls Chart 1_04 07E Wild Horse Wind Expansion (C) (2)_Electric Rev Req Model (2009 GRC) Revised 01-18-2010 2 2" xfId="5055"/>
    <cellStyle name="_VC 6.15.06 update on 06GRC power costs.xls Chart 1_04 07E Wild Horse Wind Expansion (C) (2)_Electric Rev Req Model (2009 GRC) Revised 01-18-2010 2 2 2" xfId="19270"/>
    <cellStyle name="_VC 6.15.06 update on 06GRC power costs.xls Chart 1_04 07E Wild Horse Wind Expansion (C) (2)_Electric Rev Req Model (2009 GRC) Revised 01-18-2010 2 2 2 2" xfId="27283"/>
    <cellStyle name="_VC 6.15.06 update on 06GRC power costs.xls Chart 1_04 07E Wild Horse Wind Expansion (C) (2)_Electric Rev Req Model (2009 GRC) Revised 01-18-2010 2 3" xfId="14582"/>
    <cellStyle name="_VC 6.15.06 update on 06GRC power costs.xls Chart 1_04 07E Wild Horse Wind Expansion (C) (2)_Electric Rev Req Model (2009 GRC) Revised 01-18-2010 2 3 2" xfId="27284"/>
    <cellStyle name="_VC 6.15.06 update on 06GRC power costs.xls Chart 1_04 07E Wild Horse Wind Expansion (C) (2)_Electric Rev Req Model (2009 GRC) Revised 01-18-2010 2 4" xfId="27285"/>
    <cellStyle name="_VC 6.15.06 update on 06GRC power costs.xls Chart 1_04 07E Wild Horse Wind Expansion (C) (2)_Electric Rev Req Model (2009 GRC) Revised 01-18-2010 2 4 2" xfId="27286"/>
    <cellStyle name="_VC 6.15.06 update on 06GRC power costs.xls Chart 1_04 07E Wild Horse Wind Expansion (C) (2)_Electric Rev Req Model (2009 GRC) Revised 01-18-2010 3" xfId="5056"/>
    <cellStyle name="_VC 6.15.06 update on 06GRC power costs.xls Chart 1_04 07E Wild Horse Wind Expansion (C) (2)_Electric Rev Req Model (2009 GRC) Revised 01-18-2010 3 2" xfId="19271"/>
    <cellStyle name="_VC 6.15.06 update on 06GRC power costs.xls Chart 1_04 07E Wild Horse Wind Expansion (C) (2)_Electric Rev Req Model (2009 GRC) Revised 01-18-2010 3 2 2" xfId="27287"/>
    <cellStyle name="_VC 6.15.06 update on 06GRC power costs.xls Chart 1_04 07E Wild Horse Wind Expansion (C) (2)_Electric Rev Req Model (2009 GRC) Revised 01-18-2010 3 3" xfId="27288"/>
    <cellStyle name="_VC 6.15.06 update on 06GRC power costs.xls Chart 1_04 07E Wild Horse Wind Expansion (C) (2)_Electric Rev Req Model (2009 GRC) Revised 01-18-2010 4" xfId="14581"/>
    <cellStyle name="_VC 6.15.06 update on 06GRC power costs.xls Chart 1_04 07E Wild Horse Wind Expansion (C) (2)_Electric Rev Req Model (2009 GRC) Revised 01-18-2010 4 2" xfId="27289"/>
    <cellStyle name="_VC 6.15.06 update on 06GRC power costs.xls Chart 1_04 07E Wild Horse Wind Expansion (C) (2)_Electric Rev Req Model (2009 GRC) Revised 01-18-2010 4 2 2" xfId="27290"/>
    <cellStyle name="_VC 6.15.06 update on 06GRC power costs.xls Chart 1_04 07E Wild Horse Wind Expansion (C) (2)_Electric Rev Req Model (2009 GRC) Revised 01-18-2010 4 3" xfId="27291"/>
    <cellStyle name="_VC 6.15.06 update on 06GRC power costs.xls Chart 1_04 07E Wild Horse Wind Expansion (C) (2)_Electric Rev Req Model (2009 GRC) Revised 01-18-2010 5" xfId="27292"/>
    <cellStyle name="_VC 6.15.06 update on 06GRC power costs.xls Chart 1_04 07E Wild Horse Wind Expansion (C) (2)_Electric Rev Req Model (2009 GRC) Revised 01-18-2010 5 2" xfId="27293"/>
    <cellStyle name="_VC 6.15.06 update on 06GRC power costs.xls Chart 1_04 07E Wild Horse Wind Expansion (C) (2)_Electric Rev Req Model (2009 GRC) Revised 01-18-2010 6" xfId="27294"/>
    <cellStyle name="_VC 6.15.06 update on 06GRC power costs.xls Chart 1_04 07E Wild Horse Wind Expansion (C) (2)_Electric Rev Req Model (2009 GRC) Revised 01-18-2010 6 2" xfId="27295"/>
    <cellStyle name="_VC 6.15.06 update on 06GRC power costs.xls Chart 1_04 07E Wild Horse Wind Expansion (C) (2)_Electric Rev Req Model (2009 GRC) Revised 01-18-2010_DEM-WP(C) ENERG10C--ctn Mid-C_042010 2010GRC" xfId="9799"/>
    <cellStyle name="_VC 6.15.06 update on 06GRC power costs.xls Chart 1_04 07E Wild Horse Wind Expansion (C) (2)_Electric Rev Req Model (2009 GRC) Revised 01-18-2010_DEM-WP(C) ENERG10C--ctn Mid-C_042010 2010GRC 2" xfId="39556"/>
    <cellStyle name="_VC 6.15.06 update on 06GRC power costs.xls Chart 1_04 07E Wild Horse Wind Expansion (C) (2)_Electric Rev Req Model (2010 GRC)" xfId="11005"/>
    <cellStyle name="_VC 6.15.06 update on 06GRC power costs.xls Chart 1_04 07E Wild Horse Wind Expansion (C) (2)_Electric Rev Req Model (2010 GRC) 2" xfId="39557"/>
    <cellStyle name="_VC 6.15.06 update on 06GRC power costs.xls Chart 1_04 07E Wild Horse Wind Expansion (C) (2)_Electric Rev Req Model (2010 GRC) SF" xfId="11006"/>
    <cellStyle name="_VC 6.15.06 update on 06GRC power costs.xls Chart 1_04 07E Wild Horse Wind Expansion (C) (2)_Electric Rev Req Model (2010 GRC) SF 2" xfId="39558"/>
    <cellStyle name="_VC 6.15.06 update on 06GRC power costs.xls Chart 1_04 07E Wild Horse Wind Expansion (C) (2)_Final Order Electric EXHIBIT A-1" xfId="5057"/>
    <cellStyle name="_VC 6.15.06 update on 06GRC power costs.xls Chart 1_04 07E Wild Horse Wind Expansion (C) (2)_Final Order Electric EXHIBIT A-1 2" xfId="5058"/>
    <cellStyle name="_VC 6.15.06 update on 06GRC power costs.xls Chart 1_04 07E Wild Horse Wind Expansion (C) (2)_Final Order Electric EXHIBIT A-1 2 2" xfId="5059"/>
    <cellStyle name="_VC 6.15.06 update on 06GRC power costs.xls Chart 1_04 07E Wild Horse Wind Expansion (C) (2)_Final Order Electric EXHIBIT A-1 2 2 2" xfId="19272"/>
    <cellStyle name="_VC 6.15.06 update on 06GRC power costs.xls Chart 1_04 07E Wild Horse Wind Expansion (C) (2)_Final Order Electric EXHIBIT A-1 2 3" xfId="16443"/>
    <cellStyle name="_VC 6.15.06 update on 06GRC power costs.xls Chart 1_04 07E Wild Horse Wind Expansion (C) (2)_Final Order Electric EXHIBIT A-1 3" xfId="5060"/>
    <cellStyle name="_VC 6.15.06 update on 06GRC power costs.xls Chart 1_04 07E Wild Horse Wind Expansion (C) (2)_Final Order Electric EXHIBIT A-1 3 2" xfId="19273"/>
    <cellStyle name="_VC 6.15.06 update on 06GRC power costs.xls Chart 1_04 07E Wild Horse Wind Expansion (C) (2)_Final Order Electric EXHIBIT A-1 3 2 2" xfId="27296"/>
    <cellStyle name="_VC 6.15.06 update on 06GRC power costs.xls Chart 1_04 07E Wild Horse Wind Expansion (C) (2)_Final Order Electric EXHIBIT A-1 3 3" xfId="27297"/>
    <cellStyle name="_VC 6.15.06 update on 06GRC power costs.xls Chart 1_04 07E Wild Horse Wind Expansion (C) (2)_Final Order Electric EXHIBIT A-1 4" xfId="14583"/>
    <cellStyle name="_VC 6.15.06 update on 06GRC power costs.xls Chart 1_04 07E Wild Horse Wind Expansion (C) (2)_Final Order Electric EXHIBIT A-1 4 2" xfId="27298"/>
    <cellStyle name="_VC 6.15.06 update on 06GRC power costs.xls Chart 1_04 07E Wild Horse Wind Expansion (C) (2)_Final Order Electric EXHIBIT A-1 5" xfId="27299"/>
    <cellStyle name="_VC 6.15.06 update on 06GRC power costs.xls Chart 1_04 07E Wild Horse Wind Expansion (C) (2)_Final Order Electric EXHIBIT A-1 6" xfId="27300"/>
    <cellStyle name="_VC 6.15.06 update on 06GRC power costs.xls Chart 1_04 07E Wild Horse Wind Expansion (C) (2)_TENASKA REGULATORY ASSET" xfId="5061"/>
    <cellStyle name="_VC 6.15.06 update on 06GRC power costs.xls Chart 1_04 07E Wild Horse Wind Expansion (C) (2)_TENASKA REGULATORY ASSET 2" xfId="5062"/>
    <cellStyle name="_VC 6.15.06 update on 06GRC power costs.xls Chart 1_04 07E Wild Horse Wind Expansion (C) (2)_TENASKA REGULATORY ASSET 2 2" xfId="5063"/>
    <cellStyle name="_VC 6.15.06 update on 06GRC power costs.xls Chart 1_04 07E Wild Horse Wind Expansion (C) (2)_TENASKA REGULATORY ASSET 2 2 2" xfId="19274"/>
    <cellStyle name="_VC 6.15.06 update on 06GRC power costs.xls Chart 1_04 07E Wild Horse Wind Expansion (C) (2)_TENASKA REGULATORY ASSET 2 3" xfId="16444"/>
    <cellStyle name="_VC 6.15.06 update on 06GRC power costs.xls Chart 1_04 07E Wild Horse Wind Expansion (C) (2)_TENASKA REGULATORY ASSET 3" xfId="5064"/>
    <cellStyle name="_VC 6.15.06 update on 06GRC power costs.xls Chart 1_04 07E Wild Horse Wind Expansion (C) (2)_TENASKA REGULATORY ASSET 3 2" xfId="19275"/>
    <cellStyle name="_VC 6.15.06 update on 06GRC power costs.xls Chart 1_04 07E Wild Horse Wind Expansion (C) (2)_TENASKA REGULATORY ASSET 3 2 2" xfId="27301"/>
    <cellStyle name="_VC 6.15.06 update on 06GRC power costs.xls Chart 1_04 07E Wild Horse Wind Expansion (C) (2)_TENASKA REGULATORY ASSET 3 3" xfId="27302"/>
    <cellStyle name="_VC 6.15.06 update on 06GRC power costs.xls Chart 1_04 07E Wild Horse Wind Expansion (C) (2)_TENASKA REGULATORY ASSET 4" xfId="14584"/>
    <cellStyle name="_VC 6.15.06 update on 06GRC power costs.xls Chart 1_04 07E Wild Horse Wind Expansion (C) (2)_TENASKA REGULATORY ASSET 4 2" xfId="27303"/>
    <cellStyle name="_VC 6.15.06 update on 06GRC power costs.xls Chart 1_04 07E Wild Horse Wind Expansion (C) (2)_TENASKA REGULATORY ASSET 5" xfId="27304"/>
    <cellStyle name="_VC 6.15.06 update on 06GRC power costs.xls Chart 1_04 07E Wild Horse Wind Expansion (C) (2)_TENASKA REGULATORY ASSET 6" xfId="27305"/>
    <cellStyle name="_VC 6.15.06 update on 06GRC power costs.xls Chart 1_16.37E Wild Horse Expansion DeferralRevwrkingfile SF" xfId="5065"/>
    <cellStyle name="_VC 6.15.06 update on 06GRC power costs.xls Chart 1_16.37E Wild Horse Expansion DeferralRevwrkingfile SF 2" xfId="5066"/>
    <cellStyle name="_VC 6.15.06 update on 06GRC power costs.xls Chart 1_16.37E Wild Horse Expansion DeferralRevwrkingfile SF 2 2" xfId="5067"/>
    <cellStyle name="_VC 6.15.06 update on 06GRC power costs.xls Chart 1_16.37E Wild Horse Expansion DeferralRevwrkingfile SF 2 2 2" xfId="19276"/>
    <cellStyle name="_VC 6.15.06 update on 06GRC power costs.xls Chart 1_16.37E Wild Horse Expansion DeferralRevwrkingfile SF 2 2 2 2" xfId="27306"/>
    <cellStyle name="_VC 6.15.06 update on 06GRC power costs.xls Chart 1_16.37E Wild Horse Expansion DeferralRevwrkingfile SF 2 3" xfId="14586"/>
    <cellStyle name="_VC 6.15.06 update on 06GRC power costs.xls Chart 1_16.37E Wild Horse Expansion DeferralRevwrkingfile SF 2 3 2" xfId="27307"/>
    <cellStyle name="_VC 6.15.06 update on 06GRC power costs.xls Chart 1_16.37E Wild Horse Expansion DeferralRevwrkingfile SF 2 4" xfId="27308"/>
    <cellStyle name="_VC 6.15.06 update on 06GRC power costs.xls Chart 1_16.37E Wild Horse Expansion DeferralRevwrkingfile SF 2 4 2" xfId="27309"/>
    <cellStyle name="_VC 6.15.06 update on 06GRC power costs.xls Chart 1_16.37E Wild Horse Expansion DeferralRevwrkingfile SF 3" xfId="5068"/>
    <cellStyle name="_VC 6.15.06 update on 06GRC power costs.xls Chart 1_16.37E Wild Horse Expansion DeferralRevwrkingfile SF 3 2" xfId="19277"/>
    <cellStyle name="_VC 6.15.06 update on 06GRC power costs.xls Chart 1_16.37E Wild Horse Expansion DeferralRevwrkingfile SF 3 2 2" xfId="27310"/>
    <cellStyle name="_VC 6.15.06 update on 06GRC power costs.xls Chart 1_16.37E Wild Horse Expansion DeferralRevwrkingfile SF 3 3" xfId="27311"/>
    <cellStyle name="_VC 6.15.06 update on 06GRC power costs.xls Chart 1_16.37E Wild Horse Expansion DeferralRevwrkingfile SF 4" xfId="14585"/>
    <cellStyle name="_VC 6.15.06 update on 06GRC power costs.xls Chart 1_16.37E Wild Horse Expansion DeferralRevwrkingfile SF 4 2" xfId="27312"/>
    <cellStyle name="_VC 6.15.06 update on 06GRC power costs.xls Chart 1_16.37E Wild Horse Expansion DeferralRevwrkingfile SF 4 2 2" xfId="27313"/>
    <cellStyle name="_VC 6.15.06 update on 06GRC power costs.xls Chart 1_16.37E Wild Horse Expansion DeferralRevwrkingfile SF 4 3" xfId="27314"/>
    <cellStyle name="_VC 6.15.06 update on 06GRC power costs.xls Chart 1_16.37E Wild Horse Expansion DeferralRevwrkingfile SF 5" xfId="27315"/>
    <cellStyle name="_VC 6.15.06 update on 06GRC power costs.xls Chart 1_16.37E Wild Horse Expansion DeferralRevwrkingfile SF 5 2" xfId="27316"/>
    <cellStyle name="_VC 6.15.06 update on 06GRC power costs.xls Chart 1_16.37E Wild Horse Expansion DeferralRevwrkingfile SF 6" xfId="27317"/>
    <cellStyle name="_VC 6.15.06 update on 06GRC power costs.xls Chart 1_16.37E Wild Horse Expansion DeferralRevwrkingfile SF 6 2" xfId="27318"/>
    <cellStyle name="_VC 6.15.06 update on 06GRC power costs.xls Chart 1_16.37E Wild Horse Expansion DeferralRevwrkingfile SF_DEM-WP(C) ENERG10C--ctn Mid-C_042010 2010GRC" xfId="9800"/>
    <cellStyle name="_VC 6.15.06 update on 06GRC power costs.xls Chart 1_16.37E Wild Horse Expansion DeferralRevwrkingfile SF_DEM-WP(C) ENERG10C--ctn Mid-C_042010 2010GRC 2" xfId="39559"/>
    <cellStyle name="_VC 6.15.06 update on 06GRC power costs.xls Chart 1_2009 Compliance Filing PCA Exhibits for GRC" xfId="10896"/>
    <cellStyle name="_VC 6.15.06 update on 06GRC power costs.xls Chart 1_2009 Compliance Filing PCA Exhibits for GRC 2" xfId="12590"/>
    <cellStyle name="_VC 6.15.06 update on 06GRC power costs.xls Chart 1_2009 Compliance Filing PCA Exhibits for GRC 2 2" xfId="39560"/>
    <cellStyle name="_VC 6.15.06 update on 06GRC power costs.xls Chart 1_2009 Compliance Filing PCA Exhibits for GRC 3" xfId="39561"/>
    <cellStyle name="_VC 6.15.06 update on 06GRC power costs.xls Chart 1_2009 GRC Compl Filing - Exhibit D" xfId="5069"/>
    <cellStyle name="_VC 6.15.06 update on 06GRC power costs.xls Chart 1_2009 GRC Compl Filing - Exhibit D 2" xfId="5070"/>
    <cellStyle name="_VC 6.15.06 update on 06GRC power costs.xls Chart 1_2009 GRC Compl Filing - Exhibit D 2 2" xfId="14587"/>
    <cellStyle name="_VC 6.15.06 update on 06GRC power costs.xls Chart 1_2009 GRC Compl Filing - Exhibit D 2 2 2" xfId="27319"/>
    <cellStyle name="_VC 6.15.06 update on 06GRC power costs.xls Chart 1_2009 GRC Compl Filing - Exhibit D 2 2 2 2" xfId="27320"/>
    <cellStyle name="_VC 6.15.06 update on 06GRC power costs.xls Chart 1_2009 GRC Compl Filing - Exhibit D 2 3" xfId="27321"/>
    <cellStyle name="_VC 6.15.06 update on 06GRC power costs.xls Chart 1_2009 GRC Compl Filing - Exhibit D 2 3 2" xfId="27322"/>
    <cellStyle name="_VC 6.15.06 update on 06GRC power costs.xls Chart 1_2009 GRC Compl Filing - Exhibit D 2 4" xfId="27323"/>
    <cellStyle name="_VC 6.15.06 update on 06GRC power costs.xls Chart 1_2009 GRC Compl Filing - Exhibit D 2 4 2" xfId="27324"/>
    <cellStyle name="_VC 6.15.06 update on 06GRC power costs.xls Chart 1_2009 GRC Compl Filing - Exhibit D 3" xfId="12591"/>
    <cellStyle name="_VC 6.15.06 update on 06GRC power costs.xls Chart 1_2009 GRC Compl Filing - Exhibit D 3 2" xfId="27325"/>
    <cellStyle name="_VC 6.15.06 update on 06GRC power costs.xls Chart 1_2009 GRC Compl Filing - Exhibit D 3 2 2" xfId="27326"/>
    <cellStyle name="_VC 6.15.06 update on 06GRC power costs.xls Chart 1_2009 GRC Compl Filing - Exhibit D 3 3" xfId="27327"/>
    <cellStyle name="_VC 6.15.06 update on 06GRC power costs.xls Chart 1_2009 GRC Compl Filing - Exhibit D 4" xfId="27328"/>
    <cellStyle name="_VC 6.15.06 update on 06GRC power costs.xls Chart 1_2009 GRC Compl Filing - Exhibit D 4 2" xfId="27329"/>
    <cellStyle name="_VC 6.15.06 update on 06GRC power costs.xls Chart 1_2009 GRC Compl Filing - Exhibit D 4 2 2" xfId="27330"/>
    <cellStyle name="_VC 6.15.06 update on 06GRC power costs.xls Chart 1_2009 GRC Compl Filing - Exhibit D 4 3" xfId="27331"/>
    <cellStyle name="_VC 6.15.06 update on 06GRC power costs.xls Chart 1_2009 GRC Compl Filing - Exhibit D 5" xfId="27332"/>
    <cellStyle name="_VC 6.15.06 update on 06GRC power costs.xls Chart 1_2009 GRC Compl Filing - Exhibit D 5 2" xfId="27333"/>
    <cellStyle name="_VC 6.15.06 update on 06GRC power costs.xls Chart 1_2009 GRC Compl Filing - Exhibit D 6" xfId="27334"/>
    <cellStyle name="_VC 6.15.06 update on 06GRC power costs.xls Chart 1_2009 GRC Compl Filing - Exhibit D 6 2" xfId="27335"/>
    <cellStyle name="_VC 6.15.06 update on 06GRC power costs.xls Chart 1_2009 GRC Compl Filing - Exhibit D_DEM-WP(C) ENERG10C--ctn Mid-C_042010 2010GRC" xfId="9801"/>
    <cellStyle name="_VC 6.15.06 update on 06GRC power costs.xls Chart 1_2009 GRC Compl Filing - Exhibit D_DEM-WP(C) ENERG10C--ctn Mid-C_042010 2010GRC 2" xfId="39562"/>
    <cellStyle name="_VC 6.15.06 update on 06GRC power costs.xls Chart 1_3.01 Income Statement" xfId="10897"/>
    <cellStyle name="_VC 6.15.06 update on 06GRC power costs.xls Chart 1_4 31 Regulatory Assets and Liabilities  7 06- Exhibit D" xfId="5071"/>
    <cellStyle name="_VC 6.15.06 update on 06GRC power costs.xls Chart 1_4 31 Regulatory Assets and Liabilities  7 06- Exhibit D 2" xfId="5072"/>
    <cellStyle name="_VC 6.15.06 update on 06GRC power costs.xls Chart 1_4 31 Regulatory Assets and Liabilities  7 06- Exhibit D 2 2" xfId="5073"/>
    <cellStyle name="_VC 6.15.06 update on 06GRC power costs.xls Chart 1_4 31 Regulatory Assets and Liabilities  7 06- Exhibit D 2 2 2" xfId="19278"/>
    <cellStyle name="_VC 6.15.06 update on 06GRC power costs.xls Chart 1_4 31 Regulatory Assets and Liabilities  7 06- Exhibit D 2 2 2 2" xfId="27336"/>
    <cellStyle name="_VC 6.15.06 update on 06GRC power costs.xls Chart 1_4 31 Regulatory Assets and Liabilities  7 06- Exhibit D 2 3" xfId="14589"/>
    <cellStyle name="_VC 6.15.06 update on 06GRC power costs.xls Chart 1_4 31 Regulatory Assets and Liabilities  7 06- Exhibit D 2 3 2" xfId="27337"/>
    <cellStyle name="_VC 6.15.06 update on 06GRC power costs.xls Chart 1_4 31 Regulatory Assets and Liabilities  7 06- Exhibit D 2 4" xfId="27338"/>
    <cellStyle name="_VC 6.15.06 update on 06GRC power costs.xls Chart 1_4 31 Regulatory Assets and Liabilities  7 06- Exhibit D 2 4 2" xfId="27339"/>
    <cellStyle name="_VC 6.15.06 update on 06GRC power costs.xls Chart 1_4 31 Regulatory Assets and Liabilities  7 06- Exhibit D 3" xfId="5074"/>
    <cellStyle name="_VC 6.15.06 update on 06GRC power costs.xls Chart 1_4 31 Regulatory Assets and Liabilities  7 06- Exhibit D 3 2" xfId="19279"/>
    <cellStyle name="_VC 6.15.06 update on 06GRC power costs.xls Chart 1_4 31 Regulatory Assets and Liabilities  7 06- Exhibit D 3 2 2" xfId="27340"/>
    <cellStyle name="_VC 6.15.06 update on 06GRC power costs.xls Chart 1_4 31 Regulatory Assets and Liabilities  7 06- Exhibit D 3 3" xfId="27341"/>
    <cellStyle name="_VC 6.15.06 update on 06GRC power costs.xls Chart 1_4 31 Regulatory Assets and Liabilities  7 06- Exhibit D 4" xfId="14588"/>
    <cellStyle name="_VC 6.15.06 update on 06GRC power costs.xls Chart 1_4 31 Regulatory Assets and Liabilities  7 06- Exhibit D 4 2" xfId="27342"/>
    <cellStyle name="_VC 6.15.06 update on 06GRC power costs.xls Chart 1_4 31 Regulatory Assets and Liabilities  7 06- Exhibit D 4 2 2" xfId="27343"/>
    <cellStyle name="_VC 6.15.06 update on 06GRC power costs.xls Chart 1_4 31 Regulatory Assets and Liabilities  7 06- Exhibit D 4 3" xfId="27344"/>
    <cellStyle name="_VC 6.15.06 update on 06GRC power costs.xls Chart 1_4 31 Regulatory Assets and Liabilities  7 06- Exhibit D 5" xfId="27345"/>
    <cellStyle name="_VC 6.15.06 update on 06GRC power costs.xls Chart 1_4 31 Regulatory Assets and Liabilities  7 06- Exhibit D 5 2" xfId="27346"/>
    <cellStyle name="_VC 6.15.06 update on 06GRC power costs.xls Chart 1_4 31 Regulatory Assets and Liabilities  7 06- Exhibit D 6" xfId="27347"/>
    <cellStyle name="_VC 6.15.06 update on 06GRC power costs.xls Chart 1_4 31 Regulatory Assets and Liabilities  7 06- Exhibit D 6 2" xfId="27348"/>
    <cellStyle name="_VC 6.15.06 update on 06GRC power costs.xls Chart 1_4 31 Regulatory Assets and Liabilities  7 06- Exhibit D_DEM-WP(C) ENERG10C--ctn Mid-C_042010 2010GRC" xfId="9802"/>
    <cellStyle name="_VC 6.15.06 update on 06GRC power costs.xls Chart 1_4 31 Regulatory Assets and Liabilities  7 06- Exhibit D_DEM-WP(C) ENERG10C--ctn Mid-C_042010 2010GRC 2" xfId="39563"/>
    <cellStyle name="_VC 6.15.06 update on 06GRC power costs.xls Chart 1_4 31 Regulatory Assets and Liabilities  7 06- Exhibit D_NIM Summary" xfId="5075"/>
    <cellStyle name="_VC 6.15.06 update on 06GRC power costs.xls Chart 1_4 31 Regulatory Assets and Liabilities  7 06- Exhibit D_NIM Summary 2" xfId="5076"/>
    <cellStyle name="_VC 6.15.06 update on 06GRC power costs.xls Chart 1_4 31 Regulatory Assets and Liabilities  7 06- Exhibit D_NIM Summary 2 2" xfId="14590"/>
    <cellStyle name="_VC 6.15.06 update on 06GRC power costs.xls Chart 1_4 31 Regulatory Assets and Liabilities  7 06- Exhibit D_NIM Summary 2 2 2" xfId="27349"/>
    <cellStyle name="_VC 6.15.06 update on 06GRC power costs.xls Chart 1_4 31 Regulatory Assets and Liabilities  7 06- Exhibit D_NIM Summary 2 2 2 2" xfId="27350"/>
    <cellStyle name="_VC 6.15.06 update on 06GRC power costs.xls Chart 1_4 31 Regulatory Assets and Liabilities  7 06- Exhibit D_NIM Summary 2 3" xfId="27351"/>
    <cellStyle name="_VC 6.15.06 update on 06GRC power costs.xls Chart 1_4 31 Regulatory Assets and Liabilities  7 06- Exhibit D_NIM Summary 2 3 2" xfId="27352"/>
    <cellStyle name="_VC 6.15.06 update on 06GRC power costs.xls Chart 1_4 31 Regulatory Assets and Liabilities  7 06- Exhibit D_NIM Summary 2 4" xfId="27353"/>
    <cellStyle name="_VC 6.15.06 update on 06GRC power costs.xls Chart 1_4 31 Regulatory Assets and Liabilities  7 06- Exhibit D_NIM Summary 2 4 2" xfId="27354"/>
    <cellStyle name="_VC 6.15.06 update on 06GRC power costs.xls Chart 1_4 31 Regulatory Assets and Liabilities  7 06- Exhibit D_NIM Summary 3" xfId="12592"/>
    <cellStyle name="_VC 6.15.06 update on 06GRC power costs.xls Chart 1_4 31 Regulatory Assets and Liabilities  7 06- Exhibit D_NIM Summary 3 2" xfId="27355"/>
    <cellStyle name="_VC 6.15.06 update on 06GRC power costs.xls Chart 1_4 31 Regulatory Assets and Liabilities  7 06- Exhibit D_NIM Summary 3 2 2" xfId="27356"/>
    <cellStyle name="_VC 6.15.06 update on 06GRC power costs.xls Chart 1_4 31 Regulatory Assets and Liabilities  7 06- Exhibit D_NIM Summary 3 3" xfId="27357"/>
    <cellStyle name="_VC 6.15.06 update on 06GRC power costs.xls Chart 1_4 31 Regulatory Assets and Liabilities  7 06- Exhibit D_NIM Summary 4" xfId="27358"/>
    <cellStyle name="_VC 6.15.06 update on 06GRC power costs.xls Chart 1_4 31 Regulatory Assets and Liabilities  7 06- Exhibit D_NIM Summary 4 2" xfId="27359"/>
    <cellStyle name="_VC 6.15.06 update on 06GRC power costs.xls Chart 1_4 31 Regulatory Assets and Liabilities  7 06- Exhibit D_NIM Summary 4 2 2" xfId="27360"/>
    <cellStyle name="_VC 6.15.06 update on 06GRC power costs.xls Chart 1_4 31 Regulatory Assets and Liabilities  7 06- Exhibit D_NIM Summary 4 3" xfId="27361"/>
    <cellStyle name="_VC 6.15.06 update on 06GRC power costs.xls Chart 1_4 31 Regulatory Assets and Liabilities  7 06- Exhibit D_NIM Summary 5" xfId="27362"/>
    <cellStyle name="_VC 6.15.06 update on 06GRC power costs.xls Chart 1_4 31 Regulatory Assets and Liabilities  7 06- Exhibit D_NIM Summary 5 2" xfId="27363"/>
    <cellStyle name="_VC 6.15.06 update on 06GRC power costs.xls Chart 1_4 31 Regulatory Assets and Liabilities  7 06- Exhibit D_NIM Summary 6" xfId="27364"/>
    <cellStyle name="_VC 6.15.06 update on 06GRC power costs.xls Chart 1_4 31 Regulatory Assets and Liabilities  7 06- Exhibit D_NIM Summary 6 2" xfId="27365"/>
    <cellStyle name="_VC 6.15.06 update on 06GRC power costs.xls Chart 1_4 31 Regulatory Assets and Liabilities  7 06- Exhibit D_NIM Summary_DEM-WP(C) ENERG10C--ctn Mid-C_042010 2010GRC" xfId="9803"/>
    <cellStyle name="_VC 6.15.06 update on 06GRC power costs.xls Chart 1_4 31 Regulatory Assets and Liabilities  7 06- Exhibit D_NIM Summary_DEM-WP(C) ENERG10C--ctn Mid-C_042010 2010GRC 2" xfId="39564"/>
    <cellStyle name="_VC 6.15.06 update on 06GRC power costs.xls Chart 1_4 31E Reg Asset  Liab and EXH D" xfId="9804"/>
    <cellStyle name="_VC 6.15.06 update on 06GRC power costs.xls Chart 1_4 31E Reg Asset  Liab and EXH D _ Aug 10 Filing (2)" xfId="9805"/>
    <cellStyle name="_VC 6.15.06 update on 06GRC power costs.xls Chart 1_4 31E Reg Asset  Liab and EXH D _ Aug 10 Filing (2) 2" xfId="27366"/>
    <cellStyle name="_VC 6.15.06 update on 06GRC power costs.xls Chart 1_4 31E Reg Asset  Liab and EXH D _ Aug 10 Filing (2) 2 2" xfId="27367"/>
    <cellStyle name="_VC 6.15.06 update on 06GRC power costs.xls Chart 1_4 31E Reg Asset  Liab and EXH D _ Aug 10 Filing (2) 2 2 2" xfId="27368"/>
    <cellStyle name="_VC 6.15.06 update on 06GRC power costs.xls Chart 1_4 31E Reg Asset  Liab and EXH D _ Aug 10 Filing (2) 2 3" xfId="27369"/>
    <cellStyle name="_VC 6.15.06 update on 06GRC power costs.xls Chart 1_4 31E Reg Asset  Liab and EXH D _ Aug 10 Filing (2) 3" xfId="27370"/>
    <cellStyle name="_VC 6.15.06 update on 06GRC power costs.xls Chart 1_4 31E Reg Asset  Liab and EXH D _ Aug 10 Filing (2) 3 2" xfId="27371"/>
    <cellStyle name="_VC 6.15.06 update on 06GRC power costs.xls Chart 1_4 31E Reg Asset  Liab and EXH D _ Aug 10 Filing (2) 3 2 2" xfId="27372"/>
    <cellStyle name="_VC 6.15.06 update on 06GRC power costs.xls Chart 1_4 31E Reg Asset  Liab and EXH D _ Aug 10 Filing (2) 3 3" xfId="27373"/>
    <cellStyle name="_VC 6.15.06 update on 06GRC power costs.xls Chart 1_4 31E Reg Asset  Liab and EXH D _ Aug 10 Filing (2) 4" xfId="27374"/>
    <cellStyle name="_VC 6.15.06 update on 06GRC power costs.xls Chart 1_4 31E Reg Asset  Liab and EXH D _ Aug 10 Filing (2) 4 2" xfId="27375"/>
    <cellStyle name="_VC 6.15.06 update on 06GRC power costs.xls Chart 1_4 31E Reg Asset  Liab and EXH D _ Aug 10 Filing (2) 5" xfId="27376"/>
    <cellStyle name="_VC 6.15.06 update on 06GRC power costs.xls Chart 1_4 31E Reg Asset  Liab and EXH D _ Aug 10 Filing (2) 5 2" xfId="27377"/>
    <cellStyle name="_VC 6.15.06 update on 06GRC power costs.xls Chart 1_4 31E Reg Asset  Liab and EXH D 10" xfId="27378"/>
    <cellStyle name="_VC 6.15.06 update on 06GRC power costs.xls Chart 1_4 31E Reg Asset  Liab and EXH D 10 2" xfId="27379"/>
    <cellStyle name="_VC 6.15.06 update on 06GRC power costs.xls Chart 1_4 31E Reg Asset  Liab and EXH D 10 2 2" xfId="27380"/>
    <cellStyle name="_VC 6.15.06 update on 06GRC power costs.xls Chart 1_4 31E Reg Asset  Liab and EXH D 10 3" xfId="27381"/>
    <cellStyle name="_VC 6.15.06 update on 06GRC power costs.xls Chart 1_4 31E Reg Asset  Liab and EXH D 11" xfId="27382"/>
    <cellStyle name="_VC 6.15.06 update on 06GRC power costs.xls Chart 1_4 31E Reg Asset  Liab and EXH D 11 2" xfId="27383"/>
    <cellStyle name="_VC 6.15.06 update on 06GRC power costs.xls Chart 1_4 31E Reg Asset  Liab and EXH D 11 2 2" xfId="27384"/>
    <cellStyle name="_VC 6.15.06 update on 06GRC power costs.xls Chart 1_4 31E Reg Asset  Liab and EXH D 11 3" xfId="27385"/>
    <cellStyle name="_VC 6.15.06 update on 06GRC power costs.xls Chart 1_4 31E Reg Asset  Liab and EXH D 12" xfId="27386"/>
    <cellStyle name="_VC 6.15.06 update on 06GRC power costs.xls Chart 1_4 31E Reg Asset  Liab and EXH D 12 2" xfId="27387"/>
    <cellStyle name="_VC 6.15.06 update on 06GRC power costs.xls Chart 1_4 31E Reg Asset  Liab and EXH D 12 2 2" xfId="27388"/>
    <cellStyle name="_VC 6.15.06 update on 06GRC power costs.xls Chart 1_4 31E Reg Asset  Liab and EXH D 12 3" xfId="27389"/>
    <cellStyle name="_VC 6.15.06 update on 06GRC power costs.xls Chart 1_4 31E Reg Asset  Liab and EXH D 13" xfId="27390"/>
    <cellStyle name="_VC 6.15.06 update on 06GRC power costs.xls Chart 1_4 31E Reg Asset  Liab and EXH D 13 2" xfId="27391"/>
    <cellStyle name="_VC 6.15.06 update on 06GRC power costs.xls Chart 1_4 31E Reg Asset  Liab and EXH D 13 2 2" xfId="27392"/>
    <cellStyle name="_VC 6.15.06 update on 06GRC power costs.xls Chart 1_4 31E Reg Asset  Liab and EXH D 13 3" xfId="27393"/>
    <cellStyle name="_VC 6.15.06 update on 06GRC power costs.xls Chart 1_4 31E Reg Asset  Liab and EXH D 14" xfId="27394"/>
    <cellStyle name="_VC 6.15.06 update on 06GRC power costs.xls Chart 1_4 31E Reg Asset  Liab and EXH D 14 2" xfId="27395"/>
    <cellStyle name="_VC 6.15.06 update on 06GRC power costs.xls Chart 1_4 31E Reg Asset  Liab and EXH D 14 2 2" xfId="27396"/>
    <cellStyle name="_VC 6.15.06 update on 06GRC power costs.xls Chart 1_4 31E Reg Asset  Liab and EXH D 14 3" xfId="27397"/>
    <cellStyle name="_VC 6.15.06 update on 06GRC power costs.xls Chart 1_4 31E Reg Asset  Liab and EXH D 15" xfId="27398"/>
    <cellStyle name="_VC 6.15.06 update on 06GRC power costs.xls Chart 1_4 31E Reg Asset  Liab and EXH D 15 2" xfId="27399"/>
    <cellStyle name="_VC 6.15.06 update on 06GRC power costs.xls Chart 1_4 31E Reg Asset  Liab and EXH D 15 2 2" xfId="27400"/>
    <cellStyle name="_VC 6.15.06 update on 06GRC power costs.xls Chart 1_4 31E Reg Asset  Liab and EXH D 15 3" xfId="27401"/>
    <cellStyle name="_VC 6.15.06 update on 06GRC power costs.xls Chart 1_4 31E Reg Asset  Liab and EXH D 16" xfId="27402"/>
    <cellStyle name="_VC 6.15.06 update on 06GRC power costs.xls Chart 1_4 31E Reg Asset  Liab and EXH D 16 2" xfId="27403"/>
    <cellStyle name="_VC 6.15.06 update on 06GRC power costs.xls Chart 1_4 31E Reg Asset  Liab and EXH D 16 2 2" xfId="27404"/>
    <cellStyle name="_VC 6.15.06 update on 06GRC power costs.xls Chart 1_4 31E Reg Asset  Liab and EXH D 16 3" xfId="27405"/>
    <cellStyle name="_VC 6.15.06 update on 06GRC power costs.xls Chart 1_4 31E Reg Asset  Liab and EXH D 17" xfId="27406"/>
    <cellStyle name="_VC 6.15.06 update on 06GRC power costs.xls Chart 1_4 31E Reg Asset  Liab and EXH D 17 2" xfId="27407"/>
    <cellStyle name="_VC 6.15.06 update on 06GRC power costs.xls Chart 1_4 31E Reg Asset  Liab and EXH D 18" xfId="27408"/>
    <cellStyle name="_VC 6.15.06 update on 06GRC power costs.xls Chart 1_4 31E Reg Asset  Liab and EXH D 18 2" xfId="27409"/>
    <cellStyle name="_VC 6.15.06 update on 06GRC power costs.xls Chart 1_4 31E Reg Asset  Liab and EXH D 19" xfId="27410"/>
    <cellStyle name="_VC 6.15.06 update on 06GRC power costs.xls Chart 1_4 31E Reg Asset  Liab and EXH D 19 2" xfId="27411"/>
    <cellStyle name="_VC 6.15.06 update on 06GRC power costs.xls Chart 1_4 31E Reg Asset  Liab and EXH D 2" xfId="27412"/>
    <cellStyle name="_VC 6.15.06 update on 06GRC power costs.xls Chart 1_4 31E Reg Asset  Liab and EXH D 2 2" xfId="27413"/>
    <cellStyle name="_VC 6.15.06 update on 06GRC power costs.xls Chart 1_4 31E Reg Asset  Liab and EXH D 2 2 2" xfId="27414"/>
    <cellStyle name="_VC 6.15.06 update on 06GRC power costs.xls Chart 1_4 31E Reg Asset  Liab and EXH D 2 3" xfId="27415"/>
    <cellStyle name="_VC 6.15.06 update on 06GRC power costs.xls Chart 1_4 31E Reg Asset  Liab and EXH D 20" xfId="27416"/>
    <cellStyle name="_VC 6.15.06 update on 06GRC power costs.xls Chart 1_4 31E Reg Asset  Liab and EXH D 20 2" xfId="27417"/>
    <cellStyle name="_VC 6.15.06 update on 06GRC power costs.xls Chart 1_4 31E Reg Asset  Liab and EXH D 21" xfId="27418"/>
    <cellStyle name="_VC 6.15.06 update on 06GRC power costs.xls Chart 1_4 31E Reg Asset  Liab and EXH D 21 2" xfId="27419"/>
    <cellStyle name="_VC 6.15.06 update on 06GRC power costs.xls Chart 1_4 31E Reg Asset  Liab and EXH D 22" xfId="27420"/>
    <cellStyle name="_VC 6.15.06 update on 06GRC power costs.xls Chart 1_4 31E Reg Asset  Liab and EXH D 22 2" xfId="27421"/>
    <cellStyle name="_VC 6.15.06 update on 06GRC power costs.xls Chart 1_4 31E Reg Asset  Liab and EXH D 23" xfId="27422"/>
    <cellStyle name="_VC 6.15.06 update on 06GRC power costs.xls Chart 1_4 31E Reg Asset  Liab and EXH D 23 2" xfId="27423"/>
    <cellStyle name="_VC 6.15.06 update on 06GRC power costs.xls Chart 1_4 31E Reg Asset  Liab and EXH D 24" xfId="27424"/>
    <cellStyle name="_VC 6.15.06 update on 06GRC power costs.xls Chart 1_4 31E Reg Asset  Liab and EXH D 24 2" xfId="27425"/>
    <cellStyle name="_VC 6.15.06 update on 06GRC power costs.xls Chart 1_4 31E Reg Asset  Liab and EXH D 25" xfId="27426"/>
    <cellStyle name="_VC 6.15.06 update on 06GRC power costs.xls Chart 1_4 31E Reg Asset  Liab and EXH D 25 2" xfId="27427"/>
    <cellStyle name="_VC 6.15.06 update on 06GRC power costs.xls Chart 1_4 31E Reg Asset  Liab and EXH D 26" xfId="27428"/>
    <cellStyle name="_VC 6.15.06 update on 06GRC power costs.xls Chart 1_4 31E Reg Asset  Liab and EXH D 26 2" xfId="27429"/>
    <cellStyle name="_VC 6.15.06 update on 06GRC power costs.xls Chart 1_4 31E Reg Asset  Liab and EXH D 27" xfId="27430"/>
    <cellStyle name="_VC 6.15.06 update on 06GRC power costs.xls Chart 1_4 31E Reg Asset  Liab and EXH D 27 2" xfId="27431"/>
    <cellStyle name="_VC 6.15.06 update on 06GRC power costs.xls Chart 1_4 31E Reg Asset  Liab and EXH D 28" xfId="27432"/>
    <cellStyle name="_VC 6.15.06 update on 06GRC power costs.xls Chart 1_4 31E Reg Asset  Liab and EXH D 28 2" xfId="27433"/>
    <cellStyle name="_VC 6.15.06 update on 06GRC power costs.xls Chart 1_4 31E Reg Asset  Liab and EXH D 29" xfId="27434"/>
    <cellStyle name="_VC 6.15.06 update on 06GRC power costs.xls Chart 1_4 31E Reg Asset  Liab and EXH D 29 2" xfId="27435"/>
    <cellStyle name="_VC 6.15.06 update on 06GRC power costs.xls Chart 1_4 31E Reg Asset  Liab and EXH D 3" xfId="27436"/>
    <cellStyle name="_VC 6.15.06 update on 06GRC power costs.xls Chart 1_4 31E Reg Asset  Liab and EXH D 3 2" xfId="27437"/>
    <cellStyle name="_VC 6.15.06 update on 06GRC power costs.xls Chart 1_4 31E Reg Asset  Liab and EXH D 3 2 2" xfId="27438"/>
    <cellStyle name="_VC 6.15.06 update on 06GRC power costs.xls Chart 1_4 31E Reg Asset  Liab and EXH D 3 3" xfId="27439"/>
    <cellStyle name="_VC 6.15.06 update on 06GRC power costs.xls Chart 1_4 31E Reg Asset  Liab and EXH D 30" xfId="27440"/>
    <cellStyle name="_VC 6.15.06 update on 06GRC power costs.xls Chart 1_4 31E Reg Asset  Liab and EXH D 30 2" xfId="27441"/>
    <cellStyle name="_VC 6.15.06 update on 06GRC power costs.xls Chart 1_4 31E Reg Asset  Liab and EXH D 4" xfId="27442"/>
    <cellStyle name="_VC 6.15.06 update on 06GRC power costs.xls Chart 1_4 31E Reg Asset  Liab and EXH D 4 2" xfId="27443"/>
    <cellStyle name="_VC 6.15.06 update on 06GRC power costs.xls Chart 1_4 31E Reg Asset  Liab and EXH D 4 2 2" xfId="27444"/>
    <cellStyle name="_VC 6.15.06 update on 06GRC power costs.xls Chart 1_4 31E Reg Asset  Liab and EXH D 5" xfId="27445"/>
    <cellStyle name="_VC 6.15.06 update on 06GRC power costs.xls Chart 1_4 31E Reg Asset  Liab and EXH D 5 2" xfId="27446"/>
    <cellStyle name="_VC 6.15.06 update on 06GRC power costs.xls Chart 1_4 31E Reg Asset  Liab and EXH D 5 2 2" xfId="27447"/>
    <cellStyle name="_VC 6.15.06 update on 06GRC power costs.xls Chart 1_4 31E Reg Asset  Liab and EXH D 6" xfId="27448"/>
    <cellStyle name="_VC 6.15.06 update on 06GRC power costs.xls Chart 1_4 31E Reg Asset  Liab and EXH D 6 2" xfId="27449"/>
    <cellStyle name="_VC 6.15.06 update on 06GRC power costs.xls Chart 1_4 31E Reg Asset  Liab and EXH D 6 2 2" xfId="27450"/>
    <cellStyle name="_VC 6.15.06 update on 06GRC power costs.xls Chart 1_4 31E Reg Asset  Liab and EXH D 6 3" xfId="27451"/>
    <cellStyle name="_VC 6.15.06 update on 06GRC power costs.xls Chart 1_4 31E Reg Asset  Liab and EXH D 7" xfId="27452"/>
    <cellStyle name="_VC 6.15.06 update on 06GRC power costs.xls Chart 1_4 31E Reg Asset  Liab and EXH D 7 2" xfId="27453"/>
    <cellStyle name="_VC 6.15.06 update on 06GRC power costs.xls Chart 1_4 31E Reg Asset  Liab and EXH D 7 2 2" xfId="27454"/>
    <cellStyle name="_VC 6.15.06 update on 06GRC power costs.xls Chart 1_4 31E Reg Asset  Liab and EXH D 7 3" xfId="27455"/>
    <cellStyle name="_VC 6.15.06 update on 06GRC power costs.xls Chart 1_4 31E Reg Asset  Liab and EXH D 8" xfId="27456"/>
    <cellStyle name="_VC 6.15.06 update on 06GRC power costs.xls Chart 1_4 31E Reg Asset  Liab and EXH D 8 2" xfId="27457"/>
    <cellStyle name="_VC 6.15.06 update on 06GRC power costs.xls Chart 1_4 31E Reg Asset  Liab and EXH D 8 2 2" xfId="27458"/>
    <cellStyle name="_VC 6.15.06 update on 06GRC power costs.xls Chart 1_4 31E Reg Asset  Liab and EXH D 8 3" xfId="27459"/>
    <cellStyle name="_VC 6.15.06 update on 06GRC power costs.xls Chart 1_4 31E Reg Asset  Liab and EXH D 9" xfId="27460"/>
    <cellStyle name="_VC 6.15.06 update on 06GRC power costs.xls Chart 1_4 31E Reg Asset  Liab and EXH D 9 2" xfId="27461"/>
    <cellStyle name="_VC 6.15.06 update on 06GRC power costs.xls Chart 1_4 31E Reg Asset  Liab and EXH D 9 2 2" xfId="27462"/>
    <cellStyle name="_VC 6.15.06 update on 06GRC power costs.xls Chart 1_4 31E Reg Asset  Liab and EXH D 9 3" xfId="27463"/>
    <cellStyle name="_VC 6.15.06 update on 06GRC power costs.xls Chart 1_4 32 Regulatory Assets and Liabilities  7 06- Exhibit D" xfId="5077"/>
    <cellStyle name="_VC 6.15.06 update on 06GRC power costs.xls Chart 1_4 32 Regulatory Assets and Liabilities  7 06- Exhibit D 2" xfId="5078"/>
    <cellStyle name="_VC 6.15.06 update on 06GRC power costs.xls Chart 1_4 32 Regulatory Assets and Liabilities  7 06- Exhibit D 2 2" xfId="5079"/>
    <cellStyle name="_VC 6.15.06 update on 06GRC power costs.xls Chart 1_4 32 Regulatory Assets and Liabilities  7 06- Exhibit D 2 2 2" xfId="19280"/>
    <cellStyle name="_VC 6.15.06 update on 06GRC power costs.xls Chart 1_4 32 Regulatory Assets and Liabilities  7 06- Exhibit D 2 2 2 2" xfId="27464"/>
    <cellStyle name="_VC 6.15.06 update on 06GRC power costs.xls Chart 1_4 32 Regulatory Assets and Liabilities  7 06- Exhibit D 2 3" xfId="14592"/>
    <cellStyle name="_VC 6.15.06 update on 06GRC power costs.xls Chart 1_4 32 Regulatory Assets and Liabilities  7 06- Exhibit D 2 3 2" xfId="27465"/>
    <cellStyle name="_VC 6.15.06 update on 06GRC power costs.xls Chart 1_4 32 Regulatory Assets and Liabilities  7 06- Exhibit D 2 4" xfId="27466"/>
    <cellStyle name="_VC 6.15.06 update on 06GRC power costs.xls Chart 1_4 32 Regulatory Assets and Liabilities  7 06- Exhibit D 2 4 2" xfId="27467"/>
    <cellStyle name="_VC 6.15.06 update on 06GRC power costs.xls Chart 1_4 32 Regulatory Assets and Liabilities  7 06- Exhibit D 3" xfId="5080"/>
    <cellStyle name="_VC 6.15.06 update on 06GRC power costs.xls Chart 1_4 32 Regulatory Assets and Liabilities  7 06- Exhibit D 3 2" xfId="19281"/>
    <cellStyle name="_VC 6.15.06 update on 06GRC power costs.xls Chart 1_4 32 Regulatory Assets and Liabilities  7 06- Exhibit D 3 2 2" xfId="27468"/>
    <cellStyle name="_VC 6.15.06 update on 06GRC power costs.xls Chart 1_4 32 Regulatory Assets and Liabilities  7 06- Exhibit D 3 3" xfId="27469"/>
    <cellStyle name="_VC 6.15.06 update on 06GRC power costs.xls Chart 1_4 32 Regulatory Assets and Liabilities  7 06- Exhibit D 4" xfId="14591"/>
    <cellStyle name="_VC 6.15.06 update on 06GRC power costs.xls Chart 1_4 32 Regulatory Assets and Liabilities  7 06- Exhibit D 4 2" xfId="27470"/>
    <cellStyle name="_VC 6.15.06 update on 06GRC power costs.xls Chart 1_4 32 Regulatory Assets and Liabilities  7 06- Exhibit D 4 2 2" xfId="27471"/>
    <cellStyle name="_VC 6.15.06 update on 06GRC power costs.xls Chart 1_4 32 Regulatory Assets and Liabilities  7 06- Exhibit D 4 3" xfId="27472"/>
    <cellStyle name="_VC 6.15.06 update on 06GRC power costs.xls Chart 1_4 32 Regulatory Assets and Liabilities  7 06- Exhibit D 5" xfId="27473"/>
    <cellStyle name="_VC 6.15.06 update on 06GRC power costs.xls Chart 1_4 32 Regulatory Assets and Liabilities  7 06- Exhibit D 5 2" xfId="27474"/>
    <cellStyle name="_VC 6.15.06 update on 06GRC power costs.xls Chart 1_4 32 Regulatory Assets and Liabilities  7 06- Exhibit D 6" xfId="27475"/>
    <cellStyle name="_VC 6.15.06 update on 06GRC power costs.xls Chart 1_4 32 Regulatory Assets and Liabilities  7 06- Exhibit D 6 2" xfId="27476"/>
    <cellStyle name="_VC 6.15.06 update on 06GRC power costs.xls Chart 1_4 32 Regulatory Assets and Liabilities  7 06- Exhibit D_DEM-WP(C) ENERG10C--ctn Mid-C_042010 2010GRC" xfId="9806"/>
    <cellStyle name="_VC 6.15.06 update on 06GRC power costs.xls Chart 1_4 32 Regulatory Assets and Liabilities  7 06- Exhibit D_DEM-WP(C) ENERG10C--ctn Mid-C_042010 2010GRC 2" xfId="39565"/>
    <cellStyle name="_VC 6.15.06 update on 06GRC power costs.xls Chart 1_4 32 Regulatory Assets and Liabilities  7 06- Exhibit D_NIM Summary" xfId="5081"/>
    <cellStyle name="_VC 6.15.06 update on 06GRC power costs.xls Chart 1_4 32 Regulatory Assets and Liabilities  7 06- Exhibit D_NIM Summary 2" xfId="5082"/>
    <cellStyle name="_VC 6.15.06 update on 06GRC power costs.xls Chart 1_4 32 Regulatory Assets and Liabilities  7 06- Exhibit D_NIM Summary 2 2" xfId="14593"/>
    <cellStyle name="_VC 6.15.06 update on 06GRC power costs.xls Chart 1_4 32 Regulatory Assets and Liabilities  7 06- Exhibit D_NIM Summary 2 2 2" xfId="27477"/>
    <cellStyle name="_VC 6.15.06 update on 06GRC power costs.xls Chart 1_4 32 Regulatory Assets and Liabilities  7 06- Exhibit D_NIM Summary 2 2 2 2" xfId="27478"/>
    <cellStyle name="_VC 6.15.06 update on 06GRC power costs.xls Chart 1_4 32 Regulatory Assets and Liabilities  7 06- Exhibit D_NIM Summary 2 3" xfId="27479"/>
    <cellStyle name="_VC 6.15.06 update on 06GRC power costs.xls Chart 1_4 32 Regulatory Assets and Liabilities  7 06- Exhibit D_NIM Summary 2 3 2" xfId="27480"/>
    <cellStyle name="_VC 6.15.06 update on 06GRC power costs.xls Chart 1_4 32 Regulatory Assets and Liabilities  7 06- Exhibit D_NIM Summary 2 4" xfId="27481"/>
    <cellStyle name="_VC 6.15.06 update on 06GRC power costs.xls Chart 1_4 32 Regulatory Assets and Liabilities  7 06- Exhibit D_NIM Summary 2 4 2" xfId="27482"/>
    <cellStyle name="_VC 6.15.06 update on 06GRC power costs.xls Chart 1_4 32 Regulatory Assets and Liabilities  7 06- Exhibit D_NIM Summary 3" xfId="12593"/>
    <cellStyle name="_VC 6.15.06 update on 06GRC power costs.xls Chart 1_4 32 Regulatory Assets and Liabilities  7 06- Exhibit D_NIM Summary 3 2" xfId="27483"/>
    <cellStyle name="_VC 6.15.06 update on 06GRC power costs.xls Chart 1_4 32 Regulatory Assets and Liabilities  7 06- Exhibit D_NIM Summary 3 2 2" xfId="27484"/>
    <cellStyle name="_VC 6.15.06 update on 06GRC power costs.xls Chart 1_4 32 Regulatory Assets and Liabilities  7 06- Exhibit D_NIM Summary 3 3" xfId="27485"/>
    <cellStyle name="_VC 6.15.06 update on 06GRC power costs.xls Chart 1_4 32 Regulatory Assets and Liabilities  7 06- Exhibit D_NIM Summary 4" xfId="27486"/>
    <cellStyle name="_VC 6.15.06 update on 06GRC power costs.xls Chart 1_4 32 Regulatory Assets and Liabilities  7 06- Exhibit D_NIM Summary 4 2" xfId="27487"/>
    <cellStyle name="_VC 6.15.06 update on 06GRC power costs.xls Chart 1_4 32 Regulatory Assets and Liabilities  7 06- Exhibit D_NIM Summary 4 2 2" xfId="27488"/>
    <cellStyle name="_VC 6.15.06 update on 06GRC power costs.xls Chart 1_4 32 Regulatory Assets and Liabilities  7 06- Exhibit D_NIM Summary 4 3" xfId="27489"/>
    <cellStyle name="_VC 6.15.06 update on 06GRC power costs.xls Chart 1_4 32 Regulatory Assets and Liabilities  7 06- Exhibit D_NIM Summary 5" xfId="27490"/>
    <cellStyle name="_VC 6.15.06 update on 06GRC power costs.xls Chart 1_4 32 Regulatory Assets and Liabilities  7 06- Exhibit D_NIM Summary 5 2" xfId="27491"/>
    <cellStyle name="_VC 6.15.06 update on 06GRC power costs.xls Chart 1_4 32 Regulatory Assets and Liabilities  7 06- Exhibit D_NIM Summary 6" xfId="27492"/>
    <cellStyle name="_VC 6.15.06 update on 06GRC power costs.xls Chart 1_4 32 Regulatory Assets and Liabilities  7 06- Exhibit D_NIM Summary 6 2" xfId="27493"/>
    <cellStyle name="_VC 6.15.06 update on 06GRC power costs.xls Chart 1_4 32 Regulatory Assets and Liabilities  7 06- Exhibit D_NIM Summary_DEM-WP(C) ENERG10C--ctn Mid-C_042010 2010GRC" xfId="9807"/>
    <cellStyle name="_VC 6.15.06 update on 06GRC power costs.xls Chart 1_4 32 Regulatory Assets and Liabilities  7 06- Exhibit D_NIM Summary_DEM-WP(C) ENERG10C--ctn Mid-C_042010 2010GRC 2" xfId="39566"/>
    <cellStyle name="_VC 6.15.06 update on 06GRC power costs.xls Chart 1_AURORA Total New" xfId="5083"/>
    <cellStyle name="_VC 6.15.06 update on 06GRC power costs.xls Chart 1_AURORA Total New 2" xfId="5084"/>
    <cellStyle name="_VC 6.15.06 update on 06GRC power costs.xls Chart 1_AURORA Total New 2 2" xfId="14595"/>
    <cellStyle name="_VC 6.15.06 update on 06GRC power costs.xls Chart 1_AURORA Total New 2 2 2" xfId="27494"/>
    <cellStyle name="_VC 6.15.06 update on 06GRC power costs.xls Chart 1_AURORA Total New 2 2 2 2" xfId="27495"/>
    <cellStyle name="_VC 6.15.06 update on 06GRC power costs.xls Chart 1_AURORA Total New 2 3" xfId="27496"/>
    <cellStyle name="_VC 6.15.06 update on 06GRC power costs.xls Chart 1_AURORA Total New 2 3 2" xfId="27497"/>
    <cellStyle name="_VC 6.15.06 update on 06GRC power costs.xls Chart 1_AURORA Total New 2 4" xfId="27498"/>
    <cellStyle name="_VC 6.15.06 update on 06GRC power costs.xls Chart 1_AURORA Total New 2 4 2" xfId="27499"/>
    <cellStyle name="_VC 6.15.06 update on 06GRC power costs.xls Chart 1_AURORA Total New 3" xfId="14594"/>
    <cellStyle name="_VC 6.15.06 update on 06GRC power costs.xls Chart 1_AURORA Total New 3 2" xfId="27500"/>
    <cellStyle name="_VC 6.15.06 update on 06GRC power costs.xls Chart 1_AURORA Total New 3 2 2" xfId="27501"/>
    <cellStyle name="_VC 6.15.06 update on 06GRC power costs.xls Chart 1_AURORA Total New 4" xfId="27502"/>
    <cellStyle name="_VC 6.15.06 update on 06GRC power costs.xls Chart 1_AURORA Total New 4 2" xfId="27503"/>
    <cellStyle name="_VC 6.15.06 update on 06GRC power costs.xls Chart 1_AURORA Total New 5" xfId="27504"/>
    <cellStyle name="_VC 6.15.06 update on 06GRC power costs.xls Chart 1_AURORA Total New 5 2" xfId="27505"/>
    <cellStyle name="_VC 6.15.06 update on 06GRC power costs.xls Chart 1_Book2" xfId="5085"/>
    <cellStyle name="_VC 6.15.06 update on 06GRC power costs.xls Chart 1_Book2 2" xfId="5086"/>
    <cellStyle name="_VC 6.15.06 update on 06GRC power costs.xls Chart 1_Book2 2 2" xfId="5087"/>
    <cellStyle name="_VC 6.15.06 update on 06GRC power costs.xls Chart 1_Book2 2 2 2" xfId="19282"/>
    <cellStyle name="_VC 6.15.06 update on 06GRC power costs.xls Chart 1_Book2 2 2 2 2" xfId="27506"/>
    <cellStyle name="_VC 6.15.06 update on 06GRC power costs.xls Chart 1_Book2 2 3" xfId="14597"/>
    <cellStyle name="_VC 6.15.06 update on 06GRC power costs.xls Chart 1_Book2 2 3 2" xfId="27507"/>
    <cellStyle name="_VC 6.15.06 update on 06GRC power costs.xls Chart 1_Book2 2 4" xfId="27508"/>
    <cellStyle name="_VC 6.15.06 update on 06GRC power costs.xls Chart 1_Book2 2 4 2" xfId="27509"/>
    <cellStyle name="_VC 6.15.06 update on 06GRC power costs.xls Chart 1_Book2 3" xfId="5088"/>
    <cellStyle name="_VC 6.15.06 update on 06GRC power costs.xls Chart 1_Book2 3 2" xfId="19283"/>
    <cellStyle name="_VC 6.15.06 update on 06GRC power costs.xls Chart 1_Book2 3 2 2" xfId="27510"/>
    <cellStyle name="_VC 6.15.06 update on 06GRC power costs.xls Chart 1_Book2 3 3" xfId="27511"/>
    <cellStyle name="_VC 6.15.06 update on 06GRC power costs.xls Chart 1_Book2 4" xfId="14596"/>
    <cellStyle name="_VC 6.15.06 update on 06GRC power costs.xls Chart 1_Book2 4 2" xfId="27512"/>
    <cellStyle name="_VC 6.15.06 update on 06GRC power costs.xls Chart 1_Book2 4 2 2" xfId="27513"/>
    <cellStyle name="_VC 6.15.06 update on 06GRC power costs.xls Chart 1_Book2 4 3" xfId="27514"/>
    <cellStyle name="_VC 6.15.06 update on 06GRC power costs.xls Chart 1_Book2 5" xfId="27515"/>
    <cellStyle name="_VC 6.15.06 update on 06GRC power costs.xls Chart 1_Book2 5 2" xfId="27516"/>
    <cellStyle name="_VC 6.15.06 update on 06GRC power costs.xls Chart 1_Book2 6" xfId="27517"/>
    <cellStyle name="_VC 6.15.06 update on 06GRC power costs.xls Chart 1_Book2 6 2" xfId="27518"/>
    <cellStyle name="_VC 6.15.06 update on 06GRC power costs.xls Chart 1_Book2_Adj Bench DR 3 for Initial Briefs (Electric)" xfId="5089"/>
    <cellStyle name="_VC 6.15.06 update on 06GRC power costs.xls Chart 1_Book2_Adj Bench DR 3 for Initial Briefs (Electric) 2" xfId="5090"/>
    <cellStyle name="_VC 6.15.06 update on 06GRC power costs.xls Chart 1_Book2_Adj Bench DR 3 for Initial Briefs (Electric) 2 2" xfId="5091"/>
    <cellStyle name="_VC 6.15.06 update on 06GRC power costs.xls Chart 1_Book2_Adj Bench DR 3 for Initial Briefs (Electric) 2 2 2" xfId="19284"/>
    <cellStyle name="_VC 6.15.06 update on 06GRC power costs.xls Chart 1_Book2_Adj Bench DR 3 for Initial Briefs (Electric) 2 2 2 2" xfId="27519"/>
    <cellStyle name="_VC 6.15.06 update on 06GRC power costs.xls Chart 1_Book2_Adj Bench DR 3 for Initial Briefs (Electric) 2 3" xfId="14599"/>
    <cellStyle name="_VC 6.15.06 update on 06GRC power costs.xls Chart 1_Book2_Adj Bench DR 3 for Initial Briefs (Electric) 2 3 2" xfId="27520"/>
    <cellStyle name="_VC 6.15.06 update on 06GRC power costs.xls Chart 1_Book2_Adj Bench DR 3 for Initial Briefs (Electric) 2 4" xfId="27521"/>
    <cellStyle name="_VC 6.15.06 update on 06GRC power costs.xls Chart 1_Book2_Adj Bench DR 3 for Initial Briefs (Electric) 2 4 2" xfId="27522"/>
    <cellStyle name="_VC 6.15.06 update on 06GRC power costs.xls Chart 1_Book2_Adj Bench DR 3 for Initial Briefs (Electric) 3" xfId="5092"/>
    <cellStyle name="_VC 6.15.06 update on 06GRC power costs.xls Chart 1_Book2_Adj Bench DR 3 for Initial Briefs (Electric) 3 2" xfId="19285"/>
    <cellStyle name="_VC 6.15.06 update on 06GRC power costs.xls Chart 1_Book2_Adj Bench DR 3 for Initial Briefs (Electric) 3 2 2" xfId="27523"/>
    <cellStyle name="_VC 6.15.06 update on 06GRC power costs.xls Chart 1_Book2_Adj Bench DR 3 for Initial Briefs (Electric) 3 3" xfId="27524"/>
    <cellStyle name="_VC 6.15.06 update on 06GRC power costs.xls Chart 1_Book2_Adj Bench DR 3 for Initial Briefs (Electric) 4" xfId="14598"/>
    <cellStyle name="_VC 6.15.06 update on 06GRC power costs.xls Chart 1_Book2_Adj Bench DR 3 for Initial Briefs (Electric) 4 2" xfId="27525"/>
    <cellStyle name="_VC 6.15.06 update on 06GRC power costs.xls Chart 1_Book2_Adj Bench DR 3 for Initial Briefs (Electric) 4 2 2" xfId="27526"/>
    <cellStyle name="_VC 6.15.06 update on 06GRC power costs.xls Chart 1_Book2_Adj Bench DR 3 for Initial Briefs (Electric) 4 3" xfId="27527"/>
    <cellStyle name="_VC 6.15.06 update on 06GRC power costs.xls Chart 1_Book2_Adj Bench DR 3 for Initial Briefs (Electric) 5" xfId="27528"/>
    <cellStyle name="_VC 6.15.06 update on 06GRC power costs.xls Chart 1_Book2_Adj Bench DR 3 for Initial Briefs (Electric) 5 2" xfId="27529"/>
    <cellStyle name="_VC 6.15.06 update on 06GRC power costs.xls Chart 1_Book2_Adj Bench DR 3 for Initial Briefs (Electric) 6" xfId="27530"/>
    <cellStyle name="_VC 6.15.06 update on 06GRC power costs.xls Chart 1_Book2_Adj Bench DR 3 for Initial Briefs (Electric) 6 2" xfId="27531"/>
    <cellStyle name="_VC 6.15.06 update on 06GRC power costs.xls Chart 1_Book2_Adj Bench DR 3 for Initial Briefs (Electric)_DEM-WP(C) ENERG10C--ctn Mid-C_042010 2010GRC" xfId="9808"/>
    <cellStyle name="_VC 6.15.06 update on 06GRC power costs.xls Chart 1_Book2_Adj Bench DR 3 for Initial Briefs (Electric)_DEM-WP(C) ENERG10C--ctn Mid-C_042010 2010GRC 2" xfId="39567"/>
    <cellStyle name="_VC 6.15.06 update on 06GRC power costs.xls Chart 1_Book2_DEM-WP(C) ENERG10C--ctn Mid-C_042010 2010GRC" xfId="9809"/>
    <cellStyle name="_VC 6.15.06 update on 06GRC power costs.xls Chart 1_Book2_DEM-WP(C) ENERG10C--ctn Mid-C_042010 2010GRC 2" xfId="39568"/>
    <cellStyle name="_VC 6.15.06 update on 06GRC power costs.xls Chart 1_Book2_Electric Rev Req Model (2009 GRC) Rebuttal" xfId="5093"/>
    <cellStyle name="_VC 6.15.06 update on 06GRC power costs.xls Chart 1_Book2_Electric Rev Req Model (2009 GRC) Rebuttal 2" xfId="5094"/>
    <cellStyle name="_VC 6.15.06 update on 06GRC power costs.xls Chart 1_Book2_Electric Rev Req Model (2009 GRC) Rebuttal 2 2" xfId="5095"/>
    <cellStyle name="_VC 6.15.06 update on 06GRC power costs.xls Chart 1_Book2_Electric Rev Req Model (2009 GRC) Rebuttal 2 2 2" xfId="19286"/>
    <cellStyle name="_VC 6.15.06 update on 06GRC power costs.xls Chart 1_Book2_Electric Rev Req Model (2009 GRC) Rebuttal 2 3" xfId="16445"/>
    <cellStyle name="_VC 6.15.06 update on 06GRC power costs.xls Chart 1_Book2_Electric Rev Req Model (2009 GRC) Rebuttal 3" xfId="5096"/>
    <cellStyle name="_VC 6.15.06 update on 06GRC power costs.xls Chart 1_Book2_Electric Rev Req Model (2009 GRC) Rebuttal 3 2" xfId="19287"/>
    <cellStyle name="_VC 6.15.06 update on 06GRC power costs.xls Chart 1_Book2_Electric Rev Req Model (2009 GRC) Rebuttal 4" xfId="14600"/>
    <cellStyle name="_VC 6.15.06 update on 06GRC power costs.xls Chart 1_Book2_Electric Rev Req Model (2009 GRC) Rebuttal REmoval of New  WH Solar AdjustMI" xfId="5097"/>
    <cellStyle name="_VC 6.15.06 update on 06GRC power costs.xls Chart 1_Book2_Electric Rev Req Model (2009 GRC) Rebuttal REmoval of New  WH Solar AdjustMI 2" xfId="5098"/>
    <cellStyle name="_VC 6.15.06 update on 06GRC power costs.xls Chart 1_Book2_Electric Rev Req Model (2009 GRC) Rebuttal REmoval of New  WH Solar AdjustMI 2 2" xfId="5099"/>
    <cellStyle name="_VC 6.15.06 update on 06GRC power costs.xls Chart 1_Book2_Electric Rev Req Model (2009 GRC) Rebuttal REmoval of New  WH Solar AdjustMI 2 2 2" xfId="19288"/>
    <cellStyle name="_VC 6.15.06 update on 06GRC power costs.xls Chart 1_Book2_Electric Rev Req Model (2009 GRC) Rebuttal REmoval of New  WH Solar AdjustMI 2 2 2 2" xfId="27532"/>
    <cellStyle name="_VC 6.15.06 update on 06GRC power costs.xls Chart 1_Book2_Electric Rev Req Model (2009 GRC) Rebuttal REmoval of New  WH Solar AdjustMI 2 3" xfId="14602"/>
    <cellStyle name="_VC 6.15.06 update on 06GRC power costs.xls Chart 1_Book2_Electric Rev Req Model (2009 GRC) Rebuttal REmoval of New  WH Solar AdjustMI 2 3 2" xfId="27533"/>
    <cellStyle name="_VC 6.15.06 update on 06GRC power costs.xls Chart 1_Book2_Electric Rev Req Model (2009 GRC) Rebuttal REmoval of New  WH Solar AdjustMI 2 4" xfId="27534"/>
    <cellStyle name="_VC 6.15.06 update on 06GRC power costs.xls Chart 1_Book2_Electric Rev Req Model (2009 GRC) Rebuttal REmoval of New  WH Solar AdjustMI 2 4 2" xfId="27535"/>
    <cellStyle name="_VC 6.15.06 update on 06GRC power costs.xls Chart 1_Book2_Electric Rev Req Model (2009 GRC) Rebuttal REmoval of New  WH Solar AdjustMI 3" xfId="5100"/>
    <cellStyle name="_VC 6.15.06 update on 06GRC power costs.xls Chart 1_Book2_Electric Rev Req Model (2009 GRC) Rebuttal REmoval of New  WH Solar AdjustMI 3 2" xfId="19289"/>
    <cellStyle name="_VC 6.15.06 update on 06GRC power costs.xls Chart 1_Book2_Electric Rev Req Model (2009 GRC) Rebuttal REmoval of New  WH Solar AdjustMI 3 2 2" xfId="27536"/>
    <cellStyle name="_VC 6.15.06 update on 06GRC power costs.xls Chart 1_Book2_Electric Rev Req Model (2009 GRC) Rebuttal REmoval of New  WH Solar AdjustMI 3 3" xfId="27537"/>
    <cellStyle name="_VC 6.15.06 update on 06GRC power costs.xls Chart 1_Book2_Electric Rev Req Model (2009 GRC) Rebuttal REmoval of New  WH Solar AdjustMI 4" xfId="14601"/>
    <cellStyle name="_VC 6.15.06 update on 06GRC power costs.xls Chart 1_Book2_Electric Rev Req Model (2009 GRC) Rebuttal REmoval of New  WH Solar AdjustMI 4 2" xfId="27538"/>
    <cellStyle name="_VC 6.15.06 update on 06GRC power costs.xls Chart 1_Book2_Electric Rev Req Model (2009 GRC) Rebuttal REmoval of New  WH Solar AdjustMI 4 2 2" xfId="27539"/>
    <cellStyle name="_VC 6.15.06 update on 06GRC power costs.xls Chart 1_Book2_Electric Rev Req Model (2009 GRC) Rebuttal REmoval of New  WH Solar AdjustMI 4 3" xfId="27540"/>
    <cellStyle name="_VC 6.15.06 update on 06GRC power costs.xls Chart 1_Book2_Electric Rev Req Model (2009 GRC) Rebuttal REmoval of New  WH Solar AdjustMI 5" xfId="27541"/>
    <cellStyle name="_VC 6.15.06 update on 06GRC power costs.xls Chart 1_Book2_Electric Rev Req Model (2009 GRC) Rebuttal REmoval of New  WH Solar AdjustMI 5 2" xfId="27542"/>
    <cellStyle name="_VC 6.15.06 update on 06GRC power costs.xls Chart 1_Book2_Electric Rev Req Model (2009 GRC) Rebuttal REmoval of New  WH Solar AdjustMI 6" xfId="27543"/>
    <cellStyle name="_VC 6.15.06 update on 06GRC power costs.xls Chart 1_Book2_Electric Rev Req Model (2009 GRC) Rebuttal REmoval of New  WH Solar AdjustMI 6 2" xfId="27544"/>
    <cellStyle name="_VC 6.15.06 update on 06GRC power costs.xls Chart 1_Book2_Electric Rev Req Model (2009 GRC) Rebuttal REmoval of New  WH Solar AdjustMI_DEM-WP(C) ENERG10C--ctn Mid-C_042010 2010GRC" xfId="9810"/>
    <cellStyle name="_VC 6.15.06 update on 06GRC power costs.xls Chart 1_Book2_Electric Rev Req Model (2009 GRC) Rebuttal REmoval of New  WH Solar AdjustMI_DEM-WP(C) ENERG10C--ctn Mid-C_042010 2010GRC 2" xfId="39569"/>
    <cellStyle name="_VC 6.15.06 update on 06GRC power costs.xls Chart 1_Book2_Electric Rev Req Model (2009 GRC) Revised 01-18-2010" xfId="5101"/>
    <cellStyle name="_VC 6.15.06 update on 06GRC power costs.xls Chart 1_Book2_Electric Rev Req Model (2009 GRC) Revised 01-18-2010 2" xfId="5102"/>
    <cellStyle name="_VC 6.15.06 update on 06GRC power costs.xls Chart 1_Book2_Electric Rev Req Model (2009 GRC) Revised 01-18-2010 2 2" xfId="5103"/>
    <cellStyle name="_VC 6.15.06 update on 06GRC power costs.xls Chart 1_Book2_Electric Rev Req Model (2009 GRC) Revised 01-18-2010 2 2 2" xfId="19290"/>
    <cellStyle name="_VC 6.15.06 update on 06GRC power costs.xls Chart 1_Book2_Electric Rev Req Model (2009 GRC) Revised 01-18-2010 2 2 2 2" xfId="27545"/>
    <cellStyle name="_VC 6.15.06 update on 06GRC power costs.xls Chart 1_Book2_Electric Rev Req Model (2009 GRC) Revised 01-18-2010 2 3" xfId="14604"/>
    <cellStyle name="_VC 6.15.06 update on 06GRC power costs.xls Chart 1_Book2_Electric Rev Req Model (2009 GRC) Revised 01-18-2010 2 3 2" xfId="27546"/>
    <cellStyle name="_VC 6.15.06 update on 06GRC power costs.xls Chart 1_Book2_Electric Rev Req Model (2009 GRC) Revised 01-18-2010 2 4" xfId="27547"/>
    <cellStyle name="_VC 6.15.06 update on 06GRC power costs.xls Chart 1_Book2_Electric Rev Req Model (2009 GRC) Revised 01-18-2010 2 4 2" xfId="27548"/>
    <cellStyle name="_VC 6.15.06 update on 06GRC power costs.xls Chart 1_Book2_Electric Rev Req Model (2009 GRC) Revised 01-18-2010 3" xfId="5104"/>
    <cellStyle name="_VC 6.15.06 update on 06GRC power costs.xls Chart 1_Book2_Electric Rev Req Model (2009 GRC) Revised 01-18-2010 3 2" xfId="19291"/>
    <cellStyle name="_VC 6.15.06 update on 06GRC power costs.xls Chart 1_Book2_Electric Rev Req Model (2009 GRC) Revised 01-18-2010 3 2 2" xfId="27549"/>
    <cellStyle name="_VC 6.15.06 update on 06GRC power costs.xls Chart 1_Book2_Electric Rev Req Model (2009 GRC) Revised 01-18-2010 3 3" xfId="27550"/>
    <cellStyle name="_VC 6.15.06 update on 06GRC power costs.xls Chart 1_Book2_Electric Rev Req Model (2009 GRC) Revised 01-18-2010 4" xfId="14603"/>
    <cellStyle name="_VC 6.15.06 update on 06GRC power costs.xls Chart 1_Book2_Electric Rev Req Model (2009 GRC) Revised 01-18-2010 4 2" xfId="27551"/>
    <cellStyle name="_VC 6.15.06 update on 06GRC power costs.xls Chart 1_Book2_Electric Rev Req Model (2009 GRC) Revised 01-18-2010 4 2 2" xfId="27552"/>
    <cellStyle name="_VC 6.15.06 update on 06GRC power costs.xls Chart 1_Book2_Electric Rev Req Model (2009 GRC) Revised 01-18-2010 4 3" xfId="27553"/>
    <cellStyle name="_VC 6.15.06 update on 06GRC power costs.xls Chart 1_Book2_Electric Rev Req Model (2009 GRC) Revised 01-18-2010 5" xfId="27554"/>
    <cellStyle name="_VC 6.15.06 update on 06GRC power costs.xls Chart 1_Book2_Electric Rev Req Model (2009 GRC) Revised 01-18-2010 5 2" xfId="27555"/>
    <cellStyle name="_VC 6.15.06 update on 06GRC power costs.xls Chart 1_Book2_Electric Rev Req Model (2009 GRC) Revised 01-18-2010 6" xfId="27556"/>
    <cellStyle name="_VC 6.15.06 update on 06GRC power costs.xls Chart 1_Book2_Electric Rev Req Model (2009 GRC) Revised 01-18-2010 6 2" xfId="27557"/>
    <cellStyle name="_VC 6.15.06 update on 06GRC power costs.xls Chart 1_Book2_Electric Rev Req Model (2009 GRC) Revised 01-18-2010_DEM-WP(C) ENERG10C--ctn Mid-C_042010 2010GRC" xfId="9811"/>
    <cellStyle name="_VC 6.15.06 update on 06GRC power costs.xls Chart 1_Book2_Electric Rev Req Model (2009 GRC) Revised 01-18-2010_DEM-WP(C) ENERG10C--ctn Mid-C_042010 2010GRC 2" xfId="39570"/>
    <cellStyle name="_VC 6.15.06 update on 06GRC power costs.xls Chart 1_Book2_Final Order Electric EXHIBIT A-1" xfId="5105"/>
    <cellStyle name="_VC 6.15.06 update on 06GRC power costs.xls Chart 1_Book2_Final Order Electric EXHIBIT A-1 2" xfId="5106"/>
    <cellStyle name="_VC 6.15.06 update on 06GRC power costs.xls Chart 1_Book2_Final Order Electric EXHIBIT A-1 2 2" xfId="5107"/>
    <cellStyle name="_VC 6.15.06 update on 06GRC power costs.xls Chart 1_Book2_Final Order Electric EXHIBIT A-1 2 2 2" xfId="19292"/>
    <cellStyle name="_VC 6.15.06 update on 06GRC power costs.xls Chart 1_Book2_Final Order Electric EXHIBIT A-1 2 3" xfId="16446"/>
    <cellStyle name="_VC 6.15.06 update on 06GRC power costs.xls Chart 1_Book2_Final Order Electric EXHIBIT A-1 3" xfId="5108"/>
    <cellStyle name="_VC 6.15.06 update on 06GRC power costs.xls Chart 1_Book2_Final Order Electric EXHIBIT A-1 3 2" xfId="19293"/>
    <cellStyle name="_VC 6.15.06 update on 06GRC power costs.xls Chart 1_Book2_Final Order Electric EXHIBIT A-1 3 2 2" xfId="27558"/>
    <cellStyle name="_VC 6.15.06 update on 06GRC power costs.xls Chart 1_Book2_Final Order Electric EXHIBIT A-1 3 3" xfId="27559"/>
    <cellStyle name="_VC 6.15.06 update on 06GRC power costs.xls Chart 1_Book2_Final Order Electric EXHIBIT A-1 4" xfId="14605"/>
    <cellStyle name="_VC 6.15.06 update on 06GRC power costs.xls Chart 1_Book2_Final Order Electric EXHIBIT A-1 4 2" xfId="27560"/>
    <cellStyle name="_VC 6.15.06 update on 06GRC power costs.xls Chart 1_Book2_Final Order Electric EXHIBIT A-1 5" xfId="27561"/>
    <cellStyle name="_VC 6.15.06 update on 06GRC power costs.xls Chart 1_Book2_Final Order Electric EXHIBIT A-1 6" xfId="27562"/>
    <cellStyle name="_VC 6.15.06 update on 06GRC power costs.xls Chart 1_Book4" xfId="5109"/>
    <cellStyle name="_VC 6.15.06 update on 06GRC power costs.xls Chart 1_Book4 2" xfId="5110"/>
    <cellStyle name="_VC 6.15.06 update on 06GRC power costs.xls Chart 1_Book4 2 2" xfId="5111"/>
    <cellStyle name="_VC 6.15.06 update on 06GRC power costs.xls Chart 1_Book4 2 2 2" xfId="19294"/>
    <cellStyle name="_VC 6.15.06 update on 06GRC power costs.xls Chart 1_Book4 2 2 2 2" xfId="27563"/>
    <cellStyle name="_VC 6.15.06 update on 06GRC power costs.xls Chart 1_Book4 2 3" xfId="14607"/>
    <cellStyle name="_VC 6.15.06 update on 06GRC power costs.xls Chart 1_Book4 2 3 2" xfId="27564"/>
    <cellStyle name="_VC 6.15.06 update on 06GRC power costs.xls Chart 1_Book4 2 4" xfId="27565"/>
    <cellStyle name="_VC 6.15.06 update on 06GRC power costs.xls Chart 1_Book4 2 4 2" xfId="27566"/>
    <cellStyle name="_VC 6.15.06 update on 06GRC power costs.xls Chart 1_Book4 3" xfId="5112"/>
    <cellStyle name="_VC 6.15.06 update on 06GRC power costs.xls Chart 1_Book4 3 2" xfId="19295"/>
    <cellStyle name="_VC 6.15.06 update on 06GRC power costs.xls Chart 1_Book4 3 2 2" xfId="27567"/>
    <cellStyle name="_VC 6.15.06 update on 06GRC power costs.xls Chart 1_Book4 3 3" xfId="27568"/>
    <cellStyle name="_VC 6.15.06 update on 06GRC power costs.xls Chart 1_Book4 4" xfId="14606"/>
    <cellStyle name="_VC 6.15.06 update on 06GRC power costs.xls Chart 1_Book4 4 2" xfId="27569"/>
    <cellStyle name="_VC 6.15.06 update on 06GRC power costs.xls Chart 1_Book4 4 2 2" xfId="27570"/>
    <cellStyle name="_VC 6.15.06 update on 06GRC power costs.xls Chart 1_Book4 4 3" xfId="27571"/>
    <cellStyle name="_VC 6.15.06 update on 06GRC power costs.xls Chart 1_Book4 5" xfId="27572"/>
    <cellStyle name="_VC 6.15.06 update on 06GRC power costs.xls Chart 1_Book4 5 2" xfId="27573"/>
    <cellStyle name="_VC 6.15.06 update on 06GRC power costs.xls Chart 1_Book4 6" xfId="27574"/>
    <cellStyle name="_VC 6.15.06 update on 06GRC power costs.xls Chart 1_Book4 6 2" xfId="27575"/>
    <cellStyle name="_VC 6.15.06 update on 06GRC power costs.xls Chart 1_Book4_DEM-WP(C) ENERG10C--ctn Mid-C_042010 2010GRC" xfId="9812"/>
    <cellStyle name="_VC 6.15.06 update on 06GRC power costs.xls Chart 1_Book4_DEM-WP(C) ENERG10C--ctn Mid-C_042010 2010GRC 2" xfId="39571"/>
    <cellStyle name="_VC 6.15.06 update on 06GRC power costs.xls Chart 1_Book9" xfId="5113"/>
    <cellStyle name="_VC 6.15.06 update on 06GRC power costs.xls Chart 1_Book9 2" xfId="5114"/>
    <cellStyle name="_VC 6.15.06 update on 06GRC power costs.xls Chart 1_Book9 2 2" xfId="5115"/>
    <cellStyle name="_VC 6.15.06 update on 06GRC power costs.xls Chart 1_Book9 2 2 2" xfId="19296"/>
    <cellStyle name="_VC 6.15.06 update on 06GRC power costs.xls Chart 1_Book9 2 2 2 2" xfId="27576"/>
    <cellStyle name="_VC 6.15.06 update on 06GRC power costs.xls Chart 1_Book9 2 3" xfId="14609"/>
    <cellStyle name="_VC 6.15.06 update on 06GRC power costs.xls Chart 1_Book9 2 3 2" xfId="27577"/>
    <cellStyle name="_VC 6.15.06 update on 06GRC power costs.xls Chart 1_Book9 2 4" xfId="27578"/>
    <cellStyle name="_VC 6.15.06 update on 06GRC power costs.xls Chart 1_Book9 2 4 2" xfId="27579"/>
    <cellStyle name="_VC 6.15.06 update on 06GRC power costs.xls Chart 1_Book9 3" xfId="5116"/>
    <cellStyle name="_VC 6.15.06 update on 06GRC power costs.xls Chart 1_Book9 3 2" xfId="19297"/>
    <cellStyle name="_VC 6.15.06 update on 06GRC power costs.xls Chart 1_Book9 3 2 2" xfId="27580"/>
    <cellStyle name="_VC 6.15.06 update on 06GRC power costs.xls Chart 1_Book9 3 3" xfId="27581"/>
    <cellStyle name="_VC 6.15.06 update on 06GRC power costs.xls Chart 1_Book9 4" xfId="14608"/>
    <cellStyle name="_VC 6.15.06 update on 06GRC power costs.xls Chart 1_Book9 4 2" xfId="27582"/>
    <cellStyle name="_VC 6.15.06 update on 06GRC power costs.xls Chart 1_Book9 4 2 2" xfId="27583"/>
    <cellStyle name="_VC 6.15.06 update on 06GRC power costs.xls Chart 1_Book9 4 3" xfId="27584"/>
    <cellStyle name="_VC 6.15.06 update on 06GRC power costs.xls Chart 1_Book9 5" xfId="27585"/>
    <cellStyle name="_VC 6.15.06 update on 06GRC power costs.xls Chart 1_Book9 5 2" xfId="27586"/>
    <cellStyle name="_VC 6.15.06 update on 06GRC power costs.xls Chart 1_Book9 6" xfId="27587"/>
    <cellStyle name="_VC 6.15.06 update on 06GRC power costs.xls Chart 1_Book9 6 2" xfId="27588"/>
    <cellStyle name="_VC 6.15.06 update on 06GRC power costs.xls Chart 1_Book9_DEM-WP(C) ENERG10C--ctn Mid-C_042010 2010GRC" xfId="9813"/>
    <cellStyle name="_VC 6.15.06 update on 06GRC power costs.xls Chart 1_Book9_DEM-WP(C) ENERG10C--ctn Mid-C_042010 2010GRC 2" xfId="39572"/>
    <cellStyle name="_VC 6.15.06 update on 06GRC power costs.xls Chart 1_Chelan PUD Power Costs (8-10)" xfId="9814"/>
    <cellStyle name="_VC 6.15.06 update on 06GRC power costs.xls Chart 1_Chelan PUD Power Costs (8-10) 2" xfId="27589"/>
    <cellStyle name="_VC 6.15.06 update on 06GRC power costs.xls Chart 1_DEM-WP(C) Chelan Power Costs" xfId="9815"/>
    <cellStyle name="_VC 6.15.06 update on 06GRC power costs.xls Chart 1_DEM-WP(C) Chelan Power Costs 2" xfId="27590"/>
    <cellStyle name="_VC 6.15.06 update on 06GRC power costs.xls Chart 1_DEM-WP(C) Chelan Power Costs 2 2" xfId="27591"/>
    <cellStyle name="_VC 6.15.06 update on 06GRC power costs.xls Chart 1_DEM-WP(C) Chelan Power Costs 2 2 2" xfId="27592"/>
    <cellStyle name="_VC 6.15.06 update on 06GRC power costs.xls Chart 1_DEM-WP(C) Chelan Power Costs 2 3" xfId="27593"/>
    <cellStyle name="_VC 6.15.06 update on 06GRC power costs.xls Chart 1_DEM-WP(C) Chelan Power Costs 3" xfId="27594"/>
    <cellStyle name="_VC 6.15.06 update on 06GRC power costs.xls Chart 1_DEM-WP(C) Chelan Power Costs 3 2" xfId="27595"/>
    <cellStyle name="_VC 6.15.06 update on 06GRC power costs.xls Chart 1_DEM-WP(C) Chelan Power Costs 3 2 2" xfId="27596"/>
    <cellStyle name="_VC 6.15.06 update on 06GRC power costs.xls Chart 1_DEM-WP(C) Chelan Power Costs 3 3" xfId="27597"/>
    <cellStyle name="_VC 6.15.06 update on 06GRC power costs.xls Chart 1_DEM-WP(C) Chelan Power Costs 4" xfId="27598"/>
    <cellStyle name="_VC 6.15.06 update on 06GRC power costs.xls Chart 1_DEM-WP(C) Chelan Power Costs 4 2" xfId="27599"/>
    <cellStyle name="_VC 6.15.06 update on 06GRC power costs.xls Chart 1_DEM-WP(C) Chelan Power Costs 5" xfId="27600"/>
    <cellStyle name="_VC 6.15.06 update on 06GRC power costs.xls Chart 1_DEM-WP(C) Chelan Power Costs 5 2" xfId="27601"/>
    <cellStyle name="_VC 6.15.06 update on 06GRC power costs.xls Chart 1_DEM-WP(C) ENERG10C--ctn Mid-C_042010 2010GRC" xfId="9816"/>
    <cellStyle name="_VC 6.15.06 update on 06GRC power costs.xls Chart 1_DEM-WP(C) ENERG10C--ctn Mid-C_042010 2010GRC 2" xfId="39573"/>
    <cellStyle name="_VC 6.15.06 update on 06GRC power costs.xls Chart 1_DEM-WP(C) Gas Transport 2010GRC" xfId="9817"/>
    <cellStyle name="_VC 6.15.06 update on 06GRC power costs.xls Chart 1_DEM-WP(C) Gas Transport 2010GRC 2" xfId="27602"/>
    <cellStyle name="_VC 6.15.06 update on 06GRC power costs.xls Chart 1_DEM-WP(C) Gas Transport 2010GRC 2 2" xfId="27603"/>
    <cellStyle name="_VC 6.15.06 update on 06GRC power costs.xls Chart 1_DEM-WP(C) Gas Transport 2010GRC 2 2 2" xfId="27604"/>
    <cellStyle name="_VC 6.15.06 update on 06GRC power costs.xls Chart 1_DEM-WP(C) Gas Transport 2010GRC 2 3" xfId="27605"/>
    <cellStyle name="_VC 6.15.06 update on 06GRC power costs.xls Chart 1_DEM-WP(C) Gas Transport 2010GRC 3" xfId="27606"/>
    <cellStyle name="_VC 6.15.06 update on 06GRC power costs.xls Chart 1_DEM-WP(C) Gas Transport 2010GRC 3 2" xfId="27607"/>
    <cellStyle name="_VC 6.15.06 update on 06GRC power costs.xls Chart 1_DEM-WP(C) Gas Transport 2010GRC 3 2 2" xfId="27608"/>
    <cellStyle name="_VC 6.15.06 update on 06GRC power costs.xls Chart 1_DEM-WP(C) Gas Transport 2010GRC 3 3" xfId="27609"/>
    <cellStyle name="_VC 6.15.06 update on 06GRC power costs.xls Chart 1_DEM-WP(C) Gas Transport 2010GRC 4" xfId="27610"/>
    <cellStyle name="_VC 6.15.06 update on 06GRC power costs.xls Chart 1_DEM-WP(C) Gas Transport 2010GRC 4 2" xfId="27611"/>
    <cellStyle name="_VC 6.15.06 update on 06GRC power costs.xls Chart 1_DEM-WP(C) Gas Transport 2010GRC 5" xfId="27612"/>
    <cellStyle name="_VC 6.15.06 update on 06GRC power costs.xls Chart 1_DEM-WP(C) Gas Transport 2010GRC 5 2" xfId="27613"/>
    <cellStyle name="_VC 6.15.06 update on 06GRC power costs.xls Chart 1_Exh A-1 resulting from UE-112050 effective Jan 1 2012" xfId="12594"/>
    <cellStyle name="_VC 6.15.06 update on 06GRC power costs.xls Chart 1_Exh A-1 resulting from UE-112050 effective Jan 1 2012 2" xfId="39574"/>
    <cellStyle name="_VC 6.15.06 update on 06GRC power costs.xls Chart 1_Exhibit A-1 effective 4-1-11 fr S Free 12-11" xfId="12595"/>
    <cellStyle name="_VC 6.15.06 update on 06GRC power costs.xls Chart 1_Exhibit A-1 effective 4-1-11 fr S Free 12-11 2" xfId="39575"/>
    <cellStyle name="_VC 6.15.06 update on 06GRC power costs.xls Chart 1_INPUTS" xfId="5117"/>
    <cellStyle name="_VC 6.15.06 update on 06GRC power costs.xls Chart 1_INPUTS 2" xfId="5118"/>
    <cellStyle name="_VC 6.15.06 update on 06GRC power costs.xls Chart 1_INPUTS 2 2" xfId="5119"/>
    <cellStyle name="_VC 6.15.06 update on 06GRC power costs.xls Chart 1_INPUTS 2 2 2" xfId="19298"/>
    <cellStyle name="_VC 6.15.06 update on 06GRC power costs.xls Chart 1_INPUTS 2 3" xfId="16448"/>
    <cellStyle name="_VC 6.15.06 update on 06GRC power costs.xls Chart 1_INPUTS 3" xfId="5120"/>
    <cellStyle name="_VC 6.15.06 update on 06GRC power costs.xls Chart 1_INPUTS 3 2" xfId="19299"/>
    <cellStyle name="_VC 6.15.06 update on 06GRC power costs.xls Chart 1_INPUTS 4" xfId="16447"/>
    <cellStyle name="_VC 6.15.06 update on 06GRC power costs.xls Chart 1_Mint Farm Generation BPA" xfId="27614"/>
    <cellStyle name="_VC 6.15.06 update on 06GRC power costs.xls Chart 1_NIM Summary" xfId="5121"/>
    <cellStyle name="_VC 6.15.06 update on 06GRC power costs.xls Chart 1_NIM Summary 09GRC" xfId="5122"/>
    <cellStyle name="_VC 6.15.06 update on 06GRC power costs.xls Chart 1_NIM Summary 09GRC 2" xfId="5123"/>
    <cellStyle name="_VC 6.15.06 update on 06GRC power costs.xls Chart 1_NIM Summary 09GRC 2 2" xfId="14611"/>
    <cellStyle name="_VC 6.15.06 update on 06GRC power costs.xls Chart 1_NIM Summary 09GRC 2 2 2" xfId="27615"/>
    <cellStyle name="_VC 6.15.06 update on 06GRC power costs.xls Chart 1_NIM Summary 09GRC 2 2 2 2" xfId="27616"/>
    <cellStyle name="_VC 6.15.06 update on 06GRC power costs.xls Chart 1_NIM Summary 09GRC 2 3" xfId="27617"/>
    <cellStyle name="_VC 6.15.06 update on 06GRC power costs.xls Chart 1_NIM Summary 09GRC 2 3 2" xfId="27618"/>
    <cellStyle name="_VC 6.15.06 update on 06GRC power costs.xls Chart 1_NIM Summary 09GRC 2 4" xfId="27619"/>
    <cellStyle name="_VC 6.15.06 update on 06GRC power costs.xls Chart 1_NIM Summary 09GRC 2 4 2" xfId="27620"/>
    <cellStyle name="_VC 6.15.06 update on 06GRC power costs.xls Chart 1_NIM Summary 09GRC 3" xfId="12596"/>
    <cellStyle name="_VC 6.15.06 update on 06GRC power costs.xls Chart 1_NIM Summary 09GRC 3 2" xfId="27621"/>
    <cellStyle name="_VC 6.15.06 update on 06GRC power costs.xls Chart 1_NIM Summary 09GRC 3 2 2" xfId="27622"/>
    <cellStyle name="_VC 6.15.06 update on 06GRC power costs.xls Chart 1_NIM Summary 09GRC 3 3" xfId="27623"/>
    <cellStyle name="_VC 6.15.06 update on 06GRC power costs.xls Chart 1_NIM Summary 09GRC 4" xfId="27624"/>
    <cellStyle name="_VC 6.15.06 update on 06GRC power costs.xls Chart 1_NIM Summary 09GRC 4 2" xfId="27625"/>
    <cellStyle name="_VC 6.15.06 update on 06GRC power costs.xls Chart 1_NIM Summary 09GRC 4 2 2" xfId="27626"/>
    <cellStyle name="_VC 6.15.06 update on 06GRC power costs.xls Chart 1_NIM Summary 09GRC 4 3" xfId="27627"/>
    <cellStyle name="_VC 6.15.06 update on 06GRC power costs.xls Chart 1_NIM Summary 09GRC 5" xfId="27628"/>
    <cellStyle name="_VC 6.15.06 update on 06GRC power costs.xls Chart 1_NIM Summary 09GRC 5 2" xfId="27629"/>
    <cellStyle name="_VC 6.15.06 update on 06GRC power costs.xls Chart 1_NIM Summary 09GRC 6" xfId="27630"/>
    <cellStyle name="_VC 6.15.06 update on 06GRC power costs.xls Chart 1_NIM Summary 09GRC 6 2" xfId="27631"/>
    <cellStyle name="_VC 6.15.06 update on 06GRC power costs.xls Chart 1_NIM Summary 09GRC_DEM-WP(C) ENERG10C--ctn Mid-C_042010 2010GRC" xfId="9818"/>
    <cellStyle name="_VC 6.15.06 update on 06GRC power costs.xls Chart 1_NIM Summary 09GRC_DEM-WP(C) ENERG10C--ctn Mid-C_042010 2010GRC 2" xfId="39576"/>
    <cellStyle name="_VC 6.15.06 update on 06GRC power costs.xls Chart 1_NIM Summary 10" xfId="12597"/>
    <cellStyle name="_VC 6.15.06 update on 06GRC power costs.xls Chart 1_NIM Summary 10 2" xfId="27632"/>
    <cellStyle name="_VC 6.15.06 update on 06GRC power costs.xls Chart 1_NIM Summary 10 2 2" xfId="27633"/>
    <cellStyle name="_VC 6.15.06 update on 06GRC power costs.xls Chart 1_NIM Summary 10 3" xfId="27634"/>
    <cellStyle name="_VC 6.15.06 update on 06GRC power costs.xls Chart 1_NIM Summary 10 4" xfId="27635"/>
    <cellStyle name="_VC 6.15.06 update on 06GRC power costs.xls Chart 1_NIM Summary 11" xfId="12598"/>
    <cellStyle name="_VC 6.15.06 update on 06GRC power costs.xls Chart 1_NIM Summary 11 2" xfId="27636"/>
    <cellStyle name="_VC 6.15.06 update on 06GRC power costs.xls Chart 1_NIM Summary 11 2 2" xfId="27637"/>
    <cellStyle name="_VC 6.15.06 update on 06GRC power costs.xls Chart 1_NIM Summary 11 3" xfId="27638"/>
    <cellStyle name="_VC 6.15.06 update on 06GRC power costs.xls Chart 1_NIM Summary 11 4" xfId="27639"/>
    <cellStyle name="_VC 6.15.06 update on 06GRC power costs.xls Chart 1_NIM Summary 12" xfId="12599"/>
    <cellStyle name="_VC 6.15.06 update on 06GRC power costs.xls Chart 1_NIM Summary 12 2" xfId="27640"/>
    <cellStyle name="_VC 6.15.06 update on 06GRC power costs.xls Chart 1_NIM Summary 12 2 2" xfId="27641"/>
    <cellStyle name="_VC 6.15.06 update on 06GRC power costs.xls Chart 1_NIM Summary 12 3" xfId="27642"/>
    <cellStyle name="_VC 6.15.06 update on 06GRC power costs.xls Chart 1_NIM Summary 12 4" xfId="27643"/>
    <cellStyle name="_VC 6.15.06 update on 06GRC power costs.xls Chart 1_NIM Summary 13" xfId="12600"/>
    <cellStyle name="_VC 6.15.06 update on 06GRC power costs.xls Chart 1_NIM Summary 13 2" xfId="27644"/>
    <cellStyle name="_VC 6.15.06 update on 06GRC power costs.xls Chart 1_NIM Summary 13 2 2" xfId="27645"/>
    <cellStyle name="_VC 6.15.06 update on 06GRC power costs.xls Chart 1_NIM Summary 13 3" xfId="27646"/>
    <cellStyle name="_VC 6.15.06 update on 06GRC power costs.xls Chart 1_NIM Summary 13 4" xfId="27647"/>
    <cellStyle name="_VC 6.15.06 update on 06GRC power costs.xls Chart 1_NIM Summary 14" xfId="12601"/>
    <cellStyle name="_VC 6.15.06 update on 06GRC power costs.xls Chart 1_NIM Summary 14 2" xfId="27648"/>
    <cellStyle name="_VC 6.15.06 update on 06GRC power costs.xls Chart 1_NIM Summary 14 2 2" xfId="27649"/>
    <cellStyle name="_VC 6.15.06 update on 06GRC power costs.xls Chart 1_NIM Summary 14 3" xfId="27650"/>
    <cellStyle name="_VC 6.15.06 update on 06GRC power costs.xls Chart 1_NIM Summary 14 4" xfId="27651"/>
    <cellStyle name="_VC 6.15.06 update on 06GRC power costs.xls Chart 1_NIM Summary 15" xfId="12602"/>
    <cellStyle name="_VC 6.15.06 update on 06GRC power costs.xls Chart 1_NIM Summary 15 2" xfId="27652"/>
    <cellStyle name="_VC 6.15.06 update on 06GRC power costs.xls Chart 1_NIM Summary 15 2 2" xfId="27653"/>
    <cellStyle name="_VC 6.15.06 update on 06GRC power costs.xls Chart 1_NIM Summary 15 3" xfId="27654"/>
    <cellStyle name="_VC 6.15.06 update on 06GRC power costs.xls Chart 1_NIM Summary 15 4" xfId="27655"/>
    <cellStyle name="_VC 6.15.06 update on 06GRC power costs.xls Chart 1_NIM Summary 16" xfId="12603"/>
    <cellStyle name="_VC 6.15.06 update on 06GRC power costs.xls Chart 1_NIM Summary 16 2" xfId="27656"/>
    <cellStyle name="_VC 6.15.06 update on 06GRC power costs.xls Chart 1_NIM Summary 16 2 2" xfId="27657"/>
    <cellStyle name="_VC 6.15.06 update on 06GRC power costs.xls Chart 1_NIM Summary 16 3" xfId="27658"/>
    <cellStyle name="_VC 6.15.06 update on 06GRC power costs.xls Chart 1_NIM Summary 16 4" xfId="27659"/>
    <cellStyle name="_VC 6.15.06 update on 06GRC power costs.xls Chart 1_NIM Summary 17" xfId="12604"/>
    <cellStyle name="_VC 6.15.06 update on 06GRC power costs.xls Chart 1_NIM Summary 17 2" xfId="27660"/>
    <cellStyle name="_VC 6.15.06 update on 06GRC power costs.xls Chart 1_NIM Summary 17 2 2" xfId="27661"/>
    <cellStyle name="_VC 6.15.06 update on 06GRC power costs.xls Chart 1_NIM Summary 17 3" xfId="27662"/>
    <cellStyle name="_VC 6.15.06 update on 06GRC power costs.xls Chart 1_NIM Summary 17 4" xfId="27663"/>
    <cellStyle name="_VC 6.15.06 update on 06GRC power costs.xls Chart 1_NIM Summary 18" xfId="12605"/>
    <cellStyle name="_VC 6.15.06 update on 06GRC power costs.xls Chart 1_NIM Summary 18 2" xfId="27664"/>
    <cellStyle name="_VC 6.15.06 update on 06GRC power costs.xls Chart 1_NIM Summary 18 3" xfId="27665"/>
    <cellStyle name="_VC 6.15.06 update on 06GRC power costs.xls Chart 1_NIM Summary 19" xfId="12606"/>
    <cellStyle name="_VC 6.15.06 update on 06GRC power costs.xls Chart 1_NIM Summary 19 2" xfId="27666"/>
    <cellStyle name="_VC 6.15.06 update on 06GRC power costs.xls Chart 1_NIM Summary 19 3" xfId="27667"/>
    <cellStyle name="_VC 6.15.06 update on 06GRC power costs.xls Chart 1_NIM Summary 2" xfId="5124"/>
    <cellStyle name="_VC 6.15.06 update on 06GRC power costs.xls Chart 1_NIM Summary 2 2" xfId="14612"/>
    <cellStyle name="_VC 6.15.06 update on 06GRC power costs.xls Chart 1_NIM Summary 2 2 2" xfId="27668"/>
    <cellStyle name="_VC 6.15.06 update on 06GRC power costs.xls Chart 1_NIM Summary 2 2 2 2" xfId="27669"/>
    <cellStyle name="_VC 6.15.06 update on 06GRC power costs.xls Chart 1_NIM Summary 2 3" xfId="27670"/>
    <cellStyle name="_VC 6.15.06 update on 06GRC power costs.xls Chart 1_NIM Summary 2 3 2" xfId="27671"/>
    <cellStyle name="_VC 6.15.06 update on 06GRC power costs.xls Chart 1_NIM Summary 2 4" xfId="27672"/>
    <cellStyle name="_VC 6.15.06 update on 06GRC power costs.xls Chart 1_NIM Summary 2 4 2" xfId="27673"/>
    <cellStyle name="_VC 6.15.06 update on 06GRC power costs.xls Chart 1_NIM Summary 20" xfId="12607"/>
    <cellStyle name="_VC 6.15.06 update on 06GRC power costs.xls Chart 1_NIM Summary 20 2" xfId="27674"/>
    <cellStyle name="_VC 6.15.06 update on 06GRC power costs.xls Chart 1_NIM Summary 20 3" xfId="27675"/>
    <cellStyle name="_VC 6.15.06 update on 06GRC power costs.xls Chart 1_NIM Summary 21" xfId="12608"/>
    <cellStyle name="_VC 6.15.06 update on 06GRC power costs.xls Chart 1_NIM Summary 21 2" xfId="27676"/>
    <cellStyle name="_VC 6.15.06 update on 06GRC power costs.xls Chart 1_NIM Summary 21 3" xfId="27677"/>
    <cellStyle name="_VC 6.15.06 update on 06GRC power costs.xls Chart 1_NIM Summary 22" xfId="12609"/>
    <cellStyle name="_VC 6.15.06 update on 06GRC power costs.xls Chart 1_NIM Summary 22 2" xfId="27678"/>
    <cellStyle name="_VC 6.15.06 update on 06GRC power costs.xls Chart 1_NIM Summary 22 3" xfId="27679"/>
    <cellStyle name="_VC 6.15.06 update on 06GRC power costs.xls Chart 1_NIM Summary 23" xfId="12610"/>
    <cellStyle name="_VC 6.15.06 update on 06GRC power costs.xls Chart 1_NIM Summary 23 2" xfId="27680"/>
    <cellStyle name="_VC 6.15.06 update on 06GRC power costs.xls Chart 1_NIM Summary 23 3" xfId="27681"/>
    <cellStyle name="_VC 6.15.06 update on 06GRC power costs.xls Chart 1_NIM Summary 24" xfId="12611"/>
    <cellStyle name="_VC 6.15.06 update on 06GRC power costs.xls Chart 1_NIM Summary 24 2" xfId="27682"/>
    <cellStyle name="_VC 6.15.06 update on 06GRC power costs.xls Chart 1_NIM Summary 24 3" xfId="27683"/>
    <cellStyle name="_VC 6.15.06 update on 06GRC power costs.xls Chart 1_NIM Summary 25" xfId="12612"/>
    <cellStyle name="_VC 6.15.06 update on 06GRC power costs.xls Chart 1_NIM Summary 25 2" xfId="27684"/>
    <cellStyle name="_VC 6.15.06 update on 06GRC power costs.xls Chart 1_NIM Summary 25 3" xfId="27685"/>
    <cellStyle name="_VC 6.15.06 update on 06GRC power costs.xls Chart 1_NIM Summary 26" xfId="12613"/>
    <cellStyle name="_VC 6.15.06 update on 06GRC power costs.xls Chart 1_NIM Summary 26 2" xfId="27686"/>
    <cellStyle name="_VC 6.15.06 update on 06GRC power costs.xls Chart 1_NIM Summary 26 3" xfId="27687"/>
    <cellStyle name="_VC 6.15.06 update on 06GRC power costs.xls Chart 1_NIM Summary 27" xfId="12614"/>
    <cellStyle name="_VC 6.15.06 update on 06GRC power costs.xls Chart 1_NIM Summary 27 2" xfId="27688"/>
    <cellStyle name="_VC 6.15.06 update on 06GRC power costs.xls Chart 1_NIM Summary 27 3" xfId="27689"/>
    <cellStyle name="_VC 6.15.06 update on 06GRC power costs.xls Chart 1_NIM Summary 28" xfId="12615"/>
    <cellStyle name="_VC 6.15.06 update on 06GRC power costs.xls Chart 1_NIM Summary 28 2" xfId="27690"/>
    <cellStyle name="_VC 6.15.06 update on 06GRC power costs.xls Chart 1_NIM Summary 28 3" xfId="27691"/>
    <cellStyle name="_VC 6.15.06 update on 06GRC power costs.xls Chart 1_NIM Summary 29" xfId="12616"/>
    <cellStyle name="_VC 6.15.06 update on 06GRC power costs.xls Chart 1_NIM Summary 29 2" xfId="27692"/>
    <cellStyle name="_VC 6.15.06 update on 06GRC power costs.xls Chart 1_NIM Summary 29 3" xfId="27693"/>
    <cellStyle name="_VC 6.15.06 update on 06GRC power costs.xls Chart 1_NIM Summary 3" xfId="5125"/>
    <cellStyle name="_VC 6.15.06 update on 06GRC power costs.xls Chart 1_NIM Summary 3 2" xfId="14613"/>
    <cellStyle name="_VC 6.15.06 update on 06GRC power costs.xls Chart 1_NIM Summary 3 2 2" xfId="27694"/>
    <cellStyle name="_VC 6.15.06 update on 06GRC power costs.xls Chart 1_NIM Summary 3 3" xfId="27695"/>
    <cellStyle name="_VC 6.15.06 update on 06GRC power costs.xls Chart 1_NIM Summary 30" xfId="12617"/>
    <cellStyle name="_VC 6.15.06 update on 06GRC power costs.xls Chart 1_NIM Summary 30 2" xfId="27696"/>
    <cellStyle name="_VC 6.15.06 update on 06GRC power costs.xls Chart 1_NIM Summary 30 3" xfId="27697"/>
    <cellStyle name="_VC 6.15.06 update on 06GRC power costs.xls Chart 1_NIM Summary 31" xfId="12618"/>
    <cellStyle name="_VC 6.15.06 update on 06GRC power costs.xls Chart 1_NIM Summary 31 2" xfId="27698"/>
    <cellStyle name="_VC 6.15.06 update on 06GRC power costs.xls Chart 1_NIM Summary 31 3" xfId="27699"/>
    <cellStyle name="_VC 6.15.06 update on 06GRC power costs.xls Chart 1_NIM Summary 32" xfId="12619"/>
    <cellStyle name="_VC 6.15.06 update on 06GRC power costs.xls Chart 1_NIM Summary 32 2" xfId="39577"/>
    <cellStyle name="_VC 6.15.06 update on 06GRC power costs.xls Chart 1_NIM Summary 33" xfId="12620"/>
    <cellStyle name="_VC 6.15.06 update on 06GRC power costs.xls Chart 1_NIM Summary 33 2" xfId="39578"/>
    <cellStyle name="_VC 6.15.06 update on 06GRC power costs.xls Chart 1_NIM Summary 34" xfId="12621"/>
    <cellStyle name="_VC 6.15.06 update on 06GRC power costs.xls Chart 1_NIM Summary 34 2" xfId="39579"/>
    <cellStyle name="_VC 6.15.06 update on 06GRC power costs.xls Chart 1_NIM Summary 35" xfId="12622"/>
    <cellStyle name="_VC 6.15.06 update on 06GRC power costs.xls Chart 1_NIM Summary 35 2" xfId="39580"/>
    <cellStyle name="_VC 6.15.06 update on 06GRC power costs.xls Chart 1_NIM Summary 36" xfId="12623"/>
    <cellStyle name="_VC 6.15.06 update on 06GRC power costs.xls Chart 1_NIM Summary 36 2" xfId="39581"/>
    <cellStyle name="_VC 6.15.06 update on 06GRC power costs.xls Chart 1_NIM Summary 37" xfId="12624"/>
    <cellStyle name="_VC 6.15.06 update on 06GRC power costs.xls Chart 1_NIM Summary 37 2" xfId="39582"/>
    <cellStyle name="_VC 6.15.06 update on 06GRC power costs.xls Chart 1_NIM Summary 38" xfId="12625"/>
    <cellStyle name="_VC 6.15.06 update on 06GRC power costs.xls Chart 1_NIM Summary 38 2" xfId="39583"/>
    <cellStyle name="_VC 6.15.06 update on 06GRC power costs.xls Chart 1_NIM Summary 39" xfId="12626"/>
    <cellStyle name="_VC 6.15.06 update on 06GRC power costs.xls Chart 1_NIM Summary 39 2" xfId="39584"/>
    <cellStyle name="_VC 6.15.06 update on 06GRC power costs.xls Chart 1_NIM Summary 4" xfId="5126"/>
    <cellStyle name="_VC 6.15.06 update on 06GRC power costs.xls Chart 1_NIM Summary 4 2" xfId="15658"/>
    <cellStyle name="_VC 6.15.06 update on 06GRC power costs.xls Chart 1_NIM Summary 4 2 2" xfId="27700"/>
    <cellStyle name="_VC 6.15.06 update on 06GRC power costs.xls Chart 1_NIM Summary 4 3" xfId="27701"/>
    <cellStyle name="_VC 6.15.06 update on 06GRC power costs.xls Chart 1_NIM Summary 40" xfId="12627"/>
    <cellStyle name="_VC 6.15.06 update on 06GRC power costs.xls Chart 1_NIM Summary 40 2" xfId="39585"/>
    <cellStyle name="_VC 6.15.06 update on 06GRC power costs.xls Chart 1_NIM Summary 41" xfId="12628"/>
    <cellStyle name="_VC 6.15.06 update on 06GRC power costs.xls Chart 1_NIM Summary 41 2" xfId="39586"/>
    <cellStyle name="_VC 6.15.06 update on 06GRC power costs.xls Chart 1_NIM Summary 42" xfId="14610"/>
    <cellStyle name="_VC 6.15.06 update on 06GRC power costs.xls Chart 1_NIM Summary 42 2" xfId="39587"/>
    <cellStyle name="_VC 6.15.06 update on 06GRC power costs.xls Chart 1_NIM Summary 43" xfId="20011"/>
    <cellStyle name="_VC 6.15.06 update on 06GRC power costs.xls Chart 1_NIM Summary 43 2" xfId="39588"/>
    <cellStyle name="_VC 6.15.06 update on 06GRC power costs.xls Chart 1_NIM Summary 44" xfId="27702"/>
    <cellStyle name="_VC 6.15.06 update on 06GRC power costs.xls Chart 1_NIM Summary 44 2" xfId="39589"/>
    <cellStyle name="_VC 6.15.06 update on 06GRC power costs.xls Chart 1_NIM Summary 45" xfId="27703"/>
    <cellStyle name="_VC 6.15.06 update on 06GRC power costs.xls Chart 1_NIM Summary 45 2" xfId="39590"/>
    <cellStyle name="_VC 6.15.06 update on 06GRC power costs.xls Chart 1_NIM Summary 46" xfId="27704"/>
    <cellStyle name="_VC 6.15.06 update on 06GRC power costs.xls Chart 1_NIM Summary 46 2" xfId="39591"/>
    <cellStyle name="_VC 6.15.06 update on 06GRC power costs.xls Chart 1_NIM Summary 47" xfId="27705"/>
    <cellStyle name="_VC 6.15.06 update on 06GRC power costs.xls Chart 1_NIM Summary 47 2" xfId="39592"/>
    <cellStyle name="_VC 6.15.06 update on 06GRC power costs.xls Chart 1_NIM Summary 48" xfId="27706"/>
    <cellStyle name="_VC 6.15.06 update on 06GRC power costs.xls Chart 1_NIM Summary 49" xfId="27707"/>
    <cellStyle name="_VC 6.15.06 update on 06GRC power costs.xls Chart 1_NIM Summary 5" xfId="5127"/>
    <cellStyle name="_VC 6.15.06 update on 06GRC power costs.xls Chart 1_NIM Summary 5 2" xfId="15659"/>
    <cellStyle name="_VC 6.15.06 update on 06GRC power costs.xls Chart 1_NIM Summary 5 2 2" xfId="27708"/>
    <cellStyle name="_VC 6.15.06 update on 06GRC power costs.xls Chart 1_NIM Summary 5 3" xfId="27709"/>
    <cellStyle name="_VC 6.15.06 update on 06GRC power costs.xls Chart 1_NIM Summary 50" xfId="27710"/>
    <cellStyle name="_VC 6.15.06 update on 06GRC power costs.xls Chart 1_NIM Summary 51" xfId="39593"/>
    <cellStyle name="_VC 6.15.06 update on 06GRC power costs.xls Chart 1_NIM Summary 6" xfId="5128"/>
    <cellStyle name="_VC 6.15.06 update on 06GRC power costs.xls Chart 1_NIM Summary 6 2" xfId="15660"/>
    <cellStyle name="_VC 6.15.06 update on 06GRC power costs.xls Chart 1_NIM Summary 6 2 2" xfId="27711"/>
    <cellStyle name="_VC 6.15.06 update on 06GRC power costs.xls Chart 1_NIM Summary 6 3" xfId="27712"/>
    <cellStyle name="_VC 6.15.06 update on 06GRC power costs.xls Chart 1_NIM Summary 7" xfId="5129"/>
    <cellStyle name="_VC 6.15.06 update on 06GRC power costs.xls Chart 1_NIM Summary 7 2" xfId="15661"/>
    <cellStyle name="_VC 6.15.06 update on 06GRC power costs.xls Chart 1_NIM Summary 7 2 2" xfId="27713"/>
    <cellStyle name="_VC 6.15.06 update on 06GRC power costs.xls Chart 1_NIM Summary 7 3" xfId="27714"/>
    <cellStyle name="_VC 6.15.06 update on 06GRC power costs.xls Chart 1_NIM Summary 7 4" xfId="27715"/>
    <cellStyle name="_VC 6.15.06 update on 06GRC power costs.xls Chart 1_NIM Summary 8" xfId="5130"/>
    <cellStyle name="_VC 6.15.06 update on 06GRC power costs.xls Chart 1_NIM Summary 8 2" xfId="15662"/>
    <cellStyle name="_VC 6.15.06 update on 06GRC power costs.xls Chart 1_NIM Summary 8 2 2" xfId="27716"/>
    <cellStyle name="_VC 6.15.06 update on 06GRC power costs.xls Chart 1_NIM Summary 8 3" xfId="27717"/>
    <cellStyle name="_VC 6.15.06 update on 06GRC power costs.xls Chart 1_NIM Summary 8 4" xfId="27718"/>
    <cellStyle name="_VC 6.15.06 update on 06GRC power costs.xls Chart 1_NIM Summary 9" xfId="5131"/>
    <cellStyle name="_VC 6.15.06 update on 06GRC power costs.xls Chart 1_NIM Summary 9 2" xfId="15663"/>
    <cellStyle name="_VC 6.15.06 update on 06GRC power costs.xls Chart 1_NIM Summary 9 2 2" xfId="27719"/>
    <cellStyle name="_VC 6.15.06 update on 06GRC power costs.xls Chart 1_NIM Summary 9 3" xfId="27720"/>
    <cellStyle name="_VC 6.15.06 update on 06GRC power costs.xls Chart 1_NIM Summary 9 4" xfId="27721"/>
    <cellStyle name="_VC 6.15.06 update on 06GRC power costs.xls Chart 1_NIM Summary_DEM-WP(C) ENERG10C--ctn Mid-C_042010 2010GRC" xfId="9819"/>
    <cellStyle name="_VC 6.15.06 update on 06GRC power costs.xls Chart 1_NIM Summary_DEM-WP(C) ENERG10C--ctn Mid-C_042010 2010GRC 2" xfId="39594"/>
    <cellStyle name="_VC 6.15.06 update on 06GRC power costs.xls Chart 1_PCA 10 -  Exhibit D Dec 2011" xfId="12629"/>
    <cellStyle name="_VC 6.15.06 update on 06GRC power costs.xls Chart 1_PCA 10 -  Exhibit D Dec 2011 2" xfId="39595"/>
    <cellStyle name="_VC 6.15.06 update on 06GRC power costs.xls Chart 1_PCA 10 -  Exhibit D from A Kellogg Jan 2011" xfId="10898"/>
    <cellStyle name="_VC 6.15.06 update on 06GRC power costs.xls Chart 1_PCA 10 -  Exhibit D from A Kellogg Jan 2011 2" xfId="39596"/>
    <cellStyle name="_VC 6.15.06 update on 06GRC power costs.xls Chart 1_PCA 10 -  Exhibit D from A Kellogg July 2011" xfId="10899"/>
    <cellStyle name="_VC 6.15.06 update on 06GRC power costs.xls Chart 1_PCA 10 -  Exhibit D from A Kellogg July 2011 2" xfId="39597"/>
    <cellStyle name="_VC 6.15.06 update on 06GRC power costs.xls Chart 1_PCA 10 -  Exhibit D from S Free Rcv'd 12-11" xfId="10900"/>
    <cellStyle name="_VC 6.15.06 update on 06GRC power costs.xls Chart 1_PCA 10 -  Exhibit D from S Free Rcv'd 12-11 2" xfId="39598"/>
    <cellStyle name="_VC 6.15.06 update on 06GRC power costs.xls Chart 1_PCA 11 -  Exhibit D Jan 2012 fr A Kellogg" xfId="12630"/>
    <cellStyle name="_VC 6.15.06 update on 06GRC power costs.xls Chart 1_PCA 11 -  Exhibit D Jan 2012 fr A Kellogg 2" xfId="39599"/>
    <cellStyle name="_VC 6.15.06 update on 06GRC power costs.xls Chart 1_PCA 11 -  Exhibit D Jan 2012 WF" xfId="12631"/>
    <cellStyle name="_VC 6.15.06 update on 06GRC power costs.xls Chart 1_PCA 11 -  Exhibit D Jan 2012 WF 2" xfId="39600"/>
    <cellStyle name="_VC 6.15.06 update on 06GRC power costs.xls Chart 1_PCA 9 -  Exhibit D April 2010" xfId="10901"/>
    <cellStyle name="_VC 6.15.06 update on 06GRC power costs.xls Chart 1_PCA 9 -  Exhibit D April 2010 (3)" xfId="5132"/>
    <cellStyle name="_VC 6.15.06 update on 06GRC power costs.xls Chart 1_PCA 9 -  Exhibit D April 2010 (3) 2" xfId="5133"/>
    <cellStyle name="_VC 6.15.06 update on 06GRC power costs.xls Chart 1_PCA 9 -  Exhibit D April 2010 (3) 2 2" xfId="14614"/>
    <cellStyle name="_VC 6.15.06 update on 06GRC power costs.xls Chart 1_PCA 9 -  Exhibit D April 2010 (3) 2 2 2" xfId="27722"/>
    <cellStyle name="_VC 6.15.06 update on 06GRC power costs.xls Chart 1_PCA 9 -  Exhibit D April 2010 (3) 2 2 2 2" xfId="27723"/>
    <cellStyle name="_VC 6.15.06 update on 06GRC power costs.xls Chart 1_PCA 9 -  Exhibit D April 2010 (3) 2 3" xfId="27724"/>
    <cellStyle name="_VC 6.15.06 update on 06GRC power costs.xls Chart 1_PCA 9 -  Exhibit D April 2010 (3) 2 3 2" xfId="27725"/>
    <cellStyle name="_VC 6.15.06 update on 06GRC power costs.xls Chart 1_PCA 9 -  Exhibit D April 2010 (3) 2 4" xfId="27726"/>
    <cellStyle name="_VC 6.15.06 update on 06GRC power costs.xls Chart 1_PCA 9 -  Exhibit D April 2010 (3) 2 4 2" xfId="27727"/>
    <cellStyle name="_VC 6.15.06 update on 06GRC power costs.xls Chart 1_PCA 9 -  Exhibit D April 2010 (3) 3" xfId="12632"/>
    <cellStyle name="_VC 6.15.06 update on 06GRC power costs.xls Chart 1_PCA 9 -  Exhibit D April 2010 (3) 3 2" xfId="27728"/>
    <cellStyle name="_VC 6.15.06 update on 06GRC power costs.xls Chart 1_PCA 9 -  Exhibit D April 2010 (3) 3 2 2" xfId="27729"/>
    <cellStyle name="_VC 6.15.06 update on 06GRC power costs.xls Chart 1_PCA 9 -  Exhibit D April 2010 (3) 3 3" xfId="27730"/>
    <cellStyle name="_VC 6.15.06 update on 06GRC power costs.xls Chart 1_PCA 9 -  Exhibit D April 2010 (3) 4" xfId="27731"/>
    <cellStyle name="_VC 6.15.06 update on 06GRC power costs.xls Chart 1_PCA 9 -  Exhibit D April 2010 (3) 4 2" xfId="27732"/>
    <cellStyle name="_VC 6.15.06 update on 06GRC power costs.xls Chart 1_PCA 9 -  Exhibit D April 2010 (3) 4 2 2" xfId="27733"/>
    <cellStyle name="_VC 6.15.06 update on 06GRC power costs.xls Chart 1_PCA 9 -  Exhibit D April 2010 (3) 4 3" xfId="27734"/>
    <cellStyle name="_VC 6.15.06 update on 06GRC power costs.xls Chart 1_PCA 9 -  Exhibit D April 2010 (3) 5" xfId="27735"/>
    <cellStyle name="_VC 6.15.06 update on 06GRC power costs.xls Chart 1_PCA 9 -  Exhibit D April 2010 (3) 5 2" xfId="27736"/>
    <cellStyle name="_VC 6.15.06 update on 06GRC power costs.xls Chart 1_PCA 9 -  Exhibit D April 2010 (3) 6" xfId="27737"/>
    <cellStyle name="_VC 6.15.06 update on 06GRC power costs.xls Chart 1_PCA 9 -  Exhibit D April 2010 (3) 6 2" xfId="27738"/>
    <cellStyle name="_VC 6.15.06 update on 06GRC power costs.xls Chart 1_PCA 9 -  Exhibit D April 2010 (3)_DEM-WP(C) ENERG10C--ctn Mid-C_042010 2010GRC" xfId="9820"/>
    <cellStyle name="_VC 6.15.06 update on 06GRC power costs.xls Chart 1_PCA 9 -  Exhibit D April 2010 (3)_DEM-WP(C) ENERG10C--ctn Mid-C_042010 2010GRC 2" xfId="39601"/>
    <cellStyle name="_VC 6.15.06 update on 06GRC power costs.xls Chart 1_PCA 9 -  Exhibit D April 2010 2" xfId="12633"/>
    <cellStyle name="_VC 6.15.06 update on 06GRC power costs.xls Chart 1_PCA 9 -  Exhibit D April 2010 2 2" xfId="39602"/>
    <cellStyle name="_VC 6.15.06 update on 06GRC power costs.xls Chart 1_PCA 9 -  Exhibit D April 2010 3" xfId="12634"/>
    <cellStyle name="_VC 6.15.06 update on 06GRC power costs.xls Chart 1_PCA 9 -  Exhibit D April 2010 3 2" xfId="39603"/>
    <cellStyle name="_VC 6.15.06 update on 06GRC power costs.xls Chart 1_PCA 9 -  Exhibit D April 2010 4" xfId="12635"/>
    <cellStyle name="_VC 6.15.06 update on 06GRC power costs.xls Chart 1_PCA 9 -  Exhibit D April 2010 4 2" xfId="39604"/>
    <cellStyle name="_VC 6.15.06 update on 06GRC power costs.xls Chart 1_PCA 9 -  Exhibit D April 2010 5" xfId="12636"/>
    <cellStyle name="_VC 6.15.06 update on 06GRC power costs.xls Chart 1_PCA 9 -  Exhibit D April 2010 5 2" xfId="39605"/>
    <cellStyle name="_VC 6.15.06 update on 06GRC power costs.xls Chart 1_PCA 9 -  Exhibit D April 2010 6" xfId="12637"/>
    <cellStyle name="_VC 6.15.06 update on 06GRC power costs.xls Chart 1_PCA 9 -  Exhibit D April 2010 6 2" xfId="39606"/>
    <cellStyle name="_VC 6.15.06 update on 06GRC power costs.xls Chart 1_PCA 9 -  Exhibit D April 2010 7" xfId="39607"/>
    <cellStyle name="_VC 6.15.06 update on 06GRC power costs.xls Chart 1_PCA 9 -  Exhibit D Nov 2010" xfId="10902"/>
    <cellStyle name="_VC 6.15.06 update on 06GRC power costs.xls Chart 1_PCA 9 -  Exhibit D Nov 2010 2" xfId="12638"/>
    <cellStyle name="_VC 6.15.06 update on 06GRC power costs.xls Chart 1_PCA 9 -  Exhibit D Nov 2010 2 2" xfId="39608"/>
    <cellStyle name="_VC 6.15.06 update on 06GRC power costs.xls Chart 1_PCA 9 -  Exhibit D Nov 2010 3" xfId="39609"/>
    <cellStyle name="_VC 6.15.06 update on 06GRC power costs.xls Chart 1_PCA 9 - Exhibit D at August 2010" xfId="10903"/>
    <cellStyle name="_VC 6.15.06 update on 06GRC power costs.xls Chart 1_PCA 9 - Exhibit D at August 2010 2" xfId="12639"/>
    <cellStyle name="_VC 6.15.06 update on 06GRC power costs.xls Chart 1_PCA 9 - Exhibit D at August 2010 2 2" xfId="39610"/>
    <cellStyle name="_VC 6.15.06 update on 06GRC power costs.xls Chart 1_PCA 9 - Exhibit D at August 2010 3" xfId="39611"/>
    <cellStyle name="_VC 6.15.06 update on 06GRC power costs.xls Chart 1_PCA 9 - Exhibit D June 2010 GRC" xfId="10904"/>
    <cellStyle name="_VC 6.15.06 update on 06GRC power costs.xls Chart 1_PCA 9 - Exhibit D June 2010 GRC 2" xfId="12640"/>
    <cellStyle name="_VC 6.15.06 update on 06GRC power costs.xls Chart 1_PCA 9 - Exhibit D June 2010 GRC 2 2" xfId="39612"/>
    <cellStyle name="_VC 6.15.06 update on 06GRC power costs.xls Chart 1_PCA 9 - Exhibit D June 2010 GRC 3" xfId="39613"/>
    <cellStyle name="_VC 6.15.06 update on 06GRC power costs.xls Chart 1_Power Costs - Comparison bx Rbtl-Staff-Jt-PC" xfId="5134"/>
    <cellStyle name="_VC 6.15.06 update on 06GRC power costs.xls Chart 1_Power Costs - Comparison bx Rbtl-Staff-Jt-PC 2" xfId="5135"/>
    <cellStyle name="_VC 6.15.06 update on 06GRC power costs.xls Chart 1_Power Costs - Comparison bx Rbtl-Staff-Jt-PC 2 2" xfId="5136"/>
    <cellStyle name="_VC 6.15.06 update on 06GRC power costs.xls Chart 1_Power Costs - Comparison bx Rbtl-Staff-Jt-PC 2 2 2" xfId="19300"/>
    <cellStyle name="_VC 6.15.06 update on 06GRC power costs.xls Chart 1_Power Costs - Comparison bx Rbtl-Staff-Jt-PC 2 2 2 2" xfId="27739"/>
    <cellStyle name="_VC 6.15.06 update on 06GRC power costs.xls Chart 1_Power Costs - Comparison bx Rbtl-Staff-Jt-PC 2 3" xfId="14616"/>
    <cellStyle name="_VC 6.15.06 update on 06GRC power costs.xls Chart 1_Power Costs - Comparison bx Rbtl-Staff-Jt-PC 2 3 2" xfId="27740"/>
    <cellStyle name="_VC 6.15.06 update on 06GRC power costs.xls Chart 1_Power Costs - Comparison bx Rbtl-Staff-Jt-PC 2 4" xfId="27741"/>
    <cellStyle name="_VC 6.15.06 update on 06GRC power costs.xls Chart 1_Power Costs - Comparison bx Rbtl-Staff-Jt-PC 2 4 2" xfId="27742"/>
    <cellStyle name="_VC 6.15.06 update on 06GRC power costs.xls Chart 1_Power Costs - Comparison bx Rbtl-Staff-Jt-PC 3" xfId="5137"/>
    <cellStyle name="_VC 6.15.06 update on 06GRC power costs.xls Chart 1_Power Costs - Comparison bx Rbtl-Staff-Jt-PC 3 2" xfId="19301"/>
    <cellStyle name="_VC 6.15.06 update on 06GRC power costs.xls Chart 1_Power Costs - Comparison bx Rbtl-Staff-Jt-PC 3 2 2" xfId="27743"/>
    <cellStyle name="_VC 6.15.06 update on 06GRC power costs.xls Chart 1_Power Costs - Comparison bx Rbtl-Staff-Jt-PC 3 3" xfId="27744"/>
    <cellStyle name="_VC 6.15.06 update on 06GRC power costs.xls Chart 1_Power Costs - Comparison bx Rbtl-Staff-Jt-PC 4" xfId="14615"/>
    <cellStyle name="_VC 6.15.06 update on 06GRC power costs.xls Chart 1_Power Costs - Comparison bx Rbtl-Staff-Jt-PC 4 2" xfId="27745"/>
    <cellStyle name="_VC 6.15.06 update on 06GRC power costs.xls Chart 1_Power Costs - Comparison bx Rbtl-Staff-Jt-PC 4 2 2" xfId="27746"/>
    <cellStyle name="_VC 6.15.06 update on 06GRC power costs.xls Chart 1_Power Costs - Comparison bx Rbtl-Staff-Jt-PC 4 3" xfId="27747"/>
    <cellStyle name="_VC 6.15.06 update on 06GRC power costs.xls Chart 1_Power Costs - Comparison bx Rbtl-Staff-Jt-PC 5" xfId="27748"/>
    <cellStyle name="_VC 6.15.06 update on 06GRC power costs.xls Chart 1_Power Costs - Comparison bx Rbtl-Staff-Jt-PC 5 2" xfId="27749"/>
    <cellStyle name="_VC 6.15.06 update on 06GRC power costs.xls Chart 1_Power Costs - Comparison bx Rbtl-Staff-Jt-PC 6" xfId="27750"/>
    <cellStyle name="_VC 6.15.06 update on 06GRC power costs.xls Chart 1_Power Costs - Comparison bx Rbtl-Staff-Jt-PC 6 2" xfId="27751"/>
    <cellStyle name="_VC 6.15.06 update on 06GRC power costs.xls Chart 1_Power Costs - Comparison bx Rbtl-Staff-Jt-PC_Adj Bench DR 3 for Initial Briefs (Electric)" xfId="5138"/>
    <cellStyle name="_VC 6.15.06 update on 06GRC power costs.xls Chart 1_Power Costs - Comparison bx Rbtl-Staff-Jt-PC_Adj Bench DR 3 for Initial Briefs (Electric) 2" xfId="5139"/>
    <cellStyle name="_VC 6.15.06 update on 06GRC power costs.xls Chart 1_Power Costs - Comparison bx Rbtl-Staff-Jt-PC_Adj Bench DR 3 for Initial Briefs (Electric) 2 2" xfId="5140"/>
    <cellStyle name="_VC 6.15.06 update on 06GRC power costs.xls Chart 1_Power Costs - Comparison bx Rbtl-Staff-Jt-PC_Adj Bench DR 3 for Initial Briefs (Electric) 2 2 2" xfId="19302"/>
    <cellStyle name="_VC 6.15.06 update on 06GRC power costs.xls Chart 1_Power Costs - Comparison bx Rbtl-Staff-Jt-PC_Adj Bench DR 3 for Initial Briefs (Electric) 2 2 2 2" xfId="27752"/>
    <cellStyle name="_VC 6.15.06 update on 06GRC power costs.xls Chart 1_Power Costs - Comparison bx Rbtl-Staff-Jt-PC_Adj Bench DR 3 for Initial Briefs (Electric) 2 3" xfId="14618"/>
    <cellStyle name="_VC 6.15.06 update on 06GRC power costs.xls Chart 1_Power Costs - Comparison bx Rbtl-Staff-Jt-PC_Adj Bench DR 3 for Initial Briefs (Electric) 2 3 2" xfId="27753"/>
    <cellStyle name="_VC 6.15.06 update on 06GRC power costs.xls Chart 1_Power Costs - Comparison bx Rbtl-Staff-Jt-PC_Adj Bench DR 3 for Initial Briefs (Electric) 2 4" xfId="27754"/>
    <cellStyle name="_VC 6.15.06 update on 06GRC power costs.xls Chart 1_Power Costs - Comparison bx Rbtl-Staff-Jt-PC_Adj Bench DR 3 for Initial Briefs (Electric) 2 4 2" xfId="27755"/>
    <cellStyle name="_VC 6.15.06 update on 06GRC power costs.xls Chart 1_Power Costs - Comparison bx Rbtl-Staff-Jt-PC_Adj Bench DR 3 for Initial Briefs (Electric) 3" xfId="5141"/>
    <cellStyle name="_VC 6.15.06 update on 06GRC power costs.xls Chart 1_Power Costs - Comparison bx Rbtl-Staff-Jt-PC_Adj Bench DR 3 for Initial Briefs (Electric) 3 2" xfId="19303"/>
    <cellStyle name="_VC 6.15.06 update on 06GRC power costs.xls Chart 1_Power Costs - Comparison bx Rbtl-Staff-Jt-PC_Adj Bench DR 3 for Initial Briefs (Electric) 3 2 2" xfId="27756"/>
    <cellStyle name="_VC 6.15.06 update on 06GRC power costs.xls Chart 1_Power Costs - Comparison bx Rbtl-Staff-Jt-PC_Adj Bench DR 3 for Initial Briefs (Electric) 3 3" xfId="27757"/>
    <cellStyle name="_VC 6.15.06 update on 06GRC power costs.xls Chart 1_Power Costs - Comparison bx Rbtl-Staff-Jt-PC_Adj Bench DR 3 for Initial Briefs (Electric) 4" xfId="14617"/>
    <cellStyle name="_VC 6.15.06 update on 06GRC power costs.xls Chart 1_Power Costs - Comparison bx Rbtl-Staff-Jt-PC_Adj Bench DR 3 for Initial Briefs (Electric) 4 2" xfId="27758"/>
    <cellStyle name="_VC 6.15.06 update on 06GRC power costs.xls Chart 1_Power Costs - Comparison bx Rbtl-Staff-Jt-PC_Adj Bench DR 3 for Initial Briefs (Electric) 4 2 2" xfId="27759"/>
    <cellStyle name="_VC 6.15.06 update on 06GRC power costs.xls Chart 1_Power Costs - Comparison bx Rbtl-Staff-Jt-PC_Adj Bench DR 3 for Initial Briefs (Electric) 4 3" xfId="27760"/>
    <cellStyle name="_VC 6.15.06 update on 06GRC power costs.xls Chart 1_Power Costs - Comparison bx Rbtl-Staff-Jt-PC_Adj Bench DR 3 for Initial Briefs (Electric) 5" xfId="27761"/>
    <cellStyle name="_VC 6.15.06 update on 06GRC power costs.xls Chart 1_Power Costs - Comparison bx Rbtl-Staff-Jt-PC_Adj Bench DR 3 for Initial Briefs (Electric) 5 2" xfId="27762"/>
    <cellStyle name="_VC 6.15.06 update on 06GRC power costs.xls Chart 1_Power Costs - Comparison bx Rbtl-Staff-Jt-PC_Adj Bench DR 3 for Initial Briefs (Electric) 6" xfId="27763"/>
    <cellStyle name="_VC 6.15.06 update on 06GRC power costs.xls Chart 1_Power Costs - Comparison bx Rbtl-Staff-Jt-PC_Adj Bench DR 3 for Initial Briefs (Electric) 6 2" xfId="27764"/>
    <cellStyle name="_VC 6.15.06 update on 06GRC power costs.xls Chart 1_Power Costs - Comparison bx Rbtl-Staff-Jt-PC_Adj Bench DR 3 for Initial Briefs (Electric)_DEM-WP(C) ENERG10C--ctn Mid-C_042010 2010GRC" xfId="9821"/>
    <cellStyle name="_VC 6.15.06 update on 06GRC power costs.xls Chart 1_Power Costs - Comparison bx Rbtl-Staff-Jt-PC_Adj Bench DR 3 for Initial Briefs (Electric)_DEM-WP(C) ENERG10C--ctn Mid-C_042010 2010GRC 2" xfId="39614"/>
    <cellStyle name="_VC 6.15.06 update on 06GRC power costs.xls Chart 1_Power Costs - Comparison bx Rbtl-Staff-Jt-PC_DEM-WP(C) ENERG10C--ctn Mid-C_042010 2010GRC" xfId="9822"/>
    <cellStyle name="_VC 6.15.06 update on 06GRC power costs.xls Chart 1_Power Costs - Comparison bx Rbtl-Staff-Jt-PC_DEM-WP(C) ENERG10C--ctn Mid-C_042010 2010GRC 2" xfId="39615"/>
    <cellStyle name="_VC 6.15.06 update on 06GRC power costs.xls Chart 1_Power Costs - Comparison bx Rbtl-Staff-Jt-PC_Electric Rev Req Model (2009 GRC) Rebuttal" xfId="5142"/>
    <cellStyle name="_VC 6.15.06 update on 06GRC power costs.xls Chart 1_Power Costs - Comparison bx Rbtl-Staff-Jt-PC_Electric Rev Req Model (2009 GRC) Rebuttal 2" xfId="5143"/>
    <cellStyle name="_VC 6.15.06 update on 06GRC power costs.xls Chart 1_Power Costs - Comparison bx Rbtl-Staff-Jt-PC_Electric Rev Req Model (2009 GRC) Rebuttal 2 2" xfId="5144"/>
    <cellStyle name="_VC 6.15.06 update on 06GRC power costs.xls Chart 1_Power Costs - Comparison bx Rbtl-Staff-Jt-PC_Electric Rev Req Model (2009 GRC) Rebuttal 2 2 2" xfId="19304"/>
    <cellStyle name="_VC 6.15.06 update on 06GRC power costs.xls Chart 1_Power Costs - Comparison bx Rbtl-Staff-Jt-PC_Electric Rev Req Model (2009 GRC) Rebuttal 2 3" xfId="16449"/>
    <cellStyle name="_VC 6.15.06 update on 06GRC power costs.xls Chart 1_Power Costs - Comparison bx Rbtl-Staff-Jt-PC_Electric Rev Req Model (2009 GRC) Rebuttal 3" xfId="5145"/>
    <cellStyle name="_VC 6.15.06 update on 06GRC power costs.xls Chart 1_Power Costs - Comparison bx Rbtl-Staff-Jt-PC_Electric Rev Req Model (2009 GRC) Rebuttal 3 2" xfId="19305"/>
    <cellStyle name="_VC 6.15.06 update on 06GRC power costs.xls Chart 1_Power Costs - Comparison bx Rbtl-Staff-Jt-PC_Electric Rev Req Model (2009 GRC) Rebuttal 4" xfId="14619"/>
    <cellStyle name="_VC 6.15.06 update on 06GRC power costs.xls Chart 1_Power Costs - Comparison bx Rbtl-Staff-Jt-PC_Electric Rev Req Model (2009 GRC) Rebuttal REmoval of New  WH Solar AdjustMI" xfId="5146"/>
    <cellStyle name="_VC 6.15.06 update on 06GRC power costs.xls Chart 1_Power Costs - Comparison bx Rbtl-Staff-Jt-PC_Electric Rev Req Model (2009 GRC) Rebuttal REmoval of New  WH Solar AdjustMI 2" xfId="5147"/>
    <cellStyle name="_VC 6.15.06 update on 06GRC power costs.xls Chart 1_Power Costs - Comparison bx Rbtl-Staff-Jt-PC_Electric Rev Req Model (2009 GRC) Rebuttal REmoval of New  WH Solar AdjustMI 2 2" xfId="5148"/>
    <cellStyle name="_VC 6.15.06 update on 06GRC power costs.xls Chart 1_Power Costs - Comparison bx Rbtl-Staff-Jt-PC_Electric Rev Req Model (2009 GRC) Rebuttal REmoval of New  WH Solar AdjustMI 2 2 2" xfId="19306"/>
    <cellStyle name="_VC 6.15.06 update on 06GRC power costs.xls Chart 1_Power Costs - Comparison bx Rbtl-Staff-Jt-PC_Electric Rev Req Model (2009 GRC) Rebuttal REmoval of New  WH Solar AdjustMI 2 2 2 2" xfId="27765"/>
    <cellStyle name="_VC 6.15.06 update on 06GRC power costs.xls Chart 1_Power Costs - Comparison bx Rbtl-Staff-Jt-PC_Electric Rev Req Model (2009 GRC) Rebuttal REmoval of New  WH Solar AdjustMI 2 3" xfId="14621"/>
    <cellStyle name="_VC 6.15.06 update on 06GRC power costs.xls Chart 1_Power Costs - Comparison bx Rbtl-Staff-Jt-PC_Electric Rev Req Model (2009 GRC) Rebuttal REmoval of New  WH Solar AdjustMI 2 3 2" xfId="27766"/>
    <cellStyle name="_VC 6.15.06 update on 06GRC power costs.xls Chart 1_Power Costs - Comparison bx Rbtl-Staff-Jt-PC_Electric Rev Req Model (2009 GRC) Rebuttal REmoval of New  WH Solar AdjustMI 2 4" xfId="27767"/>
    <cellStyle name="_VC 6.15.06 update on 06GRC power costs.xls Chart 1_Power Costs - Comparison bx Rbtl-Staff-Jt-PC_Electric Rev Req Model (2009 GRC) Rebuttal REmoval of New  WH Solar AdjustMI 2 4 2" xfId="27768"/>
    <cellStyle name="_VC 6.15.06 update on 06GRC power costs.xls Chart 1_Power Costs - Comparison bx Rbtl-Staff-Jt-PC_Electric Rev Req Model (2009 GRC) Rebuttal REmoval of New  WH Solar AdjustMI 3" xfId="5149"/>
    <cellStyle name="_VC 6.15.06 update on 06GRC power costs.xls Chart 1_Power Costs - Comparison bx Rbtl-Staff-Jt-PC_Electric Rev Req Model (2009 GRC) Rebuttal REmoval of New  WH Solar AdjustMI 3 2" xfId="19307"/>
    <cellStyle name="_VC 6.15.06 update on 06GRC power costs.xls Chart 1_Power Costs - Comparison bx Rbtl-Staff-Jt-PC_Electric Rev Req Model (2009 GRC) Rebuttal REmoval of New  WH Solar AdjustMI 3 2 2" xfId="27769"/>
    <cellStyle name="_VC 6.15.06 update on 06GRC power costs.xls Chart 1_Power Costs - Comparison bx Rbtl-Staff-Jt-PC_Electric Rev Req Model (2009 GRC) Rebuttal REmoval of New  WH Solar AdjustMI 3 3" xfId="27770"/>
    <cellStyle name="_VC 6.15.06 update on 06GRC power costs.xls Chart 1_Power Costs - Comparison bx Rbtl-Staff-Jt-PC_Electric Rev Req Model (2009 GRC) Rebuttal REmoval of New  WH Solar AdjustMI 4" xfId="14620"/>
    <cellStyle name="_VC 6.15.06 update on 06GRC power costs.xls Chart 1_Power Costs - Comparison bx Rbtl-Staff-Jt-PC_Electric Rev Req Model (2009 GRC) Rebuttal REmoval of New  WH Solar AdjustMI 4 2" xfId="27771"/>
    <cellStyle name="_VC 6.15.06 update on 06GRC power costs.xls Chart 1_Power Costs - Comparison bx Rbtl-Staff-Jt-PC_Electric Rev Req Model (2009 GRC) Rebuttal REmoval of New  WH Solar AdjustMI 4 2 2" xfId="27772"/>
    <cellStyle name="_VC 6.15.06 update on 06GRC power costs.xls Chart 1_Power Costs - Comparison bx Rbtl-Staff-Jt-PC_Electric Rev Req Model (2009 GRC) Rebuttal REmoval of New  WH Solar AdjustMI 4 3" xfId="27773"/>
    <cellStyle name="_VC 6.15.06 update on 06GRC power costs.xls Chart 1_Power Costs - Comparison bx Rbtl-Staff-Jt-PC_Electric Rev Req Model (2009 GRC) Rebuttal REmoval of New  WH Solar AdjustMI 5" xfId="27774"/>
    <cellStyle name="_VC 6.15.06 update on 06GRC power costs.xls Chart 1_Power Costs - Comparison bx Rbtl-Staff-Jt-PC_Electric Rev Req Model (2009 GRC) Rebuttal REmoval of New  WH Solar AdjustMI 5 2" xfId="27775"/>
    <cellStyle name="_VC 6.15.06 update on 06GRC power costs.xls Chart 1_Power Costs - Comparison bx Rbtl-Staff-Jt-PC_Electric Rev Req Model (2009 GRC) Rebuttal REmoval of New  WH Solar AdjustMI 6" xfId="27776"/>
    <cellStyle name="_VC 6.15.06 update on 06GRC power costs.xls Chart 1_Power Costs - Comparison bx Rbtl-Staff-Jt-PC_Electric Rev Req Model (2009 GRC) Rebuttal REmoval of New  WH Solar AdjustMI 6 2" xfId="27777"/>
    <cellStyle name="_VC 6.15.06 update on 06GRC power costs.xls Chart 1_Power Costs - Comparison bx Rbtl-Staff-Jt-PC_Electric Rev Req Model (2009 GRC) Rebuttal REmoval of New  WH Solar AdjustMI_DEM-WP(C) ENERG10C--ctn Mid-C_042010 2010GRC" xfId="9823"/>
    <cellStyle name="_VC 6.15.06 update on 06GRC power costs.xls Chart 1_Power Costs - Comparison bx Rbtl-Staff-Jt-PC_Electric Rev Req Model (2009 GRC) Rebuttal REmoval of New  WH Solar AdjustMI_DEM-WP(C) ENERG10C--ctn Mid-C_042010 2010GRC 2" xfId="39616"/>
    <cellStyle name="_VC 6.15.06 update on 06GRC power costs.xls Chart 1_Power Costs - Comparison bx Rbtl-Staff-Jt-PC_Electric Rev Req Model (2009 GRC) Revised 01-18-2010" xfId="5150"/>
    <cellStyle name="_VC 6.15.06 update on 06GRC power costs.xls Chart 1_Power Costs - Comparison bx Rbtl-Staff-Jt-PC_Electric Rev Req Model (2009 GRC) Revised 01-18-2010 2" xfId="5151"/>
    <cellStyle name="_VC 6.15.06 update on 06GRC power costs.xls Chart 1_Power Costs - Comparison bx Rbtl-Staff-Jt-PC_Electric Rev Req Model (2009 GRC) Revised 01-18-2010 2 2" xfId="5152"/>
    <cellStyle name="_VC 6.15.06 update on 06GRC power costs.xls Chart 1_Power Costs - Comparison bx Rbtl-Staff-Jt-PC_Electric Rev Req Model (2009 GRC) Revised 01-18-2010 2 2 2" xfId="19308"/>
    <cellStyle name="_VC 6.15.06 update on 06GRC power costs.xls Chart 1_Power Costs - Comparison bx Rbtl-Staff-Jt-PC_Electric Rev Req Model (2009 GRC) Revised 01-18-2010 2 2 2 2" xfId="27778"/>
    <cellStyle name="_VC 6.15.06 update on 06GRC power costs.xls Chart 1_Power Costs - Comparison bx Rbtl-Staff-Jt-PC_Electric Rev Req Model (2009 GRC) Revised 01-18-2010 2 3" xfId="14623"/>
    <cellStyle name="_VC 6.15.06 update on 06GRC power costs.xls Chart 1_Power Costs - Comparison bx Rbtl-Staff-Jt-PC_Electric Rev Req Model (2009 GRC) Revised 01-18-2010 2 3 2" xfId="27779"/>
    <cellStyle name="_VC 6.15.06 update on 06GRC power costs.xls Chart 1_Power Costs - Comparison bx Rbtl-Staff-Jt-PC_Electric Rev Req Model (2009 GRC) Revised 01-18-2010 2 4" xfId="27780"/>
    <cellStyle name="_VC 6.15.06 update on 06GRC power costs.xls Chart 1_Power Costs - Comparison bx Rbtl-Staff-Jt-PC_Electric Rev Req Model (2009 GRC) Revised 01-18-2010 2 4 2" xfId="27781"/>
    <cellStyle name="_VC 6.15.06 update on 06GRC power costs.xls Chart 1_Power Costs - Comparison bx Rbtl-Staff-Jt-PC_Electric Rev Req Model (2009 GRC) Revised 01-18-2010 3" xfId="5153"/>
    <cellStyle name="_VC 6.15.06 update on 06GRC power costs.xls Chart 1_Power Costs - Comparison bx Rbtl-Staff-Jt-PC_Electric Rev Req Model (2009 GRC) Revised 01-18-2010 3 2" xfId="19309"/>
    <cellStyle name="_VC 6.15.06 update on 06GRC power costs.xls Chart 1_Power Costs - Comparison bx Rbtl-Staff-Jt-PC_Electric Rev Req Model (2009 GRC) Revised 01-18-2010 3 2 2" xfId="27782"/>
    <cellStyle name="_VC 6.15.06 update on 06GRC power costs.xls Chart 1_Power Costs - Comparison bx Rbtl-Staff-Jt-PC_Electric Rev Req Model (2009 GRC) Revised 01-18-2010 3 3" xfId="27783"/>
    <cellStyle name="_VC 6.15.06 update on 06GRC power costs.xls Chart 1_Power Costs - Comparison bx Rbtl-Staff-Jt-PC_Electric Rev Req Model (2009 GRC) Revised 01-18-2010 4" xfId="14622"/>
    <cellStyle name="_VC 6.15.06 update on 06GRC power costs.xls Chart 1_Power Costs - Comparison bx Rbtl-Staff-Jt-PC_Electric Rev Req Model (2009 GRC) Revised 01-18-2010 4 2" xfId="27784"/>
    <cellStyle name="_VC 6.15.06 update on 06GRC power costs.xls Chart 1_Power Costs - Comparison bx Rbtl-Staff-Jt-PC_Electric Rev Req Model (2009 GRC) Revised 01-18-2010 4 2 2" xfId="27785"/>
    <cellStyle name="_VC 6.15.06 update on 06GRC power costs.xls Chart 1_Power Costs - Comparison bx Rbtl-Staff-Jt-PC_Electric Rev Req Model (2009 GRC) Revised 01-18-2010 4 3" xfId="27786"/>
    <cellStyle name="_VC 6.15.06 update on 06GRC power costs.xls Chart 1_Power Costs - Comparison bx Rbtl-Staff-Jt-PC_Electric Rev Req Model (2009 GRC) Revised 01-18-2010 5" xfId="27787"/>
    <cellStyle name="_VC 6.15.06 update on 06GRC power costs.xls Chart 1_Power Costs - Comparison bx Rbtl-Staff-Jt-PC_Electric Rev Req Model (2009 GRC) Revised 01-18-2010 5 2" xfId="27788"/>
    <cellStyle name="_VC 6.15.06 update on 06GRC power costs.xls Chart 1_Power Costs - Comparison bx Rbtl-Staff-Jt-PC_Electric Rev Req Model (2009 GRC) Revised 01-18-2010 6" xfId="27789"/>
    <cellStyle name="_VC 6.15.06 update on 06GRC power costs.xls Chart 1_Power Costs - Comparison bx Rbtl-Staff-Jt-PC_Electric Rev Req Model (2009 GRC) Revised 01-18-2010 6 2" xfId="27790"/>
    <cellStyle name="_VC 6.15.06 update on 06GRC power costs.xls Chart 1_Power Costs - Comparison bx Rbtl-Staff-Jt-PC_Electric Rev Req Model (2009 GRC) Revised 01-18-2010_DEM-WP(C) ENERG10C--ctn Mid-C_042010 2010GRC" xfId="9824"/>
    <cellStyle name="_VC 6.15.06 update on 06GRC power costs.xls Chart 1_Power Costs - Comparison bx Rbtl-Staff-Jt-PC_Electric Rev Req Model (2009 GRC) Revised 01-18-2010_DEM-WP(C) ENERG10C--ctn Mid-C_042010 2010GRC 2" xfId="39617"/>
    <cellStyle name="_VC 6.15.06 update on 06GRC power costs.xls Chart 1_Power Costs - Comparison bx Rbtl-Staff-Jt-PC_Final Order Electric EXHIBIT A-1" xfId="5154"/>
    <cellStyle name="_VC 6.15.06 update on 06GRC power costs.xls Chart 1_Power Costs - Comparison bx Rbtl-Staff-Jt-PC_Final Order Electric EXHIBIT A-1 2" xfId="5155"/>
    <cellStyle name="_VC 6.15.06 update on 06GRC power costs.xls Chart 1_Power Costs - Comparison bx Rbtl-Staff-Jt-PC_Final Order Electric EXHIBIT A-1 2 2" xfId="5156"/>
    <cellStyle name="_VC 6.15.06 update on 06GRC power costs.xls Chart 1_Power Costs - Comparison bx Rbtl-Staff-Jt-PC_Final Order Electric EXHIBIT A-1 2 2 2" xfId="19310"/>
    <cellStyle name="_VC 6.15.06 update on 06GRC power costs.xls Chart 1_Power Costs - Comparison bx Rbtl-Staff-Jt-PC_Final Order Electric EXHIBIT A-1 2 3" xfId="16450"/>
    <cellStyle name="_VC 6.15.06 update on 06GRC power costs.xls Chart 1_Power Costs - Comparison bx Rbtl-Staff-Jt-PC_Final Order Electric EXHIBIT A-1 3" xfId="5157"/>
    <cellStyle name="_VC 6.15.06 update on 06GRC power costs.xls Chart 1_Power Costs - Comparison bx Rbtl-Staff-Jt-PC_Final Order Electric EXHIBIT A-1 3 2" xfId="19311"/>
    <cellStyle name="_VC 6.15.06 update on 06GRC power costs.xls Chart 1_Power Costs - Comparison bx Rbtl-Staff-Jt-PC_Final Order Electric EXHIBIT A-1 3 2 2" xfId="27791"/>
    <cellStyle name="_VC 6.15.06 update on 06GRC power costs.xls Chart 1_Power Costs - Comparison bx Rbtl-Staff-Jt-PC_Final Order Electric EXHIBIT A-1 3 3" xfId="27792"/>
    <cellStyle name="_VC 6.15.06 update on 06GRC power costs.xls Chart 1_Power Costs - Comparison bx Rbtl-Staff-Jt-PC_Final Order Electric EXHIBIT A-1 4" xfId="14624"/>
    <cellStyle name="_VC 6.15.06 update on 06GRC power costs.xls Chart 1_Power Costs - Comparison bx Rbtl-Staff-Jt-PC_Final Order Electric EXHIBIT A-1 4 2" xfId="27793"/>
    <cellStyle name="_VC 6.15.06 update on 06GRC power costs.xls Chart 1_Power Costs - Comparison bx Rbtl-Staff-Jt-PC_Final Order Electric EXHIBIT A-1 5" xfId="27794"/>
    <cellStyle name="_VC 6.15.06 update on 06GRC power costs.xls Chart 1_Power Costs - Comparison bx Rbtl-Staff-Jt-PC_Final Order Electric EXHIBIT A-1 6" xfId="27795"/>
    <cellStyle name="_VC 6.15.06 update on 06GRC power costs.xls Chart 1_Production Adj 4.37" xfId="5158"/>
    <cellStyle name="_VC 6.15.06 update on 06GRC power costs.xls Chart 1_Production Adj 4.37 2" xfId="5159"/>
    <cellStyle name="_VC 6.15.06 update on 06GRC power costs.xls Chart 1_Production Adj 4.37 2 2" xfId="5160"/>
    <cellStyle name="_VC 6.15.06 update on 06GRC power costs.xls Chart 1_Production Adj 4.37 2 2 2" xfId="19312"/>
    <cellStyle name="_VC 6.15.06 update on 06GRC power costs.xls Chart 1_Production Adj 4.37 2 3" xfId="16452"/>
    <cellStyle name="_VC 6.15.06 update on 06GRC power costs.xls Chart 1_Production Adj 4.37 3" xfId="5161"/>
    <cellStyle name="_VC 6.15.06 update on 06GRC power costs.xls Chart 1_Production Adj 4.37 3 2" xfId="19313"/>
    <cellStyle name="_VC 6.15.06 update on 06GRC power costs.xls Chart 1_Production Adj 4.37 4" xfId="16451"/>
    <cellStyle name="_VC 6.15.06 update on 06GRC power costs.xls Chart 1_Purchased Power Adj 4.03" xfId="5162"/>
    <cellStyle name="_VC 6.15.06 update on 06GRC power costs.xls Chart 1_Purchased Power Adj 4.03 2" xfId="5163"/>
    <cellStyle name="_VC 6.15.06 update on 06GRC power costs.xls Chart 1_Purchased Power Adj 4.03 2 2" xfId="5164"/>
    <cellStyle name="_VC 6.15.06 update on 06GRC power costs.xls Chart 1_Purchased Power Adj 4.03 2 2 2" xfId="19314"/>
    <cellStyle name="_VC 6.15.06 update on 06GRC power costs.xls Chart 1_Purchased Power Adj 4.03 2 3" xfId="16454"/>
    <cellStyle name="_VC 6.15.06 update on 06GRC power costs.xls Chart 1_Purchased Power Adj 4.03 3" xfId="5165"/>
    <cellStyle name="_VC 6.15.06 update on 06GRC power costs.xls Chart 1_Purchased Power Adj 4.03 3 2" xfId="19315"/>
    <cellStyle name="_VC 6.15.06 update on 06GRC power costs.xls Chart 1_Purchased Power Adj 4.03 4" xfId="16453"/>
    <cellStyle name="_VC 6.15.06 update on 06GRC power costs.xls Chart 1_Rebuttal Power Costs" xfId="5166"/>
    <cellStyle name="_VC 6.15.06 update on 06GRC power costs.xls Chart 1_Rebuttal Power Costs 2" xfId="5167"/>
    <cellStyle name="_VC 6.15.06 update on 06GRC power costs.xls Chart 1_Rebuttal Power Costs 2 2" xfId="5168"/>
    <cellStyle name="_VC 6.15.06 update on 06GRC power costs.xls Chart 1_Rebuttal Power Costs 2 2 2" xfId="19316"/>
    <cellStyle name="_VC 6.15.06 update on 06GRC power costs.xls Chart 1_Rebuttal Power Costs 2 2 2 2" xfId="27796"/>
    <cellStyle name="_VC 6.15.06 update on 06GRC power costs.xls Chart 1_Rebuttal Power Costs 2 3" xfId="14626"/>
    <cellStyle name="_VC 6.15.06 update on 06GRC power costs.xls Chart 1_Rebuttal Power Costs 2 3 2" xfId="27797"/>
    <cellStyle name="_VC 6.15.06 update on 06GRC power costs.xls Chart 1_Rebuttal Power Costs 2 4" xfId="27798"/>
    <cellStyle name="_VC 6.15.06 update on 06GRC power costs.xls Chart 1_Rebuttal Power Costs 2 4 2" xfId="27799"/>
    <cellStyle name="_VC 6.15.06 update on 06GRC power costs.xls Chart 1_Rebuttal Power Costs 3" xfId="5169"/>
    <cellStyle name="_VC 6.15.06 update on 06GRC power costs.xls Chart 1_Rebuttal Power Costs 3 2" xfId="19317"/>
    <cellStyle name="_VC 6.15.06 update on 06GRC power costs.xls Chart 1_Rebuttal Power Costs 3 2 2" xfId="27800"/>
    <cellStyle name="_VC 6.15.06 update on 06GRC power costs.xls Chart 1_Rebuttal Power Costs 3 3" xfId="27801"/>
    <cellStyle name="_VC 6.15.06 update on 06GRC power costs.xls Chart 1_Rebuttal Power Costs 4" xfId="14625"/>
    <cellStyle name="_VC 6.15.06 update on 06GRC power costs.xls Chart 1_Rebuttal Power Costs 4 2" xfId="27802"/>
    <cellStyle name="_VC 6.15.06 update on 06GRC power costs.xls Chart 1_Rebuttal Power Costs 4 2 2" xfId="27803"/>
    <cellStyle name="_VC 6.15.06 update on 06GRC power costs.xls Chart 1_Rebuttal Power Costs 4 3" xfId="27804"/>
    <cellStyle name="_VC 6.15.06 update on 06GRC power costs.xls Chart 1_Rebuttal Power Costs 5" xfId="27805"/>
    <cellStyle name="_VC 6.15.06 update on 06GRC power costs.xls Chart 1_Rebuttal Power Costs 5 2" xfId="27806"/>
    <cellStyle name="_VC 6.15.06 update on 06GRC power costs.xls Chart 1_Rebuttal Power Costs 6" xfId="27807"/>
    <cellStyle name="_VC 6.15.06 update on 06GRC power costs.xls Chart 1_Rebuttal Power Costs 6 2" xfId="27808"/>
    <cellStyle name="_VC 6.15.06 update on 06GRC power costs.xls Chart 1_Rebuttal Power Costs_Adj Bench DR 3 for Initial Briefs (Electric)" xfId="5170"/>
    <cellStyle name="_VC 6.15.06 update on 06GRC power costs.xls Chart 1_Rebuttal Power Costs_Adj Bench DR 3 for Initial Briefs (Electric) 2" xfId="5171"/>
    <cellStyle name="_VC 6.15.06 update on 06GRC power costs.xls Chart 1_Rebuttal Power Costs_Adj Bench DR 3 for Initial Briefs (Electric) 2 2" xfId="5172"/>
    <cellStyle name="_VC 6.15.06 update on 06GRC power costs.xls Chart 1_Rebuttal Power Costs_Adj Bench DR 3 for Initial Briefs (Electric) 2 2 2" xfId="19318"/>
    <cellStyle name="_VC 6.15.06 update on 06GRC power costs.xls Chart 1_Rebuttal Power Costs_Adj Bench DR 3 for Initial Briefs (Electric) 2 2 2 2" xfId="27809"/>
    <cellStyle name="_VC 6.15.06 update on 06GRC power costs.xls Chart 1_Rebuttal Power Costs_Adj Bench DR 3 for Initial Briefs (Electric) 2 3" xfId="14628"/>
    <cellStyle name="_VC 6.15.06 update on 06GRC power costs.xls Chart 1_Rebuttal Power Costs_Adj Bench DR 3 for Initial Briefs (Electric) 2 3 2" xfId="27810"/>
    <cellStyle name="_VC 6.15.06 update on 06GRC power costs.xls Chart 1_Rebuttal Power Costs_Adj Bench DR 3 for Initial Briefs (Electric) 2 4" xfId="27811"/>
    <cellStyle name="_VC 6.15.06 update on 06GRC power costs.xls Chart 1_Rebuttal Power Costs_Adj Bench DR 3 for Initial Briefs (Electric) 2 4 2" xfId="27812"/>
    <cellStyle name="_VC 6.15.06 update on 06GRC power costs.xls Chart 1_Rebuttal Power Costs_Adj Bench DR 3 for Initial Briefs (Electric) 3" xfId="5173"/>
    <cellStyle name="_VC 6.15.06 update on 06GRC power costs.xls Chart 1_Rebuttal Power Costs_Adj Bench DR 3 for Initial Briefs (Electric) 3 2" xfId="19319"/>
    <cellStyle name="_VC 6.15.06 update on 06GRC power costs.xls Chart 1_Rebuttal Power Costs_Adj Bench DR 3 for Initial Briefs (Electric) 3 2 2" xfId="27813"/>
    <cellStyle name="_VC 6.15.06 update on 06GRC power costs.xls Chart 1_Rebuttal Power Costs_Adj Bench DR 3 for Initial Briefs (Electric) 3 3" xfId="27814"/>
    <cellStyle name="_VC 6.15.06 update on 06GRC power costs.xls Chart 1_Rebuttal Power Costs_Adj Bench DR 3 for Initial Briefs (Electric) 4" xfId="14627"/>
    <cellStyle name="_VC 6.15.06 update on 06GRC power costs.xls Chart 1_Rebuttal Power Costs_Adj Bench DR 3 for Initial Briefs (Electric) 4 2" xfId="27815"/>
    <cellStyle name="_VC 6.15.06 update on 06GRC power costs.xls Chart 1_Rebuttal Power Costs_Adj Bench DR 3 for Initial Briefs (Electric) 4 2 2" xfId="27816"/>
    <cellStyle name="_VC 6.15.06 update on 06GRC power costs.xls Chart 1_Rebuttal Power Costs_Adj Bench DR 3 for Initial Briefs (Electric) 4 3" xfId="27817"/>
    <cellStyle name="_VC 6.15.06 update on 06GRC power costs.xls Chart 1_Rebuttal Power Costs_Adj Bench DR 3 for Initial Briefs (Electric) 5" xfId="27818"/>
    <cellStyle name="_VC 6.15.06 update on 06GRC power costs.xls Chart 1_Rebuttal Power Costs_Adj Bench DR 3 for Initial Briefs (Electric) 5 2" xfId="27819"/>
    <cellStyle name="_VC 6.15.06 update on 06GRC power costs.xls Chart 1_Rebuttal Power Costs_Adj Bench DR 3 for Initial Briefs (Electric) 6" xfId="27820"/>
    <cellStyle name="_VC 6.15.06 update on 06GRC power costs.xls Chart 1_Rebuttal Power Costs_Adj Bench DR 3 for Initial Briefs (Electric) 6 2" xfId="27821"/>
    <cellStyle name="_VC 6.15.06 update on 06GRC power costs.xls Chart 1_Rebuttal Power Costs_Adj Bench DR 3 for Initial Briefs (Electric)_DEM-WP(C) ENERG10C--ctn Mid-C_042010 2010GRC" xfId="9825"/>
    <cellStyle name="_VC 6.15.06 update on 06GRC power costs.xls Chart 1_Rebuttal Power Costs_Adj Bench DR 3 for Initial Briefs (Electric)_DEM-WP(C) ENERG10C--ctn Mid-C_042010 2010GRC 2" xfId="39618"/>
    <cellStyle name="_VC 6.15.06 update on 06GRC power costs.xls Chart 1_Rebuttal Power Costs_DEM-WP(C) ENERG10C--ctn Mid-C_042010 2010GRC" xfId="9826"/>
    <cellStyle name="_VC 6.15.06 update on 06GRC power costs.xls Chart 1_Rebuttal Power Costs_DEM-WP(C) ENERG10C--ctn Mid-C_042010 2010GRC 2" xfId="39619"/>
    <cellStyle name="_VC 6.15.06 update on 06GRC power costs.xls Chart 1_Rebuttal Power Costs_Electric Rev Req Model (2009 GRC) Rebuttal" xfId="5174"/>
    <cellStyle name="_VC 6.15.06 update on 06GRC power costs.xls Chart 1_Rebuttal Power Costs_Electric Rev Req Model (2009 GRC) Rebuttal 2" xfId="5175"/>
    <cellStyle name="_VC 6.15.06 update on 06GRC power costs.xls Chart 1_Rebuttal Power Costs_Electric Rev Req Model (2009 GRC) Rebuttal 2 2" xfId="5176"/>
    <cellStyle name="_VC 6.15.06 update on 06GRC power costs.xls Chart 1_Rebuttal Power Costs_Electric Rev Req Model (2009 GRC) Rebuttal 2 2 2" xfId="19320"/>
    <cellStyle name="_VC 6.15.06 update on 06GRC power costs.xls Chart 1_Rebuttal Power Costs_Electric Rev Req Model (2009 GRC) Rebuttal 2 3" xfId="16455"/>
    <cellStyle name="_VC 6.15.06 update on 06GRC power costs.xls Chart 1_Rebuttal Power Costs_Electric Rev Req Model (2009 GRC) Rebuttal 3" xfId="5177"/>
    <cellStyle name="_VC 6.15.06 update on 06GRC power costs.xls Chart 1_Rebuttal Power Costs_Electric Rev Req Model (2009 GRC) Rebuttal 3 2" xfId="19321"/>
    <cellStyle name="_VC 6.15.06 update on 06GRC power costs.xls Chart 1_Rebuttal Power Costs_Electric Rev Req Model (2009 GRC) Rebuttal 4" xfId="14629"/>
    <cellStyle name="_VC 6.15.06 update on 06GRC power costs.xls Chart 1_Rebuttal Power Costs_Electric Rev Req Model (2009 GRC) Rebuttal REmoval of New  WH Solar AdjustMI" xfId="5178"/>
    <cellStyle name="_VC 6.15.06 update on 06GRC power costs.xls Chart 1_Rebuttal Power Costs_Electric Rev Req Model (2009 GRC) Rebuttal REmoval of New  WH Solar AdjustMI 2" xfId="5179"/>
    <cellStyle name="_VC 6.15.06 update on 06GRC power costs.xls Chart 1_Rebuttal Power Costs_Electric Rev Req Model (2009 GRC) Rebuttal REmoval of New  WH Solar AdjustMI 2 2" xfId="5180"/>
    <cellStyle name="_VC 6.15.06 update on 06GRC power costs.xls Chart 1_Rebuttal Power Costs_Electric Rev Req Model (2009 GRC) Rebuttal REmoval of New  WH Solar AdjustMI 2 2 2" xfId="19322"/>
    <cellStyle name="_VC 6.15.06 update on 06GRC power costs.xls Chart 1_Rebuttal Power Costs_Electric Rev Req Model (2009 GRC) Rebuttal REmoval of New  WH Solar AdjustMI 2 2 2 2" xfId="27822"/>
    <cellStyle name="_VC 6.15.06 update on 06GRC power costs.xls Chart 1_Rebuttal Power Costs_Electric Rev Req Model (2009 GRC) Rebuttal REmoval of New  WH Solar AdjustMI 2 3" xfId="14631"/>
    <cellStyle name="_VC 6.15.06 update on 06GRC power costs.xls Chart 1_Rebuttal Power Costs_Electric Rev Req Model (2009 GRC) Rebuttal REmoval of New  WH Solar AdjustMI 2 3 2" xfId="27823"/>
    <cellStyle name="_VC 6.15.06 update on 06GRC power costs.xls Chart 1_Rebuttal Power Costs_Electric Rev Req Model (2009 GRC) Rebuttal REmoval of New  WH Solar AdjustMI 2 4" xfId="27824"/>
    <cellStyle name="_VC 6.15.06 update on 06GRC power costs.xls Chart 1_Rebuttal Power Costs_Electric Rev Req Model (2009 GRC) Rebuttal REmoval of New  WH Solar AdjustMI 2 4 2" xfId="27825"/>
    <cellStyle name="_VC 6.15.06 update on 06GRC power costs.xls Chart 1_Rebuttal Power Costs_Electric Rev Req Model (2009 GRC) Rebuttal REmoval of New  WH Solar AdjustMI 3" xfId="5181"/>
    <cellStyle name="_VC 6.15.06 update on 06GRC power costs.xls Chart 1_Rebuttal Power Costs_Electric Rev Req Model (2009 GRC) Rebuttal REmoval of New  WH Solar AdjustMI 3 2" xfId="19323"/>
    <cellStyle name="_VC 6.15.06 update on 06GRC power costs.xls Chart 1_Rebuttal Power Costs_Electric Rev Req Model (2009 GRC) Rebuttal REmoval of New  WH Solar AdjustMI 3 2 2" xfId="27826"/>
    <cellStyle name="_VC 6.15.06 update on 06GRC power costs.xls Chart 1_Rebuttal Power Costs_Electric Rev Req Model (2009 GRC) Rebuttal REmoval of New  WH Solar AdjustMI 3 3" xfId="27827"/>
    <cellStyle name="_VC 6.15.06 update on 06GRC power costs.xls Chart 1_Rebuttal Power Costs_Electric Rev Req Model (2009 GRC) Rebuttal REmoval of New  WH Solar AdjustMI 4" xfId="14630"/>
    <cellStyle name="_VC 6.15.06 update on 06GRC power costs.xls Chart 1_Rebuttal Power Costs_Electric Rev Req Model (2009 GRC) Rebuttal REmoval of New  WH Solar AdjustMI 4 2" xfId="27828"/>
    <cellStyle name="_VC 6.15.06 update on 06GRC power costs.xls Chart 1_Rebuttal Power Costs_Electric Rev Req Model (2009 GRC) Rebuttal REmoval of New  WH Solar AdjustMI 4 2 2" xfId="27829"/>
    <cellStyle name="_VC 6.15.06 update on 06GRC power costs.xls Chart 1_Rebuttal Power Costs_Electric Rev Req Model (2009 GRC) Rebuttal REmoval of New  WH Solar AdjustMI 4 3" xfId="27830"/>
    <cellStyle name="_VC 6.15.06 update on 06GRC power costs.xls Chart 1_Rebuttal Power Costs_Electric Rev Req Model (2009 GRC) Rebuttal REmoval of New  WH Solar AdjustMI 5" xfId="27831"/>
    <cellStyle name="_VC 6.15.06 update on 06GRC power costs.xls Chart 1_Rebuttal Power Costs_Electric Rev Req Model (2009 GRC) Rebuttal REmoval of New  WH Solar AdjustMI 5 2" xfId="27832"/>
    <cellStyle name="_VC 6.15.06 update on 06GRC power costs.xls Chart 1_Rebuttal Power Costs_Electric Rev Req Model (2009 GRC) Rebuttal REmoval of New  WH Solar AdjustMI 6" xfId="27833"/>
    <cellStyle name="_VC 6.15.06 update on 06GRC power costs.xls Chart 1_Rebuttal Power Costs_Electric Rev Req Model (2009 GRC) Rebuttal REmoval of New  WH Solar AdjustMI 6 2" xfId="27834"/>
    <cellStyle name="_VC 6.15.06 update on 06GRC power costs.xls Chart 1_Rebuttal Power Costs_Electric Rev Req Model (2009 GRC) Rebuttal REmoval of New  WH Solar AdjustMI_DEM-WP(C) ENERG10C--ctn Mid-C_042010 2010GRC" xfId="9827"/>
    <cellStyle name="_VC 6.15.06 update on 06GRC power costs.xls Chart 1_Rebuttal Power Costs_Electric Rev Req Model (2009 GRC) Rebuttal REmoval of New  WH Solar AdjustMI_DEM-WP(C) ENERG10C--ctn Mid-C_042010 2010GRC 2" xfId="39620"/>
    <cellStyle name="_VC 6.15.06 update on 06GRC power costs.xls Chart 1_Rebuttal Power Costs_Electric Rev Req Model (2009 GRC) Revised 01-18-2010" xfId="5182"/>
    <cellStyle name="_VC 6.15.06 update on 06GRC power costs.xls Chart 1_Rebuttal Power Costs_Electric Rev Req Model (2009 GRC) Revised 01-18-2010 2" xfId="5183"/>
    <cellStyle name="_VC 6.15.06 update on 06GRC power costs.xls Chart 1_Rebuttal Power Costs_Electric Rev Req Model (2009 GRC) Revised 01-18-2010 2 2" xfId="5184"/>
    <cellStyle name="_VC 6.15.06 update on 06GRC power costs.xls Chart 1_Rebuttal Power Costs_Electric Rev Req Model (2009 GRC) Revised 01-18-2010 2 2 2" xfId="19324"/>
    <cellStyle name="_VC 6.15.06 update on 06GRC power costs.xls Chart 1_Rebuttal Power Costs_Electric Rev Req Model (2009 GRC) Revised 01-18-2010 2 2 2 2" xfId="27835"/>
    <cellStyle name="_VC 6.15.06 update on 06GRC power costs.xls Chart 1_Rebuttal Power Costs_Electric Rev Req Model (2009 GRC) Revised 01-18-2010 2 3" xfId="14633"/>
    <cellStyle name="_VC 6.15.06 update on 06GRC power costs.xls Chart 1_Rebuttal Power Costs_Electric Rev Req Model (2009 GRC) Revised 01-18-2010 2 3 2" xfId="27836"/>
    <cellStyle name="_VC 6.15.06 update on 06GRC power costs.xls Chart 1_Rebuttal Power Costs_Electric Rev Req Model (2009 GRC) Revised 01-18-2010 2 4" xfId="27837"/>
    <cellStyle name="_VC 6.15.06 update on 06GRC power costs.xls Chart 1_Rebuttal Power Costs_Electric Rev Req Model (2009 GRC) Revised 01-18-2010 2 4 2" xfId="27838"/>
    <cellStyle name="_VC 6.15.06 update on 06GRC power costs.xls Chart 1_Rebuttal Power Costs_Electric Rev Req Model (2009 GRC) Revised 01-18-2010 3" xfId="5185"/>
    <cellStyle name="_VC 6.15.06 update on 06GRC power costs.xls Chart 1_Rebuttal Power Costs_Electric Rev Req Model (2009 GRC) Revised 01-18-2010 3 2" xfId="19325"/>
    <cellStyle name="_VC 6.15.06 update on 06GRC power costs.xls Chart 1_Rebuttal Power Costs_Electric Rev Req Model (2009 GRC) Revised 01-18-2010 3 2 2" xfId="27839"/>
    <cellStyle name="_VC 6.15.06 update on 06GRC power costs.xls Chart 1_Rebuttal Power Costs_Electric Rev Req Model (2009 GRC) Revised 01-18-2010 3 3" xfId="27840"/>
    <cellStyle name="_VC 6.15.06 update on 06GRC power costs.xls Chart 1_Rebuttal Power Costs_Electric Rev Req Model (2009 GRC) Revised 01-18-2010 4" xfId="14632"/>
    <cellStyle name="_VC 6.15.06 update on 06GRC power costs.xls Chart 1_Rebuttal Power Costs_Electric Rev Req Model (2009 GRC) Revised 01-18-2010 4 2" xfId="27841"/>
    <cellStyle name="_VC 6.15.06 update on 06GRC power costs.xls Chart 1_Rebuttal Power Costs_Electric Rev Req Model (2009 GRC) Revised 01-18-2010 4 2 2" xfId="27842"/>
    <cellStyle name="_VC 6.15.06 update on 06GRC power costs.xls Chart 1_Rebuttal Power Costs_Electric Rev Req Model (2009 GRC) Revised 01-18-2010 4 3" xfId="27843"/>
    <cellStyle name="_VC 6.15.06 update on 06GRC power costs.xls Chart 1_Rebuttal Power Costs_Electric Rev Req Model (2009 GRC) Revised 01-18-2010 5" xfId="27844"/>
    <cellStyle name="_VC 6.15.06 update on 06GRC power costs.xls Chart 1_Rebuttal Power Costs_Electric Rev Req Model (2009 GRC) Revised 01-18-2010 5 2" xfId="27845"/>
    <cellStyle name="_VC 6.15.06 update on 06GRC power costs.xls Chart 1_Rebuttal Power Costs_Electric Rev Req Model (2009 GRC) Revised 01-18-2010 6" xfId="27846"/>
    <cellStyle name="_VC 6.15.06 update on 06GRC power costs.xls Chart 1_Rebuttal Power Costs_Electric Rev Req Model (2009 GRC) Revised 01-18-2010 6 2" xfId="27847"/>
    <cellStyle name="_VC 6.15.06 update on 06GRC power costs.xls Chart 1_Rebuttal Power Costs_Electric Rev Req Model (2009 GRC) Revised 01-18-2010_DEM-WP(C) ENERG10C--ctn Mid-C_042010 2010GRC" xfId="9828"/>
    <cellStyle name="_VC 6.15.06 update on 06GRC power costs.xls Chart 1_Rebuttal Power Costs_Electric Rev Req Model (2009 GRC) Revised 01-18-2010_DEM-WP(C) ENERG10C--ctn Mid-C_042010 2010GRC 2" xfId="39621"/>
    <cellStyle name="_VC 6.15.06 update on 06GRC power costs.xls Chart 1_Rebuttal Power Costs_Final Order Electric EXHIBIT A-1" xfId="5186"/>
    <cellStyle name="_VC 6.15.06 update on 06GRC power costs.xls Chart 1_Rebuttal Power Costs_Final Order Electric EXHIBIT A-1 2" xfId="5187"/>
    <cellStyle name="_VC 6.15.06 update on 06GRC power costs.xls Chart 1_Rebuttal Power Costs_Final Order Electric EXHIBIT A-1 2 2" xfId="5188"/>
    <cellStyle name="_VC 6.15.06 update on 06GRC power costs.xls Chart 1_Rebuttal Power Costs_Final Order Electric EXHIBIT A-1 2 2 2" xfId="19326"/>
    <cellStyle name="_VC 6.15.06 update on 06GRC power costs.xls Chart 1_Rebuttal Power Costs_Final Order Electric EXHIBIT A-1 2 3" xfId="16456"/>
    <cellStyle name="_VC 6.15.06 update on 06GRC power costs.xls Chart 1_Rebuttal Power Costs_Final Order Electric EXHIBIT A-1 3" xfId="5189"/>
    <cellStyle name="_VC 6.15.06 update on 06GRC power costs.xls Chart 1_Rebuttal Power Costs_Final Order Electric EXHIBIT A-1 3 2" xfId="19327"/>
    <cellStyle name="_VC 6.15.06 update on 06GRC power costs.xls Chart 1_Rebuttal Power Costs_Final Order Electric EXHIBIT A-1 3 2 2" xfId="27848"/>
    <cellStyle name="_VC 6.15.06 update on 06GRC power costs.xls Chart 1_Rebuttal Power Costs_Final Order Electric EXHIBIT A-1 3 3" xfId="27849"/>
    <cellStyle name="_VC 6.15.06 update on 06GRC power costs.xls Chart 1_Rebuttal Power Costs_Final Order Electric EXHIBIT A-1 4" xfId="14634"/>
    <cellStyle name="_VC 6.15.06 update on 06GRC power costs.xls Chart 1_Rebuttal Power Costs_Final Order Electric EXHIBIT A-1 4 2" xfId="27850"/>
    <cellStyle name="_VC 6.15.06 update on 06GRC power costs.xls Chart 1_Rebuttal Power Costs_Final Order Electric EXHIBIT A-1 5" xfId="27851"/>
    <cellStyle name="_VC 6.15.06 update on 06GRC power costs.xls Chart 1_Rebuttal Power Costs_Final Order Electric EXHIBIT A-1 6" xfId="27852"/>
    <cellStyle name="_VC 6.15.06 update on 06GRC power costs.xls Chart 1_ROR &amp; CONV FACTOR" xfId="5190"/>
    <cellStyle name="_VC 6.15.06 update on 06GRC power costs.xls Chart 1_ROR &amp; CONV FACTOR 2" xfId="5191"/>
    <cellStyle name="_VC 6.15.06 update on 06GRC power costs.xls Chart 1_ROR &amp; CONV FACTOR 2 2" xfId="5192"/>
    <cellStyle name="_VC 6.15.06 update on 06GRC power costs.xls Chart 1_ROR &amp; CONV FACTOR 2 2 2" xfId="19328"/>
    <cellStyle name="_VC 6.15.06 update on 06GRC power costs.xls Chart 1_ROR &amp; CONV FACTOR 2 3" xfId="16458"/>
    <cellStyle name="_VC 6.15.06 update on 06GRC power costs.xls Chart 1_ROR &amp; CONV FACTOR 3" xfId="5193"/>
    <cellStyle name="_VC 6.15.06 update on 06GRC power costs.xls Chart 1_ROR &amp; CONV FACTOR 3 2" xfId="19329"/>
    <cellStyle name="_VC 6.15.06 update on 06GRC power costs.xls Chart 1_ROR &amp; CONV FACTOR 4" xfId="16457"/>
    <cellStyle name="_VC 6.15.06 update on 06GRC power costs.xls Chart 1_ROR 5.02" xfId="5194"/>
    <cellStyle name="_VC 6.15.06 update on 06GRC power costs.xls Chart 1_ROR 5.02 2" xfId="5195"/>
    <cellStyle name="_VC 6.15.06 update on 06GRC power costs.xls Chart 1_ROR 5.02 2 2" xfId="5196"/>
    <cellStyle name="_VC 6.15.06 update on 06GRC power costs.xls Chart 1_ROR 5.02 2 2 2" xfId="19330"/>
    <cellStyle name="_VC 6.15.06 update on 06GRC power costs.xls Chart 1_ROR 5.02 2 3" xfId="16460"/>
    <cellStyle name="_VC 6.15.06 update on 06GRC power costs.xls Chart 1_ROR 5.02 3" xfId="5197"/>
    <cellStyle name="_VC 6.15.06 update on 06GRC power costs.xls Chart 1_ROR 5.02 3 2" xfId="19331"/>
    <cellStyle name="_VC 6.15.06 update on 06GRC power costs.xls Chart 1_ROR 5.02 4" xfId="16459"/>
    <cellStyle name="_VC 6.15.06 update on 06GRC power costs.xls Chart 1_Wind Integration 10GRC" xfId="5198"/>
    <cellStyle name="_VC 6.15.06 update on 06GRC power costs.xls Chart 1_Wind Integration 10GRC 2" xfId="5199"/>
    <cellStyle name="_VC 6.15.06 update on 06GRC power costs.xls Chart 1_Wind Integration 10GRC 2 2" xfId="14635"/>
    <cellStyle name="_VC 6.15.06 update on 06GRC power costs.xls Chart 1_Wind Integration 10GRC 2 2 2" xfId="27853"/>
    <cellStyle name="_VC 6.15.06 update on 06GRC power costs.xls Chart 1_Wind Integration 10GRC 2 2 2 2" xfId="27854"/>
    <cellStyle name="_VC 6.15.06 update on 06GRC power costs.xls Chart 1_Wind Integration 10GRC 2 3" xfId="27855"/>
    <cellStyle name="_VC 6.15.06 update on 06GRC power costs.xls Chart 1_Wind Integration 10GRC 2 3 2" xfId="27856"/>
    <cellStyle name="_VC 6.15.06 update on 06GRC power costs.xls Chart 1_Wind Integration 10GRC 2 4" xfId="27857"/>
    <cellStyle name="_VC 6.15.06 update on 06GRC power costs.xls Chart 1_Wind Integration 10GRC 2 4 2" xfId="27858"/>
    <cellStyle name="_VC 6.15.06 update on 06GRC power costs.xls Chart 1_Wind Integration 10GRC 3" xfId="12641"/>
    <cellStyle name="_VC 6.15.06 update on 06GRC power costs.xls Chart 1_Wind Integration 10GRC 3 2" xfId="27859"/>
    <cellStyle name="_VC 6.15.06 update on 06GRC power costs.xls Chart 1_Wind Integration 10GRC 3 2 2" xfId="27860"/>
    <cellStyle name="_VC 6.15.06 update on 06GRC power costs.xls Chart 1_Wind Integration 10GRC 3 3" xfId="27861"/>
    <cellStyle name="_VC 6.15.06 update on 06GRC power costs.xls Chart 1_Wind Integration 10GRC 4" xfId="27862"/>
    <cellStyle name="_VC 6.15.06 update on 06GRC power costs.xls Chart 1_Wind Integration 10GRC 4 2" xfId="27863"/>
    <cellStyle name="_VC 6.15.06 update on 06GRC power costs.xls Chart 1_Wind Integration 10GRC 4 2 2" xfId="27864"/>
    <cellStyle name="_VC 6.15.06 update on 06GRC power costs.xls Chart 1_Wind Integration 10GRC 4 3" xfId="27865"/>
    <cellStyle name="_VC 6.15.06 update on 06GRC power costs.xls Chart 1_Wind Integration 10GRC 5" xfId="27866"/>
    <cellStyle name="_VC 6.15.06 update on 06GRC power costs.xls Chart 1_Wind Integration 10GRC 5 2" xfId="27867"/>
    <cellStyle name="_VC 6.15.06 update on 06GRC power costs.xls Chart 1_Wind Integration 10GRC 6" xfId="27868"/>
    <cellStyle name="_VC 6.15.06 update on 06GRC power costs.xls Chart 1_Wind Integration 10GRC 6 2" xfId="27869"/>
    <cellStyle name="_VC 6.15.06 update on 06GRC power costs.xls Chart 1_Wind Integration 10GRC_DEM-WP(C) ENERG10C--ctn Mid-C_042010 2010GRC" xfId="9829"/>
    <cellStyle name="_VC 6.15.06 update on 06GRC power costs.xls Chart 1_Wind Integration 10GRC_DEM-WP(C) ENERG10C--ctn Mid-C_042010 2010GRC 2" xfId="39622"/>
    <cellStyle name="_VC 6.15.06 update on 06GRC power costs.xls Chart 2" xfId="5200"/>
    <cellStyle name="_VC 6.15.06 update on 06GRC power costs.xls Chart 2 10" xfId="27870"/>
    <cellStyle name="_VC 6.15.06 update on 06GRC power costs.xls Chart 2 10 2" xfId="27871"/>
    <cellStyle name="_VC 6.15.06 update on 06GRC power costs.xls Chart 2 11" xfId="27872"/>
    <cellStyle name="_VC 6.15.06 update on 06GRC power costs.xls Chart 2 11 2" xfId="27873"/>
    <cellStyle name="_VC 6.15.06 update on 06GRC power costs.xls Chart 2 11 3" xfId="27874"/>
    <cellStyle name="_VC 6.15.06 update on 06GRC power costs.xls Chart 2 2" xfId="5201"/>
    <cellStyle name="_VC 6.15.06 update on 06GRC power costs.xls Chart 2 2 2" xfId="5202"/>
    <cellStyle name="_VC 6.15.06 update on 06GRC power costs.xls Chart 2 2 2 2" xfId="5203"/>
    <cellStyle name="_VC 6.15.06 update on 06GRC power costs.xls Chart 2 2 2 2 2" xfId="19332"/>
    <cellStyle name="_VC 6.15.06 update on 06GRC power costs.xls Chart 2 2 2 2 2 2" xfId="27875"/>
    <cellStyle name="_VC 6.15.06 update on 06GRC power costs.xls Chart 2 2 2 3" xfId="14637"/>
    <cellStyle name="_VC 6.15.06 update on 06GRC power costs.xls Chart 2 2 2 3 2" xfId="27876"/>
    <cellStyle name="_VC 6.15.06 update on 06GRC power costs.xls Chart 2 2 2 4" xfId="27877"/>
    <cellStyle name="_VC 6.15.06 update on 06GRC power costs.xls Chart 2 2 2 4 2" xfId="27878"/>
    <cellStyle name="_VC 6.15.06 update on 06GRC power costs.xls Chart 2 2 3" xfId="5204"/>
    <cellStyle name="_VC 6.15.06 update on 06GRC power costs.xls Chart 2 2 3 2" xfId="19333"/>
    <cellStyle name="_VC 6.15.06 update on 06GRC power costs.xls Chart 2 2 3 2 2" xfId="27879"/>
    <cellStyle name="_VC 6.15.06 update on 06GRC power costs.xls Chart 2 2 3 3" xfId="27880"/>
    <cellStyle name="_VC 6.15.06 update on 06GRC power costs.xls Chart 2 2 4" xfId="14636"/>
    <cellStyle name="_VC 6.15.06 update on 06GRC power costs.xls Chart 2 2 4 2" xfId="27881"/>
    <cellStyle name="_VC 6.15.06 update on 06GRC power costs.xls Chart 2 2 4 2 2" xfId="27882"/>
    <cellStyle name="_VC 6.15.06 update on 06GRC power costs.xls Chart 2 2 4 3" xfId="27883"/>
    <cellStyle name="_VC 6.15.06 update on 06GRC power costs.xls Chart 2 2 5" xfId="27884"/>
    <cellStyle name="_VC 6.15.06 update on 06GRC power costs.xls Chart 2 2 5 2" xfId="27885"/>
    <cellStyle name="_VC 6.15.06 update on 06GRC power costs.xls Chart 2 2 6" xfId="27886"/>
    <cellStyle name="_VC 6.15.06 update on 06GRC power costs.xls Chart 2 2 6 2" xfId="27887"/>
    <cellStyle name="_VC 6.15.06 update on 06GRC power costs.xls Chart 2 3" xfId="5205"/>
    <cellStyle name="_VC 6.15.06 update on 06GRC power costs.xls Chart 2 3 2" xfId="5206"/>
    <cellStyle name="_VC 6.15.06 update on 06GRC power costs.xls Chart 2 3 2 2" xfId="5207"/>
    <cellStyle name="_VC 6.15.06 update on 06GRC power costs.xls Chart 2 3 2 2 2" xfId="19334"/>
    <cellStyle name="_VC 6.15.06 update on 06GRC power costs.xls Chart 2 3 2 3" xfId="16461"/>
    <cellStyle name="_VC 6.15.06 update on 06GRC power costs.xls Chart 2 3 3" xfId="5208"/>
    <cellStyle name="_VC 6.15.06 update on 06GRC power costs.xls Chart 2 3 3 2" xfId="5209"/>
    <cellStyle name="_VC 6.15.06 update on 06GRC power costs.xls Chart 2 3 3 2 2" xfId="19335"/>
    <cellStyle name="_VC 6.15.06 update on 06GRC power costs.xls Chart 2 3 3 3" xfId="16462"/>
    <cellStyle name="_VC 6.15.06 update on 06GRC power costs.xls Chart 2 3 4" xfId="5210"/>
    <cellStyle name="_VC 6.15.06 update on 06GRC power costs.xls Chart 2 3 4 2" xfId="5211"/>
    <cellStyle name="_VC 6.15.06 update on 06GRC power costs.xls Chart 2 3 4 2 2" xfId="19336"/>
    <cellStyle name="_VC 6.15.06 update on 06GRC power costs.xls Chart 2 3 4 3" xfId="16463"/>
    <cellStyle name="_VC 6.15.06 update on 06GRC power costs.xls Chart 2 3 5" xfId="14638"/>
    <cellStyle name="_VC 6.15.06 update on 06GRC power costs.xls Chart 2 3 5 2" xfId="27888"/>
    <cellStyle name="_VC 6.15.06 update on 06GRC power costs.xls Chart 2 4" xfId="5212"/>
    <cellStyle name="_VC 6.15.06 update on 06GRC power costs.xls Chart 2 4 2" xfId="5213"/>
    <cellStyle name="_VC 6.15.06 update on 06GRC power costs.xls Chart 2 4 2 2" xfId="15664"/>
    <cellStyle name="_VC 6.15.06 update on 06GRC power costs.xls Chart 2 4 2 2 2" xfId="27889"/>
    <cellStyle name="_VC 6.15.06 update on 06GRC power costs.xls Chart 2 4 2 2 2 2" xfId="27890"/>
    <cellStyle name="_VC 6.15.06 update on 06GRC power costs.xls Chart 2 4 2 3" xfId="27891"/>
    <cellStyle name="_VC 6.15.06 update on 06GRC power costs.xls Chart 2 4 2 3 2" xfId="27892"/>
    <cellStyle name="_VC 6.15.06 update on 06GRC power costs.xls Chart 2 4 2 4" xfId="27893"/>
    <cellStyle name="_VC 6.15.06 update on 06GRC power costs.xls Chart 2 4 2 4 2" xfId="27894"/>
    <cellStyle name="_VC 6.15.06 update on 06GRC power costs.xls Chart 2 4 3" xfId="14639"/>
    <cellStyle name="_VC 6.15.06 update on 06GRC power costs.xls Chart 2 4 3 2" xfId="27895"/>
    <cellStyle name="_VC 6.15.06 update on 06GRC power costs.xls Chart 2 4 3 2 2" xfId="27896"/>
    <cellStyle name="_VC 6.15.06 update on 06GRC power costs.xls Chart 2 4 3 3" xfId="27897"/>
    <cellStyle name="_VC 6.15.06 update on 06GRC power costs.xls Chart 2 4 4" xfId="27898"/>
    <cellStyle name="_VC 6.15.06 update on 06GRC power costs.xls Chart 2 4 4 2" xfId="27899"/>
    <cellStyle name="_VC 6.15.06 update on 06GRC power costs.xls Chart 2 4 4 2 2" xfId="27900"/>
    <cellStyle name="_VC 6.15.06 update on 06GRC power costs.xls Chart 2 4 4 3" xfId="27901"/>
    <cellStyle name="_VC 6.15.06 update on 06GRC power costs.xls Chart 2 4 5" xfId="27902"/>
    <cellStyle name="_VC 6.15.06 update on 06GRC power costs.xls Chart 2 4 5 2" xfId="27903"/>
    <cellStyle name="_VC 6.15.06 update on 06GRC power costs.xls Chart 2 4 6" xfId="27904"/>
    <cellStyle name="_VC 6.15.06 update on 06GRC power costs.xls Chart 2 4 6 2" xfId="27905"/>
    <cellStyle name="_VC 6.15.06 update on 06GRC power costs.xls Chart 2 5" xfId="5214"/>
    <cellStyle name="_VC 6.15.06 update on 06GRC power costs.xls Chart 2 5 2" xfId="19337"/>
    <cellStyle name="_VC 6.15.06 update on 06GRC power costs.xls Chart 2 5 2 2" xfId="27906"/>
    <cellStyle name="_VC 6.15.06 update on 06GRC power costs.xls Chart 2 5 2 2 2" xfId="27907"/>
    <cellStyle name="_VC 6.15.06 update on 06GRC power costs.xls Chart 2 5 2 2 2 2" xfId="27908"/>
    <cellStyle name="_VC 6.15.06 update on 06GRC power costs.xls Chart 2 5 2 3" xfId="27909"/>
    <cellStyle name="_VC 6.15.06 update on 06GRC power costs.xls Chart 2 5 2 3 2" xfId="27910"/>
    <cellStyle name="_VC 6.15.06 update on 06GRC power costs.xls Chart 2 5 2 4" xfId="27911"/>
    <cellStyle name="_VC 6.15.06 update on 06GRC power costs.xls Chart 2 5 2 4 2" xfId="27912"/>
    <cellStyle name="_VC 6.15.06 update on 06GRC power costs.xls Chart 2 5 2 5" xfId="27913"/>
    <cellStyle name="_VC 6.15.06 update on 06GRC power costs.xls Chart 2 5 3" xfId="27914"/>
    <cellStyle name="_VC 6.15.06 update on 06GRC power costs.xls Chart 2 5 3 2" xfId="27915"/>
    <cellStyle name="_VC 6.15.06 update on 06GRC power costs.xls Chart 2 5 3 2 2" xfId="27916"/>
    <cellStyle name="_VC 6.15.06 update on 06GRC power costs.xls Chart 2 5 4" xfId="27917"/>
    <cellStyle name="_VC 6.15.06 update on 06GRC power costs.xls Chart 2 5 4 2" xfId="27918"/>
    <cellStyle name="_VC 6.15.06 update on 06GRC power costs.xls Chart 2 5 5" xfId="27919"/>
    <cellStyle name="_VC 6.15.06 update on 06GRC power costs.xls Chart 2 5 5 2" xfId="27920"/>
    <cellStyle name="_VC 6.15.06 update on 06GRC power costs.xls Chart 2 6" xfId="5215"/>
    <cellStyle name="_VC 6.15.06 update on 06GRC power costs.xls Chart 2 6 2" xfId="9830"/>
    <cellStyle name="_VC 6.15.06 update on 06GRC power costs.xls Chart 2 6 2 2" xfId="27921"/>
    <cellStyle name="_VC 6.15.06 update on 06GRC power costs.xls Chart 2 6 2 2 2" xfId="27922"/>
    <cellStyle name="_VC 6.15.06 update on 06GRC power costs.xls Chart 2 6 3" xfId="27923"/>
    <cellStyle name="_VC 6.15.06 update on 06GRC power costs.xls Chart 2 6 3 2" xfId="27924"/>
    <cellStyle name="_VC 6.15.06 update on 06GRC power costs.xls Chart 2 6 4" xfId="27925"/>
    <cellStyle name="_VC 6.15.06 update on 06GRC power costs.xls Chart 2 6 4 2" xfId="27926"/>
    <cellStyle name="_VC 6.15.06 update on 06GRC power costs.xls Chart 2 7" xfId="9831"/>
    <cellStyle name="_VC 6.15.06 update on 06GRC power costs.xls Chart 2 7 2" xfId="9832"/>
    <cellStyle name="_VC 6.15.06 update on 06GRC power costs.xls Chart 2 7 2 2" xfId="27927"/>
    <cellStyle name="_VC 6.15.06 update on 06GRC power costs.xls Chart 2 7 3" xfId="39623"/>
    <cellStyle name="_VC 6.15.06 update on 06GRC power costs.xls Chart 2 8" xfId="27928"/>
    <cellStyle name="_VC 6.15.06 update on 06GRC power costs.xls Chart 2 8 2" xfId="27929"/>
    <cellStyle name="_VC 6.15.06 update on 06GRC power costs.xls Chart 2 8 2 2" xfId="27930"/>
    <cellStyle name="_VC 6.15.06 update on 06GRC power costs.xls Chart 2 8 3" xfId="27931"/>
    <cellStyle name="_VC 6.15.06 update on 06GRC power costs.xls Chart 2 9" xfId="27932"/>
    <cellStyle name="_VC 6.15.06 update on 06GRC power costs.xls Chart 2 9 2" xfId="27933"/>
    <cellStyle name="_VC 6.15.06 update on 06GRC power costs.xls Chart 2 9 2 2" xfId="27934"/>
    <cellStyle name="_VC 6.15.06 update on 06GRC power costs.xls Chart 2 9 2 2 2" xfId="27935"/>
    <cellStyle name="_VC 6.15.06 update on 06GRC power costs.xls Chart 2 9 2 3" xfId="27936"/>
    <cellStyle name="_VC 6.15.06 update on 06GRC power costs.xls Chart 2 9 3" xfId="27937"/>
    <cellStyle name="_VC 6.15.06 update on 06GRC power costs.xls Chart 2 9 3 2" xfId="27938"/>
    <cellStyle name="_VC 6.15.06 update on 06GRC power costs.xls Chart 2 9 4" xfId="27939"/>
    <cellStyle name="_VC 6.15.06 update on 06GRC power costs.xls Chart 2_04 07E Wild Horse Wind Expansion (C) (2)" xfId="5216"/>
    <cellStyle name="_VC 6.15.06 update on 06GRC power costs.xls Chart 2_04 07E Wild Horse Wind Expansion (C) (2) 2" xfId="5217"/>
    <cellStyle name="_VC 6.15.06 update on 06GRC power costs.xls Chart 2_04 07E Wild Horse Wind Expansion (C) (2) 2 2" xfId="5218"/>
    <cellStyle name="_VC 6.15.06 update on 06GRC power costs.xls Chart 2_04 07E Wild Horse Wind Expansion (C) (2) 2 2 2" xfId="19338"/>
    <cellStyle name="_VC 6.15.06 update on 06GRC power costs.xls Chart 2_04 07E Wild Horse Wind Expansion (C) (2) 2 2 2 2" xfId="27940"/>
    <cellStyle name="_VC 6.15.06 update on 06GRC power costs.xls Chart 2_04 07E Wild Horse Wind Expansion (C) (2) 2 3" xfId="14641"/>
    <cellStyle name="_VC 6.15.06 update on 06GRC power costs.xls Chart 2_04 07E Wild Horse Wind Expansion (C) (2) 2 3 2" xfId="27941"/>
    <cellStyle name="_VC 6.15.06 update on 06GRC power costs.xls Chart 2_04 07E Wild Horse Wind Expansion (C) (2) 2 4" xfId="27942"/>
    <cellStyle name="_VC 6.15.06 update on 06GRC power costs.xls Chart 2_04 07E Wild Horse Wind Expansion (C) (2) 2 4 2" xfId="27943"/>
    <cellStyle name="_VC 6.15.06 update on 06GRC power costs.xls Chart 2_04 07E Wild Horse Wind Expansion (C) (2) 3" xfId="5219"/>
    <cellStyle name="_VC 6.15.06 update on 06GRC power costs.xls Chart 2_04 07E Wild Horse Wind Expansion (C) (2) 3 2" xfId="19339"/>
    <cellStyle name="_VC 6.15.06 update on 06GRC power costs.xls Chart 2_04 07E Wild Horse Wind Expansion (C) (2) 3 2 2" xfId="27944"/>
    <cellStyle name="_VC 6.15.06 update on 06GRC power costs.xls Chart 2_04 07E Wild Horse Wind Expansion (C) (2) 3 3" xfId="27945"/>
    <cellStyle name="_VC 6.15.06 update on 06GRC power costs.xls Chart 2_04 07E Wild Horse Wind Expansion (C) (2) 4" xfId="14640"/>
    <cellStyle name="_VC 6.15.06 update on 06GRC power costs.xls Chart 2_04 07E Wild Horse Wind Expansion (C) (2) 4 2" xfId="27946"/>
    <cellStyle name="_VC 6.15.06 update on 06GRC power costs.xls Chart 2_04 07E Wild Horse Wind Expansion (C) (2) 4 2 2" xfId="27947"/>
    <cellStyle name="_VC 6.15.06 update on 06GRC power costs.xls Chart 2_04 07E Wild Horse Wind Expansion (C) (2) 4 3" xfId="27948"/>
    <cellStyle name="_VC 6.15.06 update on 06GRC power costs.xls Chart 2_04 07E Wild Horse Wind Expansion (C) (2) 5" xfId="27949"/>
    <cellStyle name="_VC 6.15.06 update on 06GRC power costs.xls Chart 2_04 07E Wild Horse Wind Expansion (C) (2) 5 2" xfId="27950"/>
    <cellStyle name="_VC 6.15.06 update on 06GRC power costs.xls Chart 2_04 07E Wild Horse Wind Expansion (C) (2) 6" xfId="27951"/>
    <cellStyle name="_VC 6.15.06 update on 06GRC power costs.xls Chart 2_04 07E Wild Horse Wind Expansion (C) (2) 6 2" xfId="27952"/>
    <cellStyle name="_VC 6.15.06 update on 06GRC power costs.xls Chart 2_04 07E Wild Horse Wind Expansion (C) (2)_Adj Bench DR 3 for Initial Briefs (Electric)" xfId="5220"/>
    <cellStyle name="_VC 6.15.06 update on 06GRC power costs.xls Chart 2_04 07E Wild Horse Wind Expansion (C) (2)_Adj Bench DR 3 for Initial Briefs (Electric) 2" xfId="5221"/>
    <cellStyle name="_VC 6.15.06 update on 06GRC power costs.xls Chart 2_04 07E Wild Horse Wind Expansion (C) (2)_Adj Bench DR 3 for Initial Briefs (Electric) 2 2" xfId="5222"/>
    <cellStyle name="_VC 6.15.06 update on 06GRC power costs.xls Chart 2_04 07E Wild Horse Wind Expansion (C) (2)_Adj Bench DR 3 for Initial Briefs (Electric) 2 2 2" xfId="19340"/>
    <cellStyle name="_VC 6.15.06 update on 06GRC power costs.xls Chart 2_04 07E Wild Horse Wind Expansion (C) (2)_Adj Bench DR 3 for Initial Briefs (Electric) 2 2 2 2" xfId="27953"/>
    <cellStyle name="_VC 6.15.06 update on 06GRC power costs.xls Chart 2_04 07E Wild Horse Wind Expansion (C) (2)_Adj Bench DR 3 for Initial Briefs (Electric) 2 3" xfId="14643"/>
    <cellStyle name="_VC 6.15.06 update on 06GRC power costs.xls Chart 2_04 07E Wild Horse Wind Expansion (C) (2)_Adj Bench DR 3 for Initial Briefs (Electric) 2 3 2" xfId="27954"/>
    <cellStyle name="_VC 6.15.06 update on 06GRC power costs.xls Chart 2_04 07E Wild Horse Wind Expansion (C) (2)_Adj Bench DR 3 for Initial Briefs (Electric) 2 4" xfId="27955"/>
    <cellStyle name="_VC 6.15.06 update on 06GRC power costs.xls Chart 2_04 07E Wild Horse Wind Expansion (C) (2)_Adj Bench DR 3 for Initial Briefs (Electric) 2 4 2" xfId="27956"/>
    <cellStyle name="_VC 6.15.06 update on 06GRC power costs.xls Chart 2_04 07E Wild Horse Wind Expansion (C) (2)_Adj Bench DR 3 for Initial Briefs (Electric) 3" xfId="5223"/>
    <cellStyle name="_VC 6.15.06 update on 06GRC power costs.xls Chart 2_04 07E Wild Horse Wind Expansion (C) (2)_Adj Bench DR 3 for Initial Briefs (Electric) 3 2" xfId="19341"/>
    <cellStyle name="_VC 6.15.06 update on 06GRC power costs.xls Chart 2_04 07E Wild Horse Wind Expansion (C) (2)_Adj Bench DR 3 for Initial Briefs (Electric) 3 2 2" xfId="27957"/>
    <cellStyle name="_VC 6.15.06 update on 06GRC power costs.xls Chart 2_04 07E Wild Horse Wind Expansion (C) (2)_Adj Bench DR 3 for Initial Briefs (Electric) 3 3" xfId="27958"/>
    <cellStyle name="_VC 6.15.06 update on 06GRC power costs.xls Chart 2_04 07E Wild Horse Wind Expansion (C) (2)_Adj Bench DR 3 for Initial Briefs (Electric) 4" xfId="14642"/>
    <cellStyle name="_VC 6.15.06 update on 06GRC power costs.xls Chart 2_04 07E Wild Horse Wind Expansion (C) (2)_Adj Bench DR 3 for Initial Briefs (Electric) 4 2" xfId="27959"/>
    <cellStyle name="_VC 6.15.06 update on 06GRC power costs.xls Chart 2_04 07E Wild Horse Wind Expansion (C) (2)_Adj Bench DR 3 for Initial Briefs (Electric) 4 2 2" xfId="27960"/>
    <cellStyle name="_VC 6.15.06 update on 06GRC power costs.xls Chart 2_04 07E Wild Horse Wind Expansion (C) (2)_Adj Bench DR 3 for Initial Briefs (Electric) 4 3" xfId="27961"/>
    <cellStyle name="_VC 6.15.06 update on 06GRC power costs.xls Chart 2_04 07E Wild Horse Wind Expansion (C) (2)_Adj Bench DR 3 for Initial Briefs (Electric) 5" xfId="27962"/>
    <cellStyle name="_VC 6.15.06 update on 06GRC power costs.xls Chart 2_04 07E Wild Horse Wind Expansion (C) (2)_Adj Bench DR 3 for Initial Briefs (Electric) 5 2" xfId="27963"/>
    <cellStyle name="_VC 6.15.06 update on 06GRC power costs.xls Chart 2_04 07E Wild Horse Wind Expansion (C) (2)_Adj Bench DR 3 for Initial Briefs (Electric) 6" xfId="27964"/>
    <cellStyle name="_VC 6.15.06 update on 06GRC power costs.xls Chart 2_04 07E Wild Horse Wind Expansion (C) (2)_Adj Bench DR 3 for Initial Briefs (Electric) 6 2" xfId="27965"/>
    <cellStyle name="_VC 6.15.06 update on 06GRC power costs.xls Chart 2_04 07E Wild Horse Wind Expansion (C) (2)_Adj Bench DR 3 for Initial Briefs (Electric)_DEM-WP(C) ENERG10C--ctn Mid-C_042010 2010GRC" xfId="9833"/>
    <cellStyle name="_VC 6.15.06 update on 06GRC power costs.xls Chart 2_04 07E Wild Horse Wind Expansion (C) (2)_Adj Bench DR 3 for Initial Briefs (Electric)_DEM-WP(C) ENERG10C--ctn Mid-C_042010 2010GRC 2" xfId="39624"/>
    <cellStyle name="_VC 6.15.06 update on 06GRC power costs.xls Chart 2_04 07E Wild Horse Wind Expansion (C) (2)_Book1" xfId="11007"/>
    <cellStyle name="_VC 6.15.06 update on 06GRC power costs.xls Chart 2_04 07E Wild Horse Wind Expansion (C) (2)_Book1 2" xfId="39625"/>
    <cellStyle name="_VC 6.15.06 update on 06GRC power costs.xls Chart 2_04 07E Wild Horse Wind Expansion (C) (2)_DEM-WP(C) ENERG10C--ctn Mid-C_042010 2010GRC" xfId="9834"/>
    <cellStyle name="_VC 6.15.06 update on 06GRC power costs.xls Chart 2_04 07E Wild Horse Wind Expansion (C) (2)_DEM-WP(C) ENERG10C--ctn Mid-C_042010 2010GRC 2" xfId="39626"/>
    <cellStyle name="_VC 6.15.06 update on 06GRC power costs.xls Chart 2_04 07E Wild Horse Wind Expansion (C) (2)_Electric Rev Req Model (2009 GRC) " xfId="5224"/>
    <cellStyle name="_VC 6.15.06 update on 06GRC power costs.xls Chart 2_04 07E Wild Horse Wind Expansion (C) (2)_Electric Rev Req Model (2009 GRC)  2" xfId="5225"/>
    <cellStyle name="_VC 6.15.06 update on 06GRC power costs.xls Chart 2_04 07E Wild Horse Wind Expansion (C) (2)_Electric Rev Req Model (2009 GRC)  2 2" xfId="5226"/>
    <cellStyle name="_VC 6.15.06 update on 06GRC power costs.xls Chart 2_04 07E Wild Horse Wind Expansion (C) (2)_Electric Rev Req Model (2009 GRC)  2 2 2" xfId="19342"/>
    <cellStyle name="_VC 6.15.06 update on 06GRC power costs.xls Chart 2_04 07E Wild Horse Wind Expansion (C) (2)_Electric Rev Req Model (2009 GRC)  2 2 2 2" xfId="27966"/>
    <cellStyle name="_VC 6.15.06 update on 06GRC power costs.xls Chart 2_04 07E Wild Horse Wind Expansion (C) (2)_Electric Rev Req Model (2009 GRC)  2 3" xfId="14645"/>
    <cellStyle name="_VC 6.15.06 update on 06GRC power costs.xls Chart 2_04 07E Wild Horse Wind Expansion (C) (2)_Electric Rev Req Model (2009 GRC)  2 3 2" xfId="27967"/>
    <cellStyle name="_VC 6.15.06 update on 06GRC power costs.xls Chart 2_04 07E Wild Horse Wind Expansion (C) (2)_Electric Rev Req Model (2009 GRC)  2 4" xfId="27968"/>
    <cellStyle name="_VC 6.15.06 update on 06GRC power costs.xls Chart 2_04 07E Wild Horse Wind Expansion (C) (2)_Electric Rev Req Model (2009 GRC)  2 4 2" xfId="27969"/>
    <cellStyle name="_VC 6.15.06 update on 06GRC power costs.xls Chart 2_04 07E Wild Horse Wind Expansion (C) (2)_Electric Rev Req Model (2009 GRC)  3" xfId="5227"/>
    <cellStyle name="_VC 6.15.06 update on 06GRC power costs.xls Chart 2_04 07E Wild Horse Wind Expansion (C) (2)_Electric Rev Req Model (2009 GRC)  3 2" xfId="19343"/>
    <cellStyle name="_VC 6.15.06 update on 06GRC power costs.xls Chart 2_04 07E Wild Horse Wind Expansion (C) (2)_Electric Rev Req Model (2009 GRC)  3 2 2" xfId="27970"/>
    <cellStyle name="_VC 6.15.06 update on 06GRC power costs.xls Chart 2_04 07E Wild Horse Wind Expansion (C) (2)_Electric Rev Req Model (2009 GRC)  3 3" xfId="27971"/>
    <cellStyle name="_VC 6.15.06 update on 06GRC power costs.xls Chart 2_04 07E Wild Horse Wind Expansion (C) (2)_Electric Rev Req Model (2009 GRC)  4" xfId="14644"/>
    <cellStyle name="_VC 6.15.06 update on 06GRC power costs.xls Chart 2_04 07E Wild Horse Wind Expansion (C) (2)_Electric Rev Req Model (2009 GRC)  4 2" xfId="27972"/>
    <cellStyle name="_VC 6.15.06 update on 06GRC power costs.xls Chart 2_04 07E Wild Horse Wind Expansion (C) (2)_Electric Rev Req Model (2009 GRC)  4 2 2" xfId="27973"/>
    <cellStyle name="_VC 6.15.06 update on 06GRC power costs.xls Chart 2_04 07E Wild Horse Wind Expansion (C) (2)_Electric Rev Req Model (2009 GRC)  4 3" xfId="27974"/>
    <cellStyle name="_VC 6.15.06 update on 06GRC power costs.xls Chart 2_04 07E Wild Horse Wind Expansion (C) (2)_Electric Rev Req Model (2009 GRC)  5" xfId="27975"/>
    <cellStyle name="_VC 6.15.06 update on 06GRC power costs.xls Chart 2_04 07E Wild Horse Wind Expansion (C) (2)_Electric Rev Req Model (2009 GRC)  5 2" xfId="27976"/>
    <cellStyle name="_VC 6.15.06 update on 06GRC power costs.xls Chart 2_04 07E Wild Horse Wind Expansion (C) (2)_Electric Rev Req Model (2009 GRC)  6" xfId="27977"/>
    <cellStyle name="_VC 6.15.06 update on 06GRC power costs.xls Chart 2_04 07E Wild Horse Wind Expansion (C) (2)_Electric Rev Req Model (2009 GRC)  6 2" xfId="27978"/>
    <cellStyle name="_VC 6.15.06 update on 06GRC power costs.xls Chart 2_04 07E Wild Horse Wind Expansion (C) (2)_Electric Rev Req Model (2009 GRC) _DEM-WP(C) ENERG10C--ctn Mid-C_042010 2010GRC" xfId="9835"/>
    <cellStyle name="_VC 6.15.06 update on 06GRC power costs.xls Chart 2_04 07E Wild Horse Wind Expansion (C) (2)_Electric Rev Req Model (2009 GRC) _DEM-WP(C) ENERG10C--ctn Mid-C_042010 2010GRC 2" xfId="39627"/>
    <cellStyle name="_VC 6.15.06 update on 06GRC power costs.xls Chart 2_04 07E Wild Horse Wind Expansion (C) (2)_Electric Rev Req Model (2009 GRC) Rebuttal" xfId="5228"/>
    <cellStyle name="_VC 6.15.06 update on 06GRC power costs.xls Chart 2_04 07E Wild Horse Wind Expansion (C) (2)_Electric Rev Req Model (2009 GRC) Rebuttal 2" xfId="5229"/>
    <cellStyle name="_VC 6.15.06 update on 06GRC power costs.xls Chart 2_04 07E Wild Horse Wind Expansion (C) (2)_Electric Rev Req Model (2009 GRC) Rebuttal 2 2" xfId="5230"/>
    <cellStyle name="_VC 6.15.06 update on 06GRC power costs.xls Chart 2_04 07E Wild Horse Wind Expansion (C) (2)_Electric Rev Req Model (2009 GRC) Rebuttal 2 2 2" xfId="19344"/>
    <cellStyle name="_VC 6.15.06 update on 06GRC power costs.xls Chart 2_04 07E Wild Horse Wind Expansion (C) (2)_Electric Rev Req Model (2009 GRC) Rebuttal 2 3" xfId="16464"/>
    <cellStyle name="_VC 6.15.06 update on 06GRC power costs.xls Chart 2_04 07E Wild Horse Wind Expansion (C) (2)_Electric Rev Req Model (2009 GRC) Rebuttal 3" xfId="5231"/>
    <cellStyle name="_VC 6.15.06 update on 06GRC power costs.xls Chart 2_04 07E Wild Horse Wind Expansion (C) (2)_Electric Rev Req Model (2009 GRC) Rebuttal 3 2" xfId="19345"/>
    <cellStyle name="_VC 6.15.06 update on 06GRC power costs.xls Chart 2_04 07E Wild Horse Wind Expansion (C) (2)_Electric Rev Req Model (2009 GRC) Rebuttal 4" xfId="14646"/>
    <cellStyle name="_VC 6.15.06 update on 06GRC power costs.xls Chart 2_04 07E Wild Horse Wind Expansion (C) (2)_Electric Rev Req Model (2009 GRC) Rebuttal REmoval of New  WH Solar AdjustMI" xfId="5232"/>
    <cellStyle name="_VC 6.15.06 update on 06GRC power costs.xls Chart 2_04 07E Wild Horse Wind Expansion (C) (2)_Electric Rev Req Model (2009 GRC) Rebuttal REmoval of New  WH Solar AdjustMI 2" xfId="5233"/>
    <cellStyle name="_VC 6.15.06 update on 06GRC power costs.xls Chart 2_04 07E Wild Horse Wind Expansion (C) (2)_Electric Rev Req Model (2009 GRC) Rebuttal REmoval of New  WH Solar AdjustMI 2 2" xfId="5234"/>
    <cellStyle name="_VC 6.15.06 update on 06GRC power costs.xls Chart 2_04 07E Wild Horse Wind Expansion (C) (2)_Electric Rev Req Model (2009 GRC) Rebuttal REmoval of New  WH Solar AdjustMI 2 2 2" xfId="19346"/>
    <cellStyle name="_VC 6.15.06 update on 06GRC power costs.xls Chart 2_04 07E Wild Horse Wind Expansion (C) (2)_Electric Rev Req Model (2009 GRC) Rebuttal REmoval of New  WH Solar AdjustMI 2 2 2 2" xfId="27979"/>
    <cellStyle name="_VC 6.15.06 update on 06GRC power costs.xls Chart 2_04 07E Wild Horse Wind Expansion (C) (2)_Electric Rev Req Model (2009 GRC) Rebuttal REmoval of New  WH Solar AdjustMI 2 3" xfId="14648"/>
    <cellStyle name="_VC 6.15.06 update on 06GRC power costs.xls Chart 2_04 07E Wild Horse Wind Expansion (C) (2)_Electric Rev Req Model (2009 GRC) Rebuttal REmoval of New  WH Solar AdjustMI 2 3 2" xfId="27980"/>
    <cellStyle name="_VC 6.15.06 update on 06GRC power costs.xls Chart 2_04 07E Wild Horse Wind Expansion (C) (2)_Electric Rev Req Model (2009 GRC) Rebuttal REmoval of New  WH Solar AdjustMI 2 4" xfId="27981"/>
    <cellStyle name="_VC 6.15.06 update on 06GRC power costs.xls Chart 2_04 07E Wild Horse Wind Expansion (C) (2)_Electric Rev Req Model (2009 GRC) Rebuttal REmoval of New  WH Solar AdjustMI 2 4 2" xfId="27982"/>
    <cellStyle name="_VC 6.15.06 update on 06GRC power costs.xls Chart 2_04 07E Wild Horse Wind Expansion (C) (2)_Electric Rev Req Model (2009 GRC) Rebuttal REmoval of New  WH Solar AdjustMI 3" xfId="5235"/>
    <cellStyle name="_VC 6.15.06 update on 06GRC power costs.xls Chart 2_04 07E Wild Horse Wind Expansion (C) (2)_Electric Rev Req Model (2009 GRC) Rebuttal REmoval of New  WH Solar AdjustMI 3 2" xfId="19347"/>
    <cellStyle name="_VC 6.15.06 update on 06GRC power costs.xls Chart 2_04 07E Wild Horse Wind Expansion (C) (2)_Electric Rev Req Model (2009 GRC) Rebuttal REmoval of New  WH Solar AdjustMI 3 2 2" xfId="27983"/>
    <cellStyle name="_VC 6.15.06 update on 06GRC power costs.xls Chart 2_04 07E Wild Horse Wind Expansion (C) (2)_Electric Rev Req Model (2009 GRC) Rebuttal REmoval of New  WH Solar AdjustMI 3 3" xfId="27984"/>
    <cellStyle name="_VC 6.15.06 update on 06GRC power costs.xls Chart 2_04 07E Wild Horse Wind Expansion (C) (2)_Electric Rev Req Model (2009 GRC) Rebuttal REmoval of New  WH Solar AdjustMI 4" xfId="14647"/>
    <cellStyle name="_VC 6.15.06 update on 06GRC power costs.xls Chart 2_04 07E Wild Horse Wind Expansion (C) (2)_Electric Rev Req Model (2009 GRC) Rebuttal REmoval of New  WH Solar AdjustMI 4 2" xfId="27985"/>
    <cellStyle name="_VC 6.15.06 update on 06GRC power costs.xls Chart 2_04 07E Wild Horse Wind Expansion (C) (2)_Electric Rev Req Model (2009 GRC) Rebuttal REmoval of New  WH Solar AdjustMI 4 2 2" xfId="27986"/>
    <cellStyle name="_VC 6.15.06 update on 06GRC power costs.xls Chart 2_04 07E Wild Horse Wind Expansion (C) (2)_Electric Rev Req Model (2009 GRC) Rebuttal REmoval of New  WH Solar AdjustMI 4 3" xfId="27987"/>
    <cellStyle name="_VC 6.15.06 update on 06GRC power costs.xls Chart 2_04 07E Wild Horse Wind Expansion (C) (2)_Electric Rev Req Model (2009 GRC) Rebuttal REmoval of New  WH Solar AdjustMI 5" xfId="27988"/>
    <cellStyle name="_VC 6.15.06 update on 06GRC power costs.xls Chart 2_04 07E Wild Horse Wind Expansion (C) (2)_Electric Rev Req Model (2009 GRC) Rebuttal REmoval of New  WH Solar AdjustMI 5 2" xfId="27989"/>
    <cellStyle name="_VC 6.15.06 update on 06GRC power costs.xls Chart 2_04 07E Wild Horse Wind Expansion (C) (2)_Electric Rev Req Model (2009 GRC) Rebuttal REmoval of New  WH Solar AdjustMI 6" xfId="27990"/>
    <cellStyle name="_VC 6.15.06 update on 06GRC power costs.xls Chart 2_04 07E Wild Horse Wind Expansion (C) (2)_Electric Rev Req Model (2009 GRC) Rebuttal REmoval of New  WH Solar AdjustMI 6 2" xfId="27991"/>
    <cellStyle name="_VC 6.15.06 update on 06GRC power costs.xls Chart 2_04 07E Wild Horse Wind Expansion (C) (2)_Electric Rev Req Model (2009 GRC) Rebuttal REmoval of New  WH Solar AdjustMI_DEM-WP(C) ENERG10C--ctn Mid-C_042010 2010GRC" xfId="9836"/>
    <cellStyle name="_VC 6.15.06 update on 06GRC power costs.xls Chart 2_04 07E Wild Horse Wind Expansion (C) (2)_Electric Rev Req Model (2009 GRC) Rebuttal REmoval of New  WH Solar AdjustMI_DEM-WP(C) ENERG10C--ctn Mid-C_042010 2010GRC 2" xfId="39628"/>
    <cellStyle name="_VC 6.15.06 update on 06GRC power costs.xls Chart 2_04 07E Wild Horse Wind Expansion (C) (2)_Electric Rev Req Model (2009 GRC) Revised 01-18-2010" xfId="5236"/>
    <cellStyle name="_VC 6.15.06 update on 06GRC power costs.xls Chart 2_04 07E Wild Horse Wind Expansion (C) (2)_Electric Rev Req Model (2009 GRC) Revised 01-18-2010 2" xfId="5237"/>
    <cellStyle name="_VC 6.15.06 update on 06GRC power costs.xls Chart 2_04 07E Wild Horse Wind Expansion (C) (2)_Electric Rev Req Model (2009 GRC) Revised 01-18-2010 2 2" xfId="5238"/>
    <cellStyle name="_VC 6.15.06 update on 06GRC power costs.xls Chart 2_04 07E Wild Horse Wind Expansion (C) (2)_Electric Rev Req Model (2009 GRC) Revised 01-18-2010 2 2 2" xfId="19348"/>
    <cellStyle name="_VC 6.15.06 update on 06GRC power costs.xls Chart 2_04 07E Wild Horse Wind Expansion (C) (2)_Electric Rev Req Model (2009 GRC) Revised 01-18-2010 2 2 2 2" xfId="27992"/>
    <cellStyle name="_VC 6.15.06 update on 06GRC power costs.xls Chart 2_04 07E Wild Horse Wind Expansion (C) (2)_Electric Rev Req Model (2009 GRC) Revised 01-18-2010 2 3" xfId="14650"/>
    <cellStyle name="_VC 6.15.06 update on 06GRC power costs.xls Chart 2_04 07E Wild Horse Wind Expansion (C) (2)_Electric Rev Req Model (2009 GRC) Revised 01-18-2010 2 3 2" xfId="27993"/>
    <cellStyle name="_VC 6.15.06 update on 06GRC power costs.xls Chart 2_04 07E Wild Horse Wind Expansion (C) (2)_Electric Rev Req Model (2009 GRC) Revised 01-18-2010 2 4" xfId="27994"/>
    <cellStyle name="_VC 6.15.06 update on 06GRC power costs.xls Chart 2_04 07E Wild Horse Wind Expansion (C) (2)_Electric Rev Req Model (2009 GRC) Revised 01-18-2010 2 4 2" xfId="27995"/>
    <cellStyle name="_VC 6.15.06 update on 06GRC power costs.xls Chart 2_04 07E Wild Horse Wind Expansion (C) (2)_Electric Rev Req Model (2009 GRC) Revised 01-18-2010 3" xfId="5239"/>
    <cellStyle name="_VC 6.15.06 update on 06GRC power costs.xls Chart 2_04 07E Wild Horse Wind Expansion (C) (2)_Electric Rev Req Model (2009 GRC) Revised 01-18-2010 3 2" xfId="19349"/>
    <cellStyle name="_VC 6.15.06 update on 06GRC power costs.xls Chart 2_04 07E Wild Horse Wind Expansion (C) (2)_Electric Rev Req Model (2009 GRC) Revised 01-18-2010 3 2 2" xfId="27996"/>
    <cellStyle name="_VC 6.15.06 update on 06GRC power costs.xls Chart 2_04 07E Wild Horse Wind Expansion (C) (2)_Electric Rev Req Model (2009 GRC) Revised 01-18-2010 3 3" xfId="27997"/>
    <cellStyle name="_VC 6.15.06 update on 06GRC power costs.xls Chart 2_04 07E Wild Horse Wind Expansion (C) (2)_Electric Rev Req Model (2009 GRC) Revised 01-18-2010 4" xfId="14649"/>
    <cellStyle name="_VC 6.15.06 update on 06GRC power costs.xls Chart 2_04 07E Wild Horse Wind Expansion (C) (2)_Electric Rev Req Model (2009 GRC) Revised 01-18-2010 4 2" xfId="27998"/>
    <cellStyle name="_VC 6.15.06 update on 06GRC power costs.xls Chart 2_04 07E Wild Horse Wind Expansion (C) (2)_Electric Rev Req Model (2009 GRC) Revised 01-18-2010 4 2 2" xfId="27999"/>
    <cellStyle name="_VC 6.15.06 update on 06GRC power costs.xls Chart 2_04 07E Wild Horse Wind Expansion (C) (2)_Electric Rev Req Model (2009 GRC) Revised 01-18-2010 4 3" xfId="28000"/>
    <cellStyle name="_VC 6.15.06 update on 06GRC power costs.xls Chart 2_04 07E Wild Horse Wind Expansion (C) (2)_Electric Rev Req Model (2009 GRC) Revised 01-18-2010 5" xfId="28001"/>
    <cellStyle name="_VC 6.15.06 update on 06GRC power costs.xls Chart 2_04 07E Wild Horse Wind Expansion (C) (2)_Electric Rev Req Model (2009 GRC) Revised 01-18-2010 5 2" xfId="28002"/>
    <cellStyle name="_VC 6.15.06 update on 06GRC power costs.xls Chart 2_04 07E Wild Horse Wind Expansion (C) (2)_Electric Rev Req Model (2009 GRC) Revised 01-18-2010 6" xfId="28003"/>
    <cellStyle name="_VC 6.15.06 update on 06GRC power costs.xls Chart 2_04 07E Wild Horse Wind Expansion (C) (2)_Electric Rev Req Model (2009 GRC) Revised 01-18-2010 6 2" xfId="28004"/>
    <cellStyle name="_VC 6.15.06 update on 06GRC power costs.xls Chart 2_04 07E Wild Horse Wind Expansion (C) (2)_Electric Rev Req Model (2009 GRC) Revised 01-18-2010_DEM-WP(C) ENERG10C--ctn Mid-C_042010 2010GRC" xfId="9837"/>
    <cellStyle name="_VC 6.15.06 update on 06GRC power costs.xls Chart 2_04 07E Wild Horse Wind Expansion (C) (2)_Electric Rev Req Model (2009 GRC) Revised 01-18-2010_DEM-WP(C) ENERG10C--ctn Mid-C_042010 2010GRC 2" xfId="39629"/>
    <cellStyle name="_VC 6.15.06 update on 06GRC power costs.xls Chart 2_04 07E Wild Horse Wind Expansion (C) (2)_Electric Rev Req Model (2010 GRC)" xfId="11008"/>
    <cellStyle name="_VC 6.15.06 update on 06GRC power costs.xls Chart 2_04 07E Wild Horse Wind Expansion (C) (2)_Electric Rev Req Model (2010 GRC) 2" xfId="39630"/>
    <cellStyle name="_VC 6.15.06 update on 06GRC power costs.xls Chart 2_04 07E Wild Horse Wind Expansion (C) (2)_Electric Rev Req Model (2010 GRC) SF" xfId="11009"/>
    <cellStyle name="_VC 6.15.06 update on 06GRC power costs.xls Chart 2_04 07E Wild Horse Wind Expansion (C) (2)_Electric Rev Req Model (2010 GRC) SF 2" xfId="39631"/>
    <cellStyle name="_VC 6.15.06 update on 06GRC power costs.xls Chart 2_04 07E Wild Horse Wind Expansion (C) (2)_Final Order Electric EXHIBIT A-1" xfId="5240"/>
    <cellStyle name="_VC 6.15.06 update on 06GRC power costs.xls Chart 2_04 07E Wild Horse Wind Expansion (C) (2)_Final Order Electric EXHIBIT A-1 2" xfId="5241"/>
    <cellStyle name="_VC 6.15.06 update on 06GRC power costs.xls Chart 2_04 07E Wild Horse Wind Expansion (C) (2)_Final Order Electric EXHIBIT A-1 2 2" xfId="5242"/>
    <cellStyle name="_VC 6.15.06 update on 06GRC power costs.xls Chart 2_04 07E Wild Horse Wind Expansion (C) (2)_Final Order Electric EXHIBIT A-1 2 2 2" xfId="19350"/>
    <cellStyle name="_VC 6.15.06 update on 06GRC power costs.xls Chart 2_04 07E Wild Horse Wind Expansion (C) (2)_Final Order Electric EXHIBIT A-1 2 3" xfId="16465"/>
    <cellStyle name="_VC 6.15.06 update on 06GRC power costs.xls Chart 2_04 07E Wild Horse Wind Expansion (C) (2)_Final Order Electric EXHIBIT A-1 3" xfId="5243"/>
    <cellStyle name="_VC 6.15.06 update on 06GRC power costs.xls Chart 2_04 07E Wild Horse Wind Expansion (C) (2)_Final Order Electric EXHIBIT A-1 3 2" xfId="19351"/>
    <cellStyle name="_VC 6.15.06 update on 06GRC power costs.xls Chart 2_04 07E Wild Horse Wind Expansion (C) (2)_Final Order Electric EXHIBIT A-1 3 2 2" xfId="28005"/>
    <cellStyle name="_VC 6.15.06 update on 06GRC power costs.xls Chart 2_04 07E Wild Horse Wind Expansion (C) (2)_Final Order Electric EXHIBIT A-1 3 3" xfId="28006"/>
    <cellStyle name="_VC 6.15.06 update on 06GRC power costs.xls Chart 2_04 07E Wild Horse Wind Expansion (C) (2)_Final Order Electric EXHIBIT A-1 4" xfId="14651"/>
    <cellStyle name="_VC 6.15.06 update on 06GRC power costs.xls Chart 2_04 07E Wild Horse Wind Expansion (C) (2)_Final Order Electric EXHIBIT A-1 4 2" xfId="28007"/>
    <cellStyle name="_VC 6.15.06 update on 06GRC power costs.xls Chart 2_04 07E Wild Horse Wind Expansion (C) (2)_Final Order Electric EXHIBIT A-1 5" xfId="28008"/>
    <cellStyle name="_VC 6.15.06 update on 06GRC power costs.xls Chart 2_04 07E Wild Horse Wind Expansion (C) (2)_Final Order Electric EXHIBIT A-1 6" xfId="28009"/>
    <cellStyle name="_VC 6.15.06 update on 06GRC power costs.xls Chart 2_04 07E Wild Horse Wind Expansion (C) (2)_TENASKA REGULATORY ASSET" xfId="5244"/>
    <cellStyle name="_VC 6.15.06 update on 06GRC power costs.xls Chart 2_04 07E Wild Horse Wind Expansion (C) (2)_TENASKA REGULATORY ASSET 2" xfId="5245"/>
    <cellStyle name="_VC 6.15.06 update on 06GRC power costs.xls Chart 2_04 07E Wild Horse Wind Expansion (C) (2)_TENASKA REGULATORY ASSET 2 2" xfId="5246"/>
    <cellStyle name="_VC 6.15.06 update on 06GRC power costs.xls Chart 2_04 07E Wild Horse Wind Expansion (C) (2)_TENASKA REGULATORY ASSET 2 2 2" xfId="19352"/>
    <cellStyle name="_VC 6.15.06 update on 06GRC power costs.xls Chart 2_04 07E Wild Horse Wind Expansion (C) (2)_TENASKA REGULATORY ASSET 2 3" xfId="16466"/>
    <cellStyle name="_VC 6.15.06 update on 06GRC power costs.xls Chart 2_04 07E Wild Horse Wind Expansion (C) (2)_TENASKA REGULATORY ASSET 3" xfId="5247"/>
    <cellStyle name="_VC 6.15.06 update on 06GRC power costs.xls Chart 2_04 07E Wild Horse Wind Expansion (C) (2)_TENASKA REGULATORY ASSET 3 2" xfId="19353"/>
    <cellStyle name="_VC 6.15.06 update on 06GRC power costs.xls Chart 2_04 07E Wild Horse Wind Expansion (C) (2)_TENASKA REGULATORY ASSET 3 2 2" xfId="28010"/>
    <cellStyle name="_VC 6.15.06 update on 06GRC power costs.xls Chart 2_04 07E Wild Horse Wind Expansion (C) (2)_TENASKA REGULATORY ASSET 3 3" xfId="28011"/>
    <cellStyle name="_VC 6.15.06 update on 06GRC power costs.xls Chart 2_04 07E Wild Horse Wind Expansion (C) (2)_TENASKA REGULATORY ASSET 4" xfId="14652"/>
    <cellStyle name="_VC 6.15.06 update on 06GRC power costs.xls Chart 2_04 07E Wild Horse Wind Expansion (C) (2)_TENASKA REGULATORY ASSET 4 2" xfId="28012"/>
    <cellStyle name="_VC 6.15.06 update on 06GRC power costs.xls Chart 2_04 07E Wild Horse Wind Expansion (C) (2)_TENASKA REGULATORY ASSET 5" xfId="28013"/>
    <cellStyle name="_VC 6.15.06 update on 06GRC power costs.xls Chart 2_04 07E Wild Horse Wind Expansion (C) (2)_TENASKA REGULATORY ASSET 6" xfId="28014"/>
    <cellStyle name="_VC 6.15.06 update on 06GRC power costs.xls Chart 2_16.37E Wild Horse Expansion DeferralRevwrkingfile SF" xfId="5248"/>
    <cellStyle name="_VC 6.15.06 update on 06GRC power costs.xls Chart 2_16.37E Wild Horse Expansion DeferralRevwrkingfile SF 2" xfId="5249"/>
    <cellStyle name="_VC 6.15.06 update on 06GRC power costs.xls Chart 2_16.37E Wild Horse Expansion DeferralRevwrkingfile SF 2 2" xfId="5250"/>
    <cellStyle name="_VC 6.15.06 update on 06GRC power costs.xls Chart 2_16.37E Wild Horse Expansion DeferralRevwrkingfile SF 2 2 2" xfId="19354"/>
    <cellStyle name="_VC 6.15.06 update on 06GRC power costs.xls Chart 2_16.37E Wild Horse Expansion DeferralRevwrkingfile SF 2 2 2 2" xfId="28015"/>
    <cellStyle name="_VC 6.15.06 update on 06GRC power costs.xls Chart 2_16.37E Wild Horse Expansion DeferralRevwrkingfile SF 2 3" xfId="14654"/>
    <cellStyle name="_VC 6.15.06 update on 06GRC power costs.xls Chart 2_16.37E Wild Horse Expansion DeferralRevwrkingfile SF 2 3 2" xfId="28016"/>
    <cellStyle name="_VC 6.15.06 update on 06GRC power costs.xls Chart 2_16.37E Wild Horse Expansion DeferralRevwrkingfile SF 2 4" xfId="28017"/>
    <cellStyle name="_VC 6.15.06 update on 06GRC power costs.xls Chart 2_16.37E Wild Horse Expansion DeferralRevwrkingfile SF 2 4 2" xfId="28018"/>
    <cellStyle name="_VC 6.15.06 update on 06GRC power costs.xls Chart 2_16.37E Wild Horse Expansion DeferralRevwrkingfile SF 3" xfId="5251"/>
    <cellStyle name="_VC 6.15.06 update on 06GRC power costs.xls Chart 2_16.37E Wild Horse Expansion DeferralRevwrkingfile SF 3 2" xfId="19355"/>
    <cellStyle name="_VC 6.15.06 update on 06GRC power costs.xls Chart 2_16.37E Wild Horse Expansion DeferralRevwrkingfile SF 3 2 2" xfId="28019"/>
    <cellStyle name="_VC 6.15.06 update on 06GRC power costs.xls Chart 2_16.37E Wild Horse Expansion DeferralRevwrkingfile SF 3 3" xfId="28020"/>
    <cellStyle name="_VC 6.15.06 update on 06GRC power costs.xls Chart 2_16.37E Wild Horse Expansion DeferralRevwrkingfile SF 4" xfId="14653"/>
    <cellStyle name="_VC 6.15.06 update on 06GRC power costs.xls Chart 2_16.37E Wild Horse Expansion DeferralRevwrkingfile SF 4 2" xfId="28021"/>
    <cellStyle name="_VC 6.15.06 update on 06GRC power costs.xls Chart 2_16.37E Wild Horse Expansion DeferralRevwrkingfile SF 4 2 2" xfId="28022"/>
    <cellStyle name="_VC 6.15.06 update on 06GRC power costs.xls Chart 2_16.37E Wild Horse Expansion DeferralRevwrkingfile SF 4 3" xfId="28023"/>
    <cellStyle name="_VC 6.15.06 update on 06GRC power costs.xls Chart 2_16.37E Wild Horse Expansion DeferralRevwrkingfile SF 5" xfId="28024"/>
    <cellStyle name="_VC 6.15.06 update on 06GRC power costs.xls Chart 2_16.37E Wild Horse Expansion DeferralRevwrkingfile SF 5 2" xfId="28025"/>
    <cellStyle name="_VC 6.15.06 update on 06GRC power costs.xls Chart 2_16.37E Wild Horse Expansion DeferralRevwrkingfile SF 6" xfId="28026"/>
    <cellStyle name="_VC 6.15.06 update on 06GRC power costs.xls Chart 2_16.37E Wild Horse Expansion DeferralRevwrkingfile SF 6 2" xfId="28027"/>
    <cellStyle name="_VC 6.15.06 update on 06GRC power costs.xls Chart 2_16.37E Wild Horse Expansion DeferralRevwrkingfile SF_DEM-WP(C) ENERG10C--ctn Mid-C_042010 2010GRC" xfId="9838"/>
    <cellStyle name="_VC 6.15.06 update on 06GRC power costs.xls Chart 2_16.37E Wild Horse Expansion DeferralRevwrkingfile SF_DEM-WP(C) ENERG10C--ctn Mid-C_042010 2010GRC 2" xfId="39632"/>
    <cellStyle name="_VC 6.15.06 update on 06GRC power costs.xls Chart 2_2009 Compliance Filing PCA Exhibits for GRC" xfId="10905"/>
    <cellStyle name="_VC 6.15.06 update on 06GRC power costs.xls Chart 2_2009 Compliance Filing PCA Exhibits for GRC 2" xfId="12642"/>
    <cellStyle name="_VC 6.15.06 update on 06GRC power costs.xls Chart 2_2009 Compliance Filing PCA Exhibits for GRC 2 2" xfId="39633"/>
    <cellStyle name="_VC 6.15.06 update on 06GRC power costs.xls Chart 2_2009 Compliance Filing PCA Exhibits for GRC 3" xfId="39634"/>
    <cellStyle name="_VC 6.15.06 update on 06GRC power costs.xls Chart 2_2009 GRC Compl Filing - Exhibit D" xfId="5252"/>
    <cellStyle name="_VC 6.15.06 update on 06GRC power costs.xls Chart 2_2009 GRC Compl Filing - Exhibit D 2" xfId="5253"/>
    <cellStyle name="_VC 6.15.06 update on 06GRC power costs.xls Chart 2_2009 GRC Compl Filing - Exhibit D 2 2" xfId="14655"/>
    <cellStyle name="_VC 6.15.06 update on 06GRC power costs.xls Chart 2_2009 GRC Compl Filing - Exhibit D 2 2 2" xfId="28028"/>
    <cellStyle name="_VC 6.15.06 update on 06GRC power costs.xls Chart 2_2009 GRC Compl Filing - Exhibit D 2 2 2 2" xfId="28029"/>
    <cellStyle name="_VC 6.15.06 update on 06GRC power costs.xls Chart 2_2009 GRC Compl Filing - Exhibit D 2 3" xfId="28030"/>
    <cellStyle name="_VC 6.15.06 update on 06GRC power costs.xls Chart 2_2009 GRC Compl Filing - Exhibit D 2 3 2" xfId="28031"/>
    <cellStyle name="_VC 6.15.06 update on 06GRC power costs.xls Chart 2_2009 GRC Compl Filing - Exhibit D 2 4" xfId="28032"/>
    <cellStyle name="_VC 6.15.06 update on 06GRC power costs.xls Chart 2_2009 GRC Compl Filing - Exhibit D 2 4 2" xfId="28033"/>
    <cellStyle name="_VC 6.15.06 update on 06GRC power costs.xls Chart 2_2009 GRC Compl Filing - Exhibit D 3" xfId="12643"/>
    <cellStyle name="_VC 6.15.06 update on 06GRC power costs.xls Chart 2_2009 GRC Compl Filing - Exhibit D 3 2" xfId="28034"/>
    <cellStyle name="_VC 6.15.06 update on 06GRC power costs.xls Chart 2_2009 GRC Compl Filing - Exhibit D 3 2 2" xfId="28035"/>
    <cellStyle name="_VC 6.15.06 update on 06GRC power costs.xls Chart 2_2009 GRC Compl Filing - Exhibit D 3 3" xfId="28036"/>
    <cellStyle name="_VC 6.15.06 update on 06GRC power costs.xls Chart 2_2009 GRC Compl Filing - Exhibit D 4" xfId="28037"/>
    <cellStyle name="_VC 6.15.06 update on 06GRC power costs.xls Chart 2_2009 GRC Compl Filing - Exhibit D 4 2" xfId="28038"/>
    <cellStyle name="_VC 6.15.06 update on 06GRC power costs.xls Chart 2_2009 GRC Compl Filing - Exhibit D 4 2 2" xfId="28039"/>
    <cellStyle name="_VC 6.15.06 update on 06GRC power costs.xls Chart 2_2009 GRC Compl Filing - Exhibit D 4 3" xfId="28040"/>
    <cellStyle name="_VC 6.15.06 update on 06GRC power costs.xls Chart 2_2009 GRC Compl Filing - Exhibit D 5" xfId="28041"/>
    <cellStyle name="_VC 6.15.06 update on 06GRC power costs.xls Chart 2_2009 GRC Compl Filing - Exhibit D 5 2" xfId="28042"/>
    <cellStyle name="_VC 6.15.06 update on 06GRC power costs.xls Chart 2_2009 GRC Compl Filing - Exhibit D 6" xfId="28043"/>
    <cellStyle name="_VC 6.15.06 update on 06GRC power costs.xls Chart 2_2009 GRC Compl Filing - Exhibit D 6 2" xfId="28044"/>
    <cellStyle name="_VC 6.15.06 update on 06GRC power costs.xls Chart 2_2009 GRC Compl Filing - Exhibit D_DEM-WP(C) ENERG10C--ctn Mid-C_042010 2010GRC" xfId="9839"/>
    <cellStyle name="_VC 6.15.06 update on 06GRC power costs.xls Chart 2_2009 GRC Compl Filing - Exhibit D_DEM-WP(C) ENERG10C--ctn Mid-C_042010 2010GRC 2" xfId="39635"/>
    <cellStyle name="_VC 6.15.06 update on 06GRC power costs.xls Chart 2_3.01 Income Statement" xfId="10906"/>
    <cellStyle name="_VC 6.15.06 update on 06GRC power costs.xls Chart 2_4 31 Regulatory Assets and Liabilities  7 06- Exhibit D" xfId="5254"/>
    <cellStyle name="_VC 6.15.06 update on 06GRC power costs.xls Chart 2_4 31 Regulatory Assets and Liabilities  7 06- Exhibit D 2" xfId="5255"/>
    <cellStyle name="_VC 6.15.06 update on 06GRC power costs.xls Chart 2_4 31 Regulatory Assets and Liabilities  7 06- Exhibit D 2 2" xfId="5256"/>
    <cellStyle name="_VC 6.15.06 update on 06GRC power costs.xls Chart 2_4 31 Regulatory Assets and Liabilities  7 06- Exhibit D 2 2 2" xfId="19356"/>
    <cellStyle name="_VC 6.15.06 update on 06GRC power costs.xls Chart 2_4 31 Regulatory Assets and Liabilities  7 06- Exhibit D 2 2 2 2" xfId="28045"/>
    <cellStyle name="_VC 6.15.06 update on 06GRC power costs.xls Chart 2_4 31 Regulatory Assets and Liabilities  7 06- Exhibit D 2 3" xfId="14657"/>
    <cellStyle name="_VC 6.15.06 update on 06GRC power costs.xls Chart 2_4 31 Regulatory Assets and Liabilities  7 06- Exhibit D 2 3 2" xfId="28046"/>
    <cellStyle name="_VC 6.15.06 update on 06GRC power costs.xls Chart 2_4 31 Regulatory Assets and Liabilities  7 06- Exhibit D 2 4" xfId="28047"/>
    <cellStyle name="_VC 6.15.06 update on 06GRC power costs.xls Chart 2_4 31 Regulatory Assets and Liabilities  7 06- Exhibit D 2 4 2" xfId="28048"/>
    <cellStyle name="_VC 6.15.06 update on 06GRC power costs.xls Chart 2_4 31 Regulatory Assets and Liabilities  7 06- Exhibit D 3" xfId="5257"/>
    <cellStyle name="_VC 6.15.06 update on 06GRC power costs.xls Chart 2_4 31 Regulatory Assets and Liabilities  7 06- Exhibit D 3 2" xfId="19357"/>
    <cellStyle name="_VC 6.15.06 update on 06GRC power costs.xls Chart 2_4 31 Regulatory Assets and Liabilities  7 06- Exhibit D 3 2 2" xfId="28049"/>
    <cellStyle name="_VC 6.15.06 update on 06GRC power costs.xls Chart 2_4 31 Regulatory Assets and Liabilities  7 06- Exhibit D 3 3" xfId="28050"/>
    <cellStyle name="_VC 6.15.06 update on 06GRC power costs.xls Chart 2_4 31 Regulatory Assets and Liabilities  7 06- Exhibit D 4" xfId="14656"/>
    <cellStyle name="_VC 6.15.06 update on 06GRC power costs.xls Chart 2_4 31 Regulatory Assets and Liabilities  7 06- Exhibit D 4 2" xfId="28051"/>
    <cellStyle name="_VC 6.15.06 update on 06GRC power costs.xls Chart 2_4 31 Regulatory Assets and Liabilities  7 06- Exhibit D 4 2 2" xfId="28052"/>
    <cellStyle name="_VC 6.15.06 update on 06GRC power costs.xls Chart 2_4 31 Regulatory Assets and Liabilities  7 06- Exhibit D 4 3" xfId="28053"/>
    <cellStyle name="_VC 6.15.06 update on 06GRC power costs.xls Chart 2_4 31 Regulatory Assets and Liabilities  7 06- Exhibit D 5" xfId="28054"/>
    <cellStyle name="_VC 6.15.06 update on 06GRC power costs.xls Chart 2_4 31 Regulatory Assets and Liabilities  7 06- Exhibit D 5 2" xfId="28055"/>
    <cellStyle name="_VC 6.15.06 update on 06GRC power costs.xls Chart 2_4 31 Regulatory Assets and Liabilities  7 06- Exhibit D 6" xfId="28056"/>
    <cellStyle name="_VC 6.15.06 update on 06GRC power costs.xls Chart 2_4 31 Regulatory Assets and Liabilities  7 06- Exhibit D 6 2" xfId="28057"/>
    <cellStyle name="_VC 6.15.06 update on 06GRC power costs.xls Chart 2_4 31 Regulatory Assets and Liabilities  7 06- Exhibit D_DEM-WP(C) ENERG10C--ctn Mid-C_042010 2010GRC" xfId="9840"/>
    <cellStyle name="_VC 6.15.06 update on 06GRC power costs.xls Chart 2_4 31 Regulatory Assets and Liabilities  7 06- Exhibit D_DEM-WP(C) ENERG10C--ctn Mid-C_042010 2010GRC 2" xfId="39636"/>
    <cellStyle name="_VC 6.15.06 update on 06GRC power costs.xls Chart 2_4 31 Regulatory Assets and Liabilities  7 06- Exhibit D_NIM Summary" xfId="5258"/>
    <cellStyle name="_VC 6.15.06 update on 06GRC power costs.xls Chart 2_4 31 Regulatory Assets and Liabilities  7 06- Exhibit D_NIM Summary 2" xfId="5259"/>
    <cellStyle name="_VC 6.15.06 update on 06GRC power costs.xls Chart 2_4 31 Regulatory Assets and Liabilities  7 06- Exhibit D_NIM Summary 2 2" xfId="14658"/>
    <cellStyle name="_VC 6.15.06 update on 06GRC power costs.xls Chart 2_4 31 Regulatory Assets and Liabilities  7 06- Exhibit D_NIM Summary 2 2 2" xfId="28058"/>
    <cellStyle name="_VC 6.15.06 update on 06GRC power costs.xls Chart 2_4 31 Regulatory Assets and Liabilities  7 06- Exhibit D_NIM Summary 2 2 2 2" xfId="28059"/>
    <cellStyle name="_VC 6.15.06 update on 06GRC power costs.xls Chart 2_4 31 Regulatory Assets and Liabilities  7 06- Exhibit D_NIM Summary 2 3" xfId="28060"/>
    <cellStyle name="_VC 6.15.06 update on 06GRC power costs.xls Chart 2_4 31 Regulatory Assets and Liabilities  7 06- Exhibit D_NIM Summary 2 3 2" xfId="28061"/>
    <cellStyle name="_VC 6.15.06 update on 06GRC power costs.xls Chart 2_4 31 Regulatory Assets and Liabilities  7 06- Exhibit D_NIM Summary 2 4" xfId="28062"/>
    <cellStyle name="_VC 6.15.06 update on 06GRC power costs.xls Chart 2_4 31 Regulatory Assets and Liabilities  7 06- Exhibit D_NIM Summary 2 4 2" xfId="28063"/>
    <cellStyle name="_VC 6.15.06 update on 06GRC power costs.xls Chart 2_4 31 Regulatory Assets and Liabilities  7 06- Exhibit D_NIM Summary 3" xfId="12644"/>
    <cellStyle name="_VC 6.15.06 update on 06GRC power costs.xls Chart 2_4 31 Regulatory Assets and Liabilities  7 06- Exhibit D_NIM Summary 3 2" xfId="28064"/>
    <cellStyle name="_VC 6.15.06 update on 06GRC power costs.xls Chart 2_4 31 Regulatory Assets and Liabilities  7 06- Exhibit D_NIM Summary 3 2 2" xfId="28065"/>
    <cellStyle name="_VC 6.15.06 update on 06GRC power costs.xls Chart 2_4 31 Regulatory Assets and Liabilities  7 06- Exhibit D_NIM Summary 3 3" xfId="28066"/>
    <cellStyle name="_VC 6.15.06 update on 06GRC power costs.xls Chart 2_4 31 Regulatory Assets and Liabilities  7 06- Exhibit D_NIM Summary 4" xfId="28067"/>
    <cellStyle name="_VC 6.15.06 update on 06GRC power costs.xls Chart 2_4 31 Regulatory Assets and Liabilities  7 06- Exhibit D_NIM Summary 4 2" xfId="28068"/>
    <cellStyle name="_VC 6.15.06 update on 06GRC power costs.xls Chart 2_4 31 Regulatory Assets and Liabilities  7 06- Exhibit D_NIM Summary 4 2 2" xfId="28069"/>
    <cellStyle name="_VC 6.15.06 update on 06GRC power costs.xls Chart 2_4 31 Regulatory Assets and Liabilities  7 06- Exhibit D_NIM Summary 4 3" xfId="28070"/>
    <cellStyle name="_VC 6.15.06 update on 06GRC power costs.xls Chart 2_4 31 Regulatory Assets and Liabilities  7 06- Exhibit D_NIM Summary 5" xfId="28071"/>
    <cellStyle name="_VC 6.15.06 update on 06GRC power costs.xls Chart 2_4 31 Regulatory Assets and Liabilities  7 06- Exhibit D_NIM Summary 5 2" xfId="28072"/>
    <cellStyle name="_VC 6.15.06 update on 06GRC power costs.xls Chart 2_4 31 Regulatory Assets and Liabilities  7 06- Exhibit D_NIM Summary 6" xfId="28073"/>
    <cellStyle name="_VC 6.15.06 update on 06GRC power costs.xls Chart 2_4 31 Regulatory Assets and Liabilities  7 06- Exhibit D_NIM Summary 6 2" xfId="28074"/>
    <cellStyle name="_VC 6.15.06 update on 06GRC power costs.xls Chart 2_4 31 Regulatory Assets and Liabilities  7 06- Exhibit D_NIM Summary_DEM-WP(C) ENERG10C--ctn Mid-C_042010 2010GRC" xfId="9841"/>
    <cellStyle name="_VC 6.15.06 update on 06GRC power costs.xls Chart 2_4 31 Regulatory Assets and Liabilities  7 06- Exhibit D_NIM Summary_DEM-WP(C) ENERG10C--ctn Mid-C_042010 2010GRC 2" xfId="39637"/>
    <cellStyle name="_VC 6.15.06 update on 06GRC power costs.xls Chart 2_4 31E Reg Asset  Liab and EXH D" xfId="9842"/>
    <cellStyle name="_VC 6.15.06 update on 06GRC power costs.xls Chart 2_4 31E Reg Asset  Liab and EXH D _ Aug 10 Filing (2)" xfId="9843"/>
    <cellStyle name="_VC 6.15.06 update on 06GRC power costs.xls Chart 2_4 31E Reg Asset  Liab and EXH D _ Aug 10 Filing (2) 2" xfId="28075"/>
    <cellStyle name="_VC 6.15.06 update on 06GRC power costs.xls Chart 2_4 31E Reg Asset  Liab and EXH D _ Aug 10 Filing (2) 2 2" xfId="28076"/>
    <cellStyle name="_VC 6.15.06 update on 06GRC power costs.xls Chart 2_4 31E Reg Asset  Liab and EXH D _ Aug 10 Filing (2) 2 2 2" xfId="28077"/>
    <cellStyle name="_VC 6.15.06 update on 06GRC power costs.xls Chart 2_4 31E Reg Asset  Liab and EXH D _ Aug 10 Filing (2) 2 3" xfId="28078"/>
    <cellStyle name="_VC 6.15.06 update on 06GRC power costs.xls Chart 2_4 31E Reg Asset  Liab and EXH D _ Aug 10 Filing (2) 3" xfId="28079"/>
    <cellStyle name="_VC 6.15.06 update on 06GRC power costs.xls Chart 2_4 31E Reg Asset  Liab and EXH D _ Aug 10 Filing (2) 3 2" xfId="28080"/>
    <cellStyle name="_VC 6.15.06 update on 06GRC power costs.xls Chart 2_4 31E Reg Asset  Liab and EXH D _ Aug 10 Filing (2) 3 2 2" xfId="28081"/>
    <cellStyle name="_VC 6.15.06 update on 06GRC power costs.xls Chart 2_4 31E Reg Asset  Liab and EXH D _ Aug 10 Filing (2) 3 3" xfId="28082"/>
    <cellStyle name="_VC 6.15.06 update on 06GRC power costs.xls Chart 2_4 31E Reg Asset  Liab and EXH D _ Aug 10 Filing (2) 4" xfId="28083"/>
    <cellStyle name="_VC 6.15.06 update on 06GRC power costs.xls Chart 2_4 31E Reg Asset  Liab and EXH D _ Aug 10 Filing (2) 4 2" xfId="28084"/>
    <cellStyle name="_VC 6.15.06 update on 06GRC power costs.xls Chart 2_4 31E Reg Asset  Liab and EXH D _ Aug 10 Filing (2) 5" xfId="28085"/>
    <cellStyle name="_VC 6.15.06 update on 06GRC power costs.xls Chart 2_4 31E Reg Asset  Liab and EXH D _ Aug 10 Filing (2) 5 2" xfId="28086"/>
    <cellStyle name="_VC 6.15.06 update on 06GRC power costs.xls Chart 2_4 31E Reg Asset  Liab and EXH D 10" xfId="28087"/>
    <cellStyle name="_VC 6.15.06 update on 06GRC power costs.xls Chart 2_4 31E Reg Asset  Liab and EXH D 10 2" xfId="28088"/>
    <cellStyle name="_VC 6.15.06 update on 06GRC power costs.xls Chart 2_4 31E Reg Asset  Liab and EXH D 10 2 2" xfId="28089"/>
    <cellStyle name="_VC 6.15.06 update on 06GRC power costs.xls Chart 2_4 31E Reg Asset  Liab and EXH D 10 3" xfId="28090"/>
    <cellStyle name="_VC 6.15.06 update on 06GRC power costs.xls Chart 2_4 31E Reg Asset  Liab and EXH D 11" xfId="28091"/>
    <cellStyle name="_VC 6.15.06 update on 06GRC power costs.xls Chart 2_4 31E Reg Asset  Liab and EXH D 11 2" xfId="28092"/>
    <cellStyle name="_VC 6.15.06 update on 06GRC power costs.xls Chart 2_4 31E Reg Asset  Liab and EXH D 11 2 2" xfId="28093"/>
    <cellStyle name="_VC 6.15.06 update on 06GRC power costs.xls Chart 2_4 31E Reg Asset  Liab and EXH D 11 3" xfId="28094"/>
    <cellStyle name="_VC 6.15.06 update on 06GRC power costs.xls Chart 2_4 31E Reg Asset  Liab and EXH D 12" xfId="28095"/>
    <cellStyle name="_VC 6.15.06 update on 06GRC power costs.xls Chart 2_4 31E Reg Asset  Liab and EXH D 12 2" xfId="28096"/>
    <cellStyle name="_VC 6.15.06 update on 06GRC power costs.xls Chart 2_4 31E Reg Asset  Liab and EXH D 12 2 2" xfId="28097"/>
    <cellStyle name="_VC 6.15.06 update on 06GRC power costs.xls Chart 2_4 31E Reg Asset  Liab and EXH D 12 3" xfId="28098"/>
    <cellStyle name="_VC 6.15.06 update on 06GRC power costs.xls Chart 2_4 31E Reg Asset  Liab and EXH D 13" xfId="28099"/>
    <cellStyle name="_VC 6.15.06 update on 06GRC power costs.xls Chart 2_4 31E Reg Asset  Liab and EXH D 13 2" xfId="28100"/>
    <cellStyle name="_VC 6.15.06 update on 06GRC power costs.xls Chart 2_4 31E Reg Asset  Liab and EXH D 13 2 2" xfId="28101"/>
    <cellStyle name="_VC 6.15.06 update on 06GRC power costs.xls Chart 2_4 31E Reg Asset  Liab and EXH D 13 3" xfId="28102"/>
    <cellStyle name="_VC 6.15.06 update on 06GRC power costs.xls Chart 2_4 31E Reg Asset  Liab and EXH D 14" xfId="28103"/>
    <cellStyle name="_VC 6.15.06 update on 06GRC power costs.xls Chart 2_4 31E Reg Asset  Liab and EXH D 14 2" xfId="28104"/>
    <cellStyle name="_VC 6.15.06 update on 06GRC power costs.xls Chart 2_4 31E Reg Asset  Liab and EXH D 14 2 2" xfId="28105"/>
    <cellStyle name="_VC 6.15.06 update on 06GRC power costs.xls Chart 2_4 31E Reg Asset  Liab and EXH D 14 3" xfId="28106"/>
    <cellStyle name="_VC 6.15.06 update on 06GRC power costs.xls Chart 2_4 31E Reg Asset  Liab and EXH D 15" xfId="28107"/>
    <cellStyle name="_VC 6.15.06 update on 06GRC power costs.xls Chart 2_4 31E Reg Asset  Liab and EXH D 15 2" xfId="28108"/>
    <cellStyle name="_VC 6.15.06 update on 06GRC power costs.xls Chart 2_4 31E Reg Asset  Liab and EXH D 15 2 2" xfId="28109"/>
    <cellStyle name="_VC 6.15.06 update on 06GRC power costs.xls Chart 2_4 31E Reg Asset  Liab and EXH D 15 3" xfId="28110"/>
    <cellStyle name="_VC 6.15.06 update on 06GRC power costs.xls Chart 2_4 31E Reg Asset  Liab and EXH D 16" xfId="28111"/>
    <cellStyle name="_VC 6.15.06 update on 06GRC power costs.xls Chart 2_4 31E Reg Asset  Liab and EXH D 16 2" xfId="28112"/>
    <cellStyle name="_VC 6.15.06 update on 06GRC power costs.xls Chart 2_4 31E Reg Asset  Liab and EXH D 16 2 2" xfId="28113"/>
    <cellStyle name="_VC 6.15.06 update on 06GRC power costs.xls Chart 2_4 31E Reg Asset  Liab and EXH D 16 3" xfId="28114"/>
    <cellStyle name="_VC 6.15.06 update on 06GRC power costs.xls Chart 2_4 31E Reg Asset  Liab and EXH D 17" xfId="28115"/>
    <cellStyle name="_VC 6.15.06 update on 06GRC power costs.xls Chart 2_4 31E Reg Asset  Liab and EXH D 17 2" xfId="28116"/>
    <cellStyle name="_VC 6.15.06 update on 06GRC power costs.xls Chart 2_4 31E Reg Asset  Liab and EXH D 18" xfId="28117"/>
    <cellStyle name="_VC 6.15.06 update on 06GRC power costs.xls Chart 2_4 31E Reg Asset  Liab and EXH D 18 2" xfId="28118"/>
    <cellStyle name="_VC 6.15.06 update on 06GRC power costs.xls Chart 2_4 31E Reg Asset  Liab and EXH D 19" xfId="28119"/>
    <cellStyle name="_VC 6.15.06 update on 06GRC power costs.xls Chart 2_4 31E Reg Asset  Liab and EXH D 19 2" xfId="28120"/>
    <cellStyle name="_VC 6.15.06 update on 06GRC power costs.xls Chart 2_4 31E Reg Asset  Liab and EXH D 2" xfId="28121"/>
    <cellStyle name="_VC 6.15.06 update on 06GRC power costs.xls Chart 2_4 31E Reg Asset  Liab and EXH D 2 2" xfId="28122"/>
    <cellStyle name="_VC 6.15.06 update on 06GRC power costs.xls Chart 2_4 31E Reg Asset  Liab and EXH D 2 2 2" xfId="28123"/>
    <cellStyle name="_VC 6.15.06 update on 06GRC power costs.xls Chart 2_4 31E Reg Asset  Liab and EXH D 2 3" xfId="28124"/>
    <cellStyle name="_VC 6.15.06 update on 06GRC power costs.xls Chart 2_4 31E Reg Asset  Liab and EXH D 20" xfId="28125"/>
    <cellStyle name="_VC 6.15.06 update on 06GRC power costs.xls Chart 2_4 31E Reg Asset  Liab and EXH D 20 2" xfId="28126"/>
    <cellStyle name="_VC 6.15.06 update on 06GRC power costs.xls Chart 2_4 31E Reg Asset  Liab and EXH D 21" xfId="28127"/>
    <cellStyle name="_VC 6.15.06 update on 06GRC power costs.xls Chart 2_4 31E Reg Asset  Liab and EXH D 21 2" xfId="28128"/>
    <cellStyle name="_VC 6.15.06 update on 06GRC power costs.xls Chart 2_4 31E Reg Asset  Liab and EXH D 22" xfId="28129"/>
    <cellStyle name="_VC 6.15.06 update on 06GRC power costs.xls Chart 2_4 31E Reg Asset  Liab and EXH D 22 2" xfId="28130"/>
    <cellStyle name="_VC 6.15.06 update on 06GRC power costs.xls Chart 2_4 31E Reg Asset  Liab and EXH D 23" xfId="28131"/>
    <cellStyle name="_VC 6.15.06 update on 06GRC power costs.xls Chart 2_4 31E Reg Asset  Liab and EXH D 23 2" xfId="28132"/>
    <cellStyle name="_VC 6.15.06 update on 06GRC power costs.xls Chart 2_4 31E Reg Asset  Liab and EXH D 24" xfId="28133"/>
    <cellStyle name="_VC 6.15.06 update on 06GRC power costs.xls Chart 2_4 31E Reg Asset  Liab and EXH D 24 2" xfId="28134"/>
    <cellStyle name="_VC 6.15.06 update on 06GRC power costs.xls Chart 2_4 31E Reg Asset  Liab and EXH D 25" xfId="28135"/>
    <cellStyle name="_VC 6.15.06 update on 06GRC power costs.xls Chart 2_4 31E Reg Asset  Liab and EXH D 25 2" xfId="28136"/>
    <cellStyle name="_VC 6.15.06 update on 06GRC power costs.xls Chart 2_4 31E Reg Asset  Liab and EXH D 26" xfId="28137"/>
    <cellStyle name="_VC 6.15.06 update on 06GRC power costs.xls Chart 2_4 31E Reg Asset  Liab and EXH D 26 2" xfId="28138"/>
    <cellStyle name="_VC 6.15.06 update on 06GRC power costs.xls Chart 2_4 31E Reg Asset  Liab and EXH D 27" xfId="28139"/>
    <cellStyle name="_VC 6.15.06 update on 06GRC power costs.xls Chart 2_4 31E Reg Asset  Liab and EXH D 27 2" xfId="28140"/>
    <cellStyle name="_VC 6.15.06 update on 06GRC power costs.xls Chart 2_4 31E Reg Asset  Liab and EXH D 28" xfId="28141"/>
    <cellStyle name="_VC 6.15.06 update on 06GRC power costs.xls Chart 2_4 31E Reg Asset  Liab and EXH D 28 2" xfId="28142"/>
    <cellStyle name="_VC 6.15.06 update on 06GRC power costs.xls Chart 2_4 31E Reg Asset  Liab and EXH D 29" xfId="28143"/>
    <cellStyle name="_VC 6.15.06 update on 06GRC power costs.xls Chart 2_4 31E Reg Asset  Liab and EXH D 29 2" xfId="28144"/>
    <cellStyle name="_VC 6.15.06 update on 06GRC power costs.xls Chart 2_4 31E Reg Asset  Liab and EXH D 3" xfId="28145"/>
    <cellStyle name="_VC 6.15.06 update on 06GRC power costs.xls Chart 2_4 31E Reg Asset  Liab and EXH D 3 2" xfId="28146"/>
    <cellStyle name="_VC 6.15.06 update on 06GRC power costs.xls Chart 2_4 31E Reg Asset  Liab and EXH D 3 2 2" xfId="28147"/>
    <cellStyle name="_VC 6.15.06 update on 06GRC power costs.xls Chart 2_4 31E Reg Asset  Liab and EXH D 3 3" xfId="28148"/>
    <cellStyle name="_VC 6.15.06 update on 06GRC power costs.xls Chart 2_4 31E Reg Asset  Liab and EXH D 30" xfId="28149"/>
    <cellStyle name="_VC 6.15.06 update on 06GRC power costs.xls Chart 2_4 31E Reg Asset  Liab and EXH D 30 2" xfId="28150"/>
    <cellStyle name="_VC 6.15.06 update on 06GRC power costs.xls Chart 2_4 31E Reg Asset  Liab and EXH D 4" xfId="28151"/>
    <cellStyle name="_VC 6.15.06 update on 06GRC power costs.xls Chart 2_4 31E Reg Asset  Liab and EXH D 4 2" xfId="28152"/>
    <cellStyle name="_VC 6.15.06 update on 06GRC power costs.xls Chart 2_4 31E Reg Asset  Liab and EXH D 4 2 2" xfId="28153"/>
    <cellStyle name="_VC 6.15.06 update on 06GRC power costs.xls Chart 2_4 31E Reg Asset  Liab and EXH D 5" xfId="28154"/>
    <cellStyle name="_VC 6.15.06 update on 06GRC power costs.xls Chart 2_4 31E Reg Asset  Liab and EXH D 5 2" xfId="28155"/>
    <cellStyle name="_VC 6.15.06 update on 06GRC power costs.xls Chart 2_4 31E Reg Asset  Liab and EXH D 5 2 2" xfId="28156"/>
    <cellStyle name="_VC 6.15.06 update on 06GRC power costs.xls Chart 2_4 31E Reg Asset  Liab and EXH D 6" xfId="28157"/>
    <cellStyle name="_VC 6.15.06 update on 06GRC power costs.xls Chart 2_4 31E Reg Asset  Liab and EXH D 6 2" xfId="28158"/>
    <cellStyle name="_VC 6.15.06 update on 06GRC power costs.xls Chart 2_4 31E Reg Asset  Liab and EXH D 6 2 2" xfId="28159"/>
    <cellStyle name="_VC 6.15.06 update on 06GRC power costs.xls Chart 2_4 31E Reg Asset  Liab and EXH D 6 3" xfId="28160"/>
    <cellStyle name="_VC 6.15.06 update on 06GRC power costs.xls Chart 2_4 31E Reg Asset  Liab and EXH D 7" xfId="28161"/>
    <cellStyle name="_VC 6.15.06 update on 06GRC power costs.xls Chart 2_4 31E Reg Asset  Liab and EXH D 7 2" xfId="28162"/>
    <cellStyle name="_VC 6.15.06 update on 06GRC power costs.xls Chart 2_4 31E Reg Asset  Liab and EXH D 7 2 2" xfId="28163"/>
    <cellStyle name="_VC 6.15.06 update on 06GRC power costs.xls Chart 2_4 31E Reg Asset  Liab and EXH D 7 3" xfId="28164"/>
    <cellStyle name="_VC 6.15.06 update on 06GRC power costs.xls Chart 2_4 31E Reg Asset  Liab and EXH D 8" xfId="28165"/>
    <cellStyle name="_VC 6.15.06 update on 06GRC power costs.xls Chart 2_4 31E Reg Asset  Liab and EXH D 8 2" xfId="28166"/>
    <cellStyle name="_VC 6.15.06 update on 06GRC power costs.xls Chart 2_4 31E Reg Asset  Liab and EXH D 8 2 2" xfId="28167"/>
    <cellStyle name="_VC 6.15.06 update on 06GRC power costs.xls Chart 2_4 31E Reg Asset  Liab and EXH D 8 3" xfId="28168"/>
    <cellStyle name="_VC 6.15.06 update on 06GRC power costs.xls Chart 2_4 31E Reg Asset  Liab and EXH D 9" xfId="28169"/>
    <cellStyle name="_VC 6.15.06 update on 06GRC power costs.xls Chart 2_4 31E Reg Asset  Liab and EXH D 9 2" xfId="28170"/>
    <cellStyle name="_VC 6.15.06 update on 06GRC power costs.xls Chart 2_4 31E Reg Asset  Liab and EXH D 9 2 2" xfId="28171"/>
    <cellStyle name="_VC 6.15.06 update on 06GRC power costs.xls Chart 2_4 31E Reg Asset  Liab and EXH D 9 3" xfId="28172"/>
    <cellStyle name="_VC 6.15.06 update on 06GRC power costs.xls Chart 2_4 32 Regulatory Assets and Liabilities  7 06- Exhibit D" xfId="5260"/>
    <cellStyle name="_VC 6.15.06 update on 06GRC power costs.xls Chart 2_4 32 Regulatory Assets and Liabilities  7 06- Exhibit D 2" xfId="5261"/>
    <cellStyle name="_VC 6.15.06 update on 06GRC power costs.xls Chart 2_4 32 Regulatory Assets and Liabilities  7 06- Exhibit D 2 2" xfId="5262"/>
    <cellStyle name="_VC 6.15.06 update on 06GRC power costs.xls Chart 2_4 32 Regulatory Assets and Liabilities  7 06- Exhibit D 2 2 2" xfId="19358"/>
    <cellStyle name="_VC 6.15.06 update on 06GRC power costs.xls Chart 2_4 32 Regulatory Assets and Liabilities  7 06- Exhibit D 2 2 2 2" xfId="28173"/>
    <cellStyle name="_VC 6.15.06 update on 06GRC power costs.xls Chart 2_4 32 Regulatory Assets and Liabilities  7 06- Exhibit D 2 3" xfId="14660"/>
    <cellStyle name="_VC 6.15.06 update on 06GRC power costs.xls Chart 2_4 32 Regulatory Assets and Liabilities  7 06- Exhibit D 2 3 2" xfId="28174"/>
    <cellStyle name="_VC 6.15.06 update on 06GRC power costs.xls Chart 2_4 32 Regulatory Assets and Liabilities  7 06- Exhibit D 2 4" xfId="28175"/>
    <cellStyle name="_VC 6.15.06 update on 06GRC power costs.xls Chart 2_4 32 Regulatory Assets and Liabilities  7 06- Exhibit D 2 4 2" xfId="28176"/>
    <cellStyle name="_VC 6.15.06 update on 06GRC power costs.xls Chart 2_4 32 Regulatory Assets and Liabilities  7 06- Exhibit D 3" xfId="5263"/>
    <cellStyle name="_VC 6.15.06 update on 06GRC power costs.xls Chart 2_4 32 Regulatory Assets and Liabilities  7 06- Exhibit D 3 2" xfId="19359"/>
    <cellStyle name="_VC 6.15.06 update on 06GRC power costs.xls Chart 2_4 32 Regulatory Assets and Liabilities  7 06- Exhibit D 3 2 2" xfId="28177"/>
    <cellStyle name="_VC 6.15.06 update on 06GRC power costs.xls Chart 2_4 32 Regulatory Assets and Liabilities  7 06- Exhibit D 3 3" xfId="28178"/>
    <cellStyle name="_VC 6.15.06 update on 06GRC power costs.xls Chart 2_4 32 Regulatory Assets and Liabilities  7 06- Exhibit D 4" xfId="14659"/>
    <cellStyle name="_VC 6.15.06 update on 06GRC power costs.xls Chart 2_4 32 Regulatory Assets and Liabilities  7 06- Exhibit D 4 2" xfId="28179"/>
    <cellStyle name="_VC 6.15.06 update on 06GRC power costs.xls Chart 2_4 32 Regulatory Assets and Liabilities  7 06- Exhibit D 4 2 2" xfId="28180"/>
    <cellStyle name="_VC 6.15.06 update on 06GRC power costs.xls Chart 2_4 32 Regulatory Assets and Liabilities  7 06- Exhibit D 4 3" xfId="28181"/>
    <cellStyle name="_VC 6.15.06 update on 06GRC power costs.xls Chart 2_4 32 Regulatory Assets and Liabilities  7 06- Exhibit D 5" xfId="28182"/>
    <cellStyle name="_VC 6.15.06 update on 06GRC power costs.xls Chart 2_4 32 Regulatory Assets and Liabilities  7 06- Exhibit D 5 2" xfId="28183"/>
    <cellStyle name="_VC 6.15.06 update on 06GRC power costs.xls Chart 2_4 32 Regulatory Assets and Liabilities  7 06- Exhibit D 6" xfId="28184"/>
    <cellStyle name="_VC 6.15.06 update on 06GRC power costs.xls Chart 2_4 32 Regulatory Assets and Liabilities  7 06- Exhibit D 6 2" xfId="28185"/>
    <cellStyle name="_VC 6.15.06 update on 06GRC power costs.xls Chart 2_4 32 Regulatory Assets and Liabilities  7 06- Exhibit D_DEM-WP(C) ENERG10C--ctn Mid-C_042010 2010GRC" xfId="9844"/>
    <cellStyle name="_VC 6.15.06 update on 06GRC power costs.xls Chart 2_4 32 Regulatory Assets and Liabilities  7 06- Exhibit D_DEM-WP(C) ENERG10C--ctn Mid-C_042010 2010GRC 2" xfId="39638"/>
    <cellStyle name="_VC 6.15.06 update on 06GRC power costs.xls Chart 2_4 32 Regulatory Assets and Liabilities  7 06- Exhibit D_NIM Summary" xfId="5264"/>
    <cellStyle name="_VC 6.15.06 update on 06GRC power costs.xls Chart 2_4 32 Regulatory Assets and Liabilities  7 06- Exhibit D_NIM Summary 2" xfId="5265"/>
    <cellStyle name="_VC 6.15.06 update on 06GRC power costs.xls Chart 2_4 32 Regulatory Assets and Liabilities  7 06- Exhibit D_NIM Summary 2 2" xfId="14661"/>
    <cellStyle name="_VC 6.15.06 update on 06GRC power costs.xls Chart 2_4 32 Regulatory Assets and Liabilities  7 06- Exhibit D_NIM Summary 2 2 2" xfId="28186"/>
    <cellStyle name="_VC 6.15.06 update on 06GRC power costs.xls Chart 2_4 32 Regulatory Assets and Liabilities  7 06- Exhibit D_NIM Summary 2 2 2 2" xfId="28187"/>
    <cellStyle name="_VC 6.15.06 update on 06GRC power costs.xls Chart 2_4 32 Regulatory Assets and Liabilities  7 06- Exhibit D_NIM Summary 2 3" xfId="28188"/>
    <cellStyle name="_VC 6.15.06 update on 06GRC power costs.xls Chart 2_4 32 Regulatory Assets and Liabilities  7 06- Exhibit D_NIM Summary 2 3 2" xfId="28189"/>
    <cellStyle name="_VC 6.15.06 update on 06GRC power costs.xls Chart 2_4 32 Regulatory Assets and Liabilities  7 06- Exhibit D_NIM Summary 2 4" xfId="28190"/>
    <cellStyle name="_VC 6.15.06 update on 06GRC power costs.xls Chart 2_4 32 Regulatory Assets and Liabilities  7 06- Exhibit D_NIM Summary 2 4 2" xfId="28191"/>
    <cellStyle name="_VC 6.15.06 update on 06GRC power costs.xls Chart 2_4 32 Regulatory Assets and Liabilities  7 06- Exhibit D_NIM Summary 3" xfId="12645"/>
    <cellStyle name="_VC 6.15.06 update on 06GRC power costs.xls Chart 2_4 32 Regulatory Assets and Liabilities  7 06- Exhibit D_NIM Summary 3 2" xfId="28192"/>
    <cellStyle name="_VC 6.15.06 update on 06GRC power costs.xls Chart 2_4 32 Regulatory Assets and Liabilities  7 06- Exhibit D_NIM Summary 3 2 2" xfId="28193"/>
    <cellStyle name="_VC 6.15.06 update on 06GRC power costs.xls Chart 2_4 32 Regulatory Assets and Liabilities  7 06- Exhibit D_NIM Summary 3 3" xfId="28194"/>
    <cellStyle name="_VC 6.15.06 update on 06GRC power costs.xls Chart 2_4 32 Regulatory Assets and Liabilities  7 06- Exhibit D_NIM Summary 4" xfId="28195"/>
    <cellStyle name="_VC 6.15.06 update on 06GRC power costs.xls Chart 2_4 32 Regulatory Assets and Liabilities  7 06- Exhibit D_NIM Summary 4 2" xfId="28196"/>
    <cellStyle name="_VC 6.15.06 update on 06GRC power costs.xls Chart 2_4 32 Regulatory Assets and Liabilities  7 06- Exhibit D_NIM Summary 4 2 2" xfId="28197"/>
    <cellStyle name="_VC 6.15.06 update on 06GRC power costs.xls Chart 2_4 32 Regulatory Assets and Liabilities  7 06- Exhibit D_NIM Summary 4 3" xfId="28198"/>
    <cellStyle name="_VC 6.15.06 update on 06GRC power costs.xls Chart 2_4 32 Regulatory Assets and Liabilities  7 06- Exhibit D_NIM Summary 5" xfId="28199"/>
    <cellStyle name="_VC 6.15.06 update on 06GRC power costs.xls Chart 2_4 32 Regulatory Assets and Liabilities  7 06- Exhibit D_NIM Summary 5 2" xfId="28200"/>
    <cellStyle name="_VC 6.15.06 update on 06GRC power costs.xls Chart 2_4 32 Regulatory Assets and Liabilities  7 06- Exhibit D_NIM Summary 6" xfId="28201"/>
    <cellStyle name="_VC 6.15.06 update on 06GRC power costs.xls Chart 2_4 32 Regulatory Assets and Liabilities  7 06- Exhibit D_NIM Summary 6 2" xfId="28202"/>
    <cellStyle name="_VC 6.15.06 update on 06GRC power costs.xls Chart 2_4 32 Regulatory Assets and Liabilities  7 06- Exhibit D_NIM Summary_DEM-WP(C) ENERG10C--ctn Mid-C_042010 2010GRC" xfId="9845"/>
    <cellStyle name="_VC 6.15.06 update on 06GRC power costs.xls Chart 2_4 32 Regulatory Assets and Liabilities  7 06- Exhibit D_NIM Summary_DEM-WP(C) ENERG10C--ctn Mid-C_042010 2010GRC 2" xfId="39639"/>
    <cellStyle name="_VC 6.15.06 update on 06GRC power costs.xls Chart 2_AURORA Total New" xfId="5266"/>
    <cellStyle name="_VC 6.15.06 update on 06GRC power costs.xls Chart 2_AURORA Total New 2" xfId="5267"/>
    <cellStyle name="_VC 6.15.06 update on 06GRC power costs.xls Chart 2_AURORA Total New 2 2" xfId="14663"/>
    <cellStyle name="_VC 6.15.06 update on 06GRC power costs.xls Chart 2_AURORA Total New 2 2 2" xfId="28203"/>
    <cellStyle name="_VC 6.15.06 update on 06GRC power costs.xls Chart 2_AURORA Total New 2 2 2 2" xfId="28204"/>
    <cellStyle name="_VC 6.15.06 update on 06GRC power costs.xls Chart 2_AURORA Total New 2 3" xfId="28205"/>
    <cellStyle name="_VC 6.15.06 update on 06GRC power costs.xls Chart 2_AURORA Total New 2 3 2" xfId="28206"/>
    <cellStyle name="_VC 6.15.06 update on 06GRC power costs.xls Chart 2_AURORA Total New 2 4" xfId="28207"/>
    <cellStyle name="_VC 6.15.06 update on 06GRC power costs.xls Chart 2_AURORA Total New 2 4 2" xfId="28208"/>
    <cellStyle name="_VC 6.15.06 update on 06GRC power costs.xls Chart 2_AURORA Total New 3" xfId="14662"/>
    <cellStyle name="_VC 6.15.06 update on 06GRC power costs.xls Chart 2_AURORA Total New 3 2" xfId="28209"/>
    <cellStyle name="_VC 6.15.06 update on 06GRC power costs.xls Chart 2_AURORA Total New 3 2 2" xfId="28210"/>
    <cellStyle name="_VC 6.15.06 update on 06GRC power costs.xls Chart 2_AURORA Total New 4" xfId="28211"/>
    <cellStyle name="_VC 6.15.06 update on 06GRC power costs.xls Chart 2_AURORA Total New 4 2" xfId="28212"/>
    <cellStyle name="_VC 6.15.06 update on 06GRC power costs.xls Chart 2_AURORA Total New 5" xfId="28213"/>
    <cellStyle name="_VC 6.15.06 update on 06GRC power costs.xls Chart 2_AURORA Total New 5 2" xfId="28214"/>
    <cellStyle name="_VC 6.15.06 update on 06GRC power costs.xls Chart 2_Book2" xfId="5268"/>
    <cellStyle name="_VC 6.15.06 update on 06GRC power costs.xls Chart 2_Book2 2" xfId="5269"/>
    <cellStyle name="_VC 6.15.06 update on 06GRC power costs.xls Chart 2_Book2 2 2" xfId="5270"/>
    <cellStyle name="_VC 6.15.06 update on 06GRC power costs.xls Chart 2_Book2 2 2 2" xfId="19360"/>
    <cellStyle name="_VC 6.15.06 update on 06GRC power costs.xls Chart 2_Book2 2 2 2 2" xfId="28215"/>
    <cellStyle name="_VC 6.15.06 update on 06GRC power costs.xls Chart 2_Book2 2 3" xfId="14665"/>
    <cellStyle name="_VC 6.15.06 update on 06GRC power costs.xls Chart 2_Book2 2 3 2" xfId="28216"/>
    <cellStyle name="_VC 6.15.06 update on 06GRC power costs.xls Chart 2_Book2 2 4" xfId="28217"/>
    <cellStyle name="_VC 6.15.06 update on 06GRC power costs.xls Chart 2_Book2 2 4 2" xfId="28218"/>
    <cellStyle name="_VC 6.15.06 update on 06GRC power costs.xls Chart 2_Book2 3" xfId="5271"/>
    <cellStyle name="_VC 6.15.06 update on 06GRC power costs.xls Chart 2_Book2 3 2" xfId="19361"/>
    <cellStyle name="_VC 6.15.06 update on 06GRC power costs.xls Chart 2_Book2 3 2 2" xfId="28219"/>
    <cellStyle name="_VC 6.15.06 update on 06GRC power costs.xls Chart 2_Book2 3 3" xfId="28220"/>
    <cellStyle name="_VC 6.15.06 update on 06GRC power costs.xls Chart 2_Book2 4" xfId="14664"/>
    <cellStyle name="_VC 6.15.06 update on 06GRC power costs.xls Chart 2_Book2 4 2" xfId="28221"/>
    <cellStyle name="_VC 6.15.06 update on 06GRC power costs.xls Chart 2_Book2 4 2 2" xfId="28222"/>
    <cellStyle name="_VC 6.15.06 update on 06GRC power costs.xls Chart 2_Book2 4 3" xfId="28223"/>
    <cellStyle name="_VC 6.15.06 update on 06GRC power costs.xls Chart 2_Book2 5" xfId="28224"/>
    <cellStyle name="_VC 6.15.06 update on 06GRC power costs.xls Chart 2_Book2 5 2" xfId="28225"/>
    <cellStyle name="_VC 6.15.06 update on 06GRC power costs.xls Chart 2_Book2 6" xfId="28226"/>
    <cellStyle name="_VC 6.15.06 update on 06GRC power costs.xls Chart 2_Book2 6 2" xfId="28227"/>
    <cellStyle name="_VC 6.15.06 update on 06GRC power costs.xls Chart 2_Book2_Adj Bench DR 3 for Initial Briefs (Electric)" xfId="5272"/>
    <cellStyle name="_VC 6.15.06 update on 06GRC power costs.xls Chart 2_Book2_Adj Bench DR 3 for Initial Briefs (Electric) 2" xfId="5273"/>
    <cellStyle name="_VC 6.15.06 update on 06GRC power costs.xls Chart 2_Book2_Adj Bench DR 3 for Initial Briefs (Electric) 2 2" xfId="5274"/>
    <cellStyle name="_VC 6.15.06 update on 06GRC power costs.xls Chart 2_Book2_Adj Bench DR 3 for Initial Briefs (Electric) 2 2 2" xfId="19362"/>
    <cellStyle name="_VC 6.15.06 update on 06GRC power costs.xls Chart 2_Book2_Adj Bench DR 3 for Initial Briefs (Electric) 2 2 2 2" xfId="28228"/>
    <cellStyle name="_VC 6.15.06 update on 06GRC power costs.xls Chart 2_Book2_Adj Bench DR 3 for Initial Briefs (Electric) 2 3" xfId="14667"/>
    <cellStyle name="_VC 6.15.06 update on 06GRC power costs.xls Chart 2_Book2_Adj Bench DR 3 for Initial Briefs (Electric) 2 3 2" xfId="28229"/>
    <cellStyle name="_VC 6.15.06 update on 06GRC power costs.xls Chart 2_Book2_Adj Bench DR 3 for Initial Briefs (Electric) 2 4" xfId="28230"/>
    <cellStyle name="_VC 6.15.06 update on 06GRC power costs.xls Chart 2_Book2_Adj Bench DR 3 for Initial Briefs (Electric) 2 4 2" xfId="28231"/>
    <cellStyle name="_VC 6.15.06 update on 06GRC power costs.xls Chart 2_Book2_Adj Bench DR 3 for Initial Briefs (Electric) 3" xfId="5275"/>
    <cellStyle name="_VC 6.15.06 update on 06GRC power costs.xls Chart 2_Book2_Adj Bench DR 3 for Initial Briefs (Electric) 3 2" xfId="19363"/>
    <cellStyle name="_VC 6.15.06 update on 06GRC power costs.xls Chart 2_Book2_Adj Bench DR 3 for Initial Briefs (Electric) 3 2 2" xfId="28232"/>
    <cellStyle name="_VC 6.15.06 update on 06GRC power costs.xls Chart 2_Book2_Adj Bench DR 3 for Initial Briefs (Electric) 3 3" xfId="28233"/>
    <cellStyle name="_VC 6.15.06 update on 06GRC power costs.xls Chart 2_Book2_Adj Bench DR 3 for Initial Briefs (Electric) 4" xfId="14666"/>
    <cellStyle name="_VC 6.15.06 update on 06GRC power costs.xls Chart 2_Book2_Adj Bench DR 3 for Initial Briefs (Electric) 4 2" xfId="28234"/>
    <cellStyle name="_VC 6.15.06 update on 06GRC power costs.xls Chart 2_Book2_Adj Bench DR 3 for Initial Briefs (Electric) 4 2 2" xfId="28235"/>
    <cellStyle name="_VC 6.15.06 update on 06GRC power costs.xls Chart 2_Book2_Adj Bench DR 3 for Initial Briefs (Electric) 4 3" xfId="28236"/>
    <cellStyle name="_VC 6.15.06 update on 06GRC power costs.xls Chart 2_Book2_Adj Bench DR 3 for Initial Briefs (Electric) 5" xfId="28237"/>
    <cellStyle name="_VC 6.15.06 update on 06GRC power costs.xls Chart 2_Book2_Adj Bench DR 3 for Initial Briefs (Electric) 5 2" xfId="28238"/>
    <cellStyle name="_VC 6.15.06 update on 06GRC power costs.xls Chart 2_Book2_Adj Bench DR 3 for Initial Briefs (Electric) 6" xfId="28239"/>
    <cellStyle name="_VC 6.15.06 update on 06GRC power costs.xls Chart 2_Book2_Adj Bench DR 3 for Initial Briefs (Electric) 6 2" xfId="28240"/>
    <cellStyle name="_VC 6.15.06 update on 06GRC power costs.xls Chart 2_Book2_Adj Bench DR 3 for Initial Briefs (Electric)_DEM-WP(C) ENERG10C--ctn Mid-C_042010 2010GRC" xfId="9846"/>
    <cellStyle name="_VC 6.15.06 update on 06GRC power costs.xls Chart 2_Book2_Adj Bench DR 3 for Initial Briefs (Electric)_DEM-WP(C) ENERG10C--ctn Mid-C_042010 2010GRC 2" xfId="39640"/>
    <cellStyle name="_VC 6.15.06 update on 06GRC power costs.xls Chart 2_Book2_DEM-WP(C) ENERG10C--ctn Mid-C_042010 2010GRC" xfId="9847"/>
    <cellStyle name="_VC 6.15.06 update on 06GRC power costs.xls Chart 2_Book2_DEM-WP(C) ENERG10C--ctn Mid-C_042010 2010GRC 2" xfId="39641"/>
    <cellStyle name="_VC 6.15.06 update on 06GRC power costs.xls Chart 2_Book2_Electric Rev Req Model (2009 GRC) Rebuttal" xfId="5276"/>
    <cellStyle name="_VC 6.15.06 update on 06GRC power costs.xls Chart 2_Book2_Electric Rev Req Model (2009 GRC) Rebuttal 2" xfId="5277"/>
    <cellStyle name="_VC 6.15.06 update on 06GRC power costs.xls Chart 2_Book2_Electric Rev Req Model (2009 GRC) Rebuttal 2 2" xfId="5278"/>
    <cellStyle name="_VC 6.15.06 update on 06GRC power costs.xls Chart 2_Book2_Electric Rev Req Model (2009 GRC) Rebuttal 2 2 2" xfId="19364"/>
    <cellStyle name="_VC 6.15.06 update on 06GRC power costs.xls Chart 2_Book2_Electric Rev Req Model (2009 GRC) Rebuttal 2 3" xfId="16467"/>
    <cellStyle name="_VC 6.15.06 update on 06GRC power costs.xls Chart 2_Book2_Electric Rev Req Model (2009 GRC) Rebuttal 3" xfId="5279"/>
    <cellStyle name="_VC 6.15.06 update on 06GRC power costs.xls Chart 2_Book2_Electric Rev Req Model (2009 GRC) Rebuttal 3 2" xfId="19365"/>
    <cellStyle name="_VC 6.15.06 update on 06GRC power costs.xls Chart 2_Book2_Electric Rev Req Model (2009 GRC) Rebuttal 4" xfId="14668"/>
    <cellStyle name="_VC 6.15.06 update on 06GRC power costs.xls Chart 2_Book2_Electric Rev Req Model (2009 GRC) Rebuttal REmoval of New  WH Solar AdjustMI" xfId="5280"/>
    <cellStyle name="_VC 6.15.06 update on 06GRC power costs.xls Chart 2_Book2_Electric Rev Req Model (2009 GRC) Rebuttal REmoval of New  WH Solar AdjustMI 2" xfId="5281"/>
    <cellStyle name="_VC 6.15.06 update on 06GRC power costs.xls Chart 2_Book2_Electric Rev Req Model (2009 GRC) Rebuttal REmoval of New  WH Solar AdjustMI 2 2" xfId="5282"/>
    <cellStyle name="_VC 6.15.06 update on 06GRC power costs.xls Chart 2_Book2_Electric Rev Req Model (2009 GRC) Rebuttal REmoval of New  WH Solar AdjustMI 2 2 2" xfId="19366"/>
    <cellStyle name="_VC 6.15.06 update on 06GRC power costs.xls Chart 2_Book2_Electric Rev Req Model (2009 GRC) Rebuttal REmoval of New  WH Solar AdjustMI 2 2 2 2" xfId="28241"/>
    <cellStyle name="_VC 6.15.06 update on 06GRC power costs.xls Chart 2_Book2_Electric Rev Req Model (2009 GRC) Rebuttal REmoval of New  WH Solar AdjustMI 2 3" xfId="14670"/>
    <cellStyle name="_VC 6.15.06 update on 06GRC power costs.xls Chart 2_Book2_Electric Rev Req Model (2009 GRC) Rebuttal REmoval of New  WH Solar AdjustMI 2 3 2" xfId="28242"/>
    <cellStyle name="_VC 6.15.06 update on 06GRC power costs.xls Chart 2_Book2_Electric Rev Req Model (2009 GRC) Rebuttal REmoval of New  WH Solar AdjustMI 2 4" xfId="28243"/>
    <cellStyle name="_VC 6.15.06 update on 06GRC power costs.xls Chart 2_Book2_Electric Rev Req Model (2009 GRC) Rebuttal REmoval of New  WH Solar AdjustMI 2 4 2" xfId="28244"/>
    <cellStyle name="_VC 6.15.06 update on 06GRC power costs.xls Chart 2_Book2_Electric Rev Req Model (2009 GRC) Rebuttal REmoval of New  WH Solar AdjustMI 3" xfId="5283"/>
    <cellStyle name="_VC 6.15.06 update on 06GRC power costs.xls Chart 2_Book2_Electric Rev Req Model (2009 GRC) Rebuttal REmoval of New  WH Solar AdjustMI 3 2" xfId="19367"/>
    <cellStyle name="_VC 6.15.06 update on 06GRC power costs.xls Chart 2_Book2_Electric Rev Req Model (2009 GRC) Rebuttal REmoval of New  WH Solar AdjustMI 3 2 2" xfId="28245"/>
    <cellStyle name="_VC 6.15.06 update on 06GRC power costs.xls Chart 2_Book2_Electric Rev Req Model (2009 GRC) Rebuttal REmoval of New  WH Solar AdjustMI 3 3" xfId="28246"/>
    <cellStyle name="_VC 6.15.06 update on 06GRC power costs.xls Chart 2_Book2_Electric Rev Req Model (2009 GRC) Rebuttal REmoval of New  WH Solar AdjustMI 4" xfId="14669"/>
    <cellStyle name="_VC 6.15.06 update on 06GRC power costs.xls Chart 2_Book2_Electric Rev Req Model (2009 GRC) Rebuttal REmoval of New  WH Solar AdjustMI 4 2" xfId="28247"/>
    <cellStyle name="_VC 6.15.06 update on 06GRC power costs.xls Chart 2_Book2_Electric Rev Req Model (2009 GRC) Rebuttal REmoval of New  WH Solar AdjustMI 4 2 2" xfId="28248"/>
    <cellStyle name="_VC 6.15.06 update on 06GRC power costs.xls Chart 2_Book2_Electric Rev Req Model (2009 GRC) Rebuttal REmoval of New  WH Solar AdjustMI 4 3" xfId="28249"/>
    <cellStyle name="_VC 6.15.06 update on 06GRC power costs.xls Chart 2_Book2_Electric Rev Req Model (2009 GRC) Rebuttal REmoval of New  WH Solar AdjustMI 5" xfId="28250"/>
    <cellStyle name="_VC 6.15.06 update on 06GRC power costs.xls Chart 2_Book2_Electric Rev Req Model (2009 GRC) Rebuttal REmoval of New  WH Solar AdjustMI 5 2" xfId="28251"/>
    <cellStyle name="_VC 6.15.06 update on 06GRC power costs.xls Chart 2_Book2_Electric Rev Req Model (2009 GRC) Rebuttal REmoval of New  WH Solar AdjustMI 6" xfId="28252"/>
    <cellStyle name="_VC 6.15.06 update on 06GRC power costs.xls Chart 2_Book2_Electric Rev Req Model (2009 GRC) Rebuttal REmoval of New  WH Solar AdjustMI 6 2" xfId="28253"/>
    <cellStyle name="_VC 6.15.06 update on 06GRC power costs.xls Chart 2_Book2_Electric Rev Req Model (2009 GRC) Rebuttal REmoval of New  WH Solar AdjustMI_DEM-WP(C) ENERG10C--ctn Mid-C_042010 2010GRC" xfId="9848"/>
    <cellStyle name="_VC 6.15.06 update on 06GRC power costs.xls Chart 2_Book2_Electric Rev Req Model (2009 GRC) Rebuttal REmoval of New  WH Solar AdjustMI_DEM-WP(C) ENERG10C--ctn Mid-C_042010 2010GRC 2" xfId="39642"/>
    <cellStyle name="_VC 6.15.06 update on 06GRC power costs.xls Chart 2_Book2_Electric Rev Req Model (2009 GRC) Revised 01-18-2010" xfId="5284"/>
    <cellStyle name="_VC 6.15.06 update on 06GRC power costs.xls Chart 2_Book2_Electric Rev Req Model (2009 GRC) Revised 01-18-2010 2" xfId="5285"/>
    <cellStyle name="_VC 6.15.06 update on 06GRC power costs.xls Chart 2_Book2_Electric Rev Req Model (2009 GRC) Revised 01-18-2010 2 2" xfId="5286"/>
    <cellStyle name="_VC 6.15.06 update on 06GRC power costs.xls Chart 2_Book2_Electric Rev Req Model (2009 GRC) Revised 01-18-2010 2 2 2" xfId="19368"/>
    <cellStyle name="_VC 6.15.06 update on 06GRC power costs.xls Chart 2_Book2_Electric Rev Req Model (2009 GRC) Revised 01-18-2010 2 2 2 2" xfId="28254"/>
    <cellStyle name="_VC 6.15.06 update on 06GRC power costs.xls Chart 2_Book2_Electric Rev Req Model (2009 GRC) Revised 01-18-2010 2 3" xfId="14672"/>
    <cellStyle name="_VC 6.15.06 update on 06GRC power costs.xls Chart 2_Book2_Electric Rev Req Model (2009 GRC) Revised 01-18-2010 2 3 2" xfId="28255"/>
    <cellStyle name="_VC 6.15.06 update on 06GRC power costs.xls Chart 2_Book2_Electric Rev Req Model (2009 GRC) Revised 01-18-2010 2 4" xfId="28256"/>
    <cellStyle name="_VC 6.15.06 update on 06GRC power costs.xls Chart 2_Book2_Electric Rev Req Model (2009 GRC) Revised 01-18-2010 2 4 2" xfId="28257"/>
    <cellStyle name="_VC 6.15.06 update on 06GRC power costs.xls Chart 2_Book2_Electric Rev Req Model (2009 GRC) Revised 01-18-2010 3" xfId="5287"/>
    <cellStyle name="_VC 6.15.06 update on 06GRC power costs.xls Chart 2_Book2_Electric Rev Req Model (2009 GRC) Revised 01-18-2010 3 2" xfId="19369"/>
    <cellStyle name="_VC 6.15.06 update on 06GRC power costs.xls Chart 2_Book2_Electric Rev Req Model (2009 GRC) Revised 01-18-2010 3 2 2" xfId="28258"/>
    <cellStyle name="_VC 6.15.06 update on 06GRC power costs.xls Chart 2_Book2_Electric Rev Req Model (2009 GRC) Revised 01-18-2010 3 3" xfId="28259"/>
    <cellStyle name="_VC 6.15.06 update on 06GRC power costs.xls Chart 2_Book2_Electric Rev Req Model (2009 GRC) Revised 01-18-2010 4" xfId="14671"/>
    <cellStyle name="_VC 6.15.06 update on 06GRC power costs.xls Chart 2_Book2_Electric Rev Req Model (2009 GRC) Revised 01-18-2010 4 2" xfId="28260"/>
    <cellStyle name="_VC 6.15.06 update on 06GRC power costs.xls Chart 2_Book2_Electric Rev Req Model (2009 GRC) Revised 01-18-2010 4 2 2" xfId="28261"/>
    <cellStyle name="_VC 6.15.06 update on 06GRC power costs.xls Chart 2_Book2_Electric Rev Req Model (2009 GRC) Revised 01-18-2010 4 3" xfId="28262"/>
    <cellStyle name="_VC 6.15.06 update on 06GRC power costs.xls Chart 2_Book2_Electric Rev Req Model (2009 GRC) Revised 01-18-2010 5" xfId="28263"/>
    <cellStyle name="_VC 6.15.06 update on 06GRC power costs.xls Chart 2_Book2_Electric Rev Req Model (2009 GRC) Revised 01-18-2010 5 2" xfId="28264"/>
    <cellStyle name="_VC 6.15.06 update on 06GRC power costs.xls Chart 2_Book2_Electric Rev Req Model (2009 GRC) Revised 01-18-2010 6" xfId="28265"/>
    <cellStyle name="_VC 6.15.06 update on 06GRC power costs.xls Chart 2_Book2_Electric Rev Req Model (2009 GRC) Revised 01-18-2010 6 2" xfId="28266"/>
    <cellStyle name="_VC 6.15.06 update on 06GRC power costs.xls Chart 2_Book2_Electric Rev Req Model (2009 GRC) Revised 01-18-2010_DEM-WP(C) ENERG10C--ctn Mid-C_042010 2010GRC" xfId="9849"/>
    <cellStyle name="_VC 6.15.06 update on 06GRC power costs.xls Chart 2_Book2_Electric Rev Req Model (2009 GRC) Revised 01-18-2010_DEM-WP(C) ENERG10C--ctn Mid-C_042010 2010GRC 2" xfId="39643"/>
    <cellStyle name="_VC 6.15.06 update on 06GRC power costs.xls Chart 2_Book2_Final Order Electric EXHIBIT A-1" xfId="5288"/>
    <cellStyle name="_VC 6.15.06 update on 06GRC power costs.xls Chart 2_Book2_Final Order Electric EXHIBIT A-1 2" xfId="5289"/>
    <cellStyle name="_VC 6.15.06 update on 06GRC power costs.xls Chart 2_Book2_Final Order Electric EXHIBIT A-1 2 2" xfId="5290"/>
    <cellStyle name="_VC 6.15.06 update on 06GRC power costs.xls Chart 2_Book2_Final Order Electric EXHIBIT A-1 2 2 2" xfId="19370"/>
    <cellStyle name="_VC 6.15.06 update on 06GRC power costs.xls Chart 2_Book2_Final Order Electric EXHIBIT A-1 2 3" xfId="16468"/>
    <cellStyle name="_VC 6.15.06 update on 06GRC power costs.xls Chart 2_Book2_Final Order Electric EXHIBIT A-1 3" xfId="5291"/>
    <cellStyle name="_VC 6.15.06 update on 06GRC power costs.xls Chart 2_Book2_Final Order Electric EXHIBIT A-1 3 2" xfId="19371"/>
    <cellStyle name="_VC 6.15.06 update on 06GRC power costs.xls Chart 2_Book2_Final Order Electric EXHIBIT A-1 3 2 2" xfId="28267"/>
    <cellStyle name="_VC 6.15.06 update on 06GRC power costs.xls Chart 2_Book2_Final Order Electric EXHIBIT A-1 3 3" xfId="28268"/>
    <cellStyle name="_VC 6.15.06 update on 06GRC power costs.xls Chart 2_Book2_Final Order Electric EXHIBIT A-1 4" xfId="14673"/>
    <cellStyle name="_VC 6.15.06 update on 06GRC power costs.xls Chart 2_Book2_Final Order Electric EXHIBIT A-1 4 2" xfId="28269"/>
    <cellStyle name="_VC 6.15.06 update on 06GRC power costs.xls Chart 2_Book2_Final Order Electric EXHIBIT A-1 5" xfId="28270"/>
    <cellStyle name="_VC 6.15.06 update on 06GRC power costs.xls Chart 2_Book2_Final Order Electric EXHIBIT A-1 6" xfId="28271"/>
    <cellStyle name="_VC 6.15.06 update on 06GRC power costs.xls Chart 2_Book4" xfId="5292"/>
    <cellStyle name="_VC 6.15.06 update on 06GRC power costs.xls Chart 2_Book4 2" xfId="5293"/>
    <cellStyle name="_VC 6.15.06 update on 06GRC power costs.xls Chart 2_Book4 2 2" xfId="5294"/>
    <cellStyle name="_VC 6.15.06 update on 06GRC power costs.xls Chart 2_Book4 2 2 2" xfId="19372"/>
    <cellStyle name="_VC 6.15.06 update on 06GRC power costs.xls Chart 2_Book4 2 2 2 2" xfId="28272"/>
    <cellStyle name="_VC 6.15.06 update on 06GRC power costs.xls Chart 2_Book4 2 3" xfId="14675"/>
    <cellStyle name="_VC 6.15.06 update on 06GRC power costs.xls Chart 2_Book4 2 3 2" xfId="28273"/>
    <cellStyle name="_VC 6.15.06 update on 06GRC power costs.xls Chart 2_Book4 2 4" xfId="28274"/>
    <cellStyle name="_VC 6.15.06 update on 06GRC power costs.xls Chart 2_Book4 2 4 2" xfId="28275"/>
    <cellStyle name="_VC 6.15.06 update on 06GRC power costs.xls Chart 2_Book4 3" xfId="5295"/>
    <cellStyle name="_VC 6.15.06 update on 06GRC power costs.xls Chart 2_Book4 3 2" xfId="19373"/>
    <cellStyle name="_VC 6.15.06 update on 06GRC power costs.xls Chart 2_Book4 3 2 2" xfId="28276"/>
    <cellStyle name="_VC 6.15.06 update on 06GRC power costs.xls Chart 2_Book4 3 3" xfId="28277"/>
    <cellStyle name="_VC 6.15.06 update on 06GRC power costs.xls Chart 2_Book4 4" xfId="14674"/>
    <cellStyle name="_VC 6.15.06 update on 06GRC power costs.xls Chart 2_Book4 4 2" xfId="28278"/>
    <cellStyle name="_VC 6.15.06 update on 06GRC power costs.xls Chart 2_Book4 4 2 2" xfId="28279"/>
    <cellStyle name="_VC 6.15.06 update on 06GRC power costs.xls Chart 2_Book4 4 3" xfId="28280"/>
    <cellStyle name="_VC 6.15.06 update on 06GRC power costs.xls Chart 2_Book4 5" xfId="28281"/>
    <cellStyle name="_VC 6.15.06 update on 06GRC power costs.xls Chart 2_Book4 5 2" xfId="28282"/>
    <cellStyle name="_VC 6.15.06 update on 06GRC power costs.xls Chart 2_Book4 6" xfId="28283"/>
    <cellStyle name="_VC 6.15.06 update on 06GRC power costs.xls Chart 2_Book4 6 2" xfId="28284"/>
    <cellStyle name="_VC 6.15.06 update on 06GRC power costs.xls Chart 2_Book4_DEM-WP(C) ENERG10C--ctn Mid-C_042010 2010GRC" xfId="9850"/>
    <cellStyle name="_VC 6.15.06 update on 06GRC power costs.xls Chart 2_Book4_DEM-WP(C) ENERG10C--ctn Mid-C_042010 2010GRC 2" xfId="39644"/>
    <cellStyle name="_VC 6.15.06 update on 06GRC power costs.xls Chart 2_Book9" xfId="5296"/>
    <cellStyle name="_VC 6.15.06 update on 06GRC power costs.xls Chart 2_Book9 2" xfId="5297"/>
    <cellStyle name="_VC 6.15.06 update on 06GRC power costs.xls Chart 2_Book9 2 2" xfId="5298"/>
    <cellStyle name="_VC 6.15.06 update on 06GRC power costs.xls Chart 2_Book9 2 2 2" xfId="19374"/>
    <cellStyle name="_VC 6.15.06 update on 06GRC power costs.xls Chart 2_Book9 2 2 2 2" xfId="28285"/>
    <cellStyle name="_VC 6.15.06 update on 06GRC power costs.xls Chart 2_Book9 2 3" xfId="14677"/>
    <cellStyle name="_VC 6.15.06 update on 06GRC power costs.xls Chart 2_Book9 2 3 2" xfId="28286"/>
    <cellStyle name="_VC 6.15.06 update on 06GRC power costs.xls Chart 2_Book9 2 4" xfId="28287"/>
    <cellStyle name="_VC 6.15.06 update on 06GRC power costs.xls Chart 2_Book9 2 4 2" xfId="28288"/>
    <cellStyle name="_VC 6.15.06 update on 06GRC power costs.xls Chart 2_Book9 3" xfId="5299"/>
    <cellStyle name="_VC 6.15.06 update on 06GRC power costs.xls Chart 2_Book9 3 2" xfId="19375"/>
    <cellStyle name="_VC 6.15.06 update on 06GRC power costs.xls Chart 2_Book9 3 2 2" xfId="28289"/>
    <cellStyle name="_VC 6.15.06 update on 06GRC power costs.xls Chart 2_Book9 3 3" xfId="28290"/>
    <cellStyle name="_VC 6.15.06 update on 06GRC power costs.xls Chart 2_Book9 4" xfId="14676"/>
    <cellStyle name="_VC 6.15.06 update on 06GRC power costs.xls Chart 2_Book9 4 2" xfId="28291"/>
    <cellStyle name="_VC 6.15.06 update on 06GRC power costs.xls Chart 2_Book9 4 2 2" xfId="28292"/>
    <cellStyle name="_VC 6.15.06 update on 06GRC power costs.xls Chart 2_Book9 4 3" xfId="28293"/>
    <cellStyle name="_VC 6.15.06 update on 06GRC power costs.xls Chart 2_Book9 5" xfId="28294"/>
    <cellStyle name="_VC 6.15.06 update on 06GRC power costs.xls Chart 2_Book9 5 2" xfId="28295"/>
    <cellStyle name="_VC 6.15.06 update on 06GRC power costs.xls Chart 2_Book9 6" xfId="28296"/>
    <cellStyle name="_VC 6.15.06 update on 06GRC power costs.xls Chart 2_Book9 6 2" xfId="28297"/>
    <cellStyle name="_VC 6.15.06 update on 06GRC power costs.xls Chart 2_Book9_DEM-WP(C) ENERG10C--ctn Mid-C_042010 2010GRC" xfId="9851"/>
    <cellStyle name="_VC 6.15.06 update on 06GRC power costs.xls Chart 2_Book9_DEM-WP(C) ENERG10C--ctn Mid-C_042010 2010GRC 2" xfId="39645"/>
    <cellStyle name="_VC 6.15.06 update on 06GRC power costs.xls Chart 2_Chelan PUD Power Costs (8-10)" xfId="9852"/>
    <cellStyle name="_VC 6.15.06 update on 06GRC power costs.xls Chart 2_Chelan PUD Power Costs (8-10) 2" xfId="28298"/>
    <cellStyle name="_VC 6.15.06 update on 06GRC power costs.xls Chart 2_DEM-WP(C) Chelan Power Costs" xfId="9853"/>
    <cellStyle name="_VC 6.15.06 update on 06GRC power costs.xls Chart 2_DEM-WP(C) Chelan Power Costs 2" xfId="28299"/>
    <cellStyle name="_VC 6.15.06 update on 06GRC power costs.xls Chart 2_DEM-WP(C) Chelan Power Costs 2 2" xfId="28300"/>
    <cellStyle name="_VC 6.15.06 update on 06GRC power costs.xls Chart 2_DEM-WP(C) Chelan Power Costs 2 2 2" xfId="28301"/>
    <cellStyle name="_VC 6.15.06 update on 06GRC power costs.xls Chart 2_DEM-WP(C) Chelan Power Costs 2 3" xfId="28302"/>
    <cellStyle name="_VC 6.15.06 update on 06GRC power costs.xls Chart 2_DEM-WP(C) Chelan Power Costs 3" xfId="28303"/>
    <cellStyle name="_VC 6.15.06 update on 06GRC power costs.xls Chart 2_DEM-WP(C) Chelan Power Costs 3 2" xfId="28304"/>
    <cellStyle name="_VC 6.15.06 update on 06GRC power costs.xls Chart 2_DEM-WP(C) Chelan Power Costs 3 2 2" xfId="28305"/>
    <cellStyle name="_VC 6.15.06 update on 06GRC power costs.xls Chart 2_DEM-WP(C) Chelan Power Costs 3 3" xfId="28306"/>
    <cellStyle name="_VC 6.15.06 update on 06GRC power costs.xls Chart 2_DEM-WP(C) Chelan Power Costs 4" xfId="28307"/>
    <cellStyle name="_VC 6.15.06 update on 06GRC power costs.xls Chart 2_DEM-WP(C) Chelan Power Costs 4 2" xfId="28308"/>
    <cellStyle name="_VC 6.15.06 update on 06GRC power costs.xls Chart 2_DEM-WP(C) Chelan Power Costs 5" xfId="28309"/>
    <cellStyle name="_VC 6.15.06 update on 06GRC power costs.xls Chart 2_DEM-WP(C) Chelan Power Costs 5 2" xfId="28310"/>
    <cellStyle name="_VC 6.15.06 update on 06GRC power costs.xls Chart 2_DEM-WP(C) ENERG10C--ctn Mid-C_042010 2010GRC" xfId="9854"/>
    <cellStyle name="_VC 6.15.06 update on 06GRC power costs.xls Chart 2_DEM-WP(C) ENERG10C--ctn Mid-C_042010 2010GRC 2" xfId="39646"/>
    <cellStyle name="_VC 6.15.06 update on 06GRC power costs.xls Chart 2_DEM-WP(C) Gas Transport 2010GRC" xfId="9855"/>
    <cellStyle name="_VC 6.15.06 update on 06GRC power costs.xls Chart 2_DEM-WP(C) Gas Transport 2010GRC 2" xfId="28311"/>
    <cellStyle name="_VC 6.15.06 update on 06GRC power costs.xls Chart 2_DEM-WP(C) Gas Transport 2010GRC 2 2" xfId="28312"/>
    <cellStyle name="_VC 6.15.06 update on 06GRC power costs.xls Chart 2_DEM-WP(C) Gas Transport 2010GRC 2 2 2" xfId="28313"/>
    <cellStyle name="_VC 6.15.06 update on 06GRC power costs.xls Chart 2_DEM-WP(C) Gas Transport 2010GRC 2 3" xfId="28314"/>
    <cellStyle name="_VC 6.15.06 update on 06GRC power costs.xls Chart 2_DEM-WP(C) Gas Transport 2010GRC 3" xfId="28315"/>
    <cellStyle name="_VC 6.15.06 update on 06GRC power costs.xls Chart 2_DEM-WP(C) Gas Transport 2010GRC 3 2" xfId="28316"/>
    <cellStyle name="_VC 6.15.06 update on 06GRC power costs.xls Chart 2_DEM-WP(C) Gas Transport 2010GRC 3 2 2" xfId="28317"/>
    <cellStyle name="_VC 6.15.06 update on 06GRC power costs.xls Chart 2_DEM-WP(C) Gas Transport 2010GRC 3 3" xfId="28318"/>
    <cellStyle name="_VC 6.15.06 update on 06GRC power costs.xls Chart 2_DEM-WP(C) Gas Transport 2010GRC 4" xfId="28319"/>
    <cellStyle name="_VC 6.15.06 update on 06GRC power costs.xls Chart 2_DEM-WP(C) Gas Transport 2010GRC 4 2" xfId="28320"/>
    <cellStyle name="_VC 6.15.06 update on 06GRC power costs.xls Chart 2_DEM-WP(C) Gas Transport 2010GRC 5" xfId="28321"/>
    <cellStyle name="_VC 6.15.06 update on 06GRC power costs.xls Chart 2_DEM-WP(C) Gas Transport 2010GRC 5 2" xfId="28322"/>
    <cellStyle name="_VC 6.15.06 update on 06GRC power costs.xls Chart 2_Exh A-1 resulting from UE-112050 effective Jan 1 2012" xfId="12646"/>
    <cellStyle name="_VC 6.15.06 update on 06GRC power costs.xls Chart 2_Exh A-1 resulting from UE-112050 effective Jan 1 2012 2" xfId="39647"/>
    <cellStyle name="_VC 6.15.06 update on 06GRC power costs.xls Chart 2_Exhibit A-1 effective 4-1-11 fr S Free 12-11" xfId="12647"/>
    <cellStyle name="_VC 6.15.06 update on 06GRC power costs.xls Chart 2_Exhibit A-1 effective 4-1-11 fr S Free 12-11 2" xfId="39648"/>
    <cellStyle name="_VC 6.15.06 update on 06GRC power costs.xls Chart 2_INPUTS" xfId="5300"/>
    <cellStyle name="_VC 6.15.06 update on 06GRC power costs.xls Chart 2_INPUTS 2" xfId="5301"/>
    <cellStyle name="_VC 6.15.06 update on 06GRC power costs.xls Chart 2_INPUTS 2 2" xfId="5302"/>
    <cellStyle name="_VC 6.15.06 update on 06GRC power costs.xls Chart 2_INPUTS 2 2 2" xfId="19376"/>
    <cellStyle name="_VC 6.15.06 update on 06GRC power costs.xls Chart 2_INPUTS 2 3" xfId="16470"/>
    <cellStyle name="_VC 6.15.06 update on 06GRC power costs.xls Chart 2_INPUTS 3" xfId="5303"/>
    <cellStyle name="_VC 6.15.06 update on 06GRC power costs.xls Chart 2_INPUTS 3 2" xfId="19377"/>
    <cellStyle name="_VC 6.15.06 update on 06GRC power costs.xls Chart 2_INPUTS 4" xfId="16469"/>
    <cellStyle name="_VC 6.15.06 update on 06GRC power costs.xls Chart 2_Mint Farm Generation BPA" xfId="28323"/>
    <cellStyle name="_VC 6.15.06 update on 06GRC power costs.xls Chart 2_NIM Summary" xfId="5304"/>
    <cellStyle name="_VC 6.15.06 update on 06GRC power costs.xls Chart 2_NIM Summary 09GRC" xfId="5305"/>
    <cellStyle name="_VC 6.15.06 update on 06GRC power costs.xls Chart 2_NIM Summary 09GRC 2" xfId="5306"/>
    <cellStyle name="_VC 6.15.06 update on 06GRC power costs.xls Chart 2_NIM Summary 09GRC 2 2" xfId="14679"/>
    <cellStyle name="_VC 6.15.06 update on 06GRC power costs.xls Chart 2_NIM Summary 09GRC 2 2 2" xfId="28324"/>
    <cellStyle name="_VC 6.15.06 update on 06GRC power costs.xls Chart 2_NIM Summary 09GRC 2 2 2 2" xfId="28325"/>
    <cellStyle name="_VC 6.15.06 update on 06GRC power costs.xls Chart 2_NIM Summary 09GRC 2 3" xfId="28326"/>
    <cellStyle name="_VC 6.15.06 update on 06GRC power costs.xls Chart 2_NIM Summary 09GRC 2 3 2" xfId="28327"/>
    <cellStyle name="_VC 6.15.06 update on 06GRC power costs.xls Chart 2_NIM Summary 09GRC 2 4" xfId="28328"/>
    <cellStyle name="_VC 6.15.06 update on 06GRC power costs.xls Chart 2_NIM Summary 09GRC 2 4 2" xfId="28329"/>
    <cellStyle name="_VC 6.15.06 update on 06GRC power costs.xls Chart 2_NIM Summary 09GRC 3" xfId="12648"/>
    <cellStyle name="_VC 6.15.06 update on 06GRC power costs.xls Chart 2_NIM Summary 09GRC 3 2" xfId="28330"/>
    <cellStyle name="_VC 6.15.06 update on 06GRC power costs.xls Chart 2_NIM Summary 09GRC 3 2 2" xfId="28331"/>
    <cellStyle name="_VC 6.15.06 update on 06GRC power costs.xls Chart 2_NIM Summary 09GRC 3 3" xfId="28332"/>
    <cellStyle name="_VC 6.15.06 update on 06GRC power costs.xls Chart 2_NIM Summary 09GRC 4" xfId="28333"/>
    <cellStyle name="_VC 6.15.06 update on 06GRC power costs.xls Chart 2_NIM Summary 09GRC 4 2" xfId="28334"/>
    <cellStyle name="_VC 6.15.06 update on 06GRC power costs.xls Chart 2_NIM Summary 09GRC 4 2 2" xfId="28335"/>
    <cellStyle name="_VC 6.15.06 update on 06GRC power costs.xls Chart 2_NIM Summary 09GRC 4 3" xfId="28336"/>
    <cellStyle name="_VC 6.15.06 update on 06GRC power costs.xls Chart 2_NIM Summary 09GRC 5" xfId="28337"/>
    <cellStyle name="_VC 6.15.06 update on 06GRC power costs.xls Chart 2_NIM Summary 09GRC 5 2" xfId="28338"/>
    <cellStyle name="_VC 6.15.06 update on 06GRC power costs.xls Chart 2_NIM Summary 09GRC 6" xfId="28339"/>
    <cellStyle name="_VC 6.15.06 update on 06GRC power costs.xls Chart 2_NIM Summary 09GRC 6 2" xfId="28340"/>
    <cellStyle name="_VC 6.15.06 update on 06GRC power costs.xls Chart 2_NIM Summary 09GRC_DEM-WP(C) ENERG10C--ctn Mid-C_042010 2010GRC" xfId="9856"/>
    <cellStyle name="_VC 6.15.06 update on 06GRC power costs.xls Chart 2_NIM Summary 09GRC_DEM-WP(C) ENERG10C--ctn Mid-C_042010 2010GRC 2" xfId="39649"/>
    <cellStyle name="_VC 6.15.06 update on 06GRC power costs.xls Chart 2_NIM Summary 10" xfId="12649"/>
    <cellStyle name="_VC 6.15.06 update on 06GRC power costs.xls Chart 2_NIM Summary 10 2" xfId="28341"/>
    <cellStyle name="_VC 6.15.06 update on 06GRC power costs.xls Chart 2_NIM Summary 10 2 2" xfId="28342"/>
    <cellStyle name="_VC 6.15.06 update on 06GRC power costs.xls Chart 2_NIM Summary 10 3" xfId="28343"/>
    <cellStyle name="_VC 6.15.06 update on 06GRC power costs.xls Chart 2_NIM Summary 10 4" xfId="28344"/>
    <cellStyle name="_VC 6.15.06 update on 06GRC power costs.xls Chart 2_NIM Summary 11" xfId="12650"/>
    <cellStyle name="_VC 6.15.06 update on 06GRC power costs.xls Chart 2_NIM Summary 11 2" xfId="28345"/>
    <cellStyle name="_VC 6.15.06 update on 06GRC power costs.xls Chart 2_NIM Summary 11 2 2" xfId="28346"/>
    <cellStyle name="_VC 6.15.06 update on 06GRC power costs.xls Chart 2_NIM Summary 11 3" xfId="28347"/>
    <cellStyle name="_VC 6.15.06 update on 06GRC power costs.xls Chart 2_NIM Summary 11 4" xfId="28348"/>
    <cellStyle name="_VC 6.15.06 update on 06GRC power costs.xls Chart 2_NIM Summary 12" xfId="12651"/>
    <cellStyle name="_VC 6.15.06 update on 06GRC power costs.xls Chart 2_NIM Summary 12 2" xfId="28349"/>
    <cellStyle name="_VC 6.15.06 update on 06GRC power costs.xls Chart 2_NIM Summary 12 2 2" xfId="28350"/>
    <cellStyle name="_VC 6.15.06 update on 06GRC power costs.xls Chart 2_NIM Summary 12 3" xfId="28351"/>
    <cellStyle name="_VC 6.15.06 update on 06GRC power costs.xls Chart 2_NIM Summary 12 4" xfId="28352"/>
    <cellStyle name="_VC 6.15.06 update on 06GRC power costs.xls Chart 2_NIM Summary 13" xfId="12652"/>
    <cellStyle name="_VC 6.15.06 update on 06GRC power costs.xls Chart 2_NIM Summary 13 2" xfId="28353"/>
    <cellStyle name="_VC 6.15.06 update on 06GRC power costs.xls Chart 2_NIM Summary 13 2 2" xfId="28354"/>
    <cellStyle name="_VC 6.15.06 update on 06GRC power costs.xls Chart 2_NIM Summary 13 3" xfId="28355"/>
    <cellStyle name="_VC 6.15.06 update on 06GRC power costs.xls Chart 2_NIM Summary 13 4" xfId="28356"/>
    <cellStyle name="_VC 6.15.06 update on 06GRC power costs.xls Chart 2_NIM Summary 14" xfId="12653"/>
    <cellStyle name="_VC 6.15.06 update on 06GRC power costs.xls Chart 2_NIM Summary 14 2" xfId="28357"/>
    <cellStyle name="_VC 6.15.06 update on 06GRC power costs.xls Chart 2_NIM Summary 14 2 2" xfId="28358"/>
    <cellStyle name="_VC 6.15.06 update on 06GRC power costs.xls Chart 2_NIM Summary 14 3" xfId="28359"/>
    <cellStyle name="_VC 6.15.06 update on 06GRC power costs.xls Chart 2_NIM Summary 14 4" xfId="28360"/>
    <cellStyle name="_VC 6.15.06 update on 06GRC power costs.xls Chart 2_NIM Summary 15" xfId="12654"/>
    <cellStyle name="_VC 6.15.06 update on 06GRC power costs.xls Chart 2_NIM Summary 15 2" xfId="28361"/>
    <cellStyle name="_VC 6.15.06 update on 06GRC power costs.xls Chart 2_NIM Summary 15 2 2" xfId="28362"/>
    <cellStyle name="_VC 6.15.06 update on 06GRC power costs.xls Chart 2_NIM Summary 15 3" xfId="28363"/>
    <cellStyle name="_VC 6.15.06 update on 06GRC power costs.xls Chart 2_NIM Summary 15 4" xfId="28364"/>
    <cellStyle name="_VC 6.15.06 update on 06GRC power costs.xls Chart 2_NIM Summary 16" xfId="12655"/>
    <cellStyle name="_VC 6.15.06 update on 06GRC power costs.xls Chart 2_NIM Summary 16 2" xfId="28365"/>
    <cellStyle name="_VC 6.15.06 update on 06GRC power costs.xls Chart 2_NIM Summary 16 2 2" xfId="28366"/>
    <cellStyle name="_VC 6.15.06 update on 06GRC power costs.xls Chart 2_NIM Summary 16 3" xfId="28367"/>
    <cellStyle name="_VC 6.15.06 update on 06GRC power costs.xls Chart 2_NIM Summary 16 4" xfId="28368"/>
    <cellStyle name="_VC 6.15.06 update on 06GRC power costs.xls Chart 2_NIM Summary 17" xfId="12656"/>
    <cellStyle name="_VC 6.15.06 update on 06GRC power costs.xls Chart 2_NIM Summary 17 2" xfId="28369"/>
    <cellStyle name="_VC 6.15.06 update on 06GRC power costs.xls Chart 2_NIM Summary 17 2 2" xfId="28370"/>
    <cellStyle name="_VC 6.15.06 update on 06GRC power costs.xls Chart 2_NIM Summary 17 3" xfId="28371"/>
    <cellStyle name="_VC 6.15.06 update on 06GRC power costs.xls Chart 2_NIM Summary 17 4" xfId="28372"/>
    <cellStyle name="_VC 6.15.06 update on 06GRC power costs.xls Chart 2_NIM Summary 18" xfId="12657"/>
    <cellStyle name="_VC 6.15.06 update on 06GRC power costs.xls Chart 2_NIM Summary 18 2" xfId="28373"/>
    <cellStyle name="_VC 6.15.06 update on 06GRC power costs.xls Chart 2_NIM Summary 18 3" xfId="28374"/>
    <cellStyle name="_VC 6.15.06 update on 06GRC power costs.xls Chart 2_NIM Summary 19" xfId="12658"/>
    <cellStyle name="_VC 6.15.06 update on 06GRC power costs.xls Chart 2_NIM Summary 19 2" xfId="28375"/>
    <cellStyle name="_VC 6.15.06 update on 06GRC power costs.xls Chart 2_NIM Summary 19 3" xfId="28376"/>
    <cellStyle name="_VC 6.15.06 update on 06GRC power costs.xls Chart 2_NIM Summary 2" xfId="5307"/>
    <cellStyle name="_VC 6.15.06 update on 06GRC power costs.xls Chart 2_NIM Summary 2 2" xfId="14680"/>
    <cellStyle name="_VC 6.15.06 update on 06GRC power costs.xls Chart 2_NIM Summary 2 2 2" xfId="28377"/>
    <cellStyle name="_VC 6.15.06 update on 06GRC power costs.xls Chart 2_NIM Summary 2 2 2 2" xfId="28378"/>
    <cellStyle name="_VC 6.15.06 update on 06GRC power costs.xls Chart 2_NIM Summary 2 3" xfId="28379"/>
    <cellStyle name="_VC 6.15.06 update on 06GRC power costs.xls Chart 2_NIM Summary 2 3 2" xfId="28380"/>
    <cellStyle name="_VC 6.15.06 update on 06GRC power costs.xls Chart 2_NIM Summary 2 4" xfId="28381"/>
    <cellStyle name="_VC 6.15.06 update on 06GRC power costs.xls Chart 2_NIM Summary 2 4 2" xfId="28382"/>
    <cellStyle name="_VC 6.15.06 update on 06GRC power costs.xls Chart 2_NIM Summary 20" xfId="12659"/>
    <cellStyle name="_VC 6.15.06 update on 06GRC power costs.xls Chart 2_NIM Summary 20 2" xfId="28383"/>
    <cellStyle name="_VC 6.15.06 update on 06GRC power costs.xls Chart 2_NIM Summary 20 3" xfId="28384"/>
    <cellStyle name="_VC 6.15.06 update on 06GRC power costs.xls Chart 2_NIM Summary 21" xfId="12660"/>
    <cellStyle name="_VC 6.15.06 update on 06GRC power costs.xls Chart 2_NIM Summary 21 2" xfId="28385"/>
    <cellStyle name="_VC 6.15.06 update on 06GRC power costs.xls Chart 2_NIM Summary 21 3" xfId="28386"/>
    <cellStyle name="_VC 6.15.06 update on 06GRC power costs.xls Chart 2_NIM Summary 22" xfId="12661"/>
    <cellStyle name="_VC 6.15.06 update on 06GRC power costs.xls Chart 2_NIM Summary 22 2" xfId="28387"/>
    <cellStyle name="_VC 6.15.06 update on 06GRC power costs.xls Chart 2_NIM Summary 22 3" xfId="28388"/>
    <cellStyle name="_VC 6.15.06 update on 06GRC power costs.xls Chart 2_NIM Summary 23" xfId="12662"/>
    <cellStyle name="_VC 6.15.06 update on 06GRC power costs.xls Chart 2_NIM Summary 23 2" xfId="28389"/>
    <cellStyle name="_VC 6.15.06 update on 06GRC power costs.xls Chart 2_NIM Summary 23 3" xfId="28390"/>
    <cellStyle name="_VC 6.15.06 update on 06GRC power costs.xls Chart 2_NIM Summary 24" xfId="12663"/>
    <cellStyle name="_VC 6.15.06 update on 06GRC power costs.xls Chart 2_NIM Summary 24 2" xfId="28391"/>
    <cellStyle name="_VC 6.15.06 update on 06GRC power costs.xls Chart 2_NIM Summary 24 3" xfId="28392"/>
    <cellStyle name="_VC 6.15.06 update on 06GRC power costs.xls Chart 2_NIM Summary 25" xfId="12664"/>
    <cellStyle name="_VC 6.15.06 update on 06GRC power costs.xls Chart 2_NIM Summary 25 2" xfId="28393"/>
    <cellStyle name="_VC 6.15.06 update on 06GRC power costs.xls Chart 2_NIM Summary 25 3" xfId="28394"/>
    <cellStyle name="_VC 6.15.06 update on 06GRC power costs.xls Chart 2_NIM Summary 26" xfId="12665"/>
    <cellStyle name="_VC 6.15.06 update on 06GRC power costs.xls Chart 2_NIM Summary 26 2" xfId="28395"/>
    <cellStyle name="_VC 6.15.06 update on 06GRC power costs.xls Chart 2_NIM Summary 26 3" xfId="28396"/>
    <cellStyle name="_VC 6.15.06 update on 06GRC power costs.xls Chart 2_NIM Summary 27" xfId="12666"/>
    <cellStyle name="_VC 6.15.06 update on 06GRC power costs.xls Chart 2_NIM Summary 27 2" xfId="28397"/>
    <cellStyle name="_VC 6.15.06 update on 06GRC power costs.xls Chart 2_NIM Summary 27 3" xfId="28398"/>
    <cellStyle name="_VC 6.15.06 update on 06GRC power costs.xls Chart 2_NIM Summary 28" xfId="12667"/>
    <cellStyle name="_VC 6.15.06 update on 06GRC power costs.xls Chart 2_NIM Summary 28 2" xfId="28399"/>
    <cellStyle name="_VC 6.15.06 update on 06GRC power costs.xls Chart 2_NIM Summary 28 3" xfId="28400"/>
    <cellStyle name="_VC 6.15.06 update on 06GRC power costs.xls Chart 2_NIM Summary 29" xfId="12668"/>
    <cellStyle name="_VC 6.15.06 update on 06GRC power costs.xls Chart 2_NIM Summary 29 2" xfId="28401"/>
    <cellStyle name="_VC 6.15.06 update on 06GRC power costs.xls Chart 2_NIM Summary 29 3" xfId="28402"/>
    <cellStyle name="_VC 6.15.06 update on 06GRC power costs.xls Chart 2_NIM Summary 3" xfId="5308"/>
    <cellStyle name="_VC 6.15.06 update on 06GRC power costs.xls Chart 2_NIM Summary 3 2" xfId="14681"/>
    <cellStyle name="_VC 6.15.06 update on 06GRC power costs.xls Chart 2_NIM Summary 3 2 2" xfId="28403"/>
    <cellStyle name="_VC 6.15.06 update on 06GRC power costs.xls Chart 2_NIM Summary 3 3" xfId="28404"/>
    <cellStyle name="_VC 6.15.06 update on 06GRC power costs.xls Chart 2_NIM Summary 30" xfId="12669"/>
    <cellStyle name="_VC 6.15.06 update on 06GRC power costs.xls Chart 2_NIM Summary 30 2" xfId="28405"/>
    <cellStyle name="_VC 6.15.06 update on 06GRC power costs.xls Chart 2_NIM Summary 30 3" xfId="28406"/>
    <cellStyle name="_VC 6.15.06 update on 06GRC power costs.xls Chart 2_NIM Summary 31" xfId="12670"/>
    <cellStyle name="_VC 6.15.06 update on 06GRC power costs.xls Chart 2_NIM Summary 31 2" xfId="28407"/>
    <cellStyle name="_VC 6.15.06 update on 06GRC power costs.xls Chart 2_NIM Summary 31 3" xfId="28408"/>
    <cellStyle name="_VC 6.15.06 update on 06GRC power costs.xls Chart 2_NIM Summary 32" xfId="12671"/>
    <cellStyle name="_VC 6.15.06 update on 06GRC power costs.xls Chart 2_NIM Summary 32 2" xfId="39650"/>
    <cellStyle name="_VC 6.15.06 update on 06GRC power costs.xls Chart 2_NIM Summary 33" xfId="12672"/>
    <cellStyle name="_VC 6.15.06 update on 06GRC power costs.xls Chart 2_NIM Summary 33 2" xfId="39651"/>
    <cellStyle name="_VC 6.15.06 update on 06GRC power costs.xls Chart 2_NIM Summary 34" xfId="12673"/>
    <cellStyle name="_VC 6.15.06 update on 06GRC power costs.xls Chart 2_NIM Summary 34 2" xfId="39652"/>
    <cellStyle name="_VC 6.15.06 update on 06GRC power costs.xls Chart 2_NIM Summary 35" xfId="12674"/>
    <cellStyle name="_VC 6.15.06 update on 06GRC power costs.xls Chart 2_NIM Summary 35 2" xfId="39653"/>
    <cellStyle name="_VC 6.15.06 update on 06GRC power costs.xls Chart 2_NIM Summary 36" xfId="12675"/>
    <cellStyle name="_VC 6.15.06 update on 06GRC power costs.xls Chart 2_NIM Summary 36 2" xfId="39654"/>
    <cellStyle name="_VC 6.15.06 update on 06GRC power costs.xls Chart 2_NIM Summary 37" xfId="12676"/>
    <cellStyle name="_VC 6.15.06 update on 06GRC power costs.xls Chart 2_NIM Summary 37 2" xfId="39655"/>
    <cellStyle name="_VC 6.15.06 update on 06GRC power costs.xls Chart 2_NIM Summary 38" xfId="12677"/>
    <cellStyle name="_VC 6.15.06 update on 06GRC power costs.xls Chart 2_NIM Summary 38 2" xfId="39656"/>
    <cellStyle name="_VC 6.15.06 update on 06GRC power costs.xls Chart 2_NIM Summary 39" xfId="12678"/>
    <cellStyle name="_VC 6.15.06 update on 06GRC power costs.xls Chart 2_NIM Summary 39 2" xfId="39657"/>
    <cellStyle name="_VC 6.15.06 update on 06GRC power costs.xls Chart 2_NIM Summary 4" xfId="5309"/>
    <cellStyle name="_VC 6.15.06 update on 06GRC power costs.xls Chart 2_NIM Summary 4 2" xfId="15665"/>
    <cellStyle name="_VC 6.15.06 update on 06GRC power costs.xls Chart 2_NIM Summary 4 2 2" xfId="28409"/>
    <cellStyle name="_VC 6.15.06 update on 06GRC power costs.xls Chart 2_NIM Summary 4 3" xfId="28410"/>
    <cellStyle name="_VC 6.15.06 update on 06GRC power costs.xls Chart 2_NIM Summary 40" xfId="12679"/>
    <cellStyle name="_VC 6.15.06 update on 06GRC power costs.xls Chart 2_NIM Summary 40 2" xfId="39658"/>
    <cellStyle name="_VC 6.15.06 update on 06GRC power costs.xls Chart 2_NIM Summary 41" xfId="12680"/>
    <cellStyle name="_VC 6.15.06 update on 06GRC power costs.xls Chart 2_NIM Summary 41 2" xfId="39659"/>
    <cellStyle name="_VC 6.15.06 update on 06GRC power costs.xls Chart 2_NIM Summary 42" xfId="14678"/>
    <cellStyle name="_VC 6.15.06 update on 06GRC power costs.xls Chart 2_NIM Summary 42 2" xfId="39660"/>
    <cellStyle name="_VC 6.15.06 update on 06GRC power costs.xls Chart 2_NIM Summary 43" xfId="20012"/>
    <cellStyle name="_VC 6.15.06 update on 06GRC power costs.xls Chart 2_NIM Summary 43 2" xfId="39661"/>
    <cellStyle name="_VC 6.15.06 update on 06GRC power costs.xls Chart 2_NIM Summary 44" xfId="28411"/>
    <cellStyle name="_VC 6.15.06 update on 06GRC power costs.xls Chart 2_NIM Summary 44 2" xfId="39662"/>
    <cellStyle name="_VC 6.15.06 update on 06GRC power costs.xls Chart 2_NIM Summary 45" xfId="28412"/>
    <cellStyle name="_VC 6.15.06 update on 06GRC power costs.xls Chart 2_NIM Summary 45 2" xfId="39663"/>
    <cellStyle name="_VC 6.15.06 update on 06GRC power costs.xls Chart 2_NIM Summary 46" xfId="28413"/>
    <cellStyle name="_VC 6.15.06 update on 06GRC power costs.xls Chart 2_NIM Summary 46 2" xfId="39664"/>
    <cellStyle name="_VC 6.15.06 update on 06GRC power costs.xls Chart 2_NIM Summary 47" xfId="28414"/>
    <cellStyle name="_VC 6.15.06 update on 06GRC power costs.xls Chart 2_NIM Summary 47 2" xfId="39665"/>
    <cellStyle name="_VC 6.15.06 update on 06GRC power costs.xls Chart 2_NIM Summary 48" xfId="28415"/>
    <cellStyle name="_VC 6.15.06 update on 06GRC power costs.xls Chart 2_NIM Summary 49" xfId="28416"/>
    <cellStyle name="_VC 6.15.06 update on 06GRC power costs.xls Chart 2_NIM Summary 5" xfId="5310"/>
    <cellStyle name="_VC 6.15.06 update on 06GRC power costs.xls Chart 2_NIM Summary 5 2" xfId="15666"/>
    <cellStyle name="_VC 6.15.06 update on 06GRC power costs.xls Chart 2_NIM Summary 5 2 2" xfId="28417"/>
    <cellStyle name="_VC 6.15.06 update on 06GRC power costs.xls Chart 2_NIM Summary 5 3" xfId="28418"/>
    <cellStyle name="_VC 6.15.06 update on 06GRC power costs.xls Chart 2_NIM Summary 50" xfId="28419"/>
    <cellStyle name="_VC 6.15.06 update on 06GRC power costs.xls Chart 2_NIM Summary 51" xfId="39666"/>
    <cellStyle name="_VC 6.15.06 update on 06GRC power costs.xls Chart 2_NIM Summary 6" xfId="5311"/>
    <cellStyle name="_VC 6.15.06 update on 06GRC power costs.xls Chart 2_NIM Summary 6 2" xfId="15667"/>
    <cellStyle name="_VC 6.15.06 update on 06GRC power costs.xls Chart 2_NIM Summary 6 2 2" xfId="28420"/>
    <cellStyle name="_VC 6.15.06 update on 06GRC power costs.xls Chart 2_NIM Summary 6 3" xfId="28421"/>
    <cellStyle name="_VC 6.15.06 update on 06GRC power costs.xls Chart 2_NIM Summary 7" xfId="5312"/>
    <cellStyle name="_VC 6.15.06 update on 06GRC power costs.xls Chart 2_NIM Summary 7 2" xfId="15668"/>
    <cellStyle name="_VC 6.15.06 update on 06GRC power costs.xls Chart 2_NIM Summary 7 2 2" xfId="28422"/>
    <cellStyle name="_VC 6.15.06 update on 06GRC power costs.xls Chart 2_NIM Summary 7 3" xfId="28423"/>
    <cellStyle name="_VC 6.15.06 update on 06GRC power costs.xls Chart 2_NIM Summary 7 4" xfId="28424"/>
    <cellStyle name="_VC 6.15.06 update on 06GRC power costs.xls Chart 2_NIM Summary 8" xfId="5313"/>
    <cellStyle name="_VC 6.15.06 update on 06GRC power costs.xls Chart 2_NIM Summary 8 2" xfId="15669"/>
    <cellStyle name="_VC 6.15.06 update on 06GRC power costs.xls Chart 2_NIM Summary 8 2 2" xfId="28425"/>
    <cellStyle name="_VC 6.15.06 update on 06GRC power costs.xls Chart 2_NIM Summary 8 3" xfId="28426"/>
    <cellStyle name="_VC 6.15.06 update on 06GRC power costs.xls Chart 2_NIM Summary 8 4" xfId="28427"/>
    <cellStyle name="_VC 6.15.06 update on 06GRC power costs.xls Chart 2_NIM Summary 9" xfId="5314"/>
    <cellStyle name="_VC 6.15.06 update on 06GRC power costs.xls Chart 2_NIM Summary 9 2" xfId="15670"/>
    <cellStyle name="_VC 6.15.06 update on 06GRC power costs.xls Chart 2_NIM Summary 9 2 2" xfId="28428"/>
    <cellStyle name="_VC 6.15.06 update on 06GRC power costs.xls Chart 2_NIM Summary 9 3" xfId="28429"/>
    <cellStyle name="_VC 6.15.06 update on 06GRC power costs.xls Chart 2_NIM Summary 9 4" xfId="28430"/>
    <cellStyle name="_VC 6.15.06 update on 06GRC power costs.xls Chart 2_NIM Summary_DEM-WP(C) ENERG10C--ctn Mid-C_042010 2010GRC" xfId="9857"/>
    <cellStyle name="_VC 6.15.06 update on 06GRC power costs.xls Chart 2_NIM Summary_DEM-WP(C) ENERG10C--ctn Mid-C_042010 2010GRC 2" xfId="39667"/>
    <cellStyle name="_VC 6.15.06 update on 06GRC power costs.xls Chart 2_PCA 10 -  Exhibit D Dec 2011" xfId="12681"/>
    <cellStyle name="_VC 6.15.06 update on 06GRC power costs.xls Chart 2_PCA 10 -  Exhibit D Dec 2011 2" xfId="39668"/>
    <cellStyle name="_VC 6.15.06 update on 06GRC power costs.xls Chart 2_PCA 10 -  Exhibit D from A Kellogg Jan 2011" xfId="10907"/>
    <cellStyle name="_VC 6.15.06 update on 06GRC power costs.xls Chart 2_PCA 10 -  Exhibit D from A Kellogg Jan 2011 2" xfId="39669"/>
    <cellStyle name="_VC 6.15.06 update on 06GRC power costs.xls Chart 2_PCA 10 -  Exhibit D from A Kellogg July 2011" xfId="10908"/>
    <cellStyle name="_VC 6.15.06 update on 06GRC power costs.xls Chart 2_PCA 10 -  Exhibit D from A Kellogg July 2011 2" xfId="39670"/>
    <cellStyle name="_VC 6.15.06 update on 06GRC power costs.xls Chart 2_PCA 10 -  Exhibit D from S Free Rcv'd 12-11" xfId="10909"/>
    <cellStyle name="_VC 6.15.06 update on 06GRC power costs.xls Chart 2_PCA 10 -  Exhibit D from S Free Rcv'd 12-11 2" xfId="39671"/>
    <cellStyle name="_VC 6.15.06 update on 06GRC power costs.xls Chart 2_PCA 11 -  Exhibit D Jan 2012 fr A Kellogg" xfId="12682"/>
    <cellStyle name="_VC 6.15.06 update on 06GRC power costs.xls Chart 2_PCA 11 -  Exhibit D Jan 2012 fr A Kellogg 2" xfId="39672"/>
    <cellStyle name="_VC 6.15.06 update on 06GRC power costs.xls Chart 2_PCA 11 -  Exhibit D Jan 2012 WF" xfId="12683"/>
    <cellStyle name="_VC 6.15.06 update on 06GRC power costs.xls Chart 2_PCA 11 -  Exhibit D Jan 2012 WF 2" xfId="39673"/>
    <cellStyle name="_VC 6.15.06 update on 06GRC power costs.xls Chart 2_PCA 9 -  Exhibit D April 2010" xfId="10910"/>
    <cellStyle name="_VC 6.15.06 update on 06GRC power costs.xls Chart 2_PCA 9 -  Exhibit D April 2010 (3)" xfId="5315"/>
    <cellStyle name="_VC 6.15.06 update on 06GRC power costs.xls Chart 2_PCA 9 -  Exhibit D April 2010 (3) 2" xfId="5316"/>
    <cellStyle name="_VC 6.15.06 update on 06GRC power costs.xls Chart 2_PCA 9 -  Exhibit D April 2010 (3) 2 2" xfId="14682"/>
    <cellStyle name="_VC 6.15.06 update on 06GRC power costs.xls Chart 2_PCA 9 -  Exhibit D April 2010 (3) 2 2 2" xfId="28431"/>
    <cellStyle name="_VC 6.15.06 update on 06GRC power costs.xls Chart 2_PCA 9 -  Exhibit D April 2010 (3) 2 2 2 2" xfId="28432"/>
    <cellStyle name="_VC 6.15.06 update on 06GRC power costs.xls Chart 2_PCA 9 -  Exhibit D April 2010 (3) 2 3" xfId="28433"/>
    <cellStyle name="_VC 6.15.06 update on 06GRC power costs.xls Chart 2_PCA 9 -  Exhibit D April 2010 (3) 2 3 2" xfId="28434"/>
    <cellStyle name="_VC 6.15.06 update on 06GRC power costs.xls Chart 2_PCA 9 -  Exhibit D April 2010 (3) 2 4" xfId="28435"/>
    <cellStyle name="_VC 6.15.06 update on 06GRC power costs.xls Chart 2_PCA 9 -  Exhibit D April 2010 (3) 2 4 2" xfId="28436"/>
    <cellStyle name="_VC 6.15.06 update on 06GRC power costs.xls Chart 2_PCA 9 -  Exhibit D April 2010 (3) 3" xfId="12684"/>
    <cellStyle name="_VC 6.15.06 update on 06GRC power costs.xls Chart 2_PCA 9 -  Exhibit D April 2010 (3) 3 2" xfId="28437"/>
    <cellStyle name="_VC 6.15.06 update on 06GRC power costs.xls Chart 2_PCA 9 -  Exhibit D April 2010 (3) 3 2 2" xfId="28438"/>
    <cellStyle name="_VC 6.15.06 update on 06GRC power costs.xls Chart 2_PCA 9 -  Exhibit D April 2010 (3) 3 3" xfId="28439"/>
    <cellStyle name="_VC 6.15.06 update on 06GRC power costs.xls Chart 2_PCA 9 -  Exhibit D April 2010 (3) 4" xfId="28440"/>
    <cellStyle name="_VC 6.15.06 update on 06GRC power costs.xls Chart 2_PCA 9 -  Exhibit D April 2010 (3) 4 2" xfId="28441"/>
    <cellStyle name="_VC 6.15.06 update on 06GRC power costs.xls Chart 2_PCA 9 -  Exhibit D April 2010 (3) 4 2 2" xfId="28442"/>
    <cellStyle name="_VC 6.15.06 update on 06GRC power costs.xls Chart 2_PCA 9 -  Exhibit D April 2010 (3) 4 3" xfId="28443"/>
    <cellStyle name="_VC 6.15.06 update on 06GRC power costs.xls Chart 2_PCA 9 -  Exhibit D April 2010 (3) 5" xfId="28444"/>
    <cellStyle name="_VC 6.15.06 update on 06GRC power costs.xls Chart 2_PCA 9 -  Exhibit D April 2010 (3) 5 2" xfId="28445"/>
    <cellStyle name="_VC 6.15.06 update on 06GRC power costs.xls Chart 2_PCA 9 -  Exhibit D April 2010 (3) 6" xfId="28446"/>
    <cellStyle name="_VC 6.15.06 update on 06GRC power costs.xls Chart 2_PCA 9 -  Exhibit D April 2010 (3) 6 2" xfId="28447"/>
    <cellStyle name="_VC 6.15.06 update on 06GRC power costs.xls Chart 2_PCA 9 -  Exhibit D April 2010 (3)_DEM-WP(C) ENERG10C--ctn Mid-C_042010 2010GRC" xfId="9858"/>
    <cellStyle name="_VC 6.15.06 update on 06GRC power costs.xls Chart 2_PCA 9 -  Exhibit D April 2010 (3)_DEM-WP(C) ENERG10C--ctn Mid-C_042010 2010GRC 2" xfId="39674"/>
    <cellStyle name="_VC 6.15.06 update on 06GRC power costs.xls Chart 2_PCA 9 -  Exhibit D April 2010 2" xfId="12685"/>
    <cellStyle name="_VC 6.15.06 update on 06GRC power costs.xls Chart 2_PCA 9 -  Exhibit D April 2010 2 2" xfId="39675"/>
    <cellStyle name="_VC 6.15.06 update on 06GRC power costs.xls Chart 2_PCA 9 -  Exhibit D April 2010 3" xfId="12686"/>
    <cellStyle name="_VC 6.15.06 update on 06GRC power costs.xls Chart 2_PCA 9 -  Exhibit D April 2010 3 2" xfId="39676"/>
    <cellStyle name="_VC 6.15.06 update on 06GRC power costs.xls Chart 2_PCA 9 -  Exhibit D April 2010 4" xfId="12687"/>
    <cellStyle name="_VC 6.15.06 update on 06GRC power costs.xls Chart 2_PCA 9 -  Exhibit D April 2010 4 2" xfId="39677"/>
    <cellStyle name="_VC 6.15.06 update on 06GRC power costs.xls Chart 2_PCA 9 -  Exhibit D April 2010 5" xfId="12688"/>
    <cellStyle name="_VC 6.15.06 update on 06GRC power costs.xls Chart 2_PCA 9 -  Exhibit D April 2010 5 2" xfId="39678"/>
    <cellStyle name="_VC 6.15.06 update on 06GRC power costs.xls Chart 2_PCA 9 -  Exhibit D April 2010 6" xfId="12689"/>
    <cellStyle name="_VC 6.15.06 update on 06GRC power costs.xls Chart 2_PCA 9 -  Exhibit D April 2010 6 2" xfId="39679"/>
    <cellStyle name="_VC 6.15.06 update on 06GRC power costs.xls Chart 2_PCA 9 -  Exhibit D April 2010 7" xfId="39680"/>
    <cellStyle name="_VC 6.15.06 update on 06GRC power costs.xls Chart 2_PCA 9 -  Exhibit D Nov 2010" xfId="10911"/>
    <cellStyle name="_VC 6.15.06 update on 06GRC power costs.xls Chart 2_PCA 9 -  Exhibit D Nov 2010 2" xfId="12690"/>
    <cellStyle name="_VC 6.15.06 update on 06GRC power costs.xls Chart 2_PCA 9 -  Exhibit D Nov 2010 2 2" xfId="39681"/>
    <cellStyle name="_VC 6.15.06 update on 06GRC power costs.xls Chart 2_PCA 9 -  Exhibit D Nov 2010 3" xfId="39682"/>
    <cellStyle name="_VC 6.15.06 update on 06GRC power costs.xls Chart 2_PCA 9 - Exhibit D at August 2010" xfId="10912"/>
    <cellStyle name="_VC 6.15.06 update on 06GRC power costs.xls Chart 2_PCA 9 - Exhibit D at August 2010 2" xfId="12691"/>
    <cellStyle name="_VC 6.15.06 update on 06GRC power costs.xls Chart 2_PCA 9 - Exhibit D at August 2010 2 2" xfId="39683"/>
    <cellStyle name="_VC 6.15.06 update on 06GRC power costs.xls Chart 2_PCA 9 - Exhibit D at August 2010 3" xfId="39684"/>
    <cellStyle name="_VC 6.15.06 update on 06GRC power costs.xls Chart 2_PCA 9 - Exhibit D June 2010 GRC" xfId="10913"/>
    <cellStyle name="_VC 6.15.06 update on 06GRC power costs.xls Chart 2_PCA 9 - Exhibit D June 2010 GRC 2" xfId="12692"/>
    <cellStyle name="_VC 6.15.06 update on 06GRC power costs.xls Chart 2_PCA 9 - Exhibit D June 2010 GRC 2 2" xfId="39685"/>
    <cellStyle name="_VC 6.15.06 update on 06GRC power costs.xls Chart 2_PCA 9 - Exhibit D June 2010 GRC 3" xfId="39686"/>
    <cellStyle name="_VC 6.15.06 update on 06GRC power costs.xls Chart 2_Power Costs - Comparison bx Rbtl-Staff-Jt-PC" xfId="5317"/>
    <cellStyle name="_VC 6.15.06 update on 06GRC power costs.xls Chart 2_Power Costs - Comparison bx Rbtl-Staff-Jt-PC 2" xfId="5318"/>
    <cellStyle name="_VC 6.15.06 update on 06GRC power costs.xls Chart 2_Power Costs - Comparison bx Rbtl-Staff-Jt-PC 2 2" xfId="5319"/>
    <cellStyle name="_VC 6.15.06 update on 06GRC power costs.xls Chart 2_Power Costs - Comparison bx Rbtl-Staff-Jt-PC 2 2 2" xfId="19378"/>
    <cellStyle name="_VC 6.15.06 update on 06GRC power costs.xls Chart 2_Power Costs - Comparison bx Rbtl-Staff-Jt-PC 2 2 2 2" xfId="28448"/>
    <cellStyle name="_VC 6.15.06 update on 06GRC power costs.xls Chart 2_Power Costs - Comparison bx Rbtl-Staff-Jt-PC 2 3" xfId="14684"/>
    <cellStyle name="_VC 6.15.06 update on 06GRC power costs.xls Chart 2_Power Costs - Comparison bx Rbtl-Staff-Jt-PC 2 3 2" xfId="28449"/>
    <cellStyle name="_VC 6.15.06 update on 06GRC power costs.xls Chart 2_Power Costs - Comparison bx Rbtl-Staff-Jt-PC 2 4" xfId="28450"/>
    <cellStyle name="_VC 6.15.06 update on 06GRC power costs.xls Chart 2_Power Costs - Comparison bx Rbtl-Staff-Jt-PC 2 4 2" xfId="28451"/>
    <cellStyle name="_VC 6.15.06 update on 06GRC power costs.xls Chart 2_Power Costs - Comparison bx Rbtl-Staff-Jt-PC 3" xfId="5320"/>
    <cellStyle name="_VC 6.15.06 update on 06GRC power costs.xls Chart 2_Power Costs - Comparison bx Rbtl-Staff-Jt-PC 3 2" xfId="19379"/>
    <cellStyle name="_VC 6.15.06 update on 06GRC power costs.xls Chart 2_Power Costs - Comparison bx Rbtl-Staff-Jt-PC 3 2 2" xfId="28452"/>
    <cellStyle name="_VC 6.15.06 update on 06GRC power costs.xls Chart 2_Power Costs - Comparison bx Rbtl-Staff-Jt-PC 3 3" xfId="28453"/>
    <cellStyle name="_VC 6.15.06 update on 06GRC power costs.xls Chart 2_Power Costs - Comparison bx Rbtl-Staff-Jt-PC 4" xfId="14683"/>
    <cellStyle name="_VC 6.15.06 update on 06GRC power costs.xls Chart 2_Power Costs - Comparison bx Rbtl-Staff-Jt-PC 4 2" xfId="28454"/>
    <cellStyle name="_VC 6.15.06 update on 06GRC power costs.xls Chart 2_Power Costs - Comparison bx Rbtl-Staff-Jt-PC 4 2 2" xfId="28455"/>
    <cellStyle name="_VC 6.15.06 update on 06GRC power costs.xls Chart 2_Power Costs - Comparison bx Rbtl-Staff-Jt-PC 4 3" xfId="28456"/>
    <cellStyle name="_VC 6.15.06 update on 06GRC power costs.xls Chart 2_Power Costs - Comparison bx Rbtl-Staff-Jt-PC 5" xfId="28457"/>
    <cellStyle name="_VC 6.15.06 update on 06GRC power costs.xls Chart 2_Power Costs - Comparison bx Rbtl-Staff-Jt-PC 5 2" xfId="28458"/>
    <cellStyle name="_VC 6.15.06 update on 06GRC power costs.xls Chart 2_Power Costs - Comparison bx Rbtl-Staff-Jt-PC 6" xfId="28459"/>
    <cellStyle name="_VC 6.15.06 update on 06GRC power costs.xls Chart 2_Power Costs - Comparison bx Rbtl-Staff-Jt-PC 6 2" xfId="28460"/>
    <cellStyle name="_VC 6.15.06 update on 06GRC power costs.xls Chart 2_Power Costs - Comparison bx Rbtl-Staff-Jt-PC_Adj Bench DR 3 for Initial Briefs (Electric)" xfId="5321"/>
    <cellStyle name="_VC 6.15.06 update on 06GRC power costs.xls Chart 2_Power Costs - Comparison bx Rbtl-Staff-Jt-PC_Adj Bench DR 3 for Initial Briefs (Electric) 2" xfId="5322"/>
    <cellStyle name="_VC 6.15.06 update on 06GRC power costs.xls Chart 2_Power Costs - Comparison bx Rbtl-Staff-Jt-PC_Adj Bench DR 3 for Initial Briefs (Electric) 2 2" xfId="5323"/>
    <cellStyle name="_VC 6.15.06 update on 06GRC power costs.xls Chart 2_Power Costs - Comparison bx Rbtl-Staff-Jt-PC_Adj Bench DR 3 for Initial Briefs (Electric) 2 2 2" xfId="19380"/>
    <cellStyle name="_VC 6.15.06 update on 06GRC power costs.xls Chart 2_Power Costs - Comparison bx Rbtl-Staff-Jt-PC_Adj Bench DR 3 for Initial Briefs (Electric) 2 2 2 2" xfId="28461"/>
    <cellStyle name="_VC 6.15.06 update on 06GRC power costs.xls Chart 2_Power Costs - Comparison bx Rbtl-Staff-Jt-PC_Adj Bench DR 3 for Initial Briefs (Electric) 2 3" xfId="14686"/>
    <cellStyle name="_VC 6.15.06 update on 06GRC power costs.xls Chart 2_Power Costs - Comparison bx Rbtl-Staff-Jt-PC_Adj Bench DR 3 for Initial Briefs (Electric) 2 3 2" xfId="28462"/>
    <cellStyle name="_VC 6.15.06 update on 06GRC power costs.xls Chart 2_Power Costs - Comparison bx Rbtl-Staff-Jt-PC_Adj Bench DR 3 for Initial Briefs (Electric) 2 4" xfId="28463"/>
    <cellStyle name="_VC 6.15.06 update on 06GRC power costs.xls Chart 2_Power Costs - Comparison bx Rbtl-Staff-Jt-PC_Adj Bench DR 3 for Initial Briefs (Electric) 2 4 2" xfId="28464"/>
    <cellStyle name="_VC 6.15.06 update on 06GRC power costs.xls Chart 2_Power Costs - Comparison bx Rbtl-Staff-Jt-PC_Adj Bench DR 3 for Initial Briefs (Electric) 3" xfId="5324"/>
    <cellStyle name="_VC 6.15.06 update on 06GRC power costs.xls Chart 2_Power Costs - Comparison bx Rbtl-Staff-Jt-PC_Adj Bench DR 3 for Initial Briefs (Electric) 3 2" xfId="19381"/>
    <cellStyle name="_VC 6.15.06 update on 06GRC power costs.xls Chart 2_Power Costs - Comparison bx Rbtl-Staff-Jt-PC_Adj Bench DR 3 for Initial Briefs (Electric) 3 2 2" xfId="28465"/>
    <cellStyle name="_VC 6.15.06 update on 06GRC power costs.xls Chart 2_Power Costs - Comparison bx Rbtl-Staff-Jt-PC_Adj Bench DR 3 for Initial Briefs (Electric) 3 3" xfId="28466"/>
    <cellStyle name="_VC 6.15.06 update on 06GRC power costs.xls Chart 2_Power Costs - Comparison bx Rbtl-Staff-Jt-PC_Adj Bench DR 3 for Initial Briefs (Electric) 4" xfId="14685"/>
    <cellStyle name="_VC 6.15.06 update on 06GRC power costs.xls Chart 2_Power Costs - Comparison bx Rbtl-Staff-Jt-PC_Adj Bench DR 3 for Initial Briefs (Electric) 4 2" xfId="28467"/>
    <cellStyle name="_VC 6.15.06 update on 06GRC power costs.xls Chart 2_Power Costs - Comparison bx Rbtl-Staff-Jt-PC_Adj Bench DR 3 for Initial Briefs (Electric) 4 2 2" xfId="28468"/>
    <cellStyle name="_VC 6.15.06 update on 06GRC power costs.xls Chart 2_Power Costs - Comparison bx Rbtl-Staff-Jt-PC_Adj Bench DR 3 for Initial Briefs (Electric) 4 3" xfId="28469"/>
    <cellStyle name="_VC 6.15.06 update on 06GRC power costs.xls Chart 2_Power Costs - Comparison bx Rbtl-Staff-Jt-PC_Adj Bench DR 3 for Initial Briefs (Electric) 5" xfId="28470"/>
    <cellStyle name="_VC 6.15.06 update on 06GRC power costs.xls Chart 2_Power Costs - Comparison bx Rbtl-Staff-Jt-PC_Adj Bench DR 3 for Initial Briefs (Electric) 5 2" xfId="28471"/>
    <cellStyle name="_VC 6.15.06 update on 06GRC power costs.xls Chart 2_Power Costs - Comparison bx Rbtl-Staff-Jt-PC_Adj Bench DR 3 for Initial Briefs (Electric) 6" xfId="28472"/>
    <cellStyle name="_VC 6.15.06 update on 06GRC power costs.xls Chart 2_Power Costs - Comparison bx Rbtl-Staff-Jt-PC_Adj Bench DR 3 for Initial Briefs (Electric) 6 2" xfId="28473"/>
    <cellStyle name="_VC 6.15.06 update on 06GRC power costs.xls Chart 2_Power Costs - Comparison bx Rbtl-Staff-Jt-PC_Adj Bench DR 3 for Initial Briefs (Electric)_DEM-WP(C) ENERG10C--ctn Mid-C_042010 2010GRC" xfId="9859"/>
    <cellStyle name="_VC 6.15.06 update on 06GRC power costs.xls Chart 2_Power Costs - Comparison bx Rbtl-Staff-Jt-PC_Adj Bench DR 3 for Initial Briefs (Electric)_DEM-WP(C) ENERG10C--ctn Mid-C_042010 2010GRC 2" xfId="39687"/>
    <cellStyle name="_VC 6.15.06 update on 06GRC power costs.xls Chart 2_Power Costs - Comparison bx Rbtl-Staff-Jt-PC_DEM-WP(C) ENERG10C--ctn Mid-C_042010 2010GRC" xfId="9860"/>
    <cellStyle name="_VC 6.15.06 update on 06GRC power costs.xls Chart 2_Power Costs - Comparison bx Rbtl-Staff-Jt-PC_DEM-WP(C) ENERG10C--ctn Mid-C_042010 2010GRC 2" xfId="39688"/>
    <cellStyle name="_VC 6.15.06 update on 06GRC power costs.xls Chart 2_Power Costs - Comparison bx Rbtl-Staff-Jt-PC_Electric Rev Req Model (2009 GRC) Rebuttal" xfId="5325"/>
    <cellStyle name="_VC 6.15.06 update on 06GRC power costs.xls Chart 2_Power Costs - Comparison bx Rbtl-Staff-Jt-PC_Electric Rev Req Model (2009 GRC) Rebuttal 2" xfId="5326"/>
    <cellStyle name="_VC 6.15.06 update on 06GRC power costs.xls Chart 2_Power Costs - Comparison bx Rbtl-Staff-Jt-PC_Electric Rev Req Model (2009 GRC) Rebuttal 2 2" xfId="5327"/>
    <cellStyle name="_VC 6.15.06 update on 06GRC power costs.xls Chart 2_Power Costs - Comparison bx Rbtl-Staff-Jt-PC_Electric Rev Req Model (2009 GRC) Rebuttal 2 2 2" xfId="19382"/>
    <cellStyle name="_VC 6.15.06 update on 06GRC power costs.xls Chart 2_Power Costs - Comparison bx Rbtl-Staff-Jt-PC_Electric Rev Req Model (2009 GRC) Rebuttal 2 3" xfId="16471"/>
    <cellStyle name="_VC 6.15.06 update on 06GRC power costs.xls Chart 2_Power Costs - Comparison bx Rbtl-Staff-Jt-PC_Electric Rev Req Model (2009 GRC) Rebuttal 3" xfId="5328"/>
    <cellStyle name="_VC 6.15.06 update on 06GRC power costs.xls Chart 2_Power Costs - Comparison bx Rbtl-Staff-Jt-PC_Electric Rev Req Model (2009 GRC) Rebuttal 3 2" xfId="19383"/>
    <cellStyle name="_VC 6.15.06 update on 06GRC power costs.xls Chart 2_Power Costs - Comparison bx Rbtl-Staff-Jt-PC_Electric Rev Req Model (2009 GRC) Rebuttal 4" xfId="14687"/>
    <cellStyle name="_VC 6.15.06 update on 06GRC power costs.xls Chart 2_Power Costs - Comparison bx Rbtl-Staff-Jt-PC_Electric Rev Req Model (2009 GRC) Rebuttal REmoval of New  WH Solar AdjustMI" xfId="5329"/>
    <cellStyle name="_VC 6.15.06 update on 06GRC power costs.xls Chart 2_Power Costs - Comparison bx Rbtl-Staff-Jt-PC_Electric Rev Req Model (2009 GRC) Rebuttal REmoval of New  WH Solar AdjustMI 2" xfId="5330"/>
    <cellStyle name="_VC 6.15.06 update on 06GRC power costs.xls Chart 2_Power Costs - Comparison bx Rbtl-Staff-Jt-PC_Electric Rev Req Model (2009 GRC) Rebuttal REmoval of New  WH Solar AdjustMI 2 2" xfId="5331"/>
    <cellStyle name="_VC 6.15.06 update on 06GRC power costs.xls Chart 2_Power Costs - Comparison bx Rbtl-Staff-Jt-PC_Electric Rev Req Model (2009 GRC) Rebuttal REmoval of New  WH Solar AdjustMI 2 2 2" xfId="19384"/>
    <cellStyle name="_VC 6.15.06 update on 06GRC power costs.xls Chart 2_Power Costs - Comparison bx Rbtl-Staff-Jt-PC_Electric Rev Req Model (2009 GRC) Rebuttal REmoval of New  WH Solar AdjustMI 2 2 2 2" xfId="28474"/>
    <cellStyle name="_VC 6.15.06 update on 06GRC power costs.xls Chart 2_Power Costs - Comparison bx Rbtl-Staff-Jt-PC_Electric Rev Req Model (2009 GRC) Rebuttal REmoval of New  WH Solar AdjustMI 2 3" xfId="14689"/>
    <cellStyle name="_VC 6.15.06 update on 06GRC power costs.xls Chart 2_Power Costs - Comparison bx Rbtl-Staff-Jt-PC_Electric Rev Req Model (2009 GRC) Rebuttal REmoval of New  WH Solar AdjustMI 2 3 2" xfId="28475"/>
    <cellStyle name="_VC 6.15.06 update on 06GRC power costs.xls Chart 2_Power Costs - Comparison bx Rbtl-Staff-Jt-PC_Electric Rev Req Model (2009 GRC) Rebuttal REmoval of New  WH Solar AdjustMI 2 4" xfId="28476"/>
    <cellStyle name="_VC 6.15.06 update on 06GRC power costs.xls Chart 2_Power Costs - Comparison bx Rbtl-Staff-Jt-PC_Electric Rev Req Model (2009 GRC) Rebuttal REmoval of New  WH Solar AdjustMI 2 4 2" xfId="28477"/>
    <cellStyle name="_VC 6.15.06 update on 06GRC power costs.xls Chart 2_Power Costs - Comparison bx Rbtl-Staff-Jt-PC_Electric Rev Req Model (2009 GRC) Rebuttal REmoval of New  WH Solar AdjustMI 3" xfId="5332"/>
    <cellStyle name="_VC 6.15.06 update on 06GRC power costs.xls Chart 2_Power Costs - Comparison bx Rbtl-Staff-Jt-PC_Electric Rev Req Model (2009 GRC) Rebuttal REmoval of New  WH Solar AdjustMI 3 2" xfId="19385"/>
    <cellStyle name="_VC 6.15.06 update on 06GRC power costs.xls Chart 2_Power Costs - Comparison bx Rbtl-Staff-Jt-PC_Electric Rev Req Model (2009 GRC) Rebuttal REmoval of New  WH Solar AdjustMI 3 2 2" xfId="28478"/>
    <cellStyle name="_VC 6.15.06 update on 06GRC power costs.xls Chart 2_Power Costs - Comparison bx Rbtl-Staff-Jt-PC_Electric Rev Req Model (2009 GRC) Rebuttal REmoval of New  WH Solar AdjustMI 3 3" xfId="28479"/>
    <cellStyle name="_VC 6.15.06 update on 06GRC power costs.xls Chart 2_Power Costs - Comparison bx Rbtl-Staff-Jt-PC_Electric Rev Req Model (2009 GRC) Rebuttal REmoval of New  WH Solar AdjustMI 4" xfId="14688"/>
    <cellStyle name="_VC 6.15.06 update on 06GRC power costs.xls Chart 2_Power Costs - Comparison bx Rbtl-Staff-Jt-PC_Electric Rev Req Model (2009 GRC) Rebuttal REmoval of New  WH Solar AdjustMI 4 2" xfId="28480"/>
    <cellStyle name="_VC 6.15.06 update on 06GRC power costs.xls Chart 2_Power Costs - Comparison bx Rbtl-Staff-Jt-PC_Electric Rev Req Model (2009 GRC) Rebuttal REmoval of New  WH Solar AdjustMI 4 2 2" xfId="28481"/>
    <cellStyle name="_VC 6.15.06 update on 06GRC power costs.xls Chart 2_Power Costs - Comparison bx Rbtl-Staff-Jt-PC_Electric Rev Req Model (2009 GRC) Rebuttal REmoval of New  WH Solar AdjustMI 4 3" xfId="28482"/>
    <cellStyle name="_VC 6.15.06 update on 06GRC power costs.xls Chart 2_Power Costs - Comparison bx Rbtl-Staff-Jt-PC_Electric Rev Req Model (2009 GRC) Rebuttal REmoval of New  WH Solar AdjustMI 5" xfId="28483"/>
    <cellStyle name="_VC 6.15.06 update on 06GRC power costs.xls Chart 2_Power Costs - Comparison bx Rbtl-Staff-Jt-PC_Electric Rev Req Model (2009 GRC) Rebuttal REmoval of New  WH Solar AdjustMI 5 2" xfId="28484"/>
    <cellStyle name="_VC 6.15.06 update on 06GRC power costs.xls Chart 2_Power Costs - Comparison bx Rbtl-Staff-Jt-PC_Electric Rev Req Model (2009 GRC) Rebuttal REmoval of New  WH Solar AdjustMI 6" xfId="28485"/>
    <cellStyle name="_VC 6.15.06 update on 06GRC power costs.xls Chart 2_Power Costs - Comparison bx Rbtl-Staff-Jt-PC_Electric Rev Req Model (2009 GRC) Rebuttal REmoval of New  WH Solar AdjustMI 6 2" xfId="28486"/>
    <cellStyle name="_VC 6.15.06 update on 06GRC power costs.xls Chart 2_Power Costs - Comparison bx Rbtl-Staff-Jt-PC_Electric Rev Req Model (2009 GRC) Rebuttal REmoval of New  WH Solar AdjustMI_DEM-WP(C) ENERG10C--ctn Mid-C_042010 2010GRC" xfId="9861"/>
    <cellStyle name="_VC 6.15.06 update on 06GRC power costs.xls Chart 2_Power Costs - Comparison bx Rbtl-Staff-Jt-PC_Electric Rev Req Model (2009 GRC) Rebuttal REmoval of New  WH Solar AdjustMI_DEM-WP(C) ENERG10C--ctn Mid-C_042010 2010GRC 2" xfId="39689"/>
    <cellStyle name="_VC 6.15.06 update on 06GRC power costs.xls Chart 2_Power Costs - Comparison bx Rbtl-Staff-Jt-PC_Electric Rev Req Model (2009 GRC) Revised 01-18-2010" xfId="5333"/>
    <cellStyle name="_VC 6.15.06 update on 06GRC power costs.xls Chart 2_Power Costs - Comparison bx Rbtl-Staff-Jt-PC_Electric Rev Req Model (2009 GRC) Revised 01-18-2010 2" xfId="5334"/>
    <cellStyle name="_VC 6.15.06 update on 06GRC power costs.xls Chart 2_Power Costs - Comparison bx Rbtl-Staff-Jt-PC_Electric Rev Req Model (2009 GRC) Revised 01-18-2010 2 2" xfId="5335"/>
    <cellStyle name="_VC 6.15.06 update on 06GRC power costs.xls Chart 2_Power Costs - Comparison bx Rbtl-Staff-Jt-PC_Electric Rev Req Model (2009 GRC) Revised 01-18-2010 2 2 2" xfId="19386"/>
    <cellStyle name="_VC 6.15.06 update on 06GRC power costs.xls Chart 2_Power Costs - Comparison bx Rbtl-Staff-Jt-PC_Electric Rev Req Model (2009 GRC) Revised 01-18-2010 2 2 2 2" xfId="28487"/>
    <cellStyle name="_VC 6.15.06 update on 06GRC power costs.xls Chart 2_Power Costs - Comparison bx Rbtl-Staff-Jt-PC_Electric Rev Req Model (2009 GRC) Revised 01-18-2010 2 3" xfId="14691"/>
    <cellStyle name="_VC 6.15.06 update on 06GRC power costs.xls Chart 2_Power Costs - Comparison bx Rbtl-Staff-Jt-PC_Electric Rev Req Model (2009 GRC) Revised 01-18-2010 2 3 2" xfId="28488"/>
    <cellStyle name="_VC 6.15.06 update on 06GRC power costs.xls Chart 2_Power Costs - Comparison bx Rbtl-Staff-Jt-PC_Electric Rev Req Model (2009 GRC) Revised 01-18-2010 2 4" xfId="28489"/>
    <cellStyle name="_VC 6.15.06 update on 06GRC power costs.xls Chart 2_Power Costs - Comparison bx Rbtl-Staff-Jt-PC_Electric Rev Req Model (2009 GRC) Revised 01-18-2010 2 4 2" xfId="28490"/>
    <cellStyle name="_VC 6.15.06 update on 06GRC power costs.xls Chart 2_Power Costs - Comparison bx Rbtl-Staff-Jt-PC_Electric Rev Req Model (2009 GRC) Revised 01-18-2010 3" xfId="5336"/>
    <cellStyle name="_VC 6.15.06 update on 06GRC power costs.xls Chart 2_Power Costs - Comparison bx Rbtl-Staff-Jt-PC_Electric Rev Req Model (2009 GRC) Revised 01-18-2010 3 2" xfId="19387"/>
    <cellStyle name="_VC 6.15.06 update on 06GRC power costs.xls Chart 2_Power Costs - Comparison bx Rbtl-Staff-Jt-PC_Electric Rev Req Model (2009 GRC) Revised 01-18-2010 3 2 2" xfId="28491"/>
    <cellStyle name="_VC 6.15.06 update on 06GRC power costs.xls Chart 2_Power Costs - Comparison bx Rbtl-Staff-Jt-PC_Electric Rev Req Model (2009 GRC) Revised 01-18-2010 3 3" xfId="28492"/>
    <cellStyle name="_VC 6.15.06 update on 06GRC power costs.xls Chart 2_Power Costs - Comparison bx Rbtl-Staff-Jt-PC_Electric Rev Req Model (2009 GRC) Revised 01-18-2010 4" xfId="14690"/>
    <cellStyle name="_VC 6.15.06 update on 06GRC power costs.xls Chart 2_Power Costs - Comparison bx Rbtl-Staff-Jt-PC_Electric Rev Req Model (2009 GRC) Revised 01-18-2010 4 2" xfId="28493"/>
    <cellStyle name="_VC 6.15.06 update on 06GRC power costs.xls Chart 2_Power Costs - Comparison bx Rbtl-Staff-Jt-PC_Electric Rev Req Model (2009 GRC) Revised 01-18-2010 4 2 2" xfId="28494"/>
    <cellStyle name="_VC 6.15.06 update on 06GRC power costs.xls Chart 2_Power Costs - Comparison bx Rbtl-Staff-Jt-PC_Electric Rev Req Model (2009 GRC) Revised 01-18-2010 4 3" xfId="28495"/>
    <cellStyle name="_VC 6.15.06 update on 06GRC power costs.xls Chart 2_Power Costs - Comparison bx Rbtl-Staff-Jt-PC_Electric Rev Req Model (2009 GRC) Revised 01-18-2010 5" xfId="28496"/>
    <cellStyle name="_VC 6.15.06 update on 06GRC power costs.xls Chart 2_Power Costs - Comparison bx Rbtl-Staff-Jt-PC_Electric Rev Req Model (2009 GRC) Revised 01-18-2010 5 2" xfId="28497"/>
    <cellStyle name="_VC 6.15.06 update on 06GRC power costs.xls Chart 2_Power Costs - Comparison bx Rbtl-Staff-Jt-PC_Electric Rev Req Model (2009 GRC) Revised 01-18-2010 6" xfId="28498"/>
    <cellStyle name="_VC 6.15.06 update on 06GRC power costs.xls Chart 2_Power Costs - Comparison bx Rbtl-Staff-Jt-PC_Electric Rev Req Model (2009 GRC) Revised 01-18-2010 6 2" xfId="28499"/>
    <cellStyle name="_VC 6.15.06 update on 06GRC power costs.xls Chart 2_Power Costs - Comparison bx Rbtl-Staff-Jt-PC_Electric Rev Req Model (2009 GRC) Revised 01-18-2010_DEM-WP(C) ENERG10C--ctn Mid-C_042010 2010GRC" xfId="9862"/>
    <cellStyle name="_VC 6.15.06 update on 06GRC power costs.xls Chart 2_Power Costs - Comparison bx Rbtl-Staff-Jt-PC_Electric Rev Req Model (2009 GRC) Revised 01-18-2010_DEM-WP(C) ENERG10C--ctn Mid-C_042010 2010GRC 2" xfId="39690"/>
    <cellStyle name="_VC 6.15.06 update on 06GRC power costs.xls Chart 2_Power Costs - Comparison bx Rbtl-Staff-Jt-PC_Final Order Electric EXHIBIT A-1" xfId="5337"/>
    <cellStyle name="_VC 6.15.06 update on 06GRC power costs.xls Chart 2_Power Costs - Comparison bx Rbtl-Staff-Jt-PC_Final Order Electric EXHIBIT A-1 2" xfId="5338"/>
    <cellStyle name="_VC 6.15.06 update on 06GRC power costs.xls Chart 2_Power Costs - Comparison bx Rbtl-Staff-Jt-PC_Final Order Electric EXHIBIT A-1 2 2" xfId="5339"/>
    <cellStyle name="_VC 6.15.06 update on 06GRC power costs.xls Chart 2_Power Costs - Comparison bx Rbtl-Staff-Jt-PC_Final Order Electric EXHIBIT A-1 2 2 2" xfId="19388"/>
    <cellStyle name="_VC 6.15.06 update on 06GRC power costs.xls Chart 2_Power Costs - Comparison bx Rbtl-Staff-Jt-PC_Final Order Electric EXHIBIT A-1 2 3" xfId="16472"/>
    <cellStyle name="_VC 6.15.06 update on 06GRC power costs.xls Chart 2_Power Costs - Comparison bx Rbtl-Staff-Jt-PC_Final Order Electric EXHIBIT A-1 3" xfId="5340"/>
    <cellStyle name="_VC 6.15.06 update on 06GRC power costs.xls Chart 2_Power Costs - Comparison bx Rbtl-Staff-Jt-PC_Final Order Electric EXHIBIT A-1 3 2" xfId="19389"/>
    <cellStyle name="_VC 6.15.06 update on 06GRC power costs.xls Chart 2_Power Costs - Comparison bx Rbtl-Staff-Jt-PC_Final Order Electric EXHIBIT A-1 3 2 2" xfId="28500"/>
    <cellStyle name="_VC 6.15.06 update on 06GRC power costs.xls Chart 2_Power Costs - Comparison bx Rbtl-Staff-Jt-PC_Final Order Electric EXHIBIT A-1 3 3" xfId="28501"/>
    <cellStyle name="_VC 6.15.06 update on 06GRC power costs.xls Chart 2_Power Costs - Comparison bx Rbtl-Staff-Jt-PC_Final Order Electric EXHIBIT A-1 4" xfId="14692"/>
    <cellStyle name="_VC 6.15.06 update on 06GRC power costs.xls Chart 2_Power Costs - Comparison bx Rbtl-Staff-Jt-PC_Final Order Electric EXHIBIT A-1 4 2" xfId="28502"/>
    <cellStyle name="_VC 6.15.06 update on 06GRC power costs.xls Chart 2_Power Costs - Comparison bx Rbtl-Staff-Jt-PC_Final Order Electric EXHIBIT A-1 5" xfId="28503"/>
    <cellStyle name="_VC 6.15.06 update on 06GRC power costs.xls Chart 2_Power Costs - Comparison bx Rbtl-Staff-Jt-PC_Final Order Electric EXHIBIT A-1 6" xfId="28504"/>
    <cellStyle name="_VC 6.15.06 update on 06GRC power costs.xls Chart 2_Production Adj 4.37" xfId="5341"/>
    <cellStyle name="_VC 6.15.06 update on 06GRC power costs.xls Chart 2_Production Adj 4.37 2" xfId="5342"/>
    <cellStyle name="_VC 6.15.06 update on 06GRC power costs.xls Chart 2_Production Adj 4.37 2 2" xfId="5343"/>
    <cellStyle name="_VC 6.15.06 update on 06GRC power costs.xls Chart 2_Production Adj 4.37 2 2 2" xfId="19390"/>
    <cellStyle name="_VC 6.15.06 update on 06GRC power costs.xls Chart 2_Production Adj 4.37 2 3" xfId="16474"/>
    <cellStyle name="_VC 6.15.06 update on 06GRC power costs.xls Chart 2_Production Adj 4.37 3" xfId="5344"/>
    <cellStyle name="_VC 6.15.06 update on 06GRC power costs.xls Chart 2_Production Adj 4.37 3 2" xfId="19391"/>
    <cellStyle name="_VC 6.15.06 update on 06GRC power costs.xls Chart 2_Production Adj 4.37 4" xfId="16473"/>
    <cellStyle name="_VC 6.15.06 update on 06GRC power costs.xls Chart 2_Purchased Power Adj 4.03" xfId="5345"/>
    <cellStyle name="_VC 6.15.06 update on 06GRC power costs.xls Chart 2_Purchased Power Adj 4.03 2" xfId="5346"/>
    <cellStyle name="_VC 6.15.06 update on 06GRC power costs.xls Chart 2_Purchased Power Adj 4.03 2 2" xfId="5347"/>
    <cellStyle name="_VC 6.15.06 update on 06GRC power costs.xls Chart 2_Purchased Power Adj 4.03 2 2 2" xfId="19392"/>
    <cellStyle name="_VC 6.15.06 update on 06GRC power costs.xls Chart 2_Purchased Power Adj 4.03 2 3" xfId="16476"/>
    <cellStyle name="_VC 6.15.06 update on 06GRC power costs.xls Chart 2_Purchased Power Adj 4.03 3" xfId="5348"/>
    <cellStyle name="_VC 6.15.06 update on 06GRC power costs.xls Chart 2_Purchased Power Adj 4.03 3 2" xfId="19393"/>
    <cellStyle name="_VC 6.15.06 update on 06GRC power costs.xls Chart 2_Purchased Power Adj 4.03 4" xfId="16475"/>
    <cellStyle name="_VC 6.15.06 update on 06GRC power costs.xls Chart 2_Rebuttal Power Costs" xfId="5349"/>
    <cellStyle name="_VC 6.15.06 update on 06GRC power costs.xls Chart 2_Rebuttal Power Costs 2" xfId="5350"/>
    <cellStyle name="_VC 6.15.06 update on 06GRC power costs.xls Chart 2_Rebuttal Power Costs 2 2" xfId="5351"/>
    <cellStyle name="_VC 6.15.06 update on 06GRC power costs.xls Chart 2_Rebuttal Power Costs 2 2 2" xfId="19394"/>
    <cellStyle name="_VC 6.15.06 update on 06GRC power costs.xls Chart 2_Rebuttal Power Costs 2 2 2 2" xfId="28505"/>
    <cellStyle name="_VC 6.15.06 update on 06GRC power costs.xls Chart 2_Rebuttal Power Costs 2 3" xfId="14694"/>
    <cellStyle name="_VC 6.15.06 update on 06GRC power costs.xls Chart 2_Rebuttal Power Costs 2 3 2" xfId="28506"/>
    <cellStyle name="_VC 6.15.06 update on 06GRC power costs.xls Chart 2_Rebuttal Power Costs 2 4" xfId="28507"/>
    <cellStyle name="_VC 6.15.06 update on 06GRC power costs.xls Chart 2_Rebuttal Power Costs 2 4 2" xfId="28508"/>
    <cellStyle name="_VC 6.15.06 update on 06GRC power costs.xls Chart 2_Rebuttal Power Costs 3" xfId="5352"/>
    <cellStyle name="_VC 6.15.06 update on 06GRC power costs.xls Chart 2_Rebuttal Power Costs 3 2" xfId="19395"/>
    <cellStyle name="_VC 6.15.06 update on 06GRC power costs.xls Chart 2_Rebuttal Power Costs 3 2 2" xfId="28509"/>
    <cellStyle name="_VC 6.15.06 update on 06GRC power costs.xls Chart 2_Rebuttal Power Costs 3 3" xfId="28510"/>
    <cellStyle name="_VC 6.15.06 update on 06GRC power costs.xls Chart 2_Rebuttal Power Costs 4" xfId="14693"/>
    <cellStyle name="_VC 6.15.06 update on 06GRC power costs.xls Chart 2_Rebuttal Power Costs 4 2" xfId="28511"/>
    <cellStyle name="_VC 6.15.06 update on 06GRC power costs.xls Chart 2_Rebuttal Power Costs 4 2 2" xfId="28512"/>
    <cellStyle name="_VC 6.15.06 update on 06GRC power costs.xls Chart 2_Rebuttal Power Costs 4 3" xfId="28513"/>
    <cellStyle name="_VC 6.15.06 update on 06GRC power costs.xls Chart 2_Rebuttal Power Costs 5" xfId="28514"/>
    <cellStyle name="_VC 6.15.06 update on 06GRC power costs.xls Chart 2_Rebuttal Power Costs 5 2" xfId="28515"/>
    <cellStyle name="_VC 6.15.06 update on 06GRC power costs.xls Chart 2_Rebuttal Power Costs 6" xfId="28516"/>
    <cellStyle name="_VC 6.15.06 update on 06GRC power costs.xls Chart 2_Rebuttal Power Costs 6 2" xfId="28517"/>
    <cellStyle name="_VC 6.15.06 update on 06GRC power costs.xls Chart 2_Rebuttal Power Costs_Adj Bench DR 3 for Initial Briefs (Electric)" xfId="5353"/>
    <cellStyle name="_VC 6.15.06 update on 06GRC power costs.xls Chart 2_Rebuttal Power Costs_Adj Bench DR 3 for Initial Briefs (Electric) 2" xfId="5354"/>
    <cellStyle name="_VC 6.15.06 update on 06GRC power costs.xls Chart 2_Rebuttal Power Costs_Adj Bench DR 3 for Initial Briefs (Electric) 2 2" xfId="5355"/>
    <cellStyle name="_VC 6.15.06 update on 06GRC power costs.xls Chart 2_Rebuttal Power Costs_Adj Bench DR 3 for Initial Briefs (Electric) 2 2 2" xfId="19396"/>
    <cellStyle name="_VC 6.15.06 update on 06GRC power costs.xls Chart 2_Rebuttal Power Costs_Adj Bench DR 3 for Initial Briefs (Electric) 2 2 2 2" xfId="28518"/>
    <cellStyle name="_VC 6.15.06 update on 06GRC power costs.xls Chart 2_Rebuttal Power Costs_Adj Bench DR 3 for Initial Briefs (Electric) 2 3" xfId="14696"/>
    <cellStyle name="_VC 6.15.06 update on 06GRC power costs.xls Chart 2_Rebuttal Power Costs_Adj Bench DR 3 for Initial Briefs (Electric) 2 3 2" xfId="28519"/>
    <cellStyle name="_VC 6.15.06 update on 06GRC power costs.xls Chart 2_Rebuttal Power Costs_Adj Bench DR 3 for Initial Briefs (Electric) 2 4" xfId="28520"/>
    <cellStyle name="_VC 6.15.06 update on 06GRC power costs.xls Chart 2_Rebuttal Power Costs_Adj Bench DR 3 for Initial Briefs (Electric) 2 4 2" xfId="28521"/>
    <cellStyle name="_VC 6.15.06 update on 06GRC power costs.xls Chart 2_Rebuttal Power Costs_Adj Bench DR 3 for Initial Briefs (Electric) 3" xfId="5356"/>
    <cellStyle name="_VC 6.15.06 update on 06GRC power costs.xls Chart 2_Rebuttal Power Costs_Adj Bench DR 3 for Initial Briefs (Electric) 3 2" xfId="19397"/>
    <cellStyle name="_VC 6.15.06 update on 06GRC power costs.xls Chart 2_Rebuttal Power Costs_Adj Bench DR 3 for Initial Briefs (Electric) 3 2 2" xfId="28522"/>
    <cellStyle name="_VC 6.15.06 update on 06GRC power costs.xls Chart 2_Rebuttal Power Costs_Adj Bench DR 3 for Initial Briefs (Electric) 3 3" xfId="28523"/>
    <cellStyle name="_VC 6.15.06 update on 06GRC power costs.xls Chart 2_Rebuttal Power Costs_Adj Bench DR 3 for Initial Briefs (Electric) 4" xfId="14695"/>
    <cellStyle name="_VC 6.15.06 update on 06GRC power costs.xls Chart 2_Rebuttal Power Costs_Adj Bench DR 3 for Initial Briefs (Electric) 4 2" xfId="28524"/>
    <cellStyle name="_VC 6.15.06 update on 06GRC power costs.xls Chart 2_Rebuttal Power Costs_Adj Bench DR 3 for Initial Briefs (Electric) 4 2 2" xfId="28525"/>
    <cellStyle name="_VC 6.15.06 update on 06GRC power costs.xls Chart 2_Rebuttal Power Costs_Adj Bench DR 3 for Initial Briefs (Electric) 4 3" xfId="28526"/>
    <cellStyle name="_VC 6.15.06 update on 06GRC power costs.xls Chart 2_Rebuttal Power Costs_Adj Bench DR 3 for Initial Briefs (Electric) 5" xfId="28527"/>
    <cellStyle name="_VC 6.15.06 update on 06GRC power costs.xls Chart 2_Rebuttal Power Costs_Adj Bench DR 3 for Initial Briefs (Electric) 5 2" xfId="28528"/>
    <cellStyle name="_VC 6.15.06 update on 06GRC power costs.xls Chart 2_Rebuttal Power Costs_Adj Bench DR 3 for Initial Briefs (Electric) 6" xfId="28529"/>
    <cellStyle name="_VC 6.15.06 update on 06GRC power costs.xls Chart 2_Rebuttal Power Costs_Adj Bench DR 3 for Initial Briefs (Electric) 6 2" xfId="28530"/>
    <cellStyle name="_VC 6.15.06 update on 06GRC power costs.xls Chart 2_Rebuttal Power Costs_Adj Bench DR 3 for Initial Briefs (Electric)_DEM-WP(C) ENERG10C--ctn Mid-C_042010 2010GRC" xfId="9863"/>
    <cellStyle name="_VC 6.15.06 update on 06GRC power costs.xls Chart 2_Rebuttal Power Costs_Adj Bench DR 3 for Initial Briefs (Electric)_DEM-WP(C) ENERG10C--ctn Mid-C_042010 2010GRC 2" xfId="39691"/>
    <cellStyle name="_VC 6.15.06 update on 06GRC power costs.xls Chart 2_Rebuttal Power Costs_DEM-WP(C) ENERG10C--ctn Mid-C_042010 2010GRC" xfId="9864"/>
    <cellStyle name="_VC 6.15.06 update on 06GRC power costs.xls Chart 2_Rebuttal Power Costs_DEM-WP(C) ENERG10C--ctn Mid-C_042010 2010GRC 2" xfId="39692"/>
    <cellStyle name="_VC 6.15.06 update on 06GRC power costs.xls Chart 2_Rebuttal Power Costs_Electric Rev Req Model (2009 GRC) Rebuttal" xfId="5357"/>
    <cellStyle name="_VC 6.15.06 update on 06GRC power costs.xls Chart 2_Rebuttal Power Costs_Electric Rev Req Model (2009 GRC) Rebuttal 2" xfId="5358"/>
    <cellStyle name="_VC 6.15.06 update on 06GRC power costs.xls Chart 2_Rebuttal Power Costs_Electric Rev Req Model (2009 GRC) Rebuttal 2 2" xfId="5359"/>
    <cellStyle name="_VC 6.15.06 update on 06GRC power costs.xls Chart 2_Rebuttal Power Costs_Electric Rev Req Model (2009 GRC) Rebuttal 2 2 2" xfId="19398"/>
    <cellStyle name="_VC 6.15.06 update on 06GRC power costs.xls Chart 2_Rebuttal Power Costs_Electric Rev Req Model (2009 GRC) Rebuttal 2 3" xfId="16477"/>
    <cellStyle name="_VC 6.15.06 update on 06GRC power costs.xls Chart 2_Rebuttal Power Costs_Electric Rev Req Model (2009 GRC) Rebuttal 3" xfId="5360"/>
    <cellStyle name="_VC 6.15.06 update on 06GRC power costs.xls Chart 2_Rebuttal Power Costs_Electric Rev Req Model (2009 GRC) Rebuttal 3 2" xfId="19399"/>
    <cellStyle name="_VC 6.15.06 update on 06GRC power costs.xls Chart 2_Rebuttal Power Costs_Electric Rev Req Model (2009 GRC) Rebuttal 4" xfId="14697"/>
    <cellStyle name="_VC 6.15.06 update on 06GRC power costs.xls Chart 2_Rebuttal Power Costs_Electric Rev Req Model (2009 GRC) Rebuttal REmoval of New  WH Solar AdjustMI" xfId="5361"/>
    <cellStyle name="_VC 6.15.06 update on 06GRC power costs.xls Chart 2_Rebuttal Power Costs_Electric Rev Req Model (2009 GRC) Rebuttal REmoval of New  WH Solar AdjustMI 2" xfId="5362"/>
    <cellStyle name="_VC 6.15.06 update on 06GRC power costs.xls Chart 2_Rebuttal Power Costs_Electric Rev Req Model (2009 GRC) Rebuttal REmoval of New  WH Solar AdjustMI 2 2" xfId="5363"/>
    <cellStyle name="_VC 6.15.06 update on 06GRC power costs.xls Chart 2_Rebuttal Power Costs_Electric Rev Req Model (2009 GRC) Rebuttal REmoval of New  WH Solar AdjustMI 2 2 2" xfId="19400"/>
    <cellStyle name="_VC 6.15.06 update on 06GRC power costs.xls Chart 2_Rebuttal Power Costs_Electric Rev Req Model (2009 GRC) Rebuttal REmoval of New  WH Solar AdjustMI 2 2 2 2" xfId="28531"/>
    <cellStyle name="_VC 6.15.06 update on 06GRC power costs.xls Chart 2_Rebuttal Power Costs_Electric Rev Req Model (2009 GRC) Rebuttal REmoval of New  WH Solar AdjustMI 2 3" xfId="14699"/>
    <cellStyle name="_VC 6.15.06 update on 06GRC power costs.xls Chart 2_Rebuttal Power Costs_Electric Rev Req Model (2009 GRC) Rebuttal REmoval of New  WH Solar AdjustMI 2 3 2" xfId="28532"/>
    <cellStyle name="_VC 6.15.06 update on 06GRC power costs.xls Chart 2_Rebuttal Power Costs_Electric Rev Req Model (2009 GRC) Rebuttal REmoval of New  WH Solar AdjustMI 2 4" xfId="28533"/>
    <cellStyle name="_VC 6.15.06 update on 06GRC power costs.xls Chart 2_Rebuttal Power Costs_Electric Rev Req Model (2009 GRC) Rebuttal REmoval of New  WH Solar AdjustMI 2 4 2" xfId="28534"/>
    <cellStyle name="_VC 6.15.06 update on 06GRC power costs.xls Chart 2_Rebuttal Power Costs_Electric Rev Req Model (2009 GRC) Rebuttal REmoval of New  WH Solar AdjustMI 3" xfId="5364"/>
    <cellStyle name="_VC 6.15.06 update on 06GRC power costs.xls Chart 2_Rebuttal Power Costs_Electric Rev Req Model (2009 GRC) Rebuttal REmoval of New  WH Solar AdjustMI 3 2" xfId="19401"/>
    <cellStyle name="_VC 6.15.06 update on 06GRC power costs.xls Chart 2_Rebuttal Power Costs_Electric Rev Req Model (2009 GRC) Rebuttal REmoval of New  WH Solar AdjustMI 3 2 2" xfId="28535"/>
    <cellStyle name="_VC 6.15.06 update on 06GRC power costs.xls Chart 2_Rebuttal Power Costs_Electric Rev Req Model (2009 GRC) Rebuttal REmoval of New  WH Solar AdjustMI 3 3" xfId="28536"/>
    <cellStyle name="_VC 6.15.06 update on 06GRC power costs.xls Chart 2_Rebuttal Power Costs_Electric Rev Req Model (2009 GRC) Rebuttal REmoval of New  WH Solar AdjustMI 4" xfId="14698"/>
    <cellStyle name="_VC 6.15.06 update on 06GRC power costs.xls Chart 2_Rebuttal Power Costs_Electric Rev Req Model (2009 GRC) Rebuttal REmoval of New  WH Solar AdjustMI 4 2" xfId="28537"/>
    <cellStyle name="_VC 6.15.06 update on 06GRC power costs.xls Chart 2_Rebuttal Power Costs_Electric Rev Req Model (2009 GRC) Rebuttal REmoval of New  WH Solar AdjustMI 4 2 2" xfId="28538"/>
    <cellStyle name="_VC 6.15.06 update on 06GRC power costs.xls Chart 2_Rebuttal Power Costs_Electric Rev Req Model (2009 GRC) Rebuttal REmoval of New  WH Solar AdjustMI 4 3" xfId="28539"/>
    <cellStyle name="_VC 6.15.06 update on 06GRC power costs.xls Chart 2_Rebuttal Power Costs_Electric Rev Req Model (2009 GRC) Rebuttal REmoval of New  WH Solar AdjustMI 5" xfId="28540"/>
    <cellStyle name="_VC 6.15.06 update on 06GRC power costs.xls Chart 2_Rebuttal Power Costs_Electric Rev Req Model (2009 GRC) Rebuttal REmoval of New  WH Solar AdjustMI 5 2" xfId="28541"/>
    <cellStyle name="_VC 6.15.06 update on 06GRC power costs.xls Chart 2_Rebuttal Power Costs_Electric Rev Req Model (2009 GRC) Rebuttal REmoval of New  WH Solar AdjustMI 6" xfId="28542"/>
    <cellStyle name="_VC 6.15.06 update on 06GRC power costs.xls Chart 2_Rebuttal Power Costs_Electric Rev Req Model (2009 GRC) Rebuttal REmoval of New  WH Solar AdjustMI 6 2" xfId="28543"/>
    <cellStyle name="_VC 6.15.06 update on 06GRC power costs.xls Chart 2_Rebuttal Power Costs_Electric Rev Req Model (2009 GRC) Rebuttal REmoval of New  WH Solar AdjustMI_DEM-WP(C) ENERG10C--ctn Mid-C_042010 2010GRC" xfId="9865"/>
    <cellStyle name="_VC 6.15.06 update on 06GRC power costs.xls Chart 2_Rebuttal Power Costs_Electric Rev Req Model (2009 GRC) Rebuttal REmoval of New  WH Solar AdjustMI_DEM-WP(C) ENERG10C--ctn Mid-C_042010 2010GRC 2" xfId="39693"/>
    <cellStyle name="_VC 6.15.06 update on 06GRC power costs.xls Chart 2_Rebuttal Power Costs_Electric Rev Req Model (2009 GRC) Revised 01-18-2010" xfId="5365"/>
    <cellStyle name="_VC 6.15.06 update on 06GRC power costs.xls Chart 2_Rebuttal Power Costs_Electric Rev Req Model (2009 GRC) Revised 01-18-2010 2" xfId="5366"/>
    <cellStyle name="_VC 6.15.06 update on 06GRC power costs.xls Chart 2_Rebuttal Power Costs_Electric Rev Req Model (2009 GRC) Revised 01-18-2010 2 2" xfId="5367"/>
    <cellStyle name="_VC 6.15.06 update on 06GRC power costs.xls Chart 2_Rebuttal Power Costs_Electric Rev Req Model (2009 GRC) Revised 01-18-2010 2 2 2" xfId="19402"/>
    <cellStyle name="_VC 6.15.06 update on 06GRC power costs.xls Chart 2_Rebuttal Power Costs_Electric Rev Req Model (2009 GRC) Revised 01-18-2010 2 2 2 2" xfId="28544"/>
    <cellStyle name="_VC 6.15.06 update on 06GRC power costs.xls Chart 2_Rebuttal Power Costs_Electric Rev Req Model (2009 GRC) Revised 01-18-2010 2 3" xfId="14701"/>
    <cellStyle name="_VC 6.15.06 update on 06GRC power costs.xls Chart 2_Rebuttal Power Costs_Electric Rev Req Model (2009 GRC) Revised 01-18-2010 2 3 2" xfId="28545"/>
    <cellStyle name="_VC 6.15.06 update on 06GRC power costs.xls Chart 2_Rebuttal Power Costs_Electric Rev Req Model (2009 GRC) Revised 01-18-2010 2 4" xfId="28546"/>
    <cellStyle name="_VC 6.15.06 update on 06GRC power costs.xls Chart 2_Rebuttal Power Costs_Electric Rev Req Model (2009 GRC) Revised 01-18-2010 2 4 2" xfId="28547"/>
    <cellStyle name="_VC 6.15.06 update on 06GRC power costs.xls Chart 2_Rebuttal Power Costs_Electric Rev Req Model (2009 GRC) Revised 01-18-2010 3" xfId="5368"/>
    <cellStyle name="_VC 6.15.06 update on 06GRC power costs.xls Chart 2_Rebuttal Power Costs_Electric Rev Req Model (2009 GRC) Revised 01-18-2010 3 2" xfId="19403"/>
    <cellStyle name="_VC 6.15.06 update on 06GRC power costs.xls Chart 2_Rebuttal Power Costs_Electric Rev Req Model (2009 GRC) Revised 01-18-2010 3 2 2" xfId="28548"/>
    <cellStyle name="_VC 6.15.06 update on 06GRC power costs.xls Chart 2_Rebuttal Power Costs_Electric Rev Req Model (2009 GRC) Revised 01-18-2010 3 3" xfId="28549"/>
    <cellStyle name="_VC 6.15.06 update on 06GRC power costs.xls Chart 2_Rebuttal Power Costs_Electric Rev Req Model (2009 GRC) Revised 01-18-2010 4" xfId="14700"/>
    <cellStyle name="_VC 6.15.06 update on 06GRC power costs.xls Chart 2_Rebuttal Power Costs_Electric Rev Req Model (2009 GRC) Revised 01-18-2010 4 2" xfId="28550"/>
    <cellStyle name="_VC 6.15.06 update on 06GRC power costs.xls Chart 2_Rebuttal Power Costs_Electric Rev Req Model (2009 GRC) Revised 01-18-2010 4 2 2" xfId="28551"/>
    <cellStyle name="_VC 6.15.06 update on 06GRC power costs.xls Chart 2_Rebuttal Power Costs_Electric Rev Req Model (2009 GRC) Revised 01-18-2010 4 3" xfId="28552"/>
    <cellStyle name="_VC 6.15.06 update on 06GRC power costs.xls Chart 2_Rebuttal Power Costs_Electric Rev Req Model (2009 GRC) Revised 01-18-2010 5" xfId="28553"/>
    <cellStyle name="_VC 6.15.06 update on 06GRC power costs.xls Chart 2_Rebuttal Power Costs_Electric Rev Req Model (2009 GRC) Revised 01-18-2010 5 2" xfId="28554"/>
    <cellStyle name="_VC 6.15.06 update on 06GRC power costs.xls Chart 2_Rebuttal Power Costs_Electric Rev Req Model (2009 GRC) Revised 01-18-2010 6" xfId="28555"/>
    <cellStyle name="_VC 6.15.06 update on 06GRC power costs.xls Chart 2_Rebuttal Power Costs_Electric Rev Req Model (2009 GRC) Revised 01-18-2010 6 2" xfId="28556"/>
    <cellStyle name="_VC 6.15.06 update on 06GRC power costs.xls Chart 2_Rebuttal Power Costs_Electric Rev Req Model (2009 GRC) Revised 01-18-2010_DEM-WP(C) ENERG10C--ctn Mid-C_042010 2010GRC" xfId="9866"/>
    <cellStyle name="_VC 6.15.06 update on 06GRC power costs.xls Chart 2_Rebuttal Power Costs_Electric Rev Req Model (2009 GRC) Revised 01-18-2010_DEM-WP(C) ENERG10C--ctn Mid-C_042010 2010GRC 2" xfId="39694"/>
    <cellStyle name="_VC 6.15.06 update on 06GRC power costs.xls Chart 2_Rebuttal Power Costs_Final Order Electric EXHIBIT A-1" xfId="5369"/>
    <cellStyle name="_VC 6.15.06 update on 06GRC power costs.xls Chart 2_Rebuttal Power Costs_Final Order Electric EXHIBIT A-1 2" xfId="5370"/>
    <cellStyle name="_VC 6.15.06 update on 06GRC power costs.xls Chart 2_Rebuttal Power Costs_Final Order Electric EXHIBIT A-1 2 2" xfId="5371"/>
    <cellStyle name="_VC 6.15.06 update on 06GRC power costs.xls Chart 2_Rebuttal Power Costs_Final Order Electric EXHIBIT A-1 2 2 2" xfId="19404"/>
    <cellStyle name="_VC 6.15.06 update on 06GRC power costs.xls Chart 2_Rebuttal Power Costs_Final Order Electric EXHIBIT A-1 2 3" xfId="16478"/>
    <cellStyle name="_VC 6.15.06 update on 06GRC power costs.xls Chart 2_Rebuttal Power Costs_Final Order Electric EXHIBIT A-1 3" xfId="5372"/>
    <cellStyle name="_VC 6.15.06 update on 06GRC power costs.xls Chart 2_Rebuttal Power Costs_Final Order Electric EXHIBIT A-1 3 2" xfId="19405"/>
    <cellStyle name="_VC 6.15.06 update on 06GRC power costs.xls Chart 2_Rebuttal Power Costs_Final Order Electric EXHIBIT A-1 3 2 2" xfId="28557"/>
    <cellStyle name="_VC 6.15.06 update on 06GRC power costs.xls Chart 2_Rebuttal Power Costs_Final Order Electric EXHIBIT A-1 3 3" xfId="28558"/>
    <cellStyle name="_VC 6.15.06 update on 06GRC power costs.xls Chart 2_Rebuttal Power Costs_Final Order Electric EXHIBIT A-1 4" xfId="14702"/>
    <cellStyle name="_VC 6.15.06 update on 06GRC power costs.xls Chart 2_Rebuttal Power Costs_Final Order Electric EXHIBIT A-1 4 2" xfId="28559"/>
    <cellStyle name="_VC 6.15.06 update on 06GRC power costs.xls Chart 2_Rebuttal Power Costs_Final Order Electric EXHIBIT A-1 5" xfId="28560"/>
    <cellStyle name="_VC 6.15.06 update on 06GRC power costs.xls Chart 2_Rebuttal Power Costs_Final Order Electric EXHIBIT A-1 6" xfId="28561"/>
    <cellStyle name="_VC 6.15.06 update on 06GRC power costs.xls Chart 2_ROR &amp; CONV FACTOR" xfId="5373"/>
    <cellStyle name="_VC 6.15.06 update on 06GRC power costs.xls Chart 2_ROR &amp; CONV FACTOR 2" xfId="5374"/>
    <cellStyle name="_VC 6.15.06 update on 06GRC power costs.xls Chart 2_ROR &amp; CONV FACTOR 2 2" xfId="5375"/>
    <cellStyle name="_VC 6.15.06 update on 06GRC power costs.xls Chart 2_ROR &amp; CONV FACTOR 2 2 2" xfId="19406"/>
    <cellStyle name="_VC 6.15.06 update on 06GRC power costs.xls Chart 2_ROR &amp; CONV FACTOR 2 3" xfId="16480"/>
    <cellStyle name="_VC 6.15.06 update on 06GRC power costs.xls Chart 2_ROR &amp; CONV FACTOR 3" xfId="5376"/>
    <cellStyle name="_VC 6.15.06 update on 06GRC power costs.xls Chart 2_ROR &amp; CONV FACTOR 3 2" xfId="19407"/>
    <cellStyle name="_VC 6.15.06 update on 06GRC power costs.xls Chart 2_ROR &amp; CONV FACTOR 4" xfId="16479"/>
    <cellStyle name="_VC 6.15.06 update on 06GRC power costs.xls Chart 2_ROR 5.02" xfId="5377"/>
    <cellStyle name="_VC 6.15.06 update on 06GRC power costs.xls Chart 2_ROR 5.02 2" xfId="5378"/>
    <cellStyle name="_VC 6.15.06 update on 06GRC power costs.xls Chart 2_ROR 5.02 2 2" xfId="5379"/>
    <cellStyle name="_VC 6.15.06 update on 06GRC power costs.xls Chart 2_ROR 5.02 2 2 2" xfId="19408"/>
    <cellStyle name="_VC 6.15.06 update on 06GRC power costs.xls Chart 2_ROR 5.02 2 3" xfId="16482"/>
    <cellStyle name="_VC 6.15.06 update on 06GRC power costs.xls Chart 2_ROR 5.02 3" xfId="5380"/>
    <cellStyle name="_VC 6.15.06 update on 06GRC power costs.xls Chart 2_ROR 5.02 3 2" xfId="19409"/>
    <cellStyle name="_VC 6.15.06 update on 06GRC power costs.xls Chart 2_ROR 5.02 4" xfId="16481"/>
    <cellStyle name="_VC 6.15.06 update on 06GRC power costs.xls Chart 2_Wind Integration 10GRC" xfId="5381"/>
    <cellStyle name="_VC 6.15.06 update on 06GRC power costs.xls Chart 2_Wind Integration 10GRC 2" xfId="5382"/>
    <cellStyle name="_VC 6.15.06 update on 06GRC power costs.xls Chart 2_Wind Integration 10GRC 2 2" xfId="14703"/>
    <cellStyle name="_VC 6.15.06 update on 06GRC power costs.xls Chart 2_Wind Integration 10GRC 2 2 2" xfId="28562"/>
    <cellStyle name="_VC 6.15.06 update on 06GRC power costs.xls Chart 2_Wind Integration 10GRC 2 2 2 2" xfId="28563"/>
    <cellStyle name="_VC 6.15.06 update on 06GRC power costs.xls Chart 2_Wind Integration 10GRC 2 3" xfId="28564"/>
    <cellStyle name="_VC 6.15.06 update on 06GRC power costs.xls Chart 2_Wind Integration 10GRC 2 3 2" xfId="28565"/>
    <cellStyle name="_VC 6.15.06 update on 06GRC power costs.xls Chart 2_Wind Integration 10GRC 2 4" xfId="28566"/>
    <cellStyle name="_VC 6.15.06 update on 06GRC power costs.xls Chart 2_Wind Integration 10GRC 2 4 2" xfId="28567"/>
    <cellStyle name="_VC 6.15.06 update on 06GRC power costs.xls Chart 2_Wind Integration 10GRC 3" xfId="12693"/>
    <cellStyle name="_VC 6.15.06 update on 06GRC power costs.xls Chart 2_Wind Integration 10GRC 3 2" xfId="28568"/>
    <cellStyle name="_VC 6.15.06 update on 06GRC power costs.xls Chart 2_Wind Integration 10GRC 3 2 2" xfId="28569"/>
    <cellStyle name="_VC 6.15.06 update on 06GRC power costs.xls Chart 2_Wind Integration 10GRC 3 3" xfId="28570"/>
    <cellStyle name="_VC 6.15.06 update on 06GRC power costs.xls Chart 2_Wind Integration 10GRC 4" xfId="28571"/>
    <cellStyle name="_VC 6.15.06 update on 06GRC power costs.xls Chart 2_Wind Integration 10GRC 4 2" xfId="28572"/>
    <cellStyle name="_VC 6.15.06 update on 06GRC power costs.xls Chart 2_Wind Integration 10GRC 4 2 2" xfId="28573"/>
    <cellStyle name="_VC 6.15.06 update on 06GRC power costs.xls Chart 2_Wind Integration 10GRC 4 3" xfId="28574"/>
    <cellStyle name="_VC 6.15.06 update on 06GRC power costs.xls Chart 2_Wind Integration 10GRC 5" xfId="28575"/>
    <cellStyle name="_VC 6.15.06 update on 06GRC power costs.xls Chart 2_Wind Integration 10GRC 5 2" xfId="28576"/>
    <cellStyle name="_VC 6.15.06 update on 06GRC power costs.xls Chart 2_Wind Integration 10GRC 6" xfId="28577"/>
    <cellStyle name="_VC 6.15.06 update on 06GRC power costs.xls Chart 2_Wind Integration 10GRC 6 2" xfId="28578"/>
    <cellStyle name="_VC 6.15.06 update on 06GRC power costs.xls Chart 2_Wind Integration 10GRC_DEM-WP(C) ENERG10C--ctn Mid-C_042010 2010GRC" xfId="9867"/>
    <cellStyle name="_VC 6.15.06 update on 06GRC power costs.xls Chart 2_Wind Integration 10GRC_DEM-WP(C) ENERG10C--ctn Mid-C_042010 2010GRC 2" xfId="39695"/>
    <cellStyle name="_VC 6.15.06 update on 06GRC power costs.xls Chart 3" xfId="5383"/>
    <cellStyle name="_VC 6.15.06 update on 06GRC power costs.xls Chart 3 10" xfId="28579"/>
    <cellStyle name="_VC 6.15.06 update on 06GRC power costs.xls Chart 3 10 2" xfId="28580"/>
    <cellStyle name="_VC 6.15.06 update on 06GRC power costs.xls Chart 3 11" xfId="28581"/>
    <cellStyle name="_VC 6.15.06 update on 06GRC power costs.xls Chart 3 11 2" xfId="28582"/>
    <cellStyle name="_VC 6.15.06 update on 06GRC power costs.xls Chart 3 11 3" xfId="28583"/>
    <cellStyle name="_VC 6.15.06 update on 06GRC power costs.xls Chart 3 2" xfId="5384"/>
    <cellStyle name="_VC 6.15.06 update on 06GRC power costs.xls Chart 3 2 2" xfId="5385"/>
    <cellStyle name="_VC 6.15.06 update on 06GRC power costs.xls Chart 3 2 2 2" xfId="5386"/>
    <cellStyle name="_VC 6.15.06 update on 06GRC power costs.xls Chart 3 2 2 2 2" xfId="19410"/>
    <cellStyle name="_VC 6.15.06 update on 06GRC power costs.xls Chart 3 2 2 2 2 2" xfId="28584"/>
    <cellStyle name="_VC 6.15.06 update on 06GRC power costs.xls Chart 3 2 2 3" xfId="14705"/>
    <cellStyle name="_VC 6.15.06 update on 06GRC power costs.xls Chart 3 2 2 3 2" xfId="28585"/>
    <cellStyle name="_VC 6.15.06 update on 06GRC power costs.xls Chart 3 2 2 4" xfId="28586"/>
    <cellStyle name="_VC 6.15.06 update on 06GRC power costs.xls Chart 3 2 2 4 2" xfId="28587"/>
    <cellStyle name="_VC 6.15.06 update on 06GRC power costs.xls Chart 3 2 3" xfId="5387"/>
    <cellStyle name="_VC 6.15.06 update on 06GRC power costs.xls Chart 3 2 3 2" xfId="19411"/>
    <cellStyle name="_VC 6.15.06 update on 06GRC power costs.xls Chart 3 2 3 2 2" xfId="28588"/>
    <cellStyle name="_VC 6.15.06 update on 06GRC power costs.xls Chart 3 2 3 3" xfId="28589"/>
    <cellStyle name="_VC 6.15.06 update on 06GRC power costs.xls Chart 3 2 4" xfId="14704"/>
    <cellStyle name="_VC 6.15.06 update on 06GRC power costs.xls Chart 3 2 4 2" xfId="28590"/>
    <cellStyle name="_VC 6.15.06 update on 06GRC power costs.xls Chart 3 2 4 2 2" xfId="28591"/>
    <cellStyle name="_VC 6.15.06 update on 06GRC power costs.xls Chart 3 2 4 3" xfId="28592"/>
    <cellStyle name="_VC 6.15.06 update on 06GRC power costs.xls Chart 3 2 5" xfId="28593"/>
    <cellStyle name="_VC 6.15.06 update on 06GRC power costs.xls Chart 3 2 5 2" xfId="28594"/>
    <cellStyle name="_VC 6.15.06 update on 06GRC power costs.xls Chart 3 2 6" xfId="28595"/>
    <cellStyle name="_VC 6.15.06 update on 06GRC power costs.xls Chart 3 2 6 2" xfId="28596"/>
    <cellStyle name="_VC 6.15.06 update on 06GRC power costs.xls Chart 3 3" xfId="5388"/>
    <cellStyle name="_VC 6.15.06 update on 06GRC power costs.xls Chart 3 3 2" xfId="5389"/>
    <cellStyle name="_VC 6.15.06 update on 06GRC power costs.xls Chart 3 3 2 2" xfId="5390"/>
    <cellStyle name="_VC 6.15.06 update on 06GRC power costs.xls Chart 3 3 2 2 2" xfId="19412"/>
    <cellStyle name="_VC 6.15.06 update on 06GRC power costs.xls Chart 3 3 2 3" xfId="16483"/>
    <cellStyle name="_VC 6.15.06 update on 06GRC power costs.xls Chart 3 3 3" xfId="5391"/>
    <cellStyle name="_VC 6.15.06 update on 06GRC power costs.xls Chart 3 3 3 2" xfId="5392"/>
    <cellStyle name="_VC 6.15.06 update on 06GRC power costs.xls Chart 3 3 3 2 2" xfId="19413"/>
    <cellStyle name="_VC 6.15.06 update on 06GRC power costs.xls Chart 3 3 3 3" xfId="16484"/>
    <cellStyle name="_VC 6.15.06 update on 06GRC power costs.xls Chart 3 3 4" xfId="5393"/>
    <cellStyle name="_VC 6.15.06 update on 06GRC power costs.xls Chart 3 3 4 2" xfId="5394"/>
    <cellStyle name="_VC 6.15.06 update on 06GRC power costs.xls Chart 3 3 4 2 2" xfId="19414"/>
    <cellStyle name="_VC 6.15.06 update on 06GRC power costs.xls Chart 3 3 4 3" xfId="16485"/>
    <cellStyle name="_VC 6.15.06 update on 06GRC power costs.xls Chart 3 3 5" xfId="14706"/>
    <cellStyle name="_VC 6.15.06 update on 06GRC power costs.xls Chart 3 3 5 2" xfId="28597"/>
    <cellStyle name="_VC 6.15.06 update on 06GRC power costs.xls Chart 3 4" xfId="5395"/>
    <cellStyle name="_VC 6.15.06 update on 06GRC power costs.xls Chart 3 4 2" xfId="5396"/>
    <cellStyle name="_VC 6.15.06 update on 06GRC power costs.xls Chart 3 4 2 2" xfId="15671"/>
    <cellStyle name="_VC 6.15.06 update on 06GRC power costs.xls Chart 3 4 2 2 2" xfId="28598"/>
    <cellStyle name="_VC 6.15.06 update on 06GRC power costs.xls Chart 3 4 2 2 2 2" xfId="28599"/>
    <cellStyle name="_VC 6.15.06 update on 06GRC power costs.xls Chart 3 4 2 3" xfId="28600"/>
    <cellStyle name="_VC 6.15.06 update on 06GRC power costs.xls Chart 3 4 2 3 2" xfId="28601"/>
    <cellStyle name="_VC 6.15.06 update on 06GRC power costs.xls Chart 3 4 2 4" xfId="28602"/>
    <cellStyle name="_VC 6.15.06 update on 06GRC power costs.xls Chart 3 4 2 4 2" xfId="28603"/>
    <cellStyle name="_VC 6.15.06 update on 06GRC power costs.xls Chart 3 4 3" xfId="14707"/>
    <cellStyle name="_VC 6.15.06 update on 06GRC power costs.xls Chart 3 4 3 2" xfId="28604"/>
    <cellStyle name="_VC 6.15.06 update on 06GRC power costs.xls Chart 3 4 3 2 2" xfId="28605"/>
    <cellStyle name="_VC 6.15.06 update on 06GRC power costs.xls Chart 3 4 3 3" xfId="28606"/>
    <cellStyle name="_VC 6.15.06 update on 06GRC power costs.xls Chart 3 4 4" xfId="28607"/>
    <cellStyle name="_VC 6.15.06 update on 06GRC power costs.xls Chart 3 4 4 2" xfId="28608"/>
    <cellStyle name="_VC 6.15.06 update on 06GRC power costs.xls Chart 3 4 4 2 2" xfId="28609"/>
    <cellStyle name="_VC 6.15.06 update on 06GRC power costs.xls Chart 3 4 4 3" xfId="28610"/>
    <cellStyle name="_VC 6.15.06 update on 06GRC power costs.xls Chart 3 4 5" xfId="28611"/>
    <cellStyle name="_VC 6.15.06 update on 06GRC power costs.xls Chart 3 4 5 2" xfId="28612"/>
    <cellStyle name="_VC 6.15.06 update on 06GRC power costs.xls Chart 3 4 6" xfId="28613"/>
    <cellStyle name="_VC 6.15.06 update on 06GRC power costs.xls Chart 3 4 6 2" xfId="28614"/>
    <cellStyle name="_VC 6.15.06 update on 06GRC power costs.xls Chart 3 5" xfId="5397"/>
    <cellStyle name="_VC 6.15.06 update on 06GRC power costs.xls Chart 3 5 2" xfId="19415"/>
    <cellStyle name="_VC 6.15.06 update on 06GRC power costs.xls Chart 3 5 2 2" xfId="28615"/>
    <cellStyle name="_VC 6.15.06 update on 06GRC power costs.xls Chart 3 5 2 2 2" xfId="28616"/>
    <cellStyle name="_VC 6.15.06 update on 06GRC power costs.xls Chart 3 5 2 2 2 2" xfId="28617"/>
    <cellStyle name="_VC 6.15.06 update on 06GRC power costs.xls Chart 3 5 2 3" xfId="28618"/>
    <cellStyle name="_VC 6.15.06 update on 06GRC power costs.xls Chart 3 5 2 3 2" xfId="28619"/>
    <cellStyle name="_VC 6.15.06 update on 06GRC power costs.xls Chart 3 5 2 4" xfId="28620"/>
    <cellStyle name="_VC 6.15.06 update on 06GRC power costs.xls Chart 3 5 2 4 2" xfId="28621"/>
    <cellStyle name="_VC 6.15.06 update on 06GRC power costs.xls Chart 3 5 2 5" xfId="28622"/>
    <cellStyle name="_VC 6.15.06 update on 06GRC power costs.xls Chart 3 5 3" xfId="28623"/>
    <cellStyle name="_VC 6.15.06 update on 06GRC power costs.xls Chart 3 5 3 2" xfId="28624"/>
    <cellStyle name="_VC 6.15.06 update on 06GRC power costs.xls Chart 3 5 3 2 2" xfId="28625"/>
    <cellStyle name="_VC 6.15.06 update on 06GRC power costs.xls Chart 3 5 4" xfId="28626"/>
    <cellStyle name="_VC 6.15.06 update on 06GRC power costs.xls Chart 3 5 4 2" xfId="28627"/>
    <cellStyle name="_VC 6.15.06 update on 06GRC power costs.xls Chart 3 5 5" xfId="28628"/>
    <cellStyle name="_VC 6.15.06 update on 06GRC power costs.xls Chart 3 5 5 2" xfId="28629"/>
    <cellStyle name="_VC 6.15.06 update on 06GRC power costs.xls Chart 3 6" xfId="5398"/>
    <cellStyle name="_VC 6.15.06 update on 06GRC power costs.xls Chart 3 6 2" xfId="9868"/>
    <cellStyle name="_VC 6.15.06 update on 06GRC power costs.xls Chart 3 6 2 2" xfId="28630"/>
    <cellStyle name="_VC 6.15.06 update on 06GRC power costs.xls Chart 3 6 2 2 2" xfId="28631"/>
    <cellStyle name="_VC 6.15.06 update on 06GRC power costs.xls Chart 3 6 3" xfId="28632"/>
    <cellStyle name="_VC 6.15.06 update on 06GRC power costs.xls Chart 3 6 3 2" xfId="28633"/>
    <cellStyle name="_VC 6.15.06 update on 06GRC power costs.xls Chart 3 6 4" xfId="28634"/>
    <cellStyle name="_VC 6.15.06 update on 06GRC power costs.xls Chart 3 6 4 2" xfId="28635"/>
    <cellStyle name="_VC 6.15.06 update on 06GRC power costs.xls Chart 3 7" xfId="9869"/>
    <cellStyle name="_VC 6.15.06 update on 06GRC power costs.xls Chart 3 7 2" xfId="9870"/>
    <cellStyle name="_VC 6.15.06 update on 06GRC power costs.xls Chart 3 7 2 2" xfId="28636"/>
    <cellStyle name="_VC 6.15.06 update on 06GRC power costs.xls Chart 3 7 3" xfId="39696"/>
    <cellStyle name="_VC 6.15.06 update on 06GRC power costs.xls Chart 3 8" xfId="28637"/>
    <cellStyle name="_VC 6.15.06 update on 06GRC power costs.xls Chart 3 8 2" xfId="28638"/>
    <cellStyle name="_VC 6.15.06 update on 06GRC power costs.xls Chart 3 8 2 2" xfId="28639"/>
    <cellStyle name="_VC 6.15.06 update on 06GRC power costs.xls Chart 3 8 3" xfId="28640"/>
    <cellStyle name="_VC 6.15.06 update on 06GRC power costs.xls Chart 3 9" xfId="28641"/>
    <cellStyle name="_VC 6.15.06 update on 06GRC power costs.xls Chart 3 9 2" xfId="28642"/>
    <cellStyle name="_VC 6.15.06 update on 06GRC power costs.xls Chart 3 9 2 2" xfId="28643"/>
    <cellStyle name="_VC 6.15.06 update on 06GRC power costs.xls Chart 3 9 2 2 2" xfId="28644"/>
    <cellStyle name="_VC 6.15.06 update on 06GRC power costs.xls Chart 3 9 2 3" xfId="28645"/>
    <cellStyle name="_VC 6.15.06 update on 06GRC power costs.xls Chart 3 9 3" xfId="28646"/>
    <cellStyle name="_VC 6.15.06 update on 06GRC power costs.xls Chart 3 9 3 2" xfId="28647"/>
    <cellStyle name="_VC 6.15.06 update on 06GRC power costs.xls Chart 3 9 4" xfId="28648"/>
    <cellStyle name="_VC 6.15.06 update on 06GRC power costs.xls Chart 3_04 07E Wild Horse Wind Expansion (C) (2)" xfId="5399"/>
    <cellStyle name="_VC 6.15.06 update on 06GRC power costs.xls Chart 3_04 07E Wild Horse Wind Expansion (C) (2) 2" xfId="5400"/>
    <cellStyle name="_VC 6.15.06 update on 06GRC power costs.xls Chart 3_04 07E Wild Horse Wind Expansion (C) (2) 2 2" xfId="5401"/>
    <cellStyle name="_VC 6.15.06 update on 06GRC power costs.xls Chart 3_04 07E Wild Horse Wind Expansion (C) (2) 2 2 2" xfId="19416"/>
    <cellStyle name="_VC 6.15.06 update on 06GRC power costs.xls Chart 3_04 07E Wild Horse Wind Expansion (C) (2) 2 2 2 2" xfId="28649"/>
    <cellStyle name="_VC 6.15.06 update on 06GRC power costs.xls Chart 3_04 07E Wild Horse Wind Expansion (C) (2) 2 3" xfId="14709"/>
    <cellStyle name="_VC 6.15.06 update on 06GRC power costs.xls Chart 3_04 07E Wild Horse Wind Expansion (C) (2) 2 3 2" xfId="28650"/>
    <cellStyle name="_VC 6.15.06 update on 06GRC power costs.xls Chart 3_04 07E Wild Horse Wind Expansion (C) (2) 2 4" xfId="28651"/>
    <cellStyle name="_VC 6.15.06 update on 06GRC power costs.xls Chart 3_04 07E Wild Horse Wind Expansion (C) (2) 2 4 2" xfId="28652"/>
    <cellStyle name="_VC 6.15.06 update on 06GRC power costs.xls Chart 3_04 07E Wild Horse Wind Expansion (C) (2) 3" xfId="5402"/>
    <cellStyle name="_VC 6.15.06 update on 06GRC power costs.xls Chart 3_04 07E Wild Horse Wind Expansion (C) (2) 3 2" xfId="19417"/>
    <cellStyle name="_VC 6.15.06 update on 06GRC power costs.xls Chart 3_04 07E Wild Horse Wind Expansion (C) (2) 3 2 2" xfId="28653"/>
    <cellStyle name="_VC 6.15.06 update on 06GRC power costs.xls Chart 3_04 07E Wild Horse Wind Expansion (C) (2) 3 3" xfId="28654"/>
    <cellStyle name="_VC 6.15.06 update on 06GRC power costs.xls Chart 3_04 07E Wild Horse Wind Expansion (C) (2) 4" xfId="14708"/>
    <cellStyle name="_VC 6.15.06 update on 06GRC power costs.xls Chart 3_04 07E Wild Horse Wind Expansion (C) (2) 4 2" xfId="28655"/>
    <cellStyle name="_VC 6.15.06 update on 06GRC power costs.xls Chart 3_04 07E Wild Horse Wind Expansion (C) (2) 4 2 2" xfId="28656"/>
    <cellStyle name="_VC 6.15.06 update on 06GRC power costs.xls Chart 3_04 07E Wild Horse Wind Expansion (C) (2) 4 3" xfId="28657"/>
    <cellStyle name="_VC 6.15.06 update on 06GRC power costs.xls Chart 3_04 07E Wild Horse Wind Expansion (C) (2) 5" xfId="28658"/>
    <cellStyle name="_VC 6.15.06 update on 06GRC power costs.xls Chart 3_04 07E Wild Horse Wind Expansion (C) (2) 5 2" xfId="28659"/>
    <cellStyle name="_VC 6.15.06 update on 06GRC power costs.xls Chart 3_04 07E Wild Horse Wind Expansion (C) (2) 6" xfId="28660"/>
    <cellStyle name="_VC 6.15.06 update on 06GRC power costs.xls Chart 3_04 07E Wild Horse Wind Expansion (C) (2) 6 2" xfId="28661"/>
    <cellStyle name="_VC 6.15.06 update on 06GRC power costs.xls Chart 3_04 07E Wild Horse Wind Expansion (C) (2)_Adj Bench DR 3 for Initial Briefs (Electric)" xfId="5403"/>
    <cellStyle name="_VC 6.15.06 update on 06GRC power costs.xls Chart 3_04 07E Wild Horse Wind Expansion (C) (2)_Adj Bench DR 3 for Initial Briefs (Electric) 2" xfId="5404"/>
    <cellStyle name="_VC 6.15.06 update on 06GRC power costs.xls Chart 3_04 07E Wild Horse Wind Expansion (C) (2)_Adj Bench DR 3 for Initial Briefs (Electric) 2 2" xfId="5405"/>
    <cellStyle name="_VC 6.15.06 update on 06GRC power costs.xls Chart 3_04 07E Wild Horse Wind Expansion (C) (2)_Adj Bench DR 3 for Initial Briefs (Electric) 2 2 2" xfId="19418"/>
    <cellStyle name="_VC 6.15.06 update on 06GRC power costs.xls Chart 3_04 07E Wild Horse Wind Expansion (C) (2)_Adj Bench DR 3 for Initial Briefs (Electric) 2 2 2 2" xfId="28662"/>
    <cellStyle name="_VC 6.15.06 update on 06GRC power costs.xls Chart 3_04 07E Wild Horse Wind Expansion (C) (2)_Adj Bench DR 3 for Initial Briefs (Electric) 2 3" xfId="14711"/>
    <cellStyle name="_VC 6.15.06 update on 06GRC power costs.xls Chart 3_04 07E Wild Horse Wind Expansion (C) (2)_Adj Bench DR 3 for Initial Briefs (Electric) 2 3 2" xfId="28663"/>
    <cellStyle name="_VC 6.15.06 update on 06GRC power costs.xls Chart 3_04 07E Wild Horse Wind Expansion (C) (2)_Adj Bench DR 3 for Initial Briefs (Electric) 2 4" xfId="28664"/>
    <cellStyle name="_VC 6.15.06 update on 06GRC power costs.xls Chart 3_04 07E Wild Horse Wind Expansion (C) (2)_Adj Bench DR 3 for Initial Briefs (Electric) 2 4 2" xfId="28665"/>
    <cellStyle name="_VC 6.15.06 update on 06GRC power costs.xls Chart 3_04 07E Wild Horse Wind Expansion (C) (2)_Adj Bench DR 3 for Initial Briefs (Electric) 3" xfId="5406"/>
    <cellStyle name="_VC 6.15.06 update on 06GRC power costs.xls Chart 3_04 07E Wild Horse Wind Expansion (C) (2)_Adj Bench DR 3 for Initial Briefs (Electric) 3 2" xfId="19419"/>
    <cellStyle name="_VC 6.15.06 update on 06GRC power costs.xls Chart 3_04 07E Wild Horse Wind Expansion (C) (2)_Adj Bench DR 3 for Initial Briefs (Electric) 3 2 2" xfId="28666"/>
    <cellStyle name="_VC 6.15.06 update on 06GRC power costs.xls Chart 3_04 07E Wild Horse Wind Expansion (C) (2)_Adj Bench DR 3 for Initial Briefs (Electric) 3 3" xfId="28667"/>
    <cellStyle name="_VC 6.15.06 update on 06GRC power costs.xls Chart 3_04 07E Wild Horse Wind Expansion (C) (2)_Adj Bench DR 3 for Initial Briefs (Electric) 4" xfId="14710"/>
    <cellStyle name="_VC 6.15.06 update on 06GRC power costs.xls Chart 3_04 07E Wild Horse Wind Expansion (C) (2)_Adj Bench DR 3 for Initial Briefs (Electric) 4 2" xfId="28668"/>
    <cellStyle name="_VC 6.15.06 update on 06GRC power costs.xls Chart 3_04 07E Wild Horse Wind Expansion (C) (2)_Adj Bench DR 3 for Initial Briefs (Electric) 4 2 2" xfId="28669"/>
    <cellStyle name="_VC 6.15.06 update on 06GRC power costs.xls Chart 3_04 07E Wild Horse Wind Expansion (C) (2)_Adj Bench DR 3 for Initial Briefs (Electric) 4 3" xfId="28670"/>
    <cellStyle name="_VC 6.15.06 update on 06GRC power costs.xls Chart 3_04 07E Wild Horse Wind Expansion (C) (2)_Adj Bench DR 3 for Initial Briefs (Electric) 5" xfId="28671"/>
    <cellStyle name="_VC 6.15.06 update on 06GRC power costs.xls Chart 3_04 07E Wild Horse Wind Expansion (C) (2)_Adj Bench DR 3 for Initial Briefs (Electric) 5 2" xfId="28672"/>
    <cellStyle name="_VC 6.15.06 update on 06GRC power costs.xls Chart 3_04 07E Wild Horse Wind Expansion (C) (2)_Adj Bench DR 3 for Initial Briefs (Electric) 6" xfId="28673"/>
    <cellStyle name="_VC 6.15.06 update on 06GRC power costs.xls Chart 3_04 07E Wild Horse Wind Expansion (C) (2)_Adj Bench DR 3 for Initial Briefs (Electric) 6 2" xfId="28674"/>
    <cellStyle name="_VC 6.15.06 update on 06GRC power costs.xls Chart 3_04 07E Wild Horse Wind Expansion (C) (2)_Adj Bench DR 3 for Initial Briefs (Electric)_DEM-WP(C) ENERG10C--ctn Mid-C_042010 2010GRC" xfId="9871"/>
    <cellStyle name="_VC 6.15.06 update on 06GRC power costs.xls Chart 3_04 07E Wild Horse Wind Expansion (C) (2)_Adj Bench DR 3 for Initial Briefs (Electric)_DEM-WP(C) ENERG10C--ctn Mid-C_042010 2010GRC 2" xfId="39697"/>
    <cellStyle name="_VC 6.15.06 update on 06GRC power costs.xls Chart 3_04 07E Wild Horse Wind Expansion (C) (2)_Book1" xfId="11010"/>
    <cellStyle name="_VC 6.15.06 update on 06GRC power costs.xls Chart 3_04 07E Wild Horse Wind Expansion (C) (2)_Book1 2" xfId="39698"/>
    <cellStyle name="_VC 6.15.06 update on 06GRC power costs.xls Chart 3_04 07E Wild Horse Wind Expansion (C) (2)_DEM-WP(C) ENERG10C--ctn Mid-C_042010 2010GRC" xfId="9872"/>
    <cellStyle name="_VC 6.15.06 update on 06GRC power costs.xls Chart 3_04 07E Wild Horse Wind Expansion (C) (2)_DEM-WP(C) ENERG10C--ctn Mid-C_042010 2010GRC 2" xfId="39699"/>
    <cellStyle name="_VC 6.15.06 update on 06GRC power costs.xls Chart 3_04 07E Wild Horse Wind Expansion (C) (2)_Electric Rev Req Model (2009 GRC) " xfId="5407"/>
    <cellStyle name="_VC 6.15.06 update on 06GRC power costs.xls Chart 3_04 07E Wild Horse Wind Expansion (C) (2)_Electric Rev Req Model (2009 GRC)  2" xfId="5408"/>
    <cellStyle name="_VC 6.15.06 update on 06GRC power costs.xls Chart 3_04 07E Wild Horse Wind Expansion (C) (2)_Electric Rev Req Model (2009 GRC)  2 2" xfId="5409"/>
    <cellStyle name="_VC 6.15.06 update on 06GRC power costs.xls Chart 3_04 07E Wild Horse Wind Expansion (C) (2)_Electric Rev Req Model (2009 GRC)  2 2 2" xfId="19420"/>
    <cellStyle name="_VC 6.15.06 update on 06GRC power costs.xls Chart 3_04 07E Wild Horse Wind Expansion (C) (2)_Electric Rev Req Model (2009 GRC)  2 2 2 2" xfId="28675"/>
    <cellStyle name="_VC 6.15.06 update on 06GRC power costs.xls Chart 3_04 07E Wild Horse Wind Expansion (C) (2)_Electric Rev Req Model (2009 GRC)  2 3" xfId="14713"/>
    <cellStyle name="_VC 6.15.06 update on 06GRC power costs.xls Chart 3_04 07E Wild Horse Wind Expansion (C) (2)_Electric Rev Req Model (2009 GRC)  2 3 2" xfId="28676"/>
    <cellStyle name="_VC 6.15.06 update on 06GRC power costs.xls Chart 3_04 07E Wild Horse Wind Expansion (C) (2)_Electric Rev Req Model (2009 GRC)  2 4" xfId="28677"/>
    <cellStyle name="_VC 6.15.06 update on 06GRC power costs.xls Chart 3_04 07E Wild Horse Wind Expansion (C) (2)_Electric Rev Req Model (2009 GRC)  2 4 2" xfId="28678"/>
    <cellStyle name="_VC 6.15.06 update on 06GRC power costs.xls Chart 3_04 07E Wild Horse Wind Expansion (C) (2)_Electric Rev Req Model (2009 GRC)  3" xfId="5410"/>
    <cellStyle name="_VC 6.15.06 update on 06GRC power costs.xls Chart 3_04 07E Wild Horse Wind Expansion (C) (2)_Electric Rev Req Model (2009 GRC)  3 2" xfId="19421"/>
    <cellStyle name="_VC 6.15.06 update on 06GRC power costs.xls Chart 3_04 07E Wild Horse Wind Expansion (C) (2)_Electric Rev Req Model (2009 GRC)  3 2 2" xfId="28679"/>
    <cellStyle name="_VC 6.15.06 update on 06GRC power costs.xls Chart 3_04 07E Wild Horse Wind Expansion (C) (2)_Electric Rev Req Model (2009 GRC)  3 3" xfId="28680"/>
    <cellStyle name="_VC 6.15.06 update on 06GRC power costs.xls Chart 3_04 07E Wild Horse Wind Expansion (C) (2)_Electric Rev Req Model (2009 GRC)  4" xfId="14712"/>
    <cellStyle name="_VC 6.15.06 update on 06GRC power costs.xls Chart 3_04 07E Wild Horse Wind Expansion (C) (2)_Electric Rev Req Model (2009 GRC)  4 2" xfId="28681"/>
    <cellStyle name="_VC 6.15.06 update on 06GRC power costs.xls Chart 3_04 07E Wild Horse Wind Expansion (C) (2)_Electric Rev Req Model (2009 GRC)  4 2 2" xfId="28682"/>
    <cellStyle name="_VC 6.15.06 update on 06GRC power costs.xls Chart 3_04 07E Wild Horse Wind Expansion (C) (2)_Electric Rev Req Model (2009 GRC)  4 3" xfId="28683"/>
    <cellStyle name="_VC 6.15.06 update on 06GRC power costs.xls Chart 3_04 07E Wild Horse Wind Expansion (C) (2)_Electric Rev Req Model (2009 GRC)  5" xfId="28684"/>
    <cellStyle name="_VC 6.15.06 update on 06GRC power costs.xls Chart 3_04 07E Wild Horse Wind Expansion (C) (2)_Electric Rev Req Model (2009 GRC)  5 2" xfId="28685"/>
    <cellStyle name="_VC 6.15.06 update on 06GRC power costs.xls Chart 3_04 07E Wild Horse Wind Expansion (C) (2)_Electric Rev Req Model (2009 GRC)  6" xfId="28686"/>
    <cellStyle name="_VC 6.15.06 update on 06GRC power costs.xls Chart 3_04 07E Wild Horse Wind Expansion (C) (2)_Electric Rev Req Model (2009 GRC)  6 2" xfId="28687"/>
    <cellStyle name="_VC 6.15.06 update on 06GRC power costs.xls Chart 3_04 07E Wild Horse Wind Expansion (C) (2)_Electric Rev Req Model (2009 GRC) _DEM-WP(C) ENERG10C--ctn Mid-C_042010 2010GRC" xfId="9873"/>
    <cellStyle name="_VC 6.15.06 update on 06GRC power costs.xls Chart 3_04 07E Wild Horse Wind Expansion (C) (2)_Electric Rev Req Model (2009 GRC) _DEM-WP(C) ENERG10C--ctn Mid-C_042010 2010GRC 2" xfId="39700"/>
    <cellStyle name="_VC 6.15.06 update on 06GRC power costs.xls Chart 3_04 07E Wild Horse Wind Expansion (C) (2)_Electric Rev Req Model (2009 GRC) Rebuttal" xfId="5411"/>
    <cellStyle name="_VC 6.15.06 update on 06GRC power costs.xls Chart 3_04 07E Wild Horse Wind Expansion (C) (2)_Electric Rev Req Model (2009 GRC) Rebuttal 2" xfId="5412"/>
    <cellStyle name="_VC 6.15.06 update on 06GRC power costs.xls Chart 3_04 07E Wild Horse Wind Expansion (C) (2)_Electric Rev Req Model (2009 GRC) Rebuttal 2 2" xfId="5413"/>
    <cellStyle name="_VC 6.15.06 update on 06GRC power costs.xls Chart 3_04 07E Wild Horse Wind Expansion (C) (2)_Electric Rev Req Model (2009 GRC) Rebuttal 2 2 2" xfId="19422"/>
    <cellStyle name="_VC 6.15.06 update on 06GRC power costs.xls Chart 3_04 07E Wild Horse Wind Expansion (C) (2)_Electric Rev Req Model (2009 GRC) Rebuttal 2 3" xfId="16486"/>
    <cellStyle name="_VC 6.15.06 update on 06GRC power costs.xls Chart 3_04 07E Wild Horse Wind Expansion (C) (2)_Electric Rev Req Model (2009 GRC) Rebuttal 3" xfId="5414"/>
    <cellStyle name="_VC 6.15.06 update on 06GRC power costs.xls Chart 3_04 07E Wild Horse Wind Expansion (C) (2)_Electric Rev Req Model (2009 GRC) Rebuttal 3 2" xfId="19423"/>
    <cellStyle name="_VC 6.15.06 update on 06GRC power costs.xls Chart 3_04 07E Wild Horse Wind Expansion (C) (2)_Electric Rev Req Model (2009 GRC) Rebuttal 4" xfId="14714"/>
    <cellStyle name="_VC 6.15.06 update on 06GRC power costs.xls Chart 3_04 07E Wild Horse Wind Expansion (C) (2)_Electric Rev Req Model (2009 GRC) Rebuttal REmoval of New  WH Solar AdjustMI" xfId="5415"/>
    <cellStyle name="_VC 6.15.06 update on 06GRC power costs.xls Chart 3_04 07E Wild Horse Wind Expansion (C) (2)_Electric Rev Req Model (2009 GRC) Rebuttal REmoval of New  WH Solar AdjustMI 2" xfId="5416"/>
    <cellStyle name="_VC 6.15.06 update on 06GRC power costs.xls Chart 3_04 07E Wild Horse Wind Expansion (C) (2)_Electric Rev Req Model (2009 GRC) Rebuttal REmoval of New  WH Solar AdjustMI 2 2" xfId="5417"/>
    <cellStyle name="_VC 6.15.06 update on 06GRC power costs.xls Chart 3_04 07E Wild Horse Wind Expansion (C) (2)_Electric Rev Req Model (2009 GRC) Rebuttal REmoval of New  WH Solar AdjustMI 2 2 2" xfId="19424"/>
    <cellStyle name="_VC 6.15.06 update on 06GRC power costs.xls Chart 3_04 07E Wild Horse Wind Expansion (C) (2)_Electric Rev Req Model (2009 GRC) Rebuttal REmoval of New  WH Solar AdjustMI 2 2 2 2" xfId="28688"/>
    <cellStyle name="_VC 6.15.06 update on 06GRC power costs.xls Chart 3_04 07E Wild Horse Wind Expansion (C) (2)_Electric Rev Req Model (2009 GRC) Rebuttal REmoval of New  WH Solar AdjustMI 2 3" xfId="14716"/>
    <cellStyle name="_VC 6.15.06 update on 06GRC power costs.xls Chart 3_04 07E Wild Horse Wind Expansion (C) (2)_Electric Rev Req Model (2009 GRC) Rebuttal REmoval of New  WH Solar AdjustMI 2 3 2" xfId="28689"/>
    <cellStyle name="_VC 6.15.06 update on 06GRC power costs.xls Chart 3_04 07E Wild Horse Wind Expansion (C) (2)_Electric Rev Req Model (2009 GRC) Rebuttal REmoval of New  WH Solar AdjustMI 2 4" xfId="28690"/>
    <cellStyle name="_VC 6.15.06 update on 06GRC power costs.xls Chart 3_04 07E Wild Horse Wind Expansion (C) (2)_Electric Rev Req Model (2009 GRC) Rebuttal REmoval of New  WH Solar AdjustMI 2 4 2" xfId="28691"/>
    <cellStyle name="_VC 6.15.06 update on 06GRC power costs.xls Chart 3_04 07E Wild Horse Wind Expansion (C) (2)_Electric Rev Req Model (2009 GRC) Rebuttal REmoval of New  WH Solar AdjustMI 3" xfId="5418"/>
    <cellStyle name="_VC 6.15.06 update on 06GRC power costs.xls Chart 3_04 07E Wild Horse Wind Expansion (C) (2)_Electric Rev Req Model (2009 GRC) Rebuttal REmoval of New  WH Solar AdjustMI 3 2" xfId="19425"/>
    <cellStyle name="_VC 6.15.06 update on 06GRC power costs.xls Chart 3_04 07E Wild Horse Wind Expansion (C) (2)_Electric Rev Req Model (2009 GRC) Rebuttal REmoval of New  WH Solar AdjustMI 3 2 2" xfId="28692"/>
    <cellStyle name="_VC 6.15.06 update on 06GRC power costs.xls Chart 3_04 07E Wild Horse Wind Expansion (C) (2)_Electric Rev Req Model (2009 GRC) Rebuttal REmoval of New  WH Solar AdjustMI 3 3" xfId="28693"/>
    <cellStyle name="_VC 6.15.06 update on 06GRC power costs.xls Chart 3_04 07E Wild Horse Wind Expansion (C) (2)_Electric Rev Req Model (2009 GRC) Rebuttal REmoval of New  WH Solar AdjustMI 4" xfId="14715"/>
    <cellStyle name="_VC 6.15.06 update on 06GRC power costs.xls Chart 3_04 07E Wild Horse Wind Expansion (C) (2)_Electric Rev Req Model (2009 GRC) Rebuttal REmoval of New  WH Solar AdjustMI 4 2" xfId="28694"/>
    <cellStyle name="_VC 6.15.06 update on 06GRC power costs.xls Chart 3_04 07E Wild Horse Wind Expansion (C) (2)_Electric Rev Req Model (2009 GRC) Rebuttal REmoval of New  WH Solar AdjustMI 4 2 2" xfId="28695"/>
    <cellStyle name="_VC 6.15.06 update on 06GRC power costs.xls Chart 3_04 07E Wild Horse Wind Expansion (C) (2)_Electric Rev Req Model (2009 GRC) Rebuttal REmoval of New  WH Solar AdjustMI 4 3" xfId="28696"/>
    <cellStyle name="_VC 6.15.06 update on 06GRC power costs.xls Chart 3_04 07E Wild Horse Wind Expansion (C) (2)_Electric Rev Req Model (2009 GRC) Rebuttal REmoval of New  WH Solar AdjustMI 5" xfId="28697"/>
    <cellStyle name="_VC 6.15.06 update on 06GRC power costs.xls Chart 3_04 07E Wild Horse Wind Expansion (C) (2)_Electric Rev Req Model (2009 GRC) Rebuttal REmoval of New  WH Solar AdjustMI 5 2" xfId="28698"/>
    <cellStyle name="_VC 6.15.06 update on 06GRC power costs.xls Chart 3_04 07E Wild Horse Wind Expansion (C) (2)_Electric Rev Req Model (2009 GRC) Rebuttal REmoval of New  WH Solar AdjustMI 6" xfId="28699"/>
    <cellStyle name="_VC 6.15.06 update on 06GRC power costs.xls Chart 3_04 07E Wild Horse Wind Expansion (C) (2)_Electric Rev Req Model (2009 GRC) Rebuttal REmoval of New  WH Solar AdjustMI 6 2" xfId="28700"/>
    <cellStyle name="_VC 6.15.06 update on 06GRC power costs.xls Chart 3_04 07E Wild Horse Wind Expansion (C) (2)_Electric Rev Req Model (2009 GRC) Rebuttal REmoval of New  WH Solar AdjustMI_DEM-WP(C) ENERG10C--ctn Mid-C_042010 2010GRC" xfId="9874"/>
    <cellStyle name="_VC 6.15.06 update on 06GRC power costs.xls Chart 3_04 07E Wild Horse Wind Expansion (C) (2)_Electric Rev Req Model (2009 GRC) Rebuttal REmoval of New  WH Solar AdjustMI_DEM-WP(C) ENERG10C--ctn Mid-C_042010 2010GRC 2" xfId="39701"/>
    <cellStyle name="_VC 6.15.06 update on 06GRC power costs.xls Chart 3_04 07E Wild Horse Wind Expansion (C) (2)_Electric Rev Req Model (2009 GRC) Revised 01-18-2010" xfId="5419"/>
    <cellStyle name="_VC 6.15.06 update on 06GRC power costs.xls Chart 3_04 07E Wild Horse Wind Expansion (C) (2)_Electric Rev Req Model (2009 GRC) Revised 01-18-2010 2" xfId="5420"/>
    <cellStyle name="_VC 6.15.06 update on 06GRC power costs.xls Chart 3_04 07E Wild Horse Wind Expansion (C) (2)_Electric Rev Req Model (2009 GRC) Revised 01-18-2010 2 2" xfId="5421"/>
    <cellStyle name="_VC 6.15.06 update on 06GRC power costs.xls Chart 3_04 07E Wild Horse Wind Expansion (C) (2)_Electric Rev Req Model (2009 GRC) Revised 01-18-2010 2 2 2" xfId="19426"/>
    <cellStyle name="_VC 6.15.06 update on 06GRC power costs.xls Chart 3_04 07E Wild Horse Wind Expansion (C) (2)_Electric Rev Req Model (2009 GRC) Revised 01-18-2010 2 2 2 2" xfId="28701"/>
    <cellStyle name="_VC 6.15.06 update on 06GRC power costs.xls Chart 3_04 07E Wild Horse Wind Expansion (C) (2)_Electric Rev Req Model (2009 GRC) Revised 01-18-2010 2 3" xfId="14718"/>
    <cellStyle name="_VC 6.15.06 update on 06GRC power costs.xls Chart 3_04 07E Wild Horse Wind Expansion (C) (2)_Electric Rev Req Model (2009 GRC) Revised 01-18-2010 2 3 2" xfId="28702"/>
    <cellStyle name="_VC 6.15.06 update on 06GRC power costs.xls Chart 3_04 07E Wild Horse Wind Expansion (C) (2)_Electric Rev Req Model (2009 GRC) Revised 01-18-2010 2 4" xfId="28703"/>
    <cellStyle name="_VC 6.15.06 update on 06GRC power costs.xls Chart 3_04 07E Wild Horse Wind Expansion (C) (2)_Electric Rev Req Model (2009 GRC) Revised 01-18-2010 2 4 2" xfId="28704"/>
    <cellStyle name="_VC 6.15.06 update on 06GRC power costs.xls Chart 3_04 07E Wild Horse Wind Expansion (C) (2)_Electric Rev Req Model (2009 GRC) Revised 01-18-2010 3" xfId="5422"/>
    <cellStyle name="_VC 6.15.06 update on 06GRC power costs.xls Chart 3_04 07E Wild Horse Wind Expansion (C) (2)_Electric Rev Req Model (2009 GRC) Revised 01-18-2010 3 2" xfId="19427"/>
    <cellStyle name="_VC 6.15.06 update on 06GRC power costs.xls Chart 3_04 07E Wild Horse Wind Expansion (C) (2)_Electric Rev Req Model (2009 GRC) Revised 01-18-2010 3 2 2" xfId="28705"/>
    <cellStyle name="_VC 6.15.06 update on 06GRC power costs.xls Chart 3_04 07E Wild Horse Wind Expansion (C) (2)_Electric Rev Req Model (2009 GRC) Revised 01-18-2010 3 3" xfId="28706"/>
    <cellStyle name="_VC 6.15.06 update on 06GRC power costs.xls Chart 3_04 07E Wild Horse Wind Expansion (C) (2)_Electric Rev Req Model (2009 GRC) Revised 01-18-2010 4" xfId="14717"/>
    <cellStyle name="_VC 6.15.06 update on 06GRC power costs.xls Chart 3_04 07E Wild Horse Wind Expansion (C) (2)_Electric Rev Req Model (2009 GRC) Revised 01-18-2010 4 2" xfId="28707"/>
    <cellStyle name="_VC 6.15.06 update on 06GRC power costs.xls Chart 3_04 07E Wild Horse Wind Expansion (C) (2)_Electric Rev Req Model (2009 GRC) Revised 01-18-2010 4 2 2" xfId="28708"/>
    <cellStyle name="_VC 6.15.06 update on 06GRC power costs.xls Chart 3_04 07E Wild Horse Wind Expansion (C) (2)_Electric Rev Req Model (2009 GRC) Revised 01-18-2010 4 3" xfId="28709"/>
    <cellStyle name="_VC 6.15.06 update on 06GRC power costs.xls Chart 3_04 07E Wild Horse Wind Expansion (C) (2)_Electric Rev Req Model (2009 GRC) Revised 01-18-2010 5" xfId="28710"/>
    <cellStyle name="_VC 6.15.06 update on 06GRC power costs.xls Chart 3_04 07E Wild Horse Wind Expansion (C) (2)_Electric Rev Req Model (2009 GRC) Revised 01-18-2010 5 2" xfId="28711"/>
    <cellStyle name="_VC 6.15.06 update on 06GRC power costs.xls Chart 3_04 07E Wild Horse Wind Expansion (C) (2)_Electric Rev Req Model (2009 GRC) Revised 01-18-2010 6" xfId="28712"/>
    <cellStyle name="_VC 6.15.06 update on 06GRC power costs.xls Chart 3_04 07E Wild Horse Wind Expansion (C) (2)_Electric Rev Req Model (2009 GRC) Revised 01-18-2010 6 2" xfId="28713"/>
    <cellStyle name="_VC 6.15.06 update on 06GRC power costs.xls Chart 3_04 07E Wild Horse Wind Expansion (C) (2)_Electric Rev Req Model (2009 GRC) Revised 01-18-2010_DEM-WP(C) ENERG10C--ctn Mid-C_042010 2010GRC" xfId="9875"/>
    <cellStyle name="_VC 6.15.06 update on 06GRC power costs.xls Chart 3_04 07E Wild Horse Wind Expansion (C) (2)_Electric Rev Req Model (2009 GRC) Revised 01-18-2010_DEM-WP(C) ENERG10C--ctn Mid-C_042010 2010GRC 2" xfId="39702"/>
    <cellStyle name="_VC 6.15.06 update on 06GRC power costs.xls Chart 3_04 07E Wild Horse Wind Expansion (C) (2)_Electric Rev Req Model (2010 GRC)" xfId="11011"/>
    <cellStyle name="_VC 6.15.06 update on 06GRC power costs.xls Chart 3_04 07E Wild Horse Wind Expansion (C) (2)_Electric Rev Req Model (2010 GRC) 2" xfId="39703"/>
    <cellStyle name="_VC 6.15.06 update on 06GRC power costs.xls Chart 3_04 07E Wild Horse Wind Expansion (C) (2)_Electric Rev Req Model (2010 GRC) SF" xfId="11012"/>
    <cellStyle name="_VC 6.15.06 update on 06GRC power costs.xls Chart 3_04 07E Wild Horse Wind Expansion (C) (2)_Electric Rev Req Model (2010 GRC) SF 2" xfId="39704"/>
    <cellStyle name="_VC 6.15.06 update on 06GRC power costs.xls Chart 3_04 07E Wild Horse Wind Expansion (C) (2)_Final Order Electric EXHIBIT A-1" xfId="5423"/>
    <cellStyle name="_VC 6.15.06 update on 06GRC power costs.xls Chart 3_04 07E Wild Horse Wind Expansion (C) (2)_Final Order Electric EXHIBIT A-1 2" xfId="5424"/>
    <cellStyle name="_VC 6.15.06 update on 06GRC power costs.xls Chart 3_04 07E Wild Horse Wind Expansion (C) (2)_Final Order Electric EXHIBIT A-1 2 2" xfId="5425"/>
    <cellStyle name="_VC 6.15.06 update on 06GRC power costs.xls Chart 3_04 07E Wild Horse Wind Expansion (C) (2)_Final Order Electric EXHIBIT A-1 2 2 2" xfId="19428"/>
    <cellStyle name="_VC 6.15.06 update on 06GRC power costs.xls Chart 3_04 07E Wild Horse Wind Expansion (C) (2)_Final Order Electric EXHIBIT A-1 2 3" xfId="16487"/>
    <cellStyle name="_VC 6.15.06 update on 06GRC power costs.xls Chart 3_04 07E Wild Horse Wind Expansion (C) (2)_Final Order Electric EXHIBIT A-1 3" xfId="5426"/>
    <cellStyle name="_VC 6.15.06 update on 06GRC power costs.xls Chart 3_04 07E Wild Horse Wind Expansion (C) (2)_Final Order Electric EXHIBIT A-1 3 2" xfId="19429"/>
    <cellStyle name="_VC 6.15.06 update on 06GRC power costs.xls Chart 3_04 07E Wild Horse Wind Expansion (C) (2)_Final Order Electric EXHIBIT A-1 3 2 2" xfId="28714"/>
    <cellStyle name="_VC 6.15.06 update on 06GRC power costs.xls Chart 3_04 07E Wild Horse Wind Expansion (C) (2)_Final Order Electric EXHIBIT A-1 3 3" xfId="28715"/>
    <cellStyle name="_VC 6.15.06 update on 06GRC power costs.xls Chart 3_04 07E Wild Horse Wind Expansion (C) (2)_Final Order Electric EXHIBIT A-1 4" xfId="14719"/>
    <cellStyle name="_VC 6.15.06 update on 06GRC power costs.xls Chart 3_04 07E Wild Horse Wind Expansion (C) (2)_Final Order Electric EXHIBIT A-1 4 2" xfId="28716"/>
    <cellStyle name="_VC 6.15.06 update on 06GRC power costs.xls Chart 3_04 07E Wild Horse Wind Expansion (C) (2)_Final Order Electric EXHIBIT A-1 5" xfId="28717"/>
    <cellStyle name="_VC 6.15.06 update on 06GRC power costs.xls Chart 3_04 07E Wild Horse Wind Expansion (C) (2)_Final Order Electric EXHIBIT A-1 6" xfId="28718"/>
    <cellStyle name="_VC 6.15.06 update on 06GRC power costs.xls Chart 3_04 07E Wild Horse Wind Expansion (C) (2)_TENASKA REGULATORY ASSET" xfId="5427"/>
    <cellStyle name="_VC 6.15.06 update on 06GRC power costs.xls Chart 3_04 07E Wild Horse Wind Expansion (C) (2)_TENASKA REGULATORY ASSET 2" xfId="5428"/>
    <cellStyle name="_VC 6.15.06 update on 06GRC power costs.xls Chart 3_04 07E Wild Horse Wind Expansion (C) (2)_TENASKA REGULATORY ASSET 2 2" xfId="5429"/>
    <cellStyle name="_VC 6.15.06 update on 06GRC power costs.xls Chart 3_04 07E Wild Horse Wind Expansion (C) (2)_TENASKA REGULATORY ASSET 2 2 2" xfId="19430"/>
    <cellStyle name="_VC 6.15.06 update on 06GRC power costs.xls Chart 3_04 07E Wild Horse Wind Expansion (C) (2)_TENASKA REGULATORY ASSET 2 3" xfId="16488"/>
    <cellStyle name="_VC 6.15.06 update on 06GRC power costs.xls Chart 3_04 07E Wild Horse Wind Expansion (C) (2)_TENASKA REGULATORY ASSET 3" xfId="5430"/>
    <cellStyle name="_VC 6.15.06 update on 06GRC power costs.xls Chart 3_04 07E Wild Horse Wind Expansion (C) (2)_TENASKA REGULATORY ASSET 3 2" xfId="19431"/>
    <cellStyle name="_VC 6.15.06 update on 06GRC power costs.xls Chart 3_04 07E Wild Horse Wind Expansion (C) (2)_TENASKA REGULATORY ASSET 3 2 2" xfId="28719"/>
    <cellStyle name="_VC 6.15.06 update on 06GRC power costs.xls Chart 3_04 07E Wild Horse Wind Expansion (C) (2)_TENASKA REGULATORY ASSET 3 3" xfId="28720"/>
    <cellStyle name="_VC 6.15.06 update on 06GRC power costs.xls Chart 3_04 07E Wild Horse Wind Expansion (C) (2)_TENASKA REGULATORY ASSET 4" xfId="14720"/>
    <cellStyle name="_VC 6.15.06 update on 06GRC power costs.xls Chart 3_04 07E Wild Horse Wind Expansion (C) (2)_TENASKA REGULATORY ASSET 4 2" xfId="28721"/>
    <cellStyle name="_VC 6.15.06 update on 06GRC power costs.xls Chart 3_04 07E Wild Horse Wind Expansion (C) (2)_TENASKA REGULATORY ASSET 5" xfId="28722"/>
    <cellStyle name="_VC 6.15.06 update on 06GRC power costs.xls Chart 3_04 07E Wild Horse Wind Expansion (C) (2)_TENASKA REGULATORY ASSET 6" xfId="28723"/>
    <cellStyle name="_VC 6.15.06 update on 06GRC power costs.xls Chart 3_16.37E Wild Horse Expansion DeferralRevwrkingfile SF" xfId="5431"/>
    <cellStyle name="_VC 6.15.06 update on 06GRC power costs.xls Chart 3_16.37E Wild Horse Expansion DeferralRevwrkingfile SF 2" xfId="5432"/>
    <cellStyle name="_VC 6.15.06 update on 06GRC power costs.xls Chart 3_16.37E Wild Horse Expansion DeferralRevwrkingfile SF 2 2" xfId="5433"/>
    <cellStyle name="_VC 6.15.06 update on 06GRC power costs.xls Chart 3_16.37E Wild Horse Expansion DeferralRevwrkingfile SF 2 2 2" xfId="19432"/>
    <cellStyle name="_VC 6.15.06 update on 06GRC power costs.xls Chart 3_16.37E Wild Horse Expansion DeferralRevwrkingfile SF 2 2 2 2" xfId="28724"/>
    <cellStyle name="_VC 6.15.06 update on 06GRC power costs.xls Chart 3_16.37E Wild Horse Expansion DeferralRevwrkingfile SF 2 3" xfId="14722"/>
    <cellStyle name="_VC 6.15.06 update on 06GRC power costs.xls Chart 3_16.37E Wild Horse Expansion DeferralRevwrkingfile SF 2 3 2" xfId="28725"/>
    <cellStyle name="_VC 6.15.06 update on 06GRC power costs.xls Chart 3_16.37E Wild Horse Expansion DeferralRevwrkingfile SF 2 4" xfId="28726"/>
    <cellStyle name="_VC 6.15.06 update on 06GRC power costs.xls Chart 3_16.37E Wild Horse Expansion DeferralRevwrkingfile SF 2 4 2" xfId="28727"/>
    <cellStyle name="_VC 6.15.06 update on 06GRC power costs.xls Chart 3_16.37E Wild Horse Expansion DeferralRevwrkingfile SF 3" xfId="5434"/>
    <cellStyle name="_VC 6.15.06 update on 06GRC power costs.xls Chart 3_16.37E Wild Horse Expansion DeferralRevwrkingfile SF 3 2" xfId="19433"/>
    <cellStyle name="_VC 6.15.06 update on 06GRC power costs.xls Chart 3_16.37E Wild Horse Expansion DeferralRevwrkingfile SF 3 2 2" xfId="28728"/>
    <cellStyle name="_VC 6.15.06 update on 06GRC power costs.xls Chart 3_16.37E Wild Horse Expansion DeferralRevwrkingfile SF 3 3" xfId="28729"/>
    <cellStyle name="_VC 6.15.06 update on 06GRC power costs.xls Chart 3_16.37E Wild Horse Expansion DeferralRevwrkingfile SF 4" xfId="14721"/>
    <cellStyle name="_VC 6.15.06 update on 06GRC power costs.xls Chart 3_16.37E Wild Horse Expansion DeferralRevwrkingfile SF 4 2" xfId="28730"/>
    <cellStyle name="_VC 6.15.06 update on 06GRC power costs.xls Chart 3_16.37E Wild Horse Expansion DeferralRevwrkingfile SF 4 2 2" xfId="28731"/>
    <cellStyle name="_VC 6.15.06 update on 06GRC power costs.xls Chart 3_16.37E Wild Horse Expansion DeferralRevwrkingfile SF 4 3" xfId="28732"/>
    <cellStyle name="_VC 6.15.06 update on 06GRC power costs.xls Chart 3_16.37E Wild Horse Expansion DeferralRevwrkingfile SF 5" xfId="28733"/>
    <cellStyle name="_VC 6.15.06 update on 06GRC power costs.xls Chart 3_16.37E Wild Horse Expansion DeferralRevwrkingfile SF 5 2" xfId="28734"/>
    <cellStyle name="_VC 6.15.06 update on 06GRC power costs.xls Chart 3_16.37E Wild Horse Expansion DeferralRevwrkingfile SF 6" xfId="28735"/>
    <cellStyle name="_VC 6.15.06 update on 06GRC power costs.xls Chart 3_16.37E Wild Horse Expansion DeferralRevwrkingfile SF 6 2" xfId="28736"/>
    <cellStyle name="_VC 6.15.06 update on 06GRC power costs.xls Chart 3_16.37E Wild Horse Expansion DeferralRevwrkingfile SF_DEM-WP(C) ENERG10C--ctn Mid-C_042010 2010GRC" xfId="9876"/>
    <cellStyle name="_VC 6.15.06 update on 06GRC power costs.xls Chart 3_16.37E Wild Horse Expansion DeferralRevwrkingfile SF_DEM-WP(C) ENERG10C--ctn Mid-C_042010 2010GRC 2" xfId="39705"/>
    <cellStyle name="_VC 6.15.06 update on 06GRC power costs.xls Chart 3_2009 Compliance Filing PCA Exhibits for GRC" xfId="10914"/>
    <cellStyle name="_VC 6.15.06 update on 06GRC power costs.xls Chart 3_2009 Compliance Filing PCA Exhibits for GRC 2" xfId="12694"/>
    <cellStyle name="_VC 6.15.06 update on 06GRC power costs.xls Chart 3_2009 Compliance Filing PCA Exhibits for GRC 2 2" xfId="39706"/>
    <cellStyle name="_VC 6.15.06 update on 06GRC power costs.xls Chart 3_2009 Compliance Filing PCA Exhibits for GRC 3" xfId="39707"/>
    <cellStyle name="_VC 6.15.06 update on 06GRC power costs.xls Chart 3_2009 GRC Compl Filing - Exhibit D" xfId="5435"/>
    <cellStyle name="_VC 6.15.06 update on 06GRC power costs.xls Chart 3_2009 GRC Compl Filing - Exhibit D 2" xfId="5436"/>
    <cellStyle name="_VC 6.15.06 update on 06GRC power costs.xls Chart 3_2009 GRC Compl Filing - Exhibit D 2 2" xfId="14723"/>
    <cellStyle name="_VC 6.15.06 update on 06GRC power costs.xls Chart 3_2009 GRC Compl Filing - Exhibit D 2 2 2" xfId="28737"/>
    <cellStyle name="_VC 6.15.06 update on 06GRC power costs.xls Chart 3_2009 GRC Compl Filing - Exhibit D 2 2 2 2" xfId="28738"/>
    <cellStyle name="_VC 6.15.06 update on 06GRC power costs.xls Chart 3_2009 GRC Compl Filing - Exhibit D 2 3" xfId="28739"/>
    <cellStyle name="_VC 6.15.06 update on 06GRC power costs.xls Chart 3_2009 GRC Compl Filing - Exhibit D 2 3 2" xfId="28740"/>
    <cellStyle name="_VC 6.15.06 update on 06GRC power costs.xls Chart 3_2009 GRC Compl Filing - Exhibit D 2 4" xfId="28741"/>
    <cellStyle name="_VC 6.15.06 update on 06GRC power costs.xls Chart 3_2009 GRC Compl Filing - Exhibit D 2 4 2" xfId="28742"/>
    <cellStyle name="_VC 6.15.06 update on 06GRC power costs.xls Chart 3_2009 GRC Compl Filing - Exhibit D 3" xfId="12695"/>
    <cellStyle name="_VC 6.15.06 update on 06GRC power costs.xls Chart 3_2009 GRC Compl Filing - Exhibit D 3 2" xfId="28743"/>
    <cellStyle name="_VC 6.15.06 update on 06GRC power costs.xls Chart 3_2009 GRC Compl Filing - Exhibit D 3 2 2" xfId="28744"/>
    <cellStyle name="_VC 6.15.06 update on 06GRC power costs.xls Chart 3_2009 GRC Compl Filing - Exhibit D 3 3" xfId="28745"/>
    <cellStyle name="_VC 6.15.06 update on 06GRC power costs.xls Chart 3_2009 GRC Compl Filing - Exhibit D 4" xfId="28746"/>
    <cellStyle name="_VC 6.15.06 update on 06GRC power costs.xls Chart 3_2009 GRC Compl Filing - Exhibit D 4 2" xfId="28747"/>
    <cellStyle name="_VC 6.15.06 update on 06GRC power costs.xls Chart 3_2009 GRC Compl Filing - Exhibit D 4 2 2" xfId="28748"/>
    <cellStyle name="_VC 6.15.06 update on 06GRC power costs.xls Chart 3_2009 GRC Compl Filing - Exhibit D 4 3" xfId="28749"/>
    <cellStyle name="_VC 6.15.06 update on 06GRC power costs.xls Chart 3_2009 GRC Compl Filing - Exhibit D 5" xfId="28750"/>
    <cellStyle name="_VC 6.15.06 update on 06GRC power costs.xls Chart 3_2009 GRC Compl Filing - Exhibit D 5 2" xfId="28751"/>
    <cellStyle name="_VC 6.15.06 update on 06GRC power costs.xls Chart 3_2009 GRC Compl Filing - Exhibit D 6" xfId="28752"/>
    <cellStyle name="_VC 6.15.06 update on 06GRC power costs.xls Chart 3_2009 GRC Compl Filing - Exhibit D 6 2" xfId="28753"/>
    <cellStyle name="_VC 6.15.06 update on 06GRC power costs.xls Chart 3_2009 GRC Compl Filing - Exhibit D_DEM-WP(C) ENERG10C--ctn Mid-C_042010 2010GRC" xfId="9877"/>
    <cellStyle name="_VC 6.15.06 update on 06GRC power costs.xls Chart 3_2009 GRC Compl Filing - Exhibit D_DEM-WP(C) ENERG10C--ctn Mid-C_042010 2010GRC 2" xfId="39708"/>
    <cellStyle name="_VC 6.15.06 update on 06GRC power costs.xls Chart 3_3.01 Income Statement" xfId="10915"/>
    <cellStyle name="_VC 6.15.06 update on 06GRC power costs.xls Chart 3_4 31 Regulatory Assets and Liabilities  7 06- Exhibit D" xfId="5437"/>
    <cellStyle name="_VC 6.15.06 update on 06GRC power costs.xls Chart 3_4 31 Regulatory Assets and Liabilities  7 06- Exhibit D 2" xfId="5438"/>
    <cellStyle name="_VC 6.15.06 update on 06GRC power costs.xls Chart 3_4 31 Regulatory Assets and Liabilities  7 06- Exhibit D 2 2" xfId="5439"/>
    <cellStyle name="_VC 6.15.06 update on 06GRC power costs.xls Chart 3_4 31 Regulatory Assets and Liabilities  7 06- Exhibit D 2 2 2" xfId="19434"/>
    <cellStyle name="_VC 6.15.06 update on 06GRC power costs.xls Chart 3_4 31 Regulatory Assets and Liabilities  7 06- Exhibit D 2 2 2 2" xfId="28754"/>
    <cellStyle name="_VC 6.15.06 update on 06GRC power costs.xls Chart 3_4 31 Regulatory Assets and Liabilities  7 06- Exhibit D 2 3" xfId="14725"/>
    <cellStyle name="_VC 6.15.06 update on 06GRC power costs.xls Chart 3_4 31 Regulatory Assets and Liabilities  7 06- Exhibit D 2 3 2" xfId="28755"/>
    <cellStyle name="_VC 6.15.06 update on 06GRC power costs.xls Chart 3_4 31 Regulatory Assets and Liabilities  7 06- Exhibit D 2 4" xfId="28756"/>
    <cellStyle name="_VC 6.15.06 update on 06GRC power costs.xls Chart 3_4 31 Regulatory Assets and Liabilities  7 06- Exhibit D 2 4 2" xfId="28757"/>
    <cellStyle name="_VC 6.15.06 update on 06GRC power costs.xls Chart 3_4 31 Regulatory Assets and Liabilities  7 06- Exhibit D 3" xfId="5440"/>
    <cellStyle name="_VC 6.15.06 update on 06GRC power costs.xls Chart 3_4 31 Regulatory Assets and Liabilities  7 06- Exhibit D 3 2" xfId="19435"/>
    <cellStyle name="_VC 6.15.06 update on 06GRC power costs.xls Chart 3_4 31 Regulatory Assets and Liabilities  7 06- Exhibit D 3 2 2" xfId="28758"/>
    <cellStyle name="_VC 6.15.06 update on 06GRC power costs.xls Chart 3_4 31 Regulatory Assets and Liabilities  7 06- Exhibit D 3 3" xfId="28759"/>
    <cellStyle name="_VC 6.15.06 update on 06GRC power costs.xls Chart 3_4 31 Regulatory Assets and Liabilities  7 06- Exhibit D 4" xfId="14724"/>
    <cellStyle name="_VC 6.15.06 update on 06GRC power costs.xls Chart 3_4 31 Regulatory Assets and Liabilities  7 06- Exhibit D 4 2" xfId="28760"/>
    <cellStyle name="_VC 6.15.06 update on 06GRC power costs.xls Chart 3_4 31 Regulatory Assets and Liabilities  7 06- Exhibit D 4 2 2" xfId="28761"/>
    <cellStyle name="_VC 6.15.06 update on 06GRC power costs.xls Chart 3_4 31 Regulatory Assets and Liabilities  7 06- Exhibit D 4 3" xfId="28762"/>
    <cellStyle name="_VC 6.15.06 update on 06GRC power costs.xls Chart 3_4 31 Regulatory Assets and Liabilities  7 06- Exhibit D 5" xfId="28763"/>
    <cellStyle name="_VC 6.15.06 update on 06GRC power costs.xls Chart 3_4 31 Regulatory Assets and Liabilities  7 06- Exhibit D 5 2" xfId="28764"/>
    <cellStyle name="_VC 6.15.06 update on 06GRC power costs.xls Chart 3_4 31 Regulatory Assets and Liabilities  7 06- Exhibit D 6" xfId="28765"/>
    <cellStyle name="_VC 6.15.06 update on 06GRC power costs.xls Chart 3_4 31 Regulatory Assets and Liabilities  7 06- Exhibit D 6 2" xfId="28766"/>
    <cellStyle name="_VC 6.15.06 update on 06GRC power costs.xls Chart 3_4 31 Regulatory Assets and Liabilities  7 06- Exhibit D_DEM-WP(C) ENERG10C--ctn Mid-C_042010 2010GRC" xfId="9878"/>
    <cellStyle name="_VC 6.15.06 update on 06GRC power costs.xls Chart 3_4 31 Regulatory Assets and Liabilities  7 06- Exhibit D_DEM-WP(C) ENERG10C--ctn Mid-C_042010 2010GRC 2" xfId="39709"/>
    <cellStyle name="_VC 6.15.06 update on 06GRC power costs.xls Chart 3_4 31 Regulatory Assets and Liabilities  7 06- Exhibit D_NIM Summary" xfId="5441"/>
    <cellStyle name="_VC 6.15.06 update on 06GRC power costs.xls Chart 3_4 31 Regulatory Assets and Liabilities  7 06- Exhibit D_NIM Summary 2" xfId="5442"/>
    <cellStyle name="_VC 6.15.06 update on 06GRC power costs.xls Chart 3_4 31 Regulatory Assets and Liabilities  7 06- Exhibit D_NIM Summary 2 2" xfId="14726"/>
    <cellStyle name="_VC 6.15.06 update on 06GRC power costs.xls Chart 3_4 31 Regulatory Assets and Liabilities  7 06- Exhibit D_NIM Summary 2 2 2" xfId="28767"/>
    <cellStyle name="_VC 6.15.06 update on 06GRC power costs.xls Chart 3_4 31 Regulatory Assets and Liabilities  7 06- Exhibit D_NIM Summary 2 2 2 2" xfId="28768"/>
    <cellStyle name="_VC 6.15.06 update on 06GRC power costs.xls Chart 3_4 31 Regulatory Assets and Liabilities  7 06- Exhibit D_NIM Summary 2 3" xfId="28769"/>
    <cellStyle name="_VC 6.15.06 update on 06GRC power costs.xls Chart 3_4 31 Regulatory Assets and Liabilities  7 06- Exhibit D_NIM Summary 2 3 2" xfId="28770"/>
    <cellStyle name="_VC 6.15.06 update on 06GRC power costs.xls Chart 3_4 31 Regulatory Assets and Liabilities  7 06- Exhibit D_NIM Summary 2 4" xfId="28771"/>
    <cellStyle name="_VC 6.15.06 update on 06GRC power costs.xls Chart 3_4 31 Regulatory Assets and Liabilities  7 06- Exhibit D_NIM Summary 2 4 2" xfId="28772"/>
    <cellStyle name="_VC 6.15.06 update on 06GRC power costs.xls Chart 3_4 31 Regulatory Assets and Liabilities  7 06- Exhibit D_NIM Summary 3" xfId="12696"/>
    <cellStyle name="_VC 6.15.06 update on 06GRC power costs.xls Chart 3_4 31 Regulatory Assets and Liabilities  7 06- Exhibit D_NIM Summary 3 2" xfId="28773"/>
    <cellStyle name="_VC 6.15.06 update on 06GRC power costs.xls Chart 3_4 31 Regulatory Assets and Liabilities  7 06- Exhibit D_NIM Summary 3 2 2" xfId="28774"/>
    <cellStyle name="_VC 6.15.06 update on 06GRC power costs.xls Chart 3_4 31 Regulatory Assets and Liabilities  7 06- Exhibit D_NIM Summary 3 3" xfId="28775"/>
    <cellStyle name="_VC 6.15.06 update on 06GRC power costs.xls Chart 3_4 31 Regulatory Assets and Liabilities  7 06- Exhibit D_NIM Summary 4" xfId="28776"/>
    <cellStyle name="_VC 6.15.06 update on 06GRC power costs.xls Chart 3_4 31 Regulatory Assets and Liabilities  7 06- Exhibit D_NIM Summary 4 2" xfId="28777"/>
    <cellStyle name="_VC 6.15.06 update on 06GRC power costs.xls Chart 3_4 31 Regulatory Assets and Liabilities  7 06- Exhibit D_NIM Summary 4 2 2" xfId="28778"/>
    <cellStyle name="_VC 6.15.06 update on 06GRC power costs.xls Chart 3_4 31 Regulatory Assets and Liabilities  7 06- Exhibit D_NIM Summary 4 3" xfId="28779"/>
    <cellStyle name="_VC 6.15.06 update on 06GRC power costs.xls Chart 3_4 31 Regulatory Assets and Liabilities  7 06- Exhibit D_NIM Summary 5" xfId="28780"/>
    <cellStyle name="_VC 6.15.06 update on 06GRC power costs.xls Chart 3_4 31 Regulatory Assets and Liabilities  7 06- Exhibit D_NIM Summary 5 2" xfId="28781"/>
    <cellStyle name="_VC 6.15.06 update on 06GRC power costs.xls Chart 3_4 31 Regulatory Assets and Liabilities  7 06- Exhibit D_NIM Summary 6" xfId="28782"/>
    <cellStyle name="_VC 6.15.06 update on 06GRC power costs.xls Chart 3_4 31 Regulatory Assets and Liabilities  7 06- Exhibit D_NIM Summary 6 2" xfId="28783"/>
    <cellStyle name="_VC 6.15.06 update on 06GRC power costs.xls Chart 3_4 31 Regulatory Assets and Liabilities  7 06- Exhibit D_NIM Summary_DEM-WP(C) ENERG10C--ctn Mid-C_042010 2010GRC" xfId="9879"/>
    <cellStyle name="_VC 6.15.06 update on 06GRC power costs.xls Chart 3_4 31 Regulatory Assets and Liabilities  7 06- Exhibit D_NIM Summary_DEM-WP(C) ENERG10C--ctn Mid-C_042010 2010GRC 2" xfId="39710"/>
    <cellStyle name="_VC 6.15.06 update on 06GRC power costs.xls Chart 3_4 31E Reg Asset  Liab and EXH D" xfId="9880"/>
    <cellStyle name="_VC 6.15.06 update on 06GRC power costs.xls Chart 3_4 31E Reg Asset  Liab and EXH D _ Aug 10 Filing (2)" xfId="9881"/>
    <cellStyle name="_VC 6.15.06 update on 06GRC power costs.xls Chart 3_4 31E Reg Asset  Liab and EXH D _ Aug 10 Filing (2) 2" xfId="28784"/>
    <cellStyle name="_VC 6.15.06 update on 06GRC power costs.xls Chart 3_4 31E Reg Asset  Liab and EXH D _ Aug 10 Filing (2) 2 2" xfId="28785"/>
    <cellStyle name="_VC 6.15.06 update on 06GRC power costs.xls Chart 3_4 31E Reg Asset  Liab and EXH D _ Aug 10 Filing (2) 2 2 2" xfId="28786"/>
    <cellStyle name="_VC 6.15.06 update on 06GRC power costs.xls Chart 3_4 31E Reg Asset  Liab and EXH D _ Aug 10 Filing (2) 2 3" xfId="28787"/>
    <cellStyle name="_VC 6.15.06 update on 06GRC power costs.xls Chart 3_4 31E Reg Asset  Liab and EXH D _ Aug 10 Filing (2) 3" xfId="28788"/>
    <cellStyle name="_VC 6.15.06 update on 06GRC power costs.xls Chart 3_4 31E Reg Asset  Liab and EXH D _ Aug 10 Filing (2) 3 2" xfId="28789"/>
    <cellStyle name="_VC 6.15.06 update on 06GRC power costs.xls Chart 3_4 31E Reg Asset  Liab and EXH D _ Aug 10 Filing (2) 3 2 2" xfId="28790"/>
    <cellStyle name="_VC 6.15.06 update on 06GRC power costs.xls Chart 3_4 31E Reg Asset  Liab and EXH D _ Aug 10 Filing (2) 3 3" xfId="28791"/>
    <cellStyle name="_VC 6.15.06 update on 06GRC power costs.xls Chart 3_4 31E Reg Asset  Liab and EXH D _ Aug 10 Filing (2) 4" xfId="28792"/>
    <cellStyle name="_VC 6.15.06 update on 06GRC power costs.xls Chart 3_4 31E Reg Asset  Liab and EXH D _ Aug 10 Filing (2) 4 2" xfId="28793"/>
    <cellStyle name="_VC 6.15.06 update on 06GRC power costs.xls Chart 3_4 31E Reg Asset  Liab and EXH D _ Aug 10 Filing (2) 5" xfId="28794"/>
    <cellStyle name="_VC 6.15.06 update on 06GRC power costs.xls Chart 3_4 31E Reg Asset  Liab and EXH D _ Aug 10 Filing (2) 5 2" xfId="28795"/>
    <cellStyle name="_VC 6.15.06 update on 06GRC power costs.xls Chart 3_4 31E Reg Asset  Liab and EXH D 10" xfId="28796"/>
    <cellStyle name="_VC 6.15.06 update on 06GRC power costs.xls Chart 3_4 31E Reg Asset  Liab and EXH D 10 2" xfId="28797"/>
    <cellStyle name="_VC 6.15.06 update on 06GRC power costs.xls Chart 3_4 31E Reg Asset  Liab and EXH D 10 2 2" xfId="28798"/>
    <cellStyle name="_VC 6.15.06 update on 06GRC power costs.xls Chart 3_4 31E Reg Asset  Liab and EXH D 10 3" xfId="28799"/>
    <cellStyle name="_VC 6.15.06 update on 06GRC power costs.xls Chart 3_4 31E Reg Asset  Liab and EXH D 11" xfId="28800"/>
    <cellStyle name="_VC 6.15.06 update on 06GRC power costs.xls Chart 3_4 31E Reg Asset  Liab and EXH D 11 2" xfId="28801"/>
    <cellStyle name="_VC 6.15.06 update on 06GRC power costs.xls Chart 3_4 31E Reg Asset  Liab and EXH D 11 2 2" xfId="28802"/>
    <cellStyle name="_VC 6.15.06 update on 06GRC power costs.xls Chart 3_4 31E Reg Asset  Liab and EXH D 11 3" xfId="28803"/>
    <cellStyle name="_VC 6.15.06 update on 06GRC power costs.xls Chart 3_4 31E Reg Asset  Liab and EXH D 12" xfId="28804"/>
    <cellStyle name="_VC 6.15.06 update on 06GRC power costs.xls Chart 3_4 31E Reg Asset  Liab and EXH D 12 2" xfId="28805"/>
    <cellStyle name="_VC 6.15.06 update on 06GRC power costs.xls Chart 3_4 31E Reg Asset  Liab and EXH D 12 2 2" xfId="28806"/>
    <cellStyle name="_VC 6.15.06 update on 06GRC power costs.xls Chart 3_4 31E Reg Asset  Liab and EXH D 12 3" xfId="28807"/>
    <cellStyle name="_VC 6.15.06 update on 06GRC power costs.xls Chart 3_4 31E Reg Asset  Liab and EXH D 13" xfId="28808"/>
    <cellStyle name="_VC 6.15.06 update on 06GRC power costs.xls Chart 3_4 31E Reg Asset  Liab and EXH D 13 2" xfId="28809"/>
    <cellStyle name="_VC 6.15.06 update on 06GRC power costs.xls Chart 3_4 31E Reg Asset  Liab and EXH D 13 2 2" xfId="28810"/>
    <cellStyle name="_VC 6.15.06 update on 06GRC power costs.xls Chart 3_4 31E Reg Asset  Liab and EXH D 13 3" xfId="28811"/>
    <cellStyle name="_VC 6.15.06 update on 06GRC power costs.xls Chart 3_4 31E Reg Asset  Liab and EXH D 14" xfId="28812"/>
    <cellStyle name="_VC 6.15.06 update on 06GRC power costs.xls Chart 3_4 31E Reg Asset  Liab and EXH D 14 2" xfId="28813"/>
    <cellStyle name="_VC 6.15.06 update on 06GRC power costs.xls Chart 3_4 31E Reg Asset  Liab and EXH D 14 2 2" xfId="28814"/>
    <cellStyle name="_VC 6.15.06 update on 06GRC power costs.xls Chart 3_4 31E Reg Asset  Liab and EXH D 14 3" xfId="28815"/>
    <cellStyle name="_VC 6.15.06 update on 06GRC power costs.xls Chart 3_4 31E Reg Asset  Liab and EXH D 15" xfId="28816"/>
    <cellStyle name="_VC 6.15.06 update on 06GRC power costs.xls Chart 3_4 31E Reg Asset  Liab and EXH D 15 2" xfId="28817"/>
    <cellStyle name="_VC 6.15.06 update on 06GRC power costs.xls Chart 3_4 31E Reg Asset  Liab and EXH D 15 2 2" xfId="28818"/>
    <cellStyle name="_VC 6.15.06 update on 06GRC power costs.xls Chart 3_4 31E Reg Asset  Liab and EXH D 15 3" xfId="28819"/>
    <cellStyle name="_VC 6.15.06 update on 06GRC power costs.xls Chart 3_4 31E Reg Asset  Liab and EXH D 16" xfId="28820"/>
    <cellStyle name="_VC 6.15.06 update on 06GRC power costs.xls Chart 3_4 31E Reg Asset  Liab and EXH D 16 2" xfId="28821"/>
    <cellStyle name="_VC 6.15.06 update on 06GRC power costs.xls Chart 3_4 31E Reg Asset  Liab and EXH D 16 2 2" xfId="28822"/>
    <cellStyle name="_VC 6.15.06 update on 06GRC power costs.xls Chart 3_4 31E Reg Asset  Liab and EXH D 16 3" xfId="28823"/>
    <cellStyle name="_VC 6.15.06 update on 06GRC power costs.xls Chart 3_4 31E Reg Asset  Liab and EXH D 17" xfId="28824"/>
    <cellStyle name="_VC 6.15.06 update on 06GRC power costs.xls Chart 3_4 31E Reg Asset  Liab and EXH D 17 2" xfId="28825"/>
    <cellStyle name="_VC 6.15.06 update on 06GRC power costs.xls Chart 3_4 31E Reg Asset  Liab and EXH D 18" xfId="28826"/>
    <cellStyle name="_VC 6.15.06 update on 06GRC power costs.xls Chart 3_4 31E Reg Asset  Liab and EXH D 18 2" xfId="28827"/>
    <cellStyle name="_VC 6.15.06 update on 06GRC power costs.xls Chart 3_4 31E Reg Asset  Liab and EXH D 19" xfId="28828"/>
    <cellStyle name="_VC 6.15.06 update on 06GRC power costs.xls Chart 3_4 31E Reg Asset  Liab and EXH D 19 2" xfId="28829"/>
    <cellStyle name="_VC 6.15.06 update on 06GRC power costs.xls Chart 3_4 31E Reg Asset  Liab and EXH D 2" xfId="28830"/>
    <cellStyle name="_VC 6.15.06 update on 06GRC power costs.xls Chart 3_4 31E Reg Asset  Liab and EXH D 2 2" xfId="28831"/>
    <cellStyle name="_VC 6.15.06 update on 06GRC power costs.xls Chart 3_4 31E Reg Asset  Liab and EXH D 2 2 2" xfId="28832"/>
    <cellStyle name="_VC 6.15.06 update on 06GRC power costs.xls Chart 3_4 31E Reg Asset  Liab and EXH D 2 3" xfId="28833"/>
    <cellStyle name="_VC 6.15.06 update on 06GRC power costs.xls Chart 3_4 31E Reg Asset  Liab and EXH D 20" xfId="28834"/>
    <cellStyle name="_VC 6.15.06 update on 06GRC power costs.xls Chart 3_4 31E Reg Asset  Liab and EXH D 20 2" xfId="28835"/>
    <cellStyle name="_VC 6.15.06 update on 06GRC power costs.xls Chart 3_4 31E Reg Asset  Liab and EXH D 21" xfId="28836"/>
    <cellStyle name="_VC 6.15.06 update on 06GRC power costs.xls Chart 3_4 31E Reg Asset  Liab and EXH D 21 2" xfId="28837"/>
    <cellStyle name="_VC 6.15.06 update on 06GRC power costs.xls Chart 3_4 31E Reg Asset  Liab and EXH D 22" xfId="28838"/>
    <cellStyle name="_VC 6.15.06 update on 06GRC power costs.xls Chart 3_4 31E Reg Asset  Liab and EXH D 22 2" xfId="28839"/>
    <cellStyle name="_VC 6.15.06 update on 06GRC power costs.xls Chart 3_4 31E Reg Asset  Liab and EXH D 23" xfId="28840"/>
    <cellStyle name="_VC 6.15.06 update on 06GRC power costs.xls Chart 3_4 31E Reg Asset  Liab and EXH D 23 2" xfId="28841"/>
    <cellStyle name="_VC 6.15.06 update on 06GRC power costs.xls Chart 3_4 31E Reg Asset  Liab and EXH D 24" xfId="28842"/>
    <cellStyle name="_VC 6.15.06 update on 06GRC power costs.xls Chart 3_4 31E Reg Asset  Liab and EXH D 24 2" xfId="28843"/>
    <cellStyle name="_VC 6.15.06 update on 06GRC power costs.xls Chart 3_4 31E Reg Asset  Liab and EXH D 25" xfId="28844"/>
    <cellStyle name="_VC 6.15.06 update on 06GRC power costs.xls Chart 3_4 31E Reg Asset  Liab and EXH D 25 2" xfId="28845"/>
    <cellStyle name="_VC 6.15.06 update on 06GRC power costs.xls Chart 3_4 31E Reg Asset  Liab and EXH D 26" xfId="28846"/>
    <cellStyle name="_VC 6.15.06 update on 06GRC power costs.xls Chart 3_4 31E Reg Asset  Liab and EXH D 26 2" xfId="28847"/>
    <cellStyle name="_VC 6.15.06 update on 06GRC power costs.xls Chart 3_4 31E Reg Asset  Liab and EXH D 27" xfId="28848"/>
    <cellStyle name="_VC 6.15.06 update on 06GRC power costs.xls Chart 3_4 31E Reg Asset  Liab and EXH D 27 2" xfId="28849"/>
    <cellStyle name="_VC 6.15.06 update on 06GRC power costs.xls Chart 3_4 31E Reg Asset  Liab and EXH D 28" xfId="28850"/>
    <cellStyle name="_VC 6.15.06 update on 06GRC power costs.xls Chart 3_4 31E Reg Asset  Liab and EXH D 28 2" xfId="28851"/>
    <cellStyle name="_VC 6.15.06 update on 06GRC power costs.xls Chart 3_4 31E Reg Asset  Liab and EXH D 29" xfId="28852"/>
    <cellStyle name="_VC 6.15.06 update on 06GRC power costs.xls Chart 3_4 31E Reg Asset  Liab and EXH D 29 2" xfId="28853"/>
    <cellStyle name="_VC 6.15.06 update on 06GRC power costs.xls Chart 3_4 31E Reg Asset  Liab and EXH D 3" xfId="28854"/>
    <cellStyle name="_VC 6.15.06 update on 06GRC power costs.xls Chart 3_4 31E Reg Asset  Liab and EXH D 3 2" xfId="28855"/>
    <cellStyle name="_VC 6.15.06 update on 06GRC power costs.xls Chart 3_4 31E Reg Asset  Liab and EXH D 3 2 2" xfId="28856"/>
    <cellStyle name="_VC 6.15.06 update on 06GRC power costs.xls Chart 3_4 31E Reg Asset  Liab and EXH D 3 3" xfId="28857"/>
    <cellStyle name="_VC 6.15.06 update on 06GRC power costs.xls Chart 3_4 31E Reg Asset  Liab and EXH D 30" xfId="28858"/>
    <cellStyle name="_VC 6.15.06 update on 06GRC power costs.xls Chart 3_4 31E Reg Asset  Liab and EXH D 30 2" xfId="28859"/>
    <cellStyle name="_VC 6.15.06 update on 06GRC power costs.xls Chart 3_4 31E Reg Asset  Liab and EXH D 4" xfId="28860"/>
    <cellStyle name="_VC 6.15.06 update on 06GRC power costs.xls Chart 3_4 31E Reg Asset  Liab and EXH D 4 2" xfId="28861"/>
    <cellStyle name="_VC 6.15.06 update on 06GRC power costs.xls Chart 3_4 31E Reg Asset  Liab and EXH D 4 2 2" xfId="28862"/>
    <cellStyle name="_VC 6.15.06 update on 06GRC power costs.xls Chart 3_4 31E Reg Asset  Liab and EXH D 5" xfId="28863"/>
    <cellStyle name="_VC 6.15.06 update on 06GRC power costs.xls Chart 3_4 31E Reg Asset  Liab and EXH D 5 2" xfId="28864"/>
    <cellStyle name="_VC 6.15.06 update on 06GRC power costs.xls Chart 3_4 31E Reg Asset  Liab and EXH D 5 2 2" xfId="28865"/>
    <cellStyle name="_VC 6.15.06 update on 06GRC power costs.xls Chart 3_4 31E Reg Asset  Liab and EXH D 6" xfId="28866"/>
    <cellStyle name="_VC 6.15.06 update on 06GRC power costs.xls Chart 3_4 31E Reg Asset  Liab and EXH D 6 2" xfId="28867"/>
    <cellStyle name="_VC 6.15.06 update on 06GRC power costs.xls Chart 3_4 31E Reg Asset  Liab and EXH D 6 2 2" xfId="28868"/>
    <cellStyle name="_VC 6.15.06 update on 06GRC power costs.xls Chart 3_4 31E Reg Asset  Liab and EXH D 6 3" xfId="28869"/>
    <cellStyle name="_VC 6.15.06 update on 06GRC power costs.xls Chart 3_4 31E Reg Asset  Liab and EXH D 7" xfId="28870"/>
    <cellStyle name="_VC 6.15.06 update on 06GRC power costs.xls Chart 3_4 31E Reg Asset  Liab and EXH D 7 2" xfId="28871"/>
    <cellStyle name="_VC 6.15.06 update on 06GRC power costs.xls Chart 3_4 31E Reg Asset  Liab and EXH D 7 2 2" xfId="28872"/>
    <cellStyle name="_VC 6.15.06 update on 06GRC power costs.xls Chart 3_4 31E Reg Asset  Liab and EXH D 7 3" xfId="28873"/>
    <cellStyle name="_VC 6.15.06 update on 06GRC power costs.xls Chart 3_4 31E Reg Asset  Liab and EXH D 8" xfId="28874"/>
    <cellStyle name="_VC 6.15.06 update on 06GRC power costs.xls Chart 3_4 31E Reg Asset  Liab and EXH D 8 2" xfId="28875"/>
    <cellStyle name="_VC 6.15.06 update on 06GRC power costs.xls Chart 3_4 31E Reg Asset  Liab and EXH D 8 2 2" xfId="28876"/>
    <cellStyle name="_VC 6.15.06 update on 06GRC power costs.xls Chart 3_4 31E Reg Asset  Liab and EXH D 8 3" xfId="28877"/>
    <cellStyle name="_VC 6.15.06 update on 06GRC power costs.xls Chart 3_4 31E Reg Asset  Liab and EXH D 9" xfId="28878"/>
    <cellStyle name="_VC 6.15.06 update on 06GRC power costs.xls Chart 3_4 31E Reg Asset  Liab and EXH D 9 2" xfId="28879"/>
    <cellStyle name="_VC 6.15.06 update on 06GRC power costs.xls Chart 3_4 31E Reg Asset  Liab and EXH D 9 2 2" xfId="28880"/>
    <cellStyle name="_VC 6.15.06 update on 06GRC power costs.xls Chart 3_4 31E Reg Asset  Liab and EXH D 9 3" xfId="28881"/>
    <cellStyle name="_VC 6.15.06 update on 06GRC power costs.xls Chart 3_4 32 Regulatory Assets and Liabilities  7 06- Exhibit D" xfId="5443"/>
    <cellStyle name="_VC 6.15.06 update on 06GRC power costs.xls Chart 3_4 32 Regulatory Assets and Liabilities  7 06- Exhibit D 2" xfId="5444"/>
    <cellStyle name="_VC 6.15.06 update on 06GRC power costs.xls Chart 3_4 32 Regulatory Assets and Liabilities  7 06- Exhibit D 2 2" xfId="5445"/>
    <cellStyle name="_VC 6.15.06 update on 06GRC power costs.xls Chart 3_4 32 Regulatory Assets and Liabilities  7 06- Exhibit D 2 2 2" xfId="19436"/>
    <cellStyle name="_VC 6.15.06 update on 06GRC power costs.xls Chart 3_4 32 Regulatory Assets and Liabilities  7 06- Exhibit D 2 2 2 2" xfId="28882"/>
    <cellStyle name="_VC 6.15.06 update on 06GRC power costs.xls Chart 3_4 32 Regulatory Assets and Liabilities  7 06- Exhibit D 2 3" xfId="14728"/>
    <cellStyle name="_VC 6.15.06 update on 06GRC power costs.xls Chart 3_4 32 Regulatory Assets and Liabilities  7 06- Exhibit D 2 3 2" xfId="28883"/>
    <cellStyle name="_VC 6.15.06 update on 06GRC power costs.xls Chart 3_4 32 Regulatory Assets and Liabilities  7 06- Exhibit D 2 4" xfId="28884"/>
    <cellStyle name="_VC 6.15.06 update on 06GRC power costs.xls Chart 3_4 32 Regulatory Assets and Liabilities  7 06- Exhibit D 2 4 2" xfId="28885"/>
    <cellStyle name="_VC 6.15.06 update on 06GRC power costs.xls Chart 3_4 32 Regulatory Assets and Liabilities  7 06- Exhibit D 3" xfId="5446"/>
    <cellStyle name="_VC 6.15.06 update on 06GRC power costs.xls Chart 3_4 32 Regulatory Assets and Liabilities  7 06- Exhibit D 3 2" xfId="19437"/>
    <cellStyle name="_VC 6.15.06 update on 06GRC power costs.xls Chart 3_4 32 Regulatory Assets and Liabilities  7 06- Exhibit D 3 2 2" xfId="28886"/>
    <cellStyle name="_VC 6.15.06 update on 06GRC power costs.xls Chart 3_4 32 Regulatory Assets and Liabilities  7 06- Exhibit D 3 3" xfId="28887"/>
    <cellStyle name="_VC 6.15.06 update on 06GRC power costs.xls Chart 3_4 32 Regulatory Assets and Liabilities  7 06- Exhibit D 4" xfId="14727"/>
    <cellStyle name="_VC 6.15.06 update on 06GRC power costs.xls Chart 3_4 32 Regulatory Assets and Liabilities  7 06- Exhibit D 4 2" xfId="28888"/>
    <cellStyle name="_VC 6.15.06 update on 06GRC power costs.xls Chart 3_4 32 Regulatory Assets and Liabilities  7 06- Exhibit D 4 2 2" xfId="28889"/>
    <cellStyle name="_VC 6.15.06 update on 06GRC power costs.xls Chart 3_4 32 Regulatory Assets and Liabilities  7 06- Exhibit D 4 3" xfId="28890"/>
    <cellStyle name="_VC 6.15.06 update on 06GRC power costs.xls Chart 3_4 32 Regulatory Assets and Liabilities  7 06- Exhibit D 5" xfId="28891"/>
    <cellStyle name="_VC 6.15.06 update on 06GRC power costs.xls Chart 3_4 32 Regulatory Assets and Liabilities  7 06- Exhibit D 5 2" xfId="28892"/>
    <cellStyle name="_VC 6.15.06 update on 06GRC power costs.xls Chart 3_4 32 Regulatory Assets and Liabilities  7 06- Exhibit D 6" xfId="28893"/>
    <cellStyle name="_VC 6.15.06 update on 06GRC power costs.xls Chart 3_4 32 Regulatory Assets and Liabilities  7 06- Exhibit D 6 2" xfId="28894"/>
    <cellStyle name="_VC 6.15.06 update on 06GRC power costs.xls Chart 3_4 32 Regulatory Assets and Liabilities  7 06- Exhibit D_DEM-WP(C) ENERG10C--ctn Mid-C_042010 2010GRC" xfId="9882"/>
    <cellStyle name="_VC 6.15.06 update on 06GRC power costs.xls Chart 3_4 32 Regulatory Assets and Liabilities  7 06- Exhibit D_DEM-WP(C) ENERG10C--ctn Mid-C_042010 2010GRC 2" xfId="39711"/>
    <cellStyle name="_VC 6.15.06 update on 06GRC power costs.xls Chart 3_4 32 Regulatory Assets and Liabilities  7 06- Exhibit D_NIM Summary" xfId="5447"/>
    <cellStyle name="_VC 6.15.06 update on 06GRC power costs.xls Chart 3_4 32 Regulatory Assets and Liabilities  7 06- Exhibit D_NIM Summary 2" xfId="5448"/>
    <cellStyle name="_VC 6.15.06 update on 06GRC power costs.xls Chart 3_4 32 Regulatory Assets and Liabilities  7 06- Exhibit D_NIM Summary 2 2" xfId="14729"/>
    <cellStyle name="_VC 6.15.06 update on 06GRC power costs.xls Chart 3_4 32 Regulatory Assets and Liabilities  7 06- Exhibit D_NIM Summary 2 2 2" xfId="28895"/>
    <cellStyle name="_VC 6.15.06 update on 06GRC power costs.xls Chart 3_4 32 Regulatory Assets and Liabilities  7 06- Exhibit D_NIM Summary 2 2 2 2" xfId="28896"/>
    <cellStyle name="_VC 6.15.06 update on 06GRC power costs.xls Chart 3_4 32 Regulatory Assets and Liabilities  7 06- Exhibit D_NIM Summary 2 3" xfId="28897"/>
    <cellStyle name="_VC 6.15.06 update on 06GRC power costs.xls Chart 3_4 32 Regulatory Assets and Liabilities  7 06- Exhibit D_NIM Summary 2 3 2" xfId="28898"/>
    <cellStyle name="_VC 6.15.06 update on 06GRC power costs.xls Chart 3_4 32 Regulatory Assets and Liabilities  7 06- Exhibit D_NIM Summary 2 4" xfId="28899"/>
    <cellStyle name="_VC 6.15.06 update on 06GRC power costs.xls Chart 3_4 32 Regulatory Assets and Liabilities  7 06- Exhibit D_NIM Summary 2 4 2" xfId="28900"/>
    <cellStyle name="_VC 6.15.06 update on 06GRC power costs.xls Chart 3_4 32 Regulatory Assets and Liabilities  7 06- Exhibit D_NIM Summary 3" xfId="12697"/>
    <cellStyle name="_VC 6.15.06 update on 06GRC power costs.xls Chart 3_4 32 Regulatory Assets and Liabilities  7 06- Exhibit D_NIM Summary 3 2" xfId="28901"/>
    <cellStyle name="_VC 6.15.06 update on 06GRC power costs.xls Chart 3_4 32 Regulatory Assets and Liabilities  7 06- Exhibit D_NIM Summary 3 2 2" xfId="28902"/>
    <cellStyle name="_VC 6.15.06 update on 06GRC power costs.xls Chart 3_4 32 Regulatory Assets and Liabilities  7 06- Exhibit D_NIM Summary 3 3" xfId="28903"/>
    <cellStyle name="_VC 6.15.06 update on 06GRC power costs.xls Chart 3_4 32 Regulatory Assets and Liabilities  7 06- Exhibit D_NIM Summary 4" xfId="28904"/>
    <cellStyle name="_VC 6.15.06 update on 06GRC power costs.xls Chart 3_4 32 Regulatory Assets and Liabilities  7 06- Exhibit D_NIM Summary 4 2" xfId="28905"/>
    <cellStyle name="_VC 6.15.06 update on 06GRC power costs.xls Chart 3_4 32 Regulatory Assets and Liabilities  7 06- Exhibit D_NIM Summary 4 2 2" xfId="28906"/>
    <cellStyle name="_VC 6.15.06 update on 06GRC power costs.xls Chart 3_4 32 Regulatory Assets and Liabilities  7 06- Exhibit D_NIM Summary 4 3" xfId="28907"/>
    <cellStyle name="_VC 6.15.06 update on 06GRC power costs.xls Chart 3_4 32 Regulatory Assets and Liabilities  7 06- Exhibit D_NIM Summary 5" xfId="28908"/>
    <cellStyle name="_VC 6.15.06 update on 06GRC power costs.xls Chart 3_4 32 Regulatory Assets and Liabilities  7 06- Exhibit D_NIM Summary 5 2" xfId="28909"/>
    <cellStyle name="_VC 6.15.06 update on 06GRC power costs.xls Chart 3_4 32 Regulatory Assets and Liabilities  7 06- Exhibit D_NIM Summary 6" xfId="28910"/>
    <cellStyle name="_VC 6.15.06 update on 06GRC power costs.xls Chart 3_4 32 Regulatory Assets and Liabilities  7 06- Exhibit D_NIM Summary 6 2" xfId="28911"/>
    <cellStyle name="_VC 6.15.06 update on 06GRC power costs.xls Chart 3_4 32 Regulatory Assets and Liabilities  7 06- Exhibit D_NIM Summary_DEM-WP(C) ENERG10C--ctn Mid-C_042010 2010GRC" xfId="9883"/>
    <cellStyle name="_VC 6.15.06 update on 06GRC power costs.xls Chart 3_4 32 Regulatory Assets and Liabilities  7 06- Exhibit D_NIM Summary_DEM-WP(C) ENERG10C--ctn Mid-C_042010 2010GRC 2" xfId="39712"/>
    <cellStyle name="_VC 6.15.06 update on 06GRC power costs.xls Chart 3_AURORA Total New" xfId="5449"/>
    <cellStyle name="_VC 6.15.06 update on 06GRC power costs.xls Chart 3_AURORA Total New 2" xfId="5450"/>
    <cellStyle name="_VC 6.15.06 update on 06GRC power costs.xls Chart 3_AURORA Total New 2 2" xfId="14731"/>
    <cellStyle name="_VC 6.15.06 update on 06GRC power costs.xls Chart 3_AURORA Total New 2 2 2" xfId="28912"/>
    <cellStyle name="_VC 6.15.06 update on 06GRC power costs.xls Chart 3_AURORA Total New 2 2 2 2" xfId="28913"/>
    <cellStyle name="_VC 6.15.06 update on 06GRC power costs.xls Chart 3_AURORA Total New 2 3" xfId="28914"/>
    <cellStyle name="_VC 6.15.06 update on 06GRC power costs.xls Chart 3_AURORA Total New 2 3 2" xfId="28915"/>
    <cellStyle name="_VC 6.15.06 update on 06GRC power costs.xls Chart 3_AURORA Total New 2 4" xfId="28916"/>
    <cellStyle name="_VC 6.15.06 update on 06GRC power costs.xls Chart 3_AURORA Total New 2 4 2" xfId="28917"/>
    <cellStyle name="_VC 6.15.06 update on 06GRC power costs.xls Chart 3_AURORA Total New 3" xfId="14730"/>
    <cellStyle name="_VC 6.15.06 update on 06GRC power costs.xls Chart 3_AURORA Total New 3 2" xfId="28918"/>
    <cellStyle name="_VC 6.15.06 update on 06GRC power costs.xls Chart 3_AURORA Total New 3 2 2" xfId="28919"/>
    <cellStyle name="_VC 6.15.06 update on 06GRC power costs.xls Chart 3_AURORA Total New 4" xfId="28920"/>
    <cellStyle name="_VC 6.15.06 update on 06GRC power costs.xls Chart 3_AURORA Total New 4 2" xfId="28921"/>
    <cellStyle name="_VC 6.15.06 update on 06GRC power costs.xls Chart 3_AURORA Total New 5" xfId="28922"/>
    <cellStyle name="_VC 6.15.06 update on 06GRC power costs.xls Chart 3_AURORA Total New 5 2" xfId="28923"/>
    <cellStyle name="_VC 6.15.06 update on 06GRC power costs.xls Chart 3_Book2" xfId="5451"/>
    <cellStyle name="_VC 6.15.06 update on 06GRC power costs.xls Chart 3_Book2 2" xfId="5452"/>
    <cellStyle name="_VC 6.15.06 update on 06GRC power costs.xls Chart 3_Book2 2 2" xfId="5453"/>
    <cellStyle name="_VC 6.15.06 update on 06GRC power costs.xls Chart 3_Book2 2 2 2" xfId="19438"/>
    <cellStyle name="_VC 6.15.06 update on 06GRC power costs.xls Chart 3_Book2 2 2 2 2" xfId="28924"/>
    <cellStyle name="_VC 6.15.06 update on 06GRC power costs.xls Chart 3_Book2 2 3" xfId="14733"/>
    <cellStyle name="_VC 6.15.06 update on 06GRC power costs.xls Chart 3_Book2 2 3 2" xfId="28925"/>
    <cellStyle name="_VC 6.15.06 update on 06GRC power costs.xls Chart 3_Book2 2 4" xfId="28926"/>
    <cellStyle name="_VC 6.15.06 update on 06GRC power costs.xls Chart 3_Book2 2 4 2" xfId="28927"/>
    <cellStyle name="_VC 6.15.06 update on 06GRC power costs.xls Chart 3_Book2 3" xfId="5454"/>
    <cellStyle name="_VC 6.15.06 update on 06GRC power costs.xls Chart 3_Book2 3 2" xfId="19439"/>
    <cellStyle name="_VC 6.15.06 update on 06GRC power costs.xls Chart 3_Book2 3 2 2" xfId="28928"/>
    <cellStyle name="_VC 6.15.06 update on 06GRC power costs.xls Chart 3_Book2 3 3" xfId="28929"/>
    <cellStyle name="_VC 6.15.06 update on 06GRC power costs.xls Chart 3_Book2 4" xfId="14732"/>
    <cellStyle name="_VC 6.15.06 update on 06GRC power costs.xls Chart 3_Book2 4 2" xfId="28930"/>
    <cellStyle name="_VC 6.15.06 update on 06GRC power costs.xls Chart 3_Book2 4 2 2" xfId="28931"/>
    <cellStyle name="_VC 6.15.06 update on 06GRC power costs.xls Chart 3_Book2 4 3" xfId="28932"/>
    <cellStyle name="_VC 6.15.06 update on 06GRC power costs.xls Chart 3_Book2 5" xfId="28933"/>
    <cellStyle name="_VC 6.15.06 update on 06GRC power costs.xls Chart 3_Book2 5 2" xfId="28934"/>
    <cellStyle name="_VC 6.15.06 update on 06GRC power costs.xls Chart 3_Book2 6" xfId="28935"/>
    <cellStyle name="_VC 6.15.06 update on 06GRC power costs.xls Chart 3_Book2 6 2" xfId="28936"/>
    <cellStyle name="_VC 6.15.06 update on 06GRC power costs.xls Chart 3_Book2_Adj Bench DR 3 for Initial Briefs (Electric)" xfId="5455"/>
    <cellStyle name="_VC 6.15.06 update on 06GRC power costs.xls Chart 3_Book2_Adj Bench DR 3 for Initial Briefs (Electric) 2" xfId="5456"/>
    <cellStyle name="_VC 6.15.06 update on 06GRC power costs.xls Chart 3_Book2_Adj Bench DR 3 for Initial Briefs (Electric) 2 2" xfId="5457"/>
    <cellStyle name="_VC 6.15.06 update on 06GRC power costs.xls Chart 3_Book2_Adj Bench DR 3 for Initial Briefs (Electric) 2 2 2" xfId="19440"/>
    <cellStyle name="_VC 6.15.06 update on 06GRC power costs.xls Chart 3_Book2_Adj Bench DR 3 for Initial Briefs (Electric) 2 2 2 2" xfId="28937"/>
    <cellStyle name="_VC 6.15.06 update on 06GRC power costs.xls Chart 3_Book2_Adj Bench DR 3 for Initial Briefs (Electric) 2 3" xfId="14735"/>
    <cellStyle name="_VC 6.15.06 update on 06GRC power costs.xls Chart 3_Book2_Adj Bench DR 3 for Initial Briefs (Electric) 2 3 2" xfId="28938"/>
    <cellStyle name="_VC 6.15.06 update on 06GRC power costs.xls Chart 3_Book2_Adj Bench DR 3 for Initial Briefs (Electric) 2 4" xfId="28939"/>
    <cellStyle name="_VC 6.15.06 update on 06GRC power costs.xls Chart 3_Book2_Adj Bench DR 3 for Initial Briefs (Electric) 2 4 2" xfId="28940"/>
    <cellStyle name="_VC 6.15.06 update on 06GRC power costs.xls Chart 3_Book2_Adj Bench DR 3 for Initial Briefs (Electric) 3" xfId="5458"/>
    <cellStyle name="_VC 6.15.06 update on 06GRC power costs.xls Chart 3_Book2_Adj Bench DR 3 for Initial Briefs (Electric) 3 2" xfId="19441"/>
    <cellStyle name="_VC 6.15.06 update on 06GRC power costs.xls Chart 3_Book2_Adj Bench DR 3 for Initial Briefs (Electric) 3 2 2" xfId="28941"/>
    <cellStyle name="_VC 6.15.06 update on 06GRC power costs.xls Chart 3_Book2_Adj Bench DR 3 for Initial Briefs (Electric) 3 3" xfId="28942"/>
    <cellStyle name="_VC 6.15.06 update on 06GRC power costs.xls Chart 3_Book2_Adj Bench DR 3 for Initial Briefs (Electric) 4" xfId="14734"/>
    <cellStyle name="_VC 6.15.06 update on 06GRC power costs.xls Chart 3_Book2_Adj Bench DR 3 for Initial Briefs (Electric) 4 2" xfId="28943"/>
    <cellStyle name="_VC 6.15.06 update on 06GRC power costs.xls Chart 3_Book2_Adj Bench DR 3 for Initial Briefs (Electric) 4 2 2" xfId="28944"/>
    <cellStyle name="_VC 6.15.06 update on 06GRC power costs.xls Chart 3_Book2_Adj Bench DR 3 for Initial Briefs (Electric) 4 3" xfId="28945"/>
    <cellStyle name="_VC 6.15.06 update on 06GRC power costs.xls Chart 3_Book2_Adj Bench DR 3 for Initial Briefs (Electric) 5" xfId="28946"/>
    <cellStyle name="_VC 6.15.06 update on 06GRC power costs.xls Chart 3_Book2_Adj Bench DR 3 for Initial Briefs (Electric) 5 2" xfId="28947"/>
    <cellStyle name="_VC 6.15.06 update on 06GRC power costs.xls Chart 3_Book2_Adj Bench DR 3 for Initial Briefs (Electric) 6" xfId="28948"/>
    <cellStyle name="_VC 6.15.06 update on 06GRC power costs.xls Chart 3_Book2_Adj Bench DR 3 for Initial Briefs (Electric) 6 2" xfId="28949"/>
    <cellStyle name="_VC 6.15.06 update on 06GRC power costs.xls Chart 3_Book2_Adj Bench DR 3 for Initial Briefs (Electric)_DEM-WP(C) ENERG10C--ctn Mid-C_042010 2010GRC" xfId="9884"/>
    <cellStyle name="_VC 6.15.06 update on 06GRC power costs.xls Chart 3_Book2_Adj Bench DR 3 for Initial Briefs (Electric)_DEM-WP(C) ENERG10C--ctn Mid-C_042010 2010GRC 2" xfId="39713"/>
    <cellStyle name="_VC 6.15.06 update on 06GRC power costs.xls Chart 3_Book2_DEM-WP(C) ENERG10C--ctn Mid-C_042010 2010GRC" xfId="9885"/>
    <cellStyle name="_VC 6.15.06 update on 06GRC power costs.xls Chart 3_Book2_DEM-WP(C) ENERG10C--ctn Mid-C_042010 2010GRC 2" xfId="39714"/>
    <cellStyle name="_VC 6.15.06 update on 06GRC power costs.xls Chart 3_Book2_Electric Rev Req Model (2009 GRC) Rebuttal" xfId="5459"/>
    <cellStyle name="_VC 6.15.06 update on 06GRC power costs.xls Chart 3_Book2_Electric Rev Req Model (2009 GRC) Rebuttal 2" xfId="5460"/>
    <cellStyle name="_VC 6.15.06 update on 06GRC power costs.xls Chart 3_Book2_Electric Rev Req Model (2009 GRC) Rebuttal 2 2" xfId="5461"/>
    <cellStyle name="_VC 6.15.06 update on 06GRC power costs.xls Chart 3_Book2_Electric Rev Req Model (2009 GRC) Rebuttal 2 2 2" xfId="19442"/>
    <cellStyle name="_VC 6.15.06 update on 06GRC power costs.xls Chart 3_Book2_Electric Rev Req Model (2009 GRC) Rebuttal 2 3" xfId="16489"/>
    <cellStyle name="_VC 6.15.06 update on 06GRC power costs.xls Chart 3_Book2_Electric Rev Req Model (2009 GRC) Rebuttal 3" xfId="5462"/>
    <cellStyle name="_VC 6.15.06 update on 06GRC power costs.xls Chart 3_Book2_Electric Rev Req Model (2009 GRC) Rebuttal 3 2" xfId="19443"/>
    <cellStyle name="_VC 6.15.06 update on 06GRC power costs.xls Chart 3_Book2_Electric Rev Req Model (2009 GRC) Rebuttal 4" xfId="14736"/>
    <cellStyle name="_VC 6.15.06 update on 06GRC power costs.xls Chart 3_Book2_Electric Rev Req Model (2009 GRC) Rebuttal REmoval of New  WH Solar AdjustMI" xfId="5463"/>
    <cellStyle name="_VC 6.15.06 update on 06GRC power costs.xls Chart 3_Book2_Electric Rev Req Model (2009 GRC) Rebuttal REmoval of New  WH Solar AdjustMI 2" xfId="5464"/>
    <cellStyle name="_VC 6.15.06 update on 06GRC power costs.xls Chart 3_Book2_Electric Rev Req Model (2009 GRC) Rebuttal REmoval of New  WH Solar AdjustMI 2 2" xfId="5465"/>
    <cellStyle name="_VC 6.15.06 update on 06GRC power costs.xls Chart 3_Book2_Electric Rev Req Model (2009 GRC) Rebuttal REmoval of New  WH Solar AdjustMI 2 2 2" xfId="19444"/>
    <cellStyle name="_VC 6.15.06 update on 06GRC power costs.xls Chart 3_Book2_Electric Rev Req Model (2009 GRC) Rebuttal REmoval of New  WH Solar AdjustMI 2 2 2 2" xfId="28950"/>
    <cellStyle name="_VC 6.15.06 update on 06GRC power costs.xls Chart 3_Book2_Electric Rev Req Model (2009 GRC) Rebuttal REmoval of New  WH Solar AdjustMI 2 3" xfId="14738"/>
    <cellStyle name="_VC 6.15.06 update on 06GRC power costs.xls Chart 3_Book2_Electric Rev Req Model (2009 GRC) Rebuttal REmoval of New  WH Solar AdjustMI 2 3 2" xfId="28951"/>
    <cellStyle name="_VC 6.15.06 update on 06GRC power costs.xls Chart 3_Book2_Electric Rev Req Model (2009 GRC) Rebuttal REmoval of New  WH Solar AdjustMI 2 4" xfId="28952"/>
    <cellStyle name="_VC 6.15.06 update on 06GRC power costs.xls Chart 3_Book2_Electric Rev Req Model (2009 GRC) Rebuttal REmoval of New  WH Solar AdjustMI 2 4 2" xfId="28953"/>
    <cellStyle name="_VC 6.15.06 update on 06GRC power costs.xls Chart 3_Book2_Electric Rev Req Model (2009 GRC) Rebuttal REmoval of New  WH Solar AdjustMI 3" xfId="5466"/>
    <cellStyle name="_VC 6.15.06 update on 06GRC power costs.xls Chart 3_Book2_Electric Rev Req Model (2009 GRC) Rebuttal REmoval of New  WH Solar AdjustMI 3 2" xfId="19445"/>
    <cellStyle name="_VC 6.15.06 update on 06GRC power costs.xls Chart 3_Book2_Electric Rev Req Model (2009 GRC) Rebuttal REmoval of New  WH Solar AdjustMI 3 2 2" xfId="28954"/>
    <cellStyle name="_VC 6.15.06 update on 06GRC power costs.xls Chart 3_Book2_Electric Rev Req Model (2009 GRC) Rebuttal REmoval of New  WH Solar AdjustMI 3 3" xfId="28955"/>
    <cellStyle name="_VC 6.15.06 update on 06GRC power costs.xls Chart 3_Book2_Electric Rev Req Model (2009 GRC) Rebuttal REmoval of New  WH Solar AdjustMI 4" xfId="14737"/>
    <cellStyle name="_VC 6.15.06 update on 06GRC power costs.xls Chart 3_Book2_Electric Rev Req Model (2009 GRC) Rebuttal REmoval of New  WH Solar AdjustMI 4 2" xfId="28956"/>
    <cellStyle name="_VC 6.15.06 update on 06GRC power costs.xls Chart 3_Book2_Electric Rev Req Model (2009 GRC) Rebuttal REmoval of New  WH Solar AdjustMI 4 2 2" xfId="28957"/>
    <cellStyle name="_VC 6.15.06 update on 06GRC power costs.xls Chart 3_Book2_Electric Rev Req Model (2009 GRC) Rebuttal REmoval of New  WH Solar AdjustMI 4 3" xfId="28958"/>
    <cellStyle name="_VC 6.15.06 update on 06GRC power costs.xls Chart 3_Book2_Electric Rev Req Model (2009 GRC) Rebuttal REmoval of New  WH Solar AdjustMI 5" xfId="28959"/>
    <cellStyle name="_VC 6.15.06 update on 06GRC power costs.xls Chart 3_Book2_Electric Rev Req Model (2009 GRC) Rebuttal REmoval of New  WH Solar AdjustMI 5 2" xfId="28960"/>
    <cellStyle name="_VC 6.15.06 update on 06GRC power costs.xls Chart 3_Book2_Electric Rev Req Model (2009 GRC) Rebuttal REmoval of New  WH Solar AdjustMI 6" xfId="28961"/>
    <cellStyle name="_VC 6.15.06 update on 06GRC power costs.xls Chart 3_Book2_Electric Rev Req Model (2009 GRC) Rebuttal REmoval of New  WH Solar AdjustMI 6 2" xfId="28962"/>
    <cellStyle name="_VC 6.15.06 update on 06GRC power costs.xls Chart 3_Book2_Electric Rev Req Model (2009 GRC) Rebuttal REmoval of New  WH Solar AdjustMI_DEM-WP(C) ENERG10C--ctn Mid-C_042010 2010GRC" xfId="9886"/>
    <cellStyle name="_VC 6.15.06 update on 06GRC power costs.xls Chart 3_Book2_Electric Rev Req Model (2009 GRC) Rebuttal REmoval of New  WH Solar AdjustMI_DEM-WP(C) ENERG10C--ctn Mid-C_042010 2010GRC 2" xfId="39715"/>
    <cellStyle name="_VC 6.15.06 update on 06GRC power costs.xls Chart 3_Book2_Electric Rev Req Model (2009 GRC) Revised 01-18-2010" xfId="5467"/>
    <cellStyle name="_VC 6.15.06 update on 06GRC power costs.xls Chart 3_Book2_Electric Rev Req Model (2009 GRC) Revised 01-18-2010 2" xfId="5468"/>
    <cellStyle name="_VC 6.15.06 update on 06GRC power costs.xls Chart 3_Book2_Electric Rev Req Model (2009 GRC) Revised 01-18-2010 2 2" xfId="5469"/>
    <cellStyle name="_VC 6.15.06 update on 06GRC power costs.xls Chart 3_Book2_Electric Rev Req Model (2009 GRC) Revised 01-18-2010 2 2 2" xfId="19446"/>
    <cellStyle name="_VC 6.15.06 update on 06GRC power costs.xls Chart 3_Book2_Electric Rev Req Model (2009 GRC) Revised 01-18-2010 2 2 2 2" xfId="28963"/>
    <cellStyle name="_VC 6.15.06 update on 06GRC power costs.xls Chart 3_Book2_Electric Rev Req Model (2009 GRC) Revised 01-18-2010 2 3" xfId="14740"/>
    <cellStyle name="_VC 6.15.06 update on 06GRC power costs.xls Chart 3_Book2_Electric Rev Req Model (2009 GRC) Revised 01-18-2010 2 3 2" xfId="28964"/>
    <cellStyle name="_VC 6.15.06 update on 06GRC power costs.xls Chart 3_Book2_Electric Rev Req Model (2009 GRC) Revised 01-18-2010 2 4" xfId="28965"/>
    <cellStyle name="_VC 6.15.06 update on 06GRC power costs.xls Chart 3_Book2_Electric Rev Req Model (2009 GRC) Revised 01-18-2010 2 4 2" xfId="28966"/>
    <cellStyle name="_VC 6.15.06 update on 06GRC power costs.xls Chart 3_Book2_Electric Rev Req Model (2009 GRC) Revised 01-18-2010 3" xfId="5470"/>
    <cellStyle name="_VC 6.15.06 update on 06GRC power costs.xls Chart 3_Book2_Electric Rev Req Model (2009 GRC) Revised 01-18-2010 3 2" xfId="19447"/>
    <cellStyle name="_VC 6.15.06 update on 06GRC power costs.xls Chart 3_Book2_Electric Rev Req Model (2009 GRC) Revised 01-18-2010 3 2 2" xfId="28967"/>
    <cellStyle name="_VC 6.15.06 update on 06GRC power costs.xls Chart 3_Book2_Electric Rev Req Model (2009 GRC) Revised 01-18-2010 3 3" xfId="28968"/>
    <cellStyle name="_VC 6.15.06 update on 06GRC power costs.xls Chart 3_Book2_Electric Rev Req Model (2009 GRC) Revised 01-18-2010 4" xfId="14739"/>
    <cellStyle name="_VC 6.15.06 update on 06GRC power costs.xls Chart 3_Book2_Electric Rev Req Model (2009 GRC) Revised 01-18-2010 4 2" xfId="28969"/>
    <cellStyle name="_VC 6.15.06 update on 06GRC power costs.xls Chart 3_Book2_Electric Rev Req Model (2009 GRC) Revised 01-18-2010 4 2 2" xfId="28970"/>
    <cellStyle name="_VC 6.15.06 update on 06GRC power costs.xls Chart 3_Book2_Electric Rev Req Model (2009 GRC) Revised 01-18-2010 4 3" xfId="28971"/>
    <cellStyle name="_VC 6.15.06 update on 06GRC power costs.xls Chart 3_Book2_Electric Rev Req Model (2009 GRC) Revised 01-18-2010 5" xfId="28972"/>
    <cellStyle name="_VC 6.15.06 update on 06GRC power costs.xls Chart 3_Book2_Electric Rev Req Model (2009 GRC) Revised 01-18-2010 5 2" xfId="28973"/>
    <cellStyle name="_VC 6.15.06 update on 06GRC power costs.xls Chart 3_Book2_Electric Rev Req Model (2009 GRC) Revised 01-18-2010 6" xfId="28974"/>
    <cellStyle name="_VC 6.15.06 update on 06GRC power costs.xls Chart 3_Book2_Electric Rev Req Model (2009 GRC) Revised 01-18-2010 6 2" xfId="28975"/>
    <cellStyle name="_VC 6.15.06 update on 06GRC power costs.xls Chart 3_Book2_Electric Rev Req Model (2009 GRC) Revised 01-18-2010_DEM-WP(C) ENERG10C--ctn Mid-C_042010 2010GRC" xfId="9887"/>
    <cellStyle name="_VC 6.15.06 update on 06GRC power costs.xls Chart 3_Book2_Electric Rev Req Model (2009 GRC) Revised 01-18-2010_DEM-WP(C) ENERG10C--ctn Mid-C_042010 2010GRC 2" xfId="39716"/>
    <cellStyle name="_VC 6.15.06 update on 06GRC power costs.xls Chart 3_Book2_Final Order Electric EXHIBIT A-1" xfId="5471"/>
    <cellStyle name="_VC 6.15.06 update on 06GRC power costs.xls Chart 3_Book2_Final Order Electric EXHIBIT A-1 2" xfId="5472"/>
    <cellStyle name="_VC 6.15.06 update on 06GRC power costs.xls Chart 3_Book2_Final Order Electric EXHIBIT A-1 2 2" xfId="5473"/>
    <cellStyle name="_VC 6.15.06 update on 06GRC power costs.xls Chart 3_Book2_Final Order Electric EXHIBIT A-1 2 2 2" xfId="19448"/>
    <cellStyle name="_VC 6.15.06 update on 06GRC power costs.xls Chart 3_Book2_Final Order Electric EXHIBIT A-1 2 3" xfId="16490"/>
    <cellStyle name="_VC 6.15.06 update on 06GRC power costs.xls Chart 3_Book2_Final Order Electric EXHIBIT A-1 3" xfId="5474"/>
    <cellStyle name="_VC 6.15.06 update on 06GRC power costs.xls Chart 3_Book2_Final Order Electric EXHIBIT A-1 3 2" xfId="19449"/>
    <cellStyle name="_VC 6.15.06 update on 06GRC power costs.xls Chart 3_Book2_Final Order Electric EXHIBIT A-1 3 2 2" xfId="28976"/>
    <cellStyle name="_VC 6.15.06 update on 06GRC power costs.xls Chart 3_Book2_Final Order Electric EXHIBIT A-1 3 3" xfId="28977"/>
    <cellStyle name="_VC 6.15.06 update on 06GRC power costs.xls Chart 3_Book2_Final Order Electric EXHIBIT A-1 4" xfId="14741"/>
    <cellStyle name="_VC 6.15.06 update on 06GRC power costs.xls Chart 3_Book2_Final Order Electric EXHIBIT A-1 4 2" xfId="28978"/>
    <cellStyle name="_VC 6.15.06 update on 06GRC power costs.xls Chart 3_Book2_Final Order Electric EXHIBIT A-1 5" xfId="28979"/>
    <cellStyle name="_VC 6.15.06 update on 06GRC power costs.xls Chart 3_Book2_Final Order Electric EXHIBIT A-1 6" xfId="28980"/>
    <cellStyle name="_VC 6.15.06 update on 06GRC power costs.xls Chart 3_Book4" xfId="5475"/>
    <cellStyle name="_VC 6.15.06 update on 06GRC power costs.xls Chart 3_Book4 2" xfId="5476"/>
    <cellStyle name="_VC 6.15.06 update on 06GRC power costs.xls Chart 3_Book4 2 2" xfId="5477"/>
    <cellStyle name="_VC 6.15.06 update on 06GRC power costs.xls Chart 3_Book4 2 2 2" xfId="19450"/>
    <cellStyle name="_VC 6.15.06 update on 06GRC power costs.xls Chart 3_Book4 2 2 2 2" xfId="28981"/>
    <cellStyle name="_VC 6.15.06 update on 06GRC power costs.xls Chart 3_Book4 2 3" xfId="14743"/>
    <cellStyle name="_VC 6.15.06 update on 06GRC power costs.xls Chart 3_Book4 2 3 2" xfId="28982"/>
    <cellStyle name="_VC 6.15.06 update on 06GRC power costs.xls Chart 3_Book4 2 4" xfId="28983"/>
    <cellStyle name="_VC 6.15.06 update on 06GRC power costs.xls Chart 3_Book4 2 4 2" xfId="28984"/>
    <cellStyle name="_VC 6.15.06 update on 06GRC power costs.xls Chart 3_Book4 3" xfId="5478"/>
    <cellStyle name="_VC 6.15.06 update on 06GRC power costs.xls Chart 3_Book4 3 2" xfId="19451"/>
    <cellStyle name="_VC 6.15.06 update on 06GRC power costs.xls Chart 3_Book4 3 2 2" xfId="28985"/>
    <cellStyle name="_VC 6.15.06 update on 06GRC power costs.xls Chart 3_Book4 3 3" xfId="28986"/>
    <cellStyle name="_VC 6.15.06 update on 06GRC power costs.xls Chart 3_Book4 4" xfId="14742"/>
    <cellStyle name="_VC 6.15.06 update on 06GRC power costs.xls Chart 3_Book4 4 2" xfId="28987"/>
    <cellStyle name="_VC 6.15.06 update on 06GRC power costs.xls Chart 3_Book4 4 2 2" xfId="28988"/>
    <cellStyle name="_VC 6.15.06 update on 06GRC power costs.xls Chart 3_Book4 4 3" xfId="28989"/>
    <cellStyle name="_VC 6.15.06 update on 06GRC power costs.xls Chart 3_Book4 5" xfId="28990"/>
    <cellStyle name="_VC 6.15.06 update on 06GRC power costs.xls Chart 3_Book4 5 2" xfId="28991"/>
    <cellStyle name="_VC 6.15.06 update on 06GRC power costs.xls Chart 3_Book4 6" xfId="28992"/>
    <cellStyle name="_VC 6.15.06 update on 06GRC power costs.xls Chart 3_Book4 6 2" xfId="28993"/>
    <cellStyle name="_VC 6.15.06 update on 06GRC power costs.xls Chart 3_Book4_DEM-WP(C) ENERG10C--ctn Mid-C_042010 2010GRC" xfId="9888"/>
    <cellStyle name="_VC 6.15.06 update on 06GRC power costs.xls Chart 3_Book4_DEM-WP(C) ENERG10C--ctn Mid-C_042010 2010GRC 2" xfId="39717"/>
    <cellStyle name="_VC 6.15.06 update on 06GRC power costs.xls Chart 3_Book9" xfId="5479"/>
    <cellStyle name="_VC 6.15.06 update on 06GRC power costs.xls Chart 3_Book9 2" xfId="5480"/>
    <cellStyle name="_VC 6.15.06 update on 06GRC power costs.xls Chart 3_Book9 2 2" xfId="5481"/>
    <cellStyle name="_VC 6.15.06 update on 06GRC power costs.xls Chart 3_Book9 2 2 2" xfId="19452"/>
    <cellStyle name="_VC 6.15.06 update on 06GRC power costs.xls Chart 3_Book9 2 2 2 2" xfId="28994"/>
    <cellStyle name="_VC 6.15.06 update on 06GRC power costs.xls Chart 3_Book9 2 3" xfId="14745"/>
    <cellStyle name="_VC 6.15.06 update on 06GRC power costs.xls Chart 3_Book9 2 3 2" xfId="28995"/>
    <cellStyle name="_VC 6.15.06 update on 06GRC power costs.xls Chart 3_Book9 2 4" xfId="28996"/>
    <cellStyle name="_VC 6.15.06 update on 06GRC power costs.xls Chart 3_Book9 2 4 2" xfId="28997"/>
    <cellStyle name="_VC 6.15.06 update on 06GRC power costs.xls Chart 3_Book9 3" xfId="5482"/>
    <cellStyle name="_VC 6.15.06 update on 06GRC power costs.xls Chart 3_Book9 3 2" xfId="19453"/>
    <cellStyle name="_VC 6.15.06 update on 06GRC power costs.xls Chart 3_Book9 3 2 2" xfId="28998"/>
    <cellStyle name="_VC 6.15.06 update on 06GRC power costs.xls Chart 3_Book9 3 3" xfId="28999"/>
    <cellStyle name="_VC 6.15.06 update on 06GRC power costs.xls Chart 3_Book9 4" xfId="14744"/>
    <cellStyle name="_VC 6.15.06 update on 06GRC power costs.xls Chart 3_Book9 4 2" xfId="29000"/>
    <cellStyle name="_VC 6.15.06 update on 06GRC power costs.xls Chart 3_Book9 4 2 2" xfId="29001"/>
    <cellStyle name="_VC 6.15.06 update on 06GRC power costs.xls Chart 3_Book9 4 3" xfId="29002"/>
    <cellStyle name="_VC 6.15.06 update on 06GRC power costs.xls Chart 3_Book9 5" xfId="29003"/>
    <cellStyle name="_VC 6.15.06 update on 06GRC power costs.xls Chart 3_Book9 5 2" xfId="29004"/>
    <cellStyle name="_VC 6.15.06 update on 06GRC power costs.xls Chart 3_Book9 6" xfId="29005"/>
    <cellStyle name="_VC 6.15.06 update on 06GRC power costs.xls Chart 3_Book9 6 2" xfId="29006"/>
    <cellStyle name="_VC 6.15.06 update on 06GRC power costs.xls Chart 3_Book9_DEM-WP(C) ENERG10C--ctn Mid-C_042010 2010GRC" xfId="9889"/>
    <cellStyle name="_VC 6.15.06 update on 06GRC power costs.xls Chart 3_Book9_DEM-WP(C) ENERG10C--ctn Mid-C_042010 2010GRC 2" xfId="39718"/>
    <cellStyle name="_VC 6.15.06 update on 06GRC power costs.xls Chart 3_Chelan PUD Power Costs (8-10)" xfId="9890"/>
    <cellStyle name="_VC 6.15.06 update on 06GRC power costs.xls Chart 3_Chelan PUD Power Costs (8-10) 2" xfId="29007"/>
    <cellStyle name="_VC 6.15.06 update on 06GRC power costs.xls Chart 3_DEM-WP(C) Chelan Power Costs" xfId="9891"/>
    <cellStyle name="_VC 6.15.06 update on 06GRC power costs.xls Chart 3_DEM-WP(C) Chelan Power Costs 2" xfId="29008"/>
    <cellStyle name="_VC 6.15.06 update on 06GRC power costs.xls Chart 3_DEM-WP(C) Chelan Power Costs 2 2" xfId="29009"/>
    <cellStyle name="_VC 6.15.06 update on 06GRC power costs.xls Chart 3_DEM-WP(C) Chelan Power Costs 2 2 2" xfId="29010"/>
    <cellStyle name="_VC 6.15.06 update on 06GRC power costs.xls Chart 3_DEM-WP(C) Chelan Power Costs 2 3" xfId="29011"/>
    <cellStyle name="_VC 6.15.06 update on 06GRC power costs.xls Chart 3_DEM-WP(C) Chelan Power Costs 3" xfId="29012"/>
    <cellStyle name="_VC 6.15.06 update on 06GRC power costs.xls Chart 3_DEM-WP(C) Chelan Power Costs 3 2" xfId="29013"/>
    <cellStyle name="_VC 6.15.06 update on 06GRC power costs.xls Chart 3_DEM-WP(C) Chelan Power Costs 3 2 2" xfId="29014"/>
    <cellStyle name="_VC 6.15.06 update on 06GRC power costs.xls Chart 3_DEM-WP(C) Chelan Power Costs 3 3" xfId="29015"/>
    <cellStyle name="_VC 6.15.06 update on 06GRC power costs.xls Chart 3_DEM-WP(C) Chelan Power Costs 4" xfId="29016"/>
    <cellStyle name="_VC 6.15.06 update on 06GRC power costs.xls Chart 3_DEM-WP(C) Chelan Power Costs 4 2" xfId="29017"/>
    <cellStyle name="_VC 6.15.06 update on 06GRC power costs.xls Chart 3_DEM-WP(C) Chelan Power Costs 5" xfId="29018"/>
    <cellStyle name="_VC 6.15.06 update on 06GRC power costs.xls Chart 3_DEM-WP(C) Chelan Power Costs 5 2" xfId="29019"/>
    <cellStyle name="_VC 6.15.06 update on 06GRC power costs.xls Chart 3_DEM-WP(C) ENERG10C--ctn Mid-C_042010 2010GRC" xfId="9892"/>
    <cellStyle name="_VC 6.15.06 update on 06GRC power costs.xls Chart 3_DEM-WP(C) ENERG10C--ctn Mid-C_042010 2010GRC 2" xfId="39719"/>
    <cellStyle name="_VC 6.15.06 update on 06GRC power costs.xls Chart 3_DEM-WP(C) Gas Transport 2010GRC" xfId="9893"/>
    <cellStyle name="_VC 6.15.06 update on 06GRC power costs.xls Chart 3_DEM-WP(C) Gas Transport 2010GRC 2" xfId="29020"/>
    <cellStyle name="_VC 6.15.06 update on 06GRC power costs.xls Chart 3_DEM-WP(C) Gas Transport 2010GRC 2 2" xfId="29021"/>
    <cellStyle name="_VC 6.15.06 update on 06GRC power costs.xls Chart 3_DEM-WP(C) Gas Transport 2010GRC 2 2 2" xfId="29022"/>
    <cellStyle name="_VC 6.15.06 update on 06GRC power costs.xls Chart 3_DEM-WP(C) Gas Transport 2010GRC 2 3" xfId="29023"/>
    <cellStyle name="_VC 6.15.06 update on 06GRC power costs.xls Chart 3_DEM-WP(C) Gas Transport 2010GRC 3" xfId="29024"/>
    <cellStyle name="_VC 6.15.06 update on 06GRC power costs.xls Chart 3_DEM-WP(C) Gas Transport 2010GRC 3 2" xfId="29025"/>
    <cellStyle name="_VC 6.15.06 update on 06GRC power costs.xls Chart 3_DEM-WP(C) Gas Transport 2010GRC 3 2 2" xfId="29026"/>
    <cellStyle name="_VC 6.15.06 update on 06GRC power costs.xls Chart 3_DEM-WP(C) Gas Transport 2010GRC 3 3" xfId="29027"/>
    <cellStyle name="_VC 6.15.06 update on 06GRC power costs.xls Chart 3_DEM-WP(C) Gas Transport 2010GRC 4" xfId="29028"/>
    <cellStyle name="_VC 6.15.06 update on 06GRC power costs.xls Chart 3_DEM-WP(C) Gas Transport 2010GRC 4 2" xfId="29029"/>
    <cellStyle name="_VC 6.15.06 update on 06GRC power costs.xls Chart 3_DEM-WP(C) Gas Transport 2010GRC 5" xfId="29030"/>
    <cellStyle name="_VC 6.15.06 update on 06GRC power costs.xls Chart 3_DEM-WP(C) Gas Transport 2010GRC 5 2" xfId="29031"/>
    <cellStyle name="_VC 6.15.06 update on 06GRC power costs.xls Chart 3_Exh A-1 resulting from UE-112050 effective Jan 1 2012" xfId="12698"/>
    <cellStyle name="_VC 6.15.06 update on 06GRC power costs.xls Chart 3_Exh A-1 resulting from UE-112050 effective Jan 1 2012 2" xfId="39720"/>
    <cellStyle name="_VC 6.15.06 update on 06GRC power costs.xls Chart 3_Exhibit A-1 effective 4-1-11 fr S Free 12-11" xfId="12699"/>
    <cellStyle name="_VC 6.15.06 update on 06GRC power costs.xls Chart 3_Exhibit A-1 effective 4-1-11 fr S Free 12-11 2" xfId="39721"/>
    <cellStyle name="_VC 6.15.06 update on 06GRC power costs.xls Chart 3_INPUTS" xfId="5483"/>
    <cellStyle name="_VC 6.15.06 update on 06GRC power costs.xls Chart 3_INPUTS 2" xfId="5484"/>
    <cellStyle name="_VC 6.15.06 update on 06GRC power costs.xls Chart 3_INPUTS 2 2" xfId="5485"/>
    <cellStyle name="_VC 6.15.06 update on 06GRC power costs.xls Chart 3_INPUTS 2 2 2" xfId="19454"/>
    <cellStyle name="_VC 6.15.06 update on 06GRC power costs.xls Chart 3_INPUTS 2 3" xfId="16492"/>
    <cellStyle name="_VC 6.15.06 update on 06GRC power costs.xls Chart 3_INPUTS 3" xfId="5486"/>
    <cellStyle name="_VC 6.15.06 update on 06GRC power costs.xls Chart 3_INPUTS 3 2" xfId="19455"/>
    <cellStyle name="_VC 6.15.06 update on 06GRC power costs.xls Chart 3_INPUTS 4" xfId="16491"/>
    <cellStyle name="_VC 6.15.06 update on 06GRC power costs.xls Chart 3_Mint Farm Generation BPA" xfId="29032"/>
    <cellStyle name="_VC 6.15.06 update on 06GRC power costs.xls Chart 3_NIM Summary" xfId="5487"/>
    <cellStyle name="_VC 6.15.06 update on 06GRC power costs.xls Chart 3_NIM Summary 09GRC" xfId="5488"/>
    <cellStyle name="_VC 6.15.06 update on 06GRC power costs.xls Chart 3_NIM Summary 09GRC 2" xfId="5489"/>
    <cellStyle name="_VC 6.15.06 update on 06GRC power costs.xls Chart 3_NIM Summary 09GRC 2 2" xfId="14747"/>
    <cellStyle name="_VC 6.15.06 update on 06GRC power costs.xls Chart 3_NIM Summary 09GRC 2 2 2" xfId="29033"/>
    <cellStyle name="_VC 6.15.06 update on 06GRC power costs.xls Chart 3_NIM Summary 09GRC 2 2 2 2" xfId="29034"/>
    <cellStyle name="_VC 6.15.06 update on 06GRC power costs.xls Chart 3_NIM Summary 09GRC 2 3" xfId="29035"/>
    <cellStyle name="_VC 6.15.06 update on 06GRC power costs.xls Chart 3_NIM Summary 09GRC 2 3 2" xfId="29036"/>
    <cellStyle name="_VC 6.15.06 update on 06GRC power costs.xls Chart 3_NIM Summary 09GRC 2 4" xfId="29037"/>
    <cellStyle name="_VC 6.15.06 update on 06GRC power costs.xls Chart 3_NIM Summary 09GRC 2 4 2" xfId="29038"/>
    <cellStyle name="_VC 6.15.06 update on 06GRC power costs.xls Chart 3_NIM Summary 09GRC 3" xfId="12700"/>
    <cellStyle name="_VC 6.15.06 update on 06GRC power costs.xls Chart 3_NIM Summary 09GRC 3 2" xfId="29039"/>
    <cellStyle name="_VC 6.15.06 update on 06GRC power costs.xls Chart 3_NIM Summary 09GRC 3 2 2" xfId="29040"/>
    <cellStyle name="_VC 6.15.06 update on 06GRC power costs.xls Chart 3_NIM Summary 09GRC 3 3" xfId="29041"/>
    <cellStyle name="_VC 6.15.06 update on 06GRC power costs.xls Chart 3_NIM Summary 09GRC 4" xfId="29042"/>
    <cellStyle name="_VC 6.15.06 update on 06GRC power costs.xls Chart 3_NIM Summary 09GRC 4 2" xfId="29043"/>
    <cellStyle name="_VC 6.15.06 update on 06GRC power costs.xls Chart 3_NIM Summary 09GRC 4 2 2" xfId="29044"/>
    <cellStyle name="_VC 6.15.06 update on 06GRC power costs.xls Chart 3_NIM Summary 09GRC 4 3" xfId="29045"/>
    <cellStyle name="_VC 6.15.06 update on 06GRC power costs.xls Chart 3_NIM Summary 09GRC 5" xfId="29046"/>
    <cellStyle name="_VC 6.15.06 update on 06GRC power costs.xls Chart 3_NIM Summary 09GRC 5 2" xfId="29047"/>
    <cellStyle name="_VC 6.15.06 update on 06GRC power costs.xls Chart 3_NIM Summary 09GRC 6" xfId="29048"/>
    <cellStyle name="_VC 6.15.06 update on 06GRC power costs.xls Chart 3_NIM Summary 09GRC 6 2" xfId="29049"/>
    <cellStyle name="_VC 6.15.06 update on 06GRC power costs.xls Chart 3_NIM Summary 09GRC_DEM-WP(C) ENERG10C--ctn Mid-C_042010 2010GRC" xfId="9894"/>
    <cellStyle name="_VC 6.15.06 update on 06GRC power costs.xls Chart 3_NIM Summary 09GRC_DEM-WP(C) ENERG10C--ctn Mid-C_042010 2010GRC 2" xfId="39722"/>
    <cellStyle name="_VC 6.15.06 update on 06GRC power costs.xls Chart 3_NIM Summary 10" xfId="12701"/>
    <cellStyle name="_VC 6.15.06 update on 06GRC power costs.xls Chart 3_NIM Summary 10 2" xfId="29050"/>
    <cellStyle name="_VC 6.15.06 update on 06GRC power costs.xls Chart 3_NIM Summary 10 2 2" xfId="29051"/>
    <cellStyle name="_VC 6.15.06 update on 06GRC power costs.xls Chart 3_NIM Summary 10 3" xfId="29052"/>
    <cellStyle name="_VC 6.15.06 update on 06GRC power costs.xls Chart 3_NIM Summary 10 4" xfId="29053"/>
    <cellStyle name="_VC 6.15.06 update on 06GRC power costs.xls Chart 3_NIM Summary 11" xfId="12702"/>
    <cellStyle name="_VC 6.15.06 update on 06GRC power costs.xls Chart 3_NIM Summary 11 2" xfId="29054"/>
    <cellStyle name="_VC 6.15.06 update on 06GRC power costs.xls Chart 3_NIM Summary 11 2 2" xfId="29055"/>
    <cellStyle name="_VC 6.15.06 update on 06GRC power costs.xls Chart 3_NIM Summary 11 3" xfId="29056"/>
    <cellStyle name="_VC 6.15.06 update on 06GRC power costs.xls Chart 3_NIM Summary 11 4" xfId="29057"/>
    <cellStyle name="_VC 6.15.06 update on 06GRC power costs.xls Chart 3_NIM Summary 12" xfId="12703"/>
    <cellStyle name="_VC 6.15.06 update on 06GRC power costs.xls Chart 3_NIM Summary 12 2" xfId="29058"/>
    <cellStyle name="_VC 6.15.06 update on 06GRC power costs.xls Chart 3_NIM Summary 12 2 2" xfId="29059"/>
    <cellStyle name="_VC 6.15.06 update on 06GRC power costs.xls Chart 3_NIM Summary 12 3" xfId="29060"/>
    <cellStyle name="_VC 6.15.06 update on 06GRC power costs.xls Chart 3_NIM Summary 12 4" xfId="29061"/>
    <cellStyle name="_VC 6.15.06 update on 06GRC power costs.xls Chart 3_NIM Summary 13" xfId="12704"/>
    <cellStyle name="_VC 6.15.06 update on 06GRC power costs.xls Chart 3_NIM Summary 13 2" xfId="29062"/>
    <cellStyle name="_VC 6.15.06 update on 06GRC power costs.xls Chart 3_NIM Summary 13 2 2" xfId="29063"/>
    <cellStyle name="_VC 6.15.06 update on 06GRC power costs.xls Chart 3_NIM Summary 13 3" xfId="29064"/>
    <cellStyle name="_VC 6.15.06 update on 06GRC power costs.xls Chart 3_NIM Summary 13 4" xfId="29065"/>
    <cellStyle name="_VC 6.15.06 update on 06GRC power costs.xls Chart 3_NIM Summary 14" xfId="12705"/>
    <cellStyle name="_VC 6.15.06 update on 06GRC power costs.xls Chart 3_NIM Summary 14 2" xfId="29066"/>
    <cellStyle name="_VC 6.15.06 update on 06GRC power costs.xls Chart 3_NIM Summary 14 2 2" xfId="29067"/>
    <cellStyle name="_VC 6.15.06 update on 06GRC power costs.xls Chart 3_NIM Summary 14 3" xfId="29068"/>
    <cellStyle name="_VC 6.15.06 update on 06GRC power costs.xls Chart 3_NIM Summary 14 4" xfId="29069"/>
    <cellStyle name="_VC 6.15.06 update on 06GRC power costs.xls Chart 3_NIM Summary 15" xfId="12706"/>
    <cellStyle name="_VC 6.15.06 update on 06GRC power costs.xls Chart 3_NIM Summary 15 2" xfId="29070"/>
    <cellStyle name="_VC 6.15.06 update on 06GRC power costs.xls Chart 3_NIM Summary 15 2 2" xfId="29071"/>
    <cellStyle name="_VC 6.15.06 update on 06GRC power costs.xls Chart 3_NIM Summary 15 3" xfId="29072"/>
    <cellStyle name="_VC 6.15.06 update on 06GRC power costs.xls Chart 3_NIM Summary 15 4" xfId="29073"/>
    <cellStyle name="_VC 6.15.06 update on 06GRC power costs.xls Chart 3_NIM Summary 16" xfId="12707"/>
    <cellStyle name="_VC 6.15.06 update on 06GRC power costs.xls Chart 3_NIM Summary 16 2" xfId="29074"/>
    <cellStyle name="_VC 6.15.06 update on 06GRC power costs.xls Chart 3_NIM Summary 16 2 2" xfId="29075"/>
    <cellStyle name="_VC 6.15.06 update on 06GRC power costs.xls Chart 3_NIM Summary 16 3" xfId="29076"/>
    <cellStyle name="_VC 6.15.06 update on 06GRC power costs.xls Chart 3_NIM Summary 16 4" xfId="29077"/>
    <cellStyle name="_VC 6.15.06 update on 06GRC power costs.xls Chart 3_NIM Summary 17" xfId="12708"/>
    <cellStyle name="_VC 6.15.06 update on 06GRC power costs.xls Chart 3_NIM Summary 17 2" xfId="29078"/>
    <cellStyle name="_VC 6.15.06 update on 06GRC power costs.xls Chart 3_NIM Summary 17 2 2" xfId="29079"/>
    <cellStyle name="_VC 6.15.06 update on 06GRC power costs.xls Chart 3_NIM Summary 17 3" xfId="29080"/>
    <cellStyle name="_VC 6.15.06 update on 06GRC power costs.xls Chart 3_NIM Summary 17 4" xfId="29081"/>
    <cellStyle name="_VC 6.15.06 update on 06GRC power costs.xls Chart 3_NIM Summary 18" xfId="12709"/>
    <cellStyle name="_VC 6.15.06 update on 06GRC power costs.xls Chart 3_NIM Summary 18 2" xfId="29082"/>
    <cellStyle name="_VC 6.15.06 update on 06GRC power costs.xls Chart 3_NIM Summary 18 3" xfId="29083"/>
    <cellStyle name="_VC 6.15.06 update on 06GRC power costs.xls Chart 3_NIM Summary 19" xfId="12710"/>
    <cellStyle name="_VC 6.15.06 update on 06GRC power costs.xls Chart 3_NIM Summary 19 2" xfId="29084"/>
    <cellStyle name="_VC 6.15.06 update on 06GRC power costs.xls Chart 3_NIM Summary 19 3" xfId="29085"/>
    <cellStyle name="_VC 6.15.06 update on 06GRC power costs.xls Chart 3_NIM Summary 2" xfId="5490"/>
    <cellStyle name="_VC 6.15.06 update on 06GRC power costs.xls Chart 3_NIM Summary 2 2" xfId="14748"/>
    <cellStyle name="_VC 6.15.06 update on 06GRC power costs.xls Chart 3_NIM Summary 2 2 2" xfId="29086"/>
    <cellStyle name="_VC 6.15.06 update on 06GRC power costs.xls Chart 3_NIM Summary 2 2 2 2" xfId="29087"/>
    <cellStyle name="_VC 6.15.06 update on 06GRC power costs.xls Chart 3_NIM Summary 2 3" xfId="29088"/>
    <cellStyle name="_VC 6.15.06 update on 06GRC power costs.xls Chart 3_NIM Summary 2 3 2" xfId="29089"/>
    <cellStyle name="_VC 6.15.06 update on 06GRC power costs.xls Chart 3_NIM Summary 2 4" xfId="29090"/>
    <cellStyle name="_VC 6.15.06 update on 06GRC power costs.xls Chart 3_NIM Summary 2 4 2" xfId="29091"/>
    <cellStyle name="_VC 6.15.06 update on 06GRC power costs.xls Chart 3_NIM Summary 20" xfId="12711"/>
    <cellStyle name="_VC 6.15.06 update on 06GRC power costs.xls Chart 3_NIM Summary 20 2" xfId="29092"/>
    <cellStyle name="_VC 6.15.06 update on 06GRC power costs.xls Chart 3_NIM Summary 20 3" xfId="29093"/>
    <cellStyle name="_VC 6.15.06 update on 06GRC power costs.xls Chart 3_NIM Summary 21" xfId="12712"/>
    <cellStyle name="_VC 6.15.06 update on 06GRC power costs.xls Chart 3_NIM Summary 21 2" xfId="29094"/>
    <cellStyle name="_VC 6.15.06 update on 06GRC power costs.xls Chart 3_NIM Summary 21 3" xfId="29095"/>
    <cellStyle name="_VC 6.15.06 update on 06GRC power costs.xls Chart 3_NIM Summary 22" xfId="12713"/>
    <cellStyle name="_VC 6.15.06 update on 06GRC power costs.xls Chart 3_NIM Summary 22 2" xfId="29096"/>
    <cellStyle name="_VC 6.15.06 update on 06GRC power costs.xls Chart 3_NIM Summary 22 3" xfId="29097"/>
    <cellStyle name="_VC 6.15.06 update on 06GRC power costs.xls Chart 3_NIM Summary 23" xfId="12714"/>
    <cellStyle name="_VC 6.15.06 update on 06GRC power costs.xls Chart 3_NIM Summary 23 2" xfId="29098"/>
    <cellStyle name="_VC 6.15.06 update on 06GRC power costs.xls Chart 3_NIM Summary 23 3" xfId="29099"/>
    <cellStyle name="_VC 6.15.06 update on 06GRC power costs.xls Chart 3_NIM Summary 24" xfId="12715"/>
    <cellStyle name="_VC 6.15.06 update on 06GRC power costs.xls Chart 3_NIM Summary 24 2" xfId="29100"/>
    <cellStyle name="_VC 6.15.06 update on 06GRC power costs.xls Chart 3_NIM Summary 24 3" xfId="29101"/>
    <cellStyle name="_VC 6.15.06 update on 06GRC power costs.xls Chart 3_NIM Summary 25" xfId="12716"/>
    <cellStyle name="_VC 6.15.06 update on 06GRC power costs.xls Chart 3_NIM Summary 25 2" xfId="29102"/>
    <cellStyle name="_VC 6.15.06 update on 06GRC power costs.xls Chart 3_NIM Summary 25 3" xfId="29103"/>
    <cellStyle name="_VC 6.15.06 update on 06GRC power costs.xls Chart 3_NIM Summary 26" xfId="12717"/>
    <cellStyle name="_VC 6.15.06 update on 06GRC power costs.xls Chart 3_NIM Summary 26 2" xfId="29104"/>
    <cellStyle name="_VC 6.15.06 update on 06GRC power costs.xls Chart 3_NIM Summary 26 3" xfId="29105"/>
    <cellStyle name="_VC 6.15.06 update on 06GRC power costs.xls Chart 3_NIM Summary 27" xfId="12718"/>
    <cellStyle name="_VC 6.15.06 update on 06GRC power costs.xls Chart 3_NIM Summary 27 2" xfId="29106"/>
    <cellStyle name="_VC 6.15.06 update on 06GRC power costs.xls Chart 3_NIM Summary 27 3" xfId="29107"/>
    <cellStyle name="_VC 6.15.06 update on 06GRC power costs.xls Chart 3_NIM Summary 28" xfId="12719"/>
    <cellStyle name="_VC 6.15.06 update on 06GRC power costs.xls Chart 3_NIM Summary 28 2" xfId="29108"/>
    <cellStyle name="_VC 6.15.06 update on 06GRC power costs.xls Chart 3_NIM Summary 28 3" xfId="29109"/>
    <cellStyle name="_VC 6.15.06 update on 06GRC power costs.xls Chart 3_NIM Summary 29" xfId="12720"/>
    <cellStyle name="_VC 6.15.06 update on 06GRC power costs.xls Chart 3_NIM Summary 29 2" xfId="29110"/>
    <cellStyle name="_VC 6.15.06 update on 06GRC power costs.xls Chart 3_NIM Summary 29 3" xfId="29111"/>
    <cellStyle name="_VC 6.15.06 update on 06GRC power costs.xls Chart 3_NIM Summary 3" xfId="5491"/>
    <cellStyle name="_VC 6.15.06 update on 06GRC power costs.xls Chart 3_NIM Summary 3 2" xfId="14749"/>
    <cellStyle name="_VC 6.15.06 update on 06GRC power costs.xls Chart 3_NIM Summary 3 2 2" xfId="29112"/>
    <cellStyle name="_VC 6.15.06 update on 06GRC power costs.xls Chart 3_NIM Summary 3 3" xfId="29113"/>
    <cellStyle name="_VC 6.15.06 update on 06GRC power costs.xls Chart 3_NIM Summary 30" xfId="12721"/>
    <cellStyle name="_VC 6.15.06 update on 06GRC power costs.xls Chart 3_NIM Summary 30 2" xfId="29114"/>
    <cellStyle name="_VC 6.15.06 update on 06GRC power costs.xls Chart 3_NIM Summary 30 3" xfId="29115"/>
    <cellStyle name="_VC 6.15.06 update on 06GRC power costs.xls Chart 3_NIM Summary 31" xfId="12722"/>
    <cellStyle name="_VC 6.15.06 update on 06GRC power costs.xls Chart 3_NIM Summary 31 2" xfId="29116"/>
    <cellStyle name="_VC 6.15.06 update on 06GRC power costs.xls Chart 3_NIM Summary 31 3" xfId="29117"/>
    <cellStyle name="_VC 6.15.06 update on 06GRC power costs.xls Chart 3_NIM Summary 32" xfId="12723"/>
    <cellStyle name="_VC 6.15.06 update on 06GRC power costs.xls Chart 3_NIM Summary 32 2" xfId="39723"/>
    <cellStyle name="_VC 6.15.06 update on 06GRC power costs.xls Chart 3_NIM Summary 33" xfId="12724"/>
    <cellStyle name="_VC 6.15.06 update on 06GRC power costs.xls Chart 3_NIM Summary 33 2" xfId="39724"/>
    <cellStyle name="_VC 6.15.06 update on 06GRC power costs.xls Chart 3_NIM Summary 34" xfId="12725"/>
    <cellStyle name="_VC 6.15.06 update on 06GRC power costs.xls Chart 3_NIM Summary 34 2" xfId="39725"/>
    <cellStyle name="_VC 6.15.06 update on 06GRC power costs.xls Chart 3_NIM Summary 35" xfId="12726"/>
    <cellStyle name="_VC 6.15.06 update on 06GRC power costs.xls Chart 3_NIM Summary 35 2" xfId="39726"/>
    <cellStyle name="_VC 6.15.06 update on 06GRC power costs.xls Chart 3_NIM Summary 36" xfId="12727"/>
    <cellStyle name="_VC 6.15.06 update on 06GRC power costs.xls Chart 3_NIM Summary 36 2" xfId="39727"/>
    <cellStyle name="_VC 6.15.06 update on 06GRC power costs.xls Chart 3_NIM Summary 37" xfId="12728"/>
    <cellStyle name="_VC 6.15.06 update on 06GRC power costs.xls Chart 3_NIM Summary 37 2" xfId="39728"/>
    <cellStyle name="_VC 6.15.06 update on 06GRC power costs.xls Chart 3_NIM Summary 38" xfId="12729"/>
    <cellStyle name="_VC 6.15.06 update on 06GRC power costs.xls Chart 3_NIM Summary 38 2" xfId="39729"/>
    <cellStyle name="_VC 6.15.06 update on 06GRC power costs.xls Chart 3_NIM Summary 39" xfId="12730"/>
    <cellStyle name="_VC 6.15.06 update on 06GRC power costs.xls Chart 3_NIM Summary 39 2" xfId="39730"/>
    <cellStyle name="_VC 6.15.06 update on 06GRC power costs.xls Chart 3_NIM Summary 4" xfId="5492"/>
    <cellStyle name="_VC 6.15.06 update on 06GRC power costs.xls Chart 3_NIM Summary 4 2" xfId="15672"/>
    <cellStyle name="_VC 6.15.06 update on 06GRC power costs.xls Chart 3_NIM Summary 4 2 2" xfId="29118"/>
    <cellStyle name="_VC 6.15.06 update on 06GRC power costs.xls Chart 3_NIM Summary 4 3" xfId="29119"/>
    <cellStyle name="_VC 6.15.06 update on 06GRC power costs.xls Chart 3_NIM Summary 40" xfId="12731"/>
    <cellStyle name="_VC 6.15.06 update on 06GRC power costs.xls Chart 3_NIM Summary 40 2" xfId="39731"/>
    <cellStyle name="_VC 6.15.06 update on 06GRC power costs.xls Chart 3_NIM Summary 41" xfId="12732"/>
    <cellStyle name="_VC 6.15.06 update on 06GRC power costs.xls Chart 3_NIM Summary 41 2" xfId="39732"/>
    <cellStyle name="_VC 6.15.06 update on 06GRC power costs.xls Chart 3_NIM Summary 42" xfId="14746"/>
    <cellStyle name="_VC 6.15.06 update on 06GRC power costs.xls Chart 3_NIM Summary 42 2" xfId="39733"/>
    <cellStyle name="_VC 6.15.06 update on 06GRC power costs.xls Chart 3_NIM Summary 43" xfId="20013"/>
    <cellStyle name="_VC 6.15.06 update on 06GRC power costs.xls Chart 3_NIM Summary 43 2" xfId="39734"/>
    <cellStyle name="_VC 6.15.06 update on 06GRC power costs.xls Chart 3_NIM Summary 44" xfId="29120"/>
    <cellStyle name="_VC 6.15.06 update on 06GRC power costs.xls Chart 3_NIM Summary 44 2" xfId="39735"/>
    <cellStyle name="_VC 6.15.06 update on 06GRC power costs.xls Chart 3_NIM Summary 45" xfId="29121"/>
    <cellStyle name="_VC 6.15.06 update on 06GRC power costs.xls Chart 3_NIM Summary 45 2" xfId="39736"/>
    <cellStyle name="_VC 6.15.06 update on 06GRC power costs.xls Chart 3_NIM Summary 46" xfId="29122"/>
    <cellStyle name="_VC 6.15.06 update on 06GRC power costs.xls Chart 3_NIM Summary 46 2" xfId="39737"/>
    <cellStyle name="_VC 6.15.06 update on 06GRC power costs.xls Chart 3_NIM Summary 47" xfId="29123"/>
    <cellStyle name="_VC 6.15.06 update on 06GRC power costs.xls Chart 3_NIM Summary 47 2" xfId="39738"/>
    <cellStyle name="_VC 6.15.06 update on 06GRC power costs.xls Chart 3_NIM Summary 48" xfId="29124"/>
    <cellStyle name="_VC 6.15.06 update on 06GRC power costs.xls Chart 3_NIM Summary 49" xfId="29125"/>
    <cellStyle name="_VC 6.15.06 update on 06GRC power costs.xls Chart 3_NIM Summary 5" xfId="5493"/>
    <cellStyle name="_VC 6.15.06 update on 06GRC power costs.xls Chart 3_NIM Summary 5 2" xfId="15673"/>
    <cellStyle name="_VC 6.15.06 update on 06GRC power costs.xls Chart 3_NIM Summary 5 2 2" xfId="29126"/>
    <cellStyle name="_VC 6.15.06 update on 06GRC power costs.xls Chart 3_NIM Summary 5 3" xfId="29127"/>
    <cellStyle name="_VC 6.15.06 update on 06GRC power costs.xls Chart 3_NIM Summary 50" xfId="29128"/>
    <cellStyle name="_VC 6.15.06 update on 06GRC power costs.xls Chart 3_NIM Summary 51" xfId="39739"/>
    <cellStyle name="_VC 6.15.06 update on 06GRC power costs.xls Chart 3_NIM Summary 6" xfId="5494"/>
    <cellStyle name="_VC 6.15.06 update on 06GRC power costs.xls Chart 3_NIM Summary 6 2" xfId="15674"/>
    <cellStyle name="_VC 6.15.06 update on 06GRC power costs.xls Chart 3_NIM Summary 6 2 2" xfId="29129"/>
    <cellStyle name="_VC 6.15.06 update on 06GRC power costs.xls Chart 3_NIM Summary 6 3" xfId="29130"/>
    <cellStyle name="_VC 6.15.06 update on 06GRC power costs.xls Chart 3_NIM Summary 7" xfId="5495"/>
    <cellStyle name="_VC 6.15.06 update on 06GRC power costs.xls Chart 3_NIM Summary 7 2" xfId="15675"/>
    <cellStyle name="_VC 6.15.06 update on 06GRC power costs.xls Chart 3_NIM Summary 7 2 2" xfId="29131"/>
    <cellStyle name="_VC 6.15.06 update on 06GRC power costs.xls Chart 3_NIM Summary 7 3" xfId="29132"/>
    <cellStyle name="_VC 6.15.06 update on 06GRC power costs.xls Chart 3_NIM Summary 7 4" xfId="29133"/>
    <cellStyle name="_VC 6.15.06 update on 06GRC power costs.xls Chart 3_NIM Summary 8" xfId="5496"/>
    <cellStyle name="_VC 6.15.06 update on 06GRC power costs.xls Chart 3_NIM Summary 8 2" xfId="15676"/>
    <cellStyle name="_VC 6.15.06 update on 06GRC power costs.xls Chart 3_NIM Summary 8 2 2" xfId="29134"/>
    <cellStyle name="_VC 6.15.06 update on 06GRC power costs.xls Chart 3_NIM Summary 8 3" xfId="29135"/>
    <cellStyle name="_VC 6.15.06 update on 06GRC power costs.xls Chart 3_NIM Summary 8 4" xfId="29136"/>
    <cellStyle name="_VC 6.15.06 update on 06GRC power costs.xls Chart 3_NIM Summary 9" xfId="5497"/>
    <cellStyle name="_VC 6.15.06 update on 06GRC power costs.xls Chart 3_NIM Summary 9 2" xfId="15677"/>
    <cellStyle name="_VC 6.15.06 update on 06GRC power costs.xls Chart 3_NIM Summary 9 2 2" xfId="29137"/>
    <cellStyle name="_VC 6.15.06 update on 06GRC power costs.xls Chart 3_NIM Summary 9 3" xfId="29138"/>
    <cellStyle name="_VC 6.15.06 update on 06GRC power costs.xls Chart 3_NIM Summary 9 4" xfId="29139"/>
    <cellStyle name="_VC 6.15.06 update on 06GRC power costs.xls Chart 3_NIM Summary_DEM-WP(C) ENERG10C--ctn Mid-C_042010 2010GRC" xfId="9895"/>
    <cellStyle name="_VC 6.15.06 update on 06GRC power costs.xls Chart 3_NIM Summary_DEM-WP(C) ENERG10C--ctn Mid-C_042010 2010GRC 2" xfId="39740"/>
    <cellStyle name="_VC 6.15.06 update on 06GRC power costs.xls Chart 3_PCA 10 -  Exhibit D Dec 2011" xfId="12733"/>
    <cellStyle name="_VC 6.15.06 update on 06GRC power costs.xls Chart 3_PCA 10 -  Exhibit D Dec 2011 2" xfId="39741"/>
    <cellStyle name="_VC 6.15.06 update on 06GRC power costs.xls Chart 3_PCA 10 -  Exhibit D from A Kellogg Jan 2011" xfId="10916"/>
    <cellStyle name="_VC 6.15.06 update on 06GRC power costs.xls Chart 3_PCA 10 -  Exhibit D from A Kellogg Jan 2011 2" xfId="39742"/>
    <cellStyle name="_VC 6.15.06 update on 06GRC power costs.xls Chart 3_PCA 10 -  Exhibit D from A Kellogg July 2011" xfId="10917"/>
    <cellStyle name="_VC 6.15.06 update on 06GRC power costs.xls Chart 3_PCA 10 -  Exhibit D from A Kellogg July 2011 2" xfId="39743"/>
    <cellStyle name="_VC 6.15.06 update on 06GRC power costs.xls Chart 3_PCA 10 -  Exhibit D from S Free Rcv'd 12-11" xfId="10918"/>
    <cellStyle name="_VC 6.15.06 update on 06GRC power costs.xls Chart 3_PCA 10 -  Exhibit D from S Free Rcv'd 12-11 2" xfId="39744"/>
    <cellStyle name="_VC 6.15.06 update on 06GRC power costs.xls Chart 3_PCA 11 -  Exhibit D Jan 2012 fr A Kellogg" xfId="12734"/>
    <cellStyle name="_VC 6.15.06 update on 06GRC power costs.xls Chart 3_PCA 11 -  Exhibit D Jan 2012 fr A Kellogg 2" xfId="39745"/>
    <cellStyle name="_VC 6.15.06 update on 06GRC power costs.xls Chart 3_PCA 11 -  Exhibit D Jan 2012 WF" xfId="12735"/>
    <cellStyle name="_VC 6.15.06 update on 06GRC power costs.xls Chart 3_PCA 11 -  Exhibit D Jan 2012 WF 2" xfId="39746"/>
    <cellStyle name="_VC 6.15.06 update on 06GRC power costs.xls Chart 3_PCA 9 -  Exhibit D April 2010" xfId="10919"/>
    <cellStyle name="_VC 6.15.06 update on 06GRC power costs.xls Chart 3_PCA 9 -  Exhibit D April 2010 (3)" xfId="5498"/>
    <cellStyle name="_VC 6.15.06 update on 06GRC power costs.xls Chart 3_PCA 9 -  Exhibit D April 2010 (3) 2" xfId="5499"/>
    <cellStyle name="_VC 6.15.06 update on 06GRC power costs.xls Chart 3_PCA 9 -  Exhibit D April 2010 (3) 2 2" xfId="14750"/>
    <cellStyle name="_VC 6.15.06 update on 06GRC power costs.xls Chart 3_PCA 9 -  Exhibit D April 2010 (3) 2 2 2" xfId="29140"/>
    <cellStyle name="_VC 6.15.06 update on 06GRC power costs.xls Chart 3_PCA 9 -  Exhibit D April 2010 (3) 2 2 2 2" xfId="29141"/>
    <cellStyle name="_VC 6.15.06 update on 06GRC power costs.xls Chart 3_PCA 9 -  Exhibit D April 2010 (3) 2 3" xfId="29142"/>
    <cellStyle name="_VC 6.15.06 update on 06GRC power costs.xls Chart 3_PCA 9 -  Exhibit D April 2010 (3) 2 3 2" xfId="29143"/>
    <cellStyle name="_VC 6.15.06 update on 06GRC power costs.xls Chart 3_PCA 9 -  Exhibit D April 2010 (3) 2 4" xfId="29144"/>
    <cellStyle name="_VC 6.15.06 update on 06GRC power costs.xls Chart 3_PCA 9 -  Exhibit D April 2010 (3) 2 4 2" xfId="29145"/>
    <cellStyle name="_VC 6.15.06 update on 06GRC power costs.xls Chart 3_PCA 9 -  Exhibit D April 2010 (3) 3" xfId="12736"/>
    <cellStyle name="_VC 6.15.06 update on 06GRC power costs.xls Chart 3_PCA 9 -  Exhibit D April 2010 (3) 3 2" xfId="29146"/>
    <cellStyle name="_VC 6.15.06 update on 06GRC power costs.xls Chart 3_PCA 9 -  Exhibit D April 2010 (3) 3 2 2" xfId="29147"/>
    <cellStyle name="_VC 6.15.06 update on 06GRC power costs.xls Chart 3_PCA 9 -  Exhibit D April 2010 (3) 3 3" xfId="29148"/>
    <cellStyle name="_VC 6.15.06 update on 06GRC power costs.xls Chart 3_PCA 9 -  Exhibit D April 2010 (3) 4" xfId="29149"/>
    <cellStyle name="_VC 6.15.06 update on 06GRC power costs.xls Chart 3_PCA 9 -  Exhibit D April 2010 (3) 4 2" xfId="29150"/>
    <cellStyle name="_VC 6.15.06 update on 06GRC power costs.xls Chart 3_PCA 9 -  Exhibit D April 2010 (3) 4 2 2" xfId="29151"/>
    <cellStyle name="_VC 6.15.06 update on 06GRC power costs.xls Chart 3_PCA 9 -  Exhibit D April 2010 (3) 4 3" xfId="29152"/>
    <cellStyle name="_VC 6.15.06 update on 06GRC power costs.xls Chart 3_PCA 9 -  Exhibit D April 2010 (3) 5" xfId="29153"/>
    <cellStyle name="_VC 6.15.06 update on 06GRC power costs.xls Chart 3_PCA 9 -  Exhibit D April 2010 (3) 5 2" xfId="29154"/>
    <cellStyle name="_VC 6.15.06 update on 06GRC power costs.xls Chart 3_PCA 9 -  Exhibit D April 2010 (3) 6" xfId="29155"/>
    <cellStyle name="_VC 6.15.06 update on 06GRC power costs.xls Chart 3_PCA 9 -  Exhibit D April 2010 (3) 6 2" xfId="29156"/>
    <cellStyle name="_VC 6.15.06 update on 06GRC power costs.xls Chart 3_PCA 9 -  Exhibit D April 2010 (3)_DEM-WP(C) ENERG10C--ctn Mid-C_042010 2010GRC" xfId="9896"/>
    <cellStyle name="_VC 6.15.06 update on 06GRC power costs.xls Chart 3_PCA 9 -  Exhibit D April 2010 (3)_DEM-WP(C) ENERG10C--ctn Mid-C_042010 2010GRC 2" xfId="39747"/>
    <cellStyle name="_VC 6.15.06 update on 06GRC power costs.xls Chart 3_PCA 9 -  Exhibit D April 2010 2" xfId="12737"/>
    <cellStyle name="_VC 6.15.06 update on 06GRC power costs.xls Chart 3_PCA 9 -  Exhibit D April 2010 2 2" xfId="39748"/>
    <cellStyle name="_VC 6.15.06 update on 06GRC power costs.xls Chart 3_PCA 9 -  Exhibit D April 2010 3" xfId="12738"/>
    <cellStyle name="_VC 6.15.06 update on 06GRC power costs.xls Chart 3_PCA 9 -  Exhibit D April 2010 3 2" xfId="39749"/>
    <cellStyle name="_VC 6.15.06 update on 06GRC power costs.xls Chart 3_PCA 9 -  Exhibit D April 2010 4" xfId="12739"/>
    <cellStyle name="_VC 6.15.06 update on 06GRC power costs.xls Chart 3_PCA 9 -  Exhibit D April 2010 4 2" xfId="39750"/>
    <cellStyle name="_VC 6.15.06 update on 06GRC power costs.xls Chart 3_PCA 9 -  Exhibit D April 2010 5" xfId="12740"/>
    <cellStyle name="_VC 6.15.06 update on 06GRC power costs.xls Chart 3_PCA 9 -  Exhibit D April 2010 5 2" xfId="39751"/>
    <cellStyle name="_VC 6.15.06 update on 06GRC power costs.xls Chart 3_PCA 9 -  Exhibit D April 2010 6" xfId="12741"/>
    <cellStyle name="_VC 6.15.06 update on 06GRC power costs.xls Chart 3_PCA 9 -  Exhibit D April 2010 6 2" xfId="39752"/>
    <cellStyle name="_VC 6.15.06 update on 06GRC power costs.xls Chart 3_PCA 9 -  Exhibit D April 2010 7" xfId="39753"/>
    <cellStyle name="_VC 6.15.06 update on 06GRC power costs.xls Chart 3_PCA 9 -  Exhibit D Nov 2010" xfId="10920"/>
    <cellStyle name="_VC 6.15.06 update on 06GRC power costs.xls Chart 3_PCA 9 -  Exhibit D Nov 2010 2" xfId="12742"/>
    <cellStyle name="_VC 6.15.06 update on 06GRC power costs.xls Chart 3_PCA 9 -  Exhibit D Nov 2010 2 2" xfId="39754"/>
    <cellStyle name="_VC 6.15.06 update on 06GRC power costs.xls Chart 3_PCA 9 -  Exhibit D Nov 2010 3" xfId="39755"/>
    <cellStyle name="_VC 6.15.06 update on 06GRC power costs.xls Chart 3_PCA 9 - Exhibit D at August 2010" xfId="10921"/>
    <cellStyle name="_VC 6.15.06 update on 06GRC power costs.xls Chart 3_PCA 9 - Exhibit D at August 2010 2" xfId="12743"/>
    <cellStyle name="_VC 6.15.06 update on 06GRC power costs.xls Chart 3_PCA 9 - Exhibit D at August 2010 2 2" xfId="39756"/>
    <cellStyle name="_VC 6.15.06 update on 06GRC power costs.xls Chart 3_PCA 9 - Exhibit D at August 2010 3" xfId="39757"/>
    <cellStyle name="_VC 6.15.06 update on 06GRC power costs.xls Chart 3_PCA 9 - Exhibit D June 2010 GRC" xfId="10922"/>
    <cellStyle name="_VC 6.15.06 update on 06GRC power costs.xls Chart 3_PCA 9 - Exhibit D June 2010 GRC 2" xfId="12744"/>
    <cellStyle name="_VC 6.15.06 update on 06GRC power costs.xls Chart 3_PCA 9 - Exhibit D June 2010 GRC 2 2" xfId="39758"/>
    <cellStyle name="_VC 6.15.06 update on 06GRC power costs.xls Chart 3_PCA 9 - Exhibit D June 2010 GRC 3" xfId="39759"/>
    <cellStyle name="_VC 6.15.06 update on 06GRC power costs.xls Chart 3_Power Costs - Comparison bx Rbtl-Staff-Jt-PC" xfId="5500"/>
    <cellStyle name="_VC 6.15.06 update on 06GRC power costs.xls Chart 3_Power Costs - Comparison bx Rbtl-Staff-Jt-PC 2" xfId="5501"/>
    <cellStyle name="_VC 6.15.06 update on 06GRC power costs.xls Chart 3_Power Costs - Comparison bx Rbtl-Staff-Jt-PC 2 2" xfId="5502"/>
    <cellStyle name="_VC 6.15.06 update on 06GRC power costs.xls Chart 3_Power Costs - Comparison bx Rbtl-Staff-Jt-PC 2 2 2" xfId="19456"/>
    <cellStyle name="_VC 6.15.06 update on 06GRC power costs.xls Chart 3_Power Costs - Comparison bx Rbtl-Staff-Jt-PC 2 2 2 2" xfId="29157"/>
    <cellStyle name="_VC 6.15.06 update on 06GRC power costs.xls Chart 3_Power Costs - Comparison bx Rbtl-Staff-Jt-PC 2 3" xfId="14752"/>
    <cellStyle name="_VC 6.15.06 update on 06GRC power costs.xls Chart 3_Power Costs - Comparison bx Rbtl-Staff-Jt-PC 2 3 2" xfId="29158"/>
    <cellStyle name="_VC 6.15.06 update on 06GRC power costs.xls Chart 3_Power Costs - Comparison bx Rbtl-Staff-Jt-PC 2 4" xfId="29159"/>
    <cellStyle name="_VC 6.15.06 update on 06GRC power costs.xls Chart 3_Power Costs - Comparison bx Rbtl-Staff-Jt-PC 2 4 2" xfId="29160"/>
    <cellStyle name="_VC 6.15.06 update on 06GRC power costs.xls Chart 3_Power Costs - Comparison bx Rbtl-Staff-Jt-PC 3" xfId="5503"/>
    <cellStyle name="_VC 6.15.06 update on 06GRC power costs.xls Chart 3_Power Costs - Comparison bx Rbtl-Staff-Jt-PC 3 2" xfId="19457"/>
    <cellStyle name="_VC 6.15.06 update on 06GRC power costs.xls Chart 3_Power Costs - Comparison bx Rbtl-Staff-Jt-PC 3 2 2" xfId="29161"/>
    <cellStyle name="_VC 6.15.06 update on 06GRC power costs.xls Chart 3_Power Costs - Comparison bx Rbtl-Staff-Jt-PC 3 3" xfId="29162"/>
    <cellStyle name="_VC 6.15.06 update on 06GRC power costs.xls Chart 3_Power Costs - Comparison bx Rbtl-Staff-Jt-PC 4" xfId="14751"/>
    <cellStyle name="_VC 6.15.06 update on 06GRC power costs.xls Chart 3_Power Costs - Comparison bx Rbtl-Staff-Jt-PC 4 2" xfId="29163"/>
    <cellStyle name="_VC 6.15.06 update on 06GRC power costs.xls Chart 3_Power Costs - Comparison bx Rbtl-Staff-Jt-PC 4 2 2" xfId="29164"/>
    <cellStyle name="_VC 6.15.06 update on 06GRC power costs.xls Chart 3_Power Costs - Comparison bx Rbtl-Staff-Jt-PC 4 3" xfId="29165"/>
    <cellStyle name="_VC 6.15.06 update on 06GRC power costs.xls Chart 3_Power Costs - Comparison bx Rbtl-Staff-Jt-PC 5" xfId="29166"/>
    <cellStyle name="_VC 6.15.06 update on 06GRC power costs.xls Chart 3_Power Costs - Comparison bx Rbtl-Staff-Jt-PC 5 2" xfId="29167"/>
    <cellStyle name="_VC 6.15.06 update on 06GRC power costs.xls Chart 3_Power Costs - Comparison bx Rbtl-Staff-Jt-PC 6" xfId="29168"/>
    <cellStyle name="_VC 6.15.06 update on 06GRC power costs.xls Chart 3_Power Costs - Comparison bx Rbtl-Staff-Jt-PC 6 2" xfId="29169"/>
    <cellStyle name="_VC 6.15.06 update on 06GRC power costs.xls Chart 3_Power Costs - Comparison bx Rbtl-Staff-Jt-PC_Adj Bench DR 3 for Initial Briefs (Electric)" xfId="5504"/>
    <cellStyle name="_VC 6.15.06 update on 06GRC power costs.xls Chart 3_Power Costs - Comparison bx Rbtl-Staff-Jt-PC_Adj Bench DR 3 for Initial Briefs (Electric) 2" xfId="5505"/>
    <cellStyle name="_VC 6.15.06 update on 06GRC power costs.xls Chart 3_Power Costs - Comparison bx Rbtl-Staff-Jt-PC_Adj Bench DR 3 for Initial Briefs (Electric) 2 2" xfId="5506"/>
    <cellStyle name="_VC 6.15.06 update on 06GRC power costs.xls Chart 3_Power Costs - Comparison bx Rbtl-Staff-Jt-PC_Adj Bench DR 3 for Initial Briefs (Electric) 2 2 2" xfId="19458"/>
    <cellStyle name="_VC 6.15.06 update on 06GRC power costs.xls Chart 3_Power Costs - Comparison bx Rbtl-Staff-Jt-PC_Adj Bench DR 3 for Initial Briefs (Electric) 2 2 2 2" xfId="29170"/>
    <cellStyle name="_VC 6.15.06 update on 06GRC power costs.xls Chart 3_Power Costs - Comparison bx Rbtl-Staff-Jt-PC_Adj Bench DR 3 for Initial Briefs (Electric) 2 3" xfId="14754"/>
    <cellStyle name="_VC 6.15.06 update on 06GRC power costs.xls Chart 3_Power Costs - Comparison bx Rbtl-Staff-Jt-PC_Adj Bench DR 3 for Initial Briefs (Electric) 2 3 2" xfId="29171"/>
    <cellStyle name="_VC 6.15.06 update on 06GRC power costs.xls Chart 3_Power Costs - Comparison bx Rbtl-Staff-Jt-PC_Adj Bench DR 3 for Initial Briefs (Electric) 2 4" xfId="29172"/>
    <cellStyle name="_VC 6.15.06 update on 06GRC power costs.xls Chart 3_Power Costs - Comparison bx Rbtl-Staff-Jt-PC_Adj Bench DR 3 for Initial Briefs (Electric) 2 4 2" xfId="29173"/>
    <cellStyle name="_VC 6.15.06 update on 06GRC power costs.xls Chart 3_Power Costs - Comparison bx Rbtl-Staff-Jt-PC_Adj Bench DR 3 for Initial Briefs (Electric) 3" xfId="5507"/>
    <cellStyle name="_VC 6.15.06 update on 06GRC power costs.xls Chart 3_Power Costs - Comparison bx Rbtl-Staff-Jt-PC_Adj Bench DR 3 for Initial Briefs (Electric) 3 2" xfId="19459"/>
    <cellStyle name="_VC 6.15.06 update on 06GRC power costs.xls Chart 3_Power Costs - Comparison bx Rbtl-Staff-Jt-PC_Adj Bench DR 3 for Initial Briefs (Electric) 3 2 2" xfId="29174"/>
    <cellStyle name="_VC 6.15.06 update on 06GRC power costs.xls Chart 3_Power Costs - Comparison bx Rbtl-Staff-Jt-PC_Adj Bench DR 3 for Initial Briefs (Electric) 3 3" xfId="29175"/>
    <cellStyle name="_VC 6.15.06 update on 06GRC power costs.xls Chart 3_Power Costs - Comparison bx Rbtl-Staff-Jt-PC_Adj Bench DR 3 for Initial Briefs (Electric) 4" xfId="14753"/>
    <cellStyle name="_VC 6.15.06 update on 06GRC power costs.xls Chart 3_Power Costs - Comparison bx Rbtl-Staff-Jt-PC_Adj Bench DR 3 for Initial Briefs (Electric) 4 2" xfId="29176"/>
    <cellStyle name="_VC 6.15.06 update on 06GRC power costs.xls Chart 3_Power Costs - Comparison bx Rbtl-Staff-Jt-PC_Adj Bench DR 3 for Initial Briefs (Electric) 4 2 2" xfId="29177"/>
    <cellStyle name="_VC 6.15.06 update on 06GRC power costs.xls Chart 3_Power Costs - Comparison bx Rbtl-Staff-Jt-PC_Adj Bench DR 3 for Initial Briefs (Electric) 4 3" xfId="29178"/>
    <cellStyle name="_VC 6.15.06 update on 06GRC power costs.xls Chart 3_Power Costs - Comparison bx Rbtl-Staff-Jt-PC_Adj Bench DR 3 for Initial Briefs (Electric) 5" xfId="29179"/>
    <cellStyle name="_VC 6.15.06 update on 06GRC power costs.xls Chart 3_Power Costs - Comparison bx Rbtl-Staff-Jt-PC_Adj Bench DR 3 for Initial Briefs (Electric) 5 2" xfId="29180"/>
    <cellStyle name="_VC 6.15.06 update on 06GRC power costs.xls Chart 3_Power Costs - Comparison bx Rbtl-Staff-Jt-PC_Adj Bench DR 3 for Initial Briefs (Electric) 6" xfId="29181"/>
    <cellStyle name="_VC 6.15.06 update on 06GRC power costs.xls Chart 3_Power Costs - Comparison bx Rbtl-Staff-Jt-PC_Adj Bench DR 3 for Initial Briefs (Electric) 6 2" xfId="29182"/>
    <cellStyle name="_VC 6.15.06 update on 06GRC power costs.xls Chart 3_Power Costs - Comparison bx Rbtl-Staff-Jt-PC_Adj Bench DR 3 for Initial Briefs (Electric)_DEM-WP(C) ENERG10C--ctn Mid-C_042010 2010GRC" xfId="9897"/>
    <cellStyle name="_VC 6.15.06 update on 06GRC power costs.xls Chart 3_Power Costs - Comparison bx Rbtl-Staff-Jt-PC_Adj Bench DR 3 for Initial Briefs (Electric)_DEM-WP(C) ENERG10C--ctn Mid-C_042010 2010GRC 2" xfId="39760"/>
    <cellStyle name="_VC 6.15.06 update on 06GRC power costs.xls Chart 3_Power Costs - Comparison bx Rbtl-Staff-Jt-PC_DEM-WP(C) ENERG10C--ctn Mid-C_042010 2010GRC" xfId="9898"/>
    <cellStyle name="_VC 6.15.06 update on 06GRC power costs.xls Chart 3_Power Costs - Comparison bx Rbtl-Staff-Jt-PC_DEM-WP(C) ENERG10C--ctn Mid-C_042010 2010GRC 2" xfId="39761"/>
    <cellStyle name="_VC 6.15.06 update on 06GRC power costs.xls Chart 3_Power Costs - Comparison bx Rbtl-Staff-Jt-PC_Electric Rev Req Model (2009 GRC) Rebuttal" xfId="5508"/>
    <cellStyle name="_VC 6.15.06 update on 06GRC power costs.xls Chart 3_Power Costs - Comparison bx Rbtl-Staff-Jt-PC_Electric Rev Req Model (2009 GRC) Rebuttal 2" xfId="5509"/>
    <cellStyle name="_VC 6.15.06 update on 06GRC power costs.xls Chart 3_Power Costs - Comparison bx Rbtl-Staff-Jt-PC_Electric Rev Req Model (2009 GRC) Rebuttal 2 2" xfId="5510"/>
    <cellStyle name="_VC 6.15.06 update on 06GRC power costs.xls Chart 3_Power Costs - Comparison bx Rbtl-Staff-Jt-PC_Electric Rev Req Model (2009 GRC) Rebuttal 2 2 2" xfId="19460"/>
    <cellStyle name="_VC 6.15.06 update on 06GRC power costs.xls Chart 3_Power Costs - Comparison bx Rbtl-Staff-Jt-PC_Electric Rev Req Model (2009 GRC) Rebuttal 2 3" xfId="16493"/>
    <cellStyle name="_VC 6.15.06 update on 06GRC power costs.xls Chart 3_Power Costs - Comparison bx Rbtl-Staff-Jt-PC_Electric Rev Req Model (2009 GRC) Rebuttal 3" xfId="5511"/>
    <cellStyle name="_VC 6.15.06 update on 06GRC power costs.xls Chart 3_Power Costs - Comparison bx Rbtl-Staff-Jt-PC_Electric Rev Req Model (2009 GRC) Rebuttal 3 2" xfId="19461"/>
    <cellStyle name="_VC 6.15.06 update on 06GRC power costs.xls Chart 3_Power Costs - Comparison bx Rbtl-Staff-Jt-PC_Electric Rev Req Model (2009 GRC) Rebuttal 4" xfId="14755"/>
    <cellStyle name="_VC 6.15.06 update on 06GRC power costs.xls Chart 3_Power Costs - Comparison bx Rbtl-Staff-Jt-PC_Electric Rev Req Model (2009 GRC) Rebuttal REmoval of New  WH Solar AdjustMI" xfId="5512"/>
    <cellStyle name="_VC 6.15.06 update on 06GRC power costs.xls Chart 3_Power Costs - Comparison bx Rbtl-Staff-Jt-PC_Electric Rev Req Model (2009 GRC) Rebuttal REmoval of New  WH Solar AdjustMI 2" xfId="5513"/>
    <cellStyle name="_VC 6.15.06 update on 06GRC power costs.xls Chart 3_Power Costs - Comparison bx Rbtl-Staff-Jt-PC_Electric Rev Req Model (2009 GRC) Rebuttal REmoval of New  WH Solar AdjustMI 2 2" xfId="5514"/>
    <cellStyle name="_VC 6.15.06 update on 06GRC power costs.xls Chart 3_Power Costs - Comparison bx Rbtl-Staff-Jt-PC_Electric Rev Req Model (2009 GRC) Rebuttal REmoval of New  WH Solar AdjustMI 2 2 2" xfId="19462"/>
    <cellStyle name="_VC 6.15.06 update on 06GRC power costs.xls Chart 3_Power Costs - Comparison bx Rbtl-Staff-Jt-PC_Electric Rev Req Model (2009 GRC) Rebuttal REmoval of New  WH Solar AdjustMI 2 2 2 2" xfId="29183"/>
    <cellStyle name="_VC 6.15.06 update on 06GRC power costs.xls Chart 3_Power Costs - Comparison bx Rbtl-Staff-Jt-PC_Electric Rev Req Model (2009 GRC) Rebuttal REmoval of New  WH Solar AdjustMI 2 3" xfId="14757"/>
    <cellStyle name="_VC 6.15.06 update on 06GRC power costs.xls Chart 3_Power Costs - Comparison bx Rbtl-Staff-Jt-PC_Electric Rev Req Model (2009 GRC) Rebuttal REmoval of New  WH Solar AdjustMI 2 3 2" xfId="29184"/>
    <cellStyle name="_VC 6.15.06 update on 06GRC power costs.xls Chart 3_Power Costs - Comparison bx Rbtl-Staff-Jt-PC_Electric Rev Req Model (2009 GRC) Rebuttal REmoval of New  WH Solar AdjustMI 2 4" xfId="29185"/>
    <cellStyle name="_VC 6.15.06 update on 06GRC power costs.xls Chart 3_Power Costs - Comparison bx Rbtl-Staff-Jt-PC_Electric Rev Req Model (2009 GRC) Rebuttal REmoval of New  WH Solar AdjustMI 2 4 2" xfId="29186"/>
    <cellStyle name="_VC 6.15.06 update on 06GRC power costs.xls Chart 3_Power Costs - Comparison bx Rbtl-Staff-Jt-PC_Electric Rev Req Model (2009 GRC) Rebuttal REmoval of New  WH Solar AdjustMI 3" xfId="5515"/>
    <cellStyle name="_VC 6.15.06 update on 06GRC power costs.xls Chart 3_Power Costs - Comparison bx Rbtl-Staff-Jt-PC_Electric Rev Req Model (2009 GRC) Rebuttal REmoval of New  WH Solar AdjustMI 3 2" xfId="19463"/>
    <cellStyle name="_VC 6.15.06 update on 06GRC power costs.xls Chart 3_Power Costs - Comparison bx Rbtl-Staff-Jt-PC_Electric Rev Req Model (2009 GRC) Rebuttal REmoval of New  WH Solar AdjustMI 3 2 2" xfId="29187"/>
    <cellStyle name="_VC 6.15.06 update on 06GRC power costs.xls Chart 3_Power Costs - Comparison bx Rbtl-Staff-Jt-PC_Electric Rev Req Model (2009 GRC) Rebuttal REmoval of New  WH Solar AdjustMI 3 3" xfId="29188"/>
    <cellStyle name="_VC 6.15.06 update on 06GRC power costs.xls Chart 3_Power Costs - Comparison bx Rbtl-Staff-Jt-PC_Electric Rev Req Model (2009 GRC) Rebuttal REmoval of New  WH Solar AdjustMI 4" xfId="14756"/>
    <cellStyle name="_VC 6.15.06 update on 06GRC power costs.xls Chart 3_Power Costs - Comparison bx Rbtl-Staff-Jt-PC_Electric Rev Req Model (2009 GRC) Rebuttal REmoval of New  WH Solar AdjustMI 4 2" xfId="29189"/>
    <cellStyle name="_VC 6.15.06 update on 06GRC power costs.xls Chart 3_Power Costs - Comparison bx Rbtl-Staff-Jt-PC_Electric Rev Req Model (2009 GRC) Rebuttal REmoval of New  WH Solar AdjustMI 4 2 2" xfId="29190"/>
    <cellStyle name="_VC 6.15.06 update on 06GRC power costs.xls Chart 3_Power Costs - Comparison bx Rbtl-Staff-Jt-PC_Electric Rev Req Model (2009 GRC) Rebuttal REmoval of New  WH Solar AdjustMI 4 3" xfId="29191"/>
    <cellStyle name="_VC 6.15.06 update on 06GRC power costs.xls Chart 3_Power Costs - Comparison bx Rbtl-Staff-Jt-PC_Electric Rev Req Model (2009 GRC) Rebuttal REmoval of New  WH Solar AdjustMI 5" xfId="29192"/>
    <cellStyle name="_VC 6.15.06 update on 06GRC power costs.xls Chart 3_Power Costs - Comparison bx Rbtl-Staff-Jt-PC_Electric Rev Req Model (2009 GRC) Rebuttal REmoval of New  WH Solar AdjustMI 5 2" xfId="29193"/>
    <cellStyle name="_VC 6.15.06 update on 06GRC power costs.xls Chart 3_Power Costs - Comparison bx Rbtl-Staff-Jt-PC_Electric Rev Req Model (2009 GRC) Rebuttal REmoval of New  WH Solar AdjustMI 6" xfId="29194"/>
    <cellStyle name="_VC 6.15.06 update on 06GRC power costs.xls Chart 3_Power Costs - Comparison bx Rbtl-Staff-Jt-PC_Electric Rev Req Model (2009 GRC) Rebuttal REmoval of New  WH Solar AdjustMI 6 2" xfId="29195"/>
    <cellStyle name="_VC 6.15.06 update on 06GRC power costs.xls Chart 3_Power Costs - Comparison bx Rbtl-Staff-Jt-PC_Electric Rev Req Model (2009 GRC) Rebuttal REmoval of New  WH Solar AdjustMI_DEM-WP(C) ENERG10C--ctn Mid-C_042010 2010GRC" xfId="9899"/>
    <cellStyle name="_VC 6.15.06 update on 06GRC power costs.xls Chart 3_Power Costs - Comparison bx Rbtl-Staff-Jt-PC_Electric Rev Req Model (2009 GRC) Rebuttal REmoval of New  WH Solar AdjustMI_DEM-WP(C) ENERG10C--ctn Mid-C_042010 2010GRC 2" xfId="39762"/>
    <cellStyle name="_VC 6.15.06 update on 06GRC power costs.xls Chart 3_Power Costs - Comparison bx Rbtl-Staff-Jt-PC_Electric Rev Req Model (2009 GRC) Revised 01-18-2010" xfId="5516"/>
    <cellStyle name="_VC 6.15.06 update on 06GRC power costs.xls Chart 3_Power Costs - Comparison bx Rbtl-Staff-Jt-PC_Electric Rev Req Model (2009 GRC) Revised 01-18-2010 2" xfId="5517"/>
    <cellStyle name="_VC 6.15.06 update on 06GRC power costs.xls Chart 3_Power Costs - Comparison bx Rbtl-Staff-Jt-PC_Electric Rev Req Model (2009 GRC) Revised 01-18-2010 2 2" xfId="5518"/>
    <cellStyle name="_VC 6.15.06 update on 06GRC power costs.xls Chart 3_Power Costs - Comparison bx Rbtl-Staff-Jt-PC_Electric Rev Req Model (2009 GRC) Revised 01-18-2010 2 2 2" xfId="19464"/>
    <cellStyle name="_VC 6.15.06 update on 06GRC power costs.xls Chart 3_Power Costs - Comparison bx Rbtl-Staff-Jt-PC_Electric Rev Req Model (2009 GRC) Revised 01-18-2010 2 2 2 2" xfId="29196"/>
    <cellStyle name="_VC 6.15.06 update on 06GRC power costs.xls Chart 3_Power Costs - Comparison bx Rbtl-Staff-Jt-PC_Electric Rev Req Model (2009 GRC) Revised 01-18-2010 2 3" xfId="14759"/>
    <cellStyle name="_VC 6.15.06 update on 06GRC power costs.xls Chart 3_Power Costs - Comparison bx Rbtl-Staff-Jt-PC_Electric Rev Req Model (2009 GRC) Revised 01-18-2010 2 3 2" xfId="29197"/>
    <cellStyle name="_VC 6.15.06 update on 06GRC power costs.xls Chart 3_Power Costs - Comparison bx Rbtl-Staff-Jt-PC_Electric Rev Req Model (2009 GRC) Revised 01-18-2010 2 4" xfId="29198"/>
    <cellStyle name="_VC 6.15.06 update on 06GRC power costs.xls Chart 3_Power Costs - Comparison bx Rbtl-Staff-Jt-PC_Electric Rev Req Model (2009 GRC) Revised 01-18-2010 2 4 2" xfId="29199"/>
    <cellStyle name="_VC 6.15.06 update on 06GRC power costs.xls Chart 3_Power Costs - Comparison bx Rbtl-Staff-Jt-PC_Electric Rev Req Model (2009 GRC) Revised 01-18-2010 3" xfId="5519"/>
    <cellStyle name="_VC 6.15.06 update on 06GRC power costs.xls Chart 3_Power Costs - Comparison bx Rbtl-Staff-Jt-PC_Electric Rev Req Model (2009 GRC) Revised 01-18-2010 3 2" xfId="19465"/>
    <cellStyle name="_VC 6.15.06 update on 06GRC power costs.xls Chart 3_Power Costs - Comparison bx Rbtl-Staff-Jt-PC_Electric Rev Req Model (2009 GRC) Revised 01-18-2010 3 2 2" xfId="29200"/>
    <cellStyle name="_VC 6.15.06 update on 06GRC power costs.xls Chart 3_Power Costs - Comparison bx Rbtl-Staff-Jt-PC_Electric Rev Req Model (2009 GRC) Revised 01-18-2010 3 3" xfId="29201"/>
    <cellStyle name="_VC 6.15.06 update on 06GRC power costs.xls Chart 3_Power Costs - Comparison bx Rbtl-Staff-Jt-PC_Electric Rev Req Model (2009 GRC) Revised 01-18-2010 4" xfId="14758"/>
    <cellStyle name="_VC 6.15.06 update on 06GRC power costs.xls Chart 3_Power Costs - Comparison bx Rbtl-Staff-Jt-PC_Electric Rev Req Model (2009 GRC) Revised 01-18-2010 4 2" xfId="29202"/>
    <cellStyle name="_VC 6.15.06 update on 06GRC power costs.xls Chart 3_Power Costs - Comparison bx Rbtl-Staff-Jt-PC_Electric Rev Req Model (2009 GRC) Revised 01-18-2010 4 2 2" xfId="29203"/>
    <cellStyle name="_VC 6.15.06 update on 06GRC power costs.xls Chart 3_Power Costs - Comparison bx Rbtl-Staff-Jt-PC_Electric Rev Req Model (2009 GRC) Revised 01-18-2010 4 3" xfId="29204"/>
    <cellStyle name="_VC 6.15.06 update on 06GRC power costs.xls Chart 3_Power Costs - Comparison bx Rbtl-Staff-Jt-PC_Electric Rev Req Model (2009 GRC) Revised 01-18-2010 5" xfId="29205"/>
    <cellStyle name="_VC 6.15.06 update on 06GRC power costs.xls Chart 3_Power Costs - Comparison bx Rbtl-Staff-Jt-PC_Electric Rev Req Model (2009 GRC) Revised 01-18-2010 5 2" xfId="29206"/>
    <cellStyle name="_VC 6.15.06 update on 06GRC power costs.xls Chart 3_Power Costs - Comparison bx Rbtl-Staff-Jt-PC_Electric Rev Req Model (2009 GRC) Revised 01-18-2010 6" xfId="29207"/>
    <cellStyle name="_VC 6.15.06 update on 06GRC power costs.xls Chart 3_Power Costs - Comparison bx Rbtl-Staff-Jt-PC_Electric Rev Req Model (2009 GRC) Revised 01-18-2010 6 2" xfId="29208"/>
    <cellStyle name="_VC 6.15.06 update on 06GRC power costs.xls Chart 3_Power Costs - Comparison bx Rbtl-Staff-Jt-PC_Electric Rev Req Model (2009 GRC) Revised 01-18-2010_DEM-WP(C) ENERG10C--ctn Mid-C_042010 2010GRC" xfId="9900"/>
    <cellStyle name="_VC 6.15.06 update on 06GRC power costs.xls Chart 3_Power Costs - Comparison bx Rbtl-Staff-Jt-PC_Electric Rev Req Model (2009 GRC) Revised 01-18-2010_DEM-WP(C) ENERG10C--ctn Mid-C_042010 2010GRC 2" xfId="39763"/>
    <cellStyle name="_VC 6.15.06 update on 06GRC power costs.xls Chart 3_Power Costs - Comparison bx Rbtl-Staff-Jt-PC_Final Order Electric EXHIBIT A-1" xfId="5520"/>
    <cellStyle name="_VC 6.15.06 update on 06GRC power costs.xls Chart 3_Power Costs - Comparison bx Rbtl-Staff-Jt-PC_Final Order Electric EXHIBIT A-1 2" xfId="5521"/>
    <cellStyle name="_VC 6.15.06 update on 06GRC power costs.xls Chart 3_Power Costs - Comparison bx Rbtl-Staff-Jt-PC_Final Order Electric EXHIBIT A-1 2 2" xfId="5522"/>
    <cellStyle name="_VC 6.15.06 update on 06GRC power costs.xls Chart 3_Power Costs - Comparison bx Rbtl-Staff-Jt-PC_Final Order Electric EXHIBIT A-1 2 2 2" xfId="19466"/>
    <cellStyle name="_VC 6.15.06 update on 06GRC power costs.xls Chart 3_Power Costs - Comparison bx Rbtl-Staff-Jt-PC_Final Order Electric EXHIBIT A-1 2 3" xfId="16494"/>
    <cellStyle name="_VC 6.15.06 update on 06GRC power costs.xls Chart 3_Power Costs - Comparison bx Rbtl-Staff-Jt-PC_Final Order Electric EXHIBIT A-1 3" xfId="5523"/>
    <cellStyle name="_VC 6.15.06 update on 06GRC power costs.xls Chart 3_Power Costs - Comparison bx Rbtl-Staff-Jt-PC_Final Order Electric EXHIBIT A-1 3 2" xfId="19467"/>
    <cellStyle name="_VC 6.15.06 update on 06GRC power costs.xls Chart 3_Power Costs - Comparison bx Rbtl-Staff-Jt-PC_Final Order Electric EXHIBIT A-1 3 2 2" xfId="29209"/>
    <cellStyle name="_VC 6.15.06 update on 06GRC power costs.xls Chart 3_Power Costs - Comparison bx Rbtl-Staff-Jt-PC_Final Order Electric EXHIBIT A-1 3 3" xfId="29210"/>
    <cellStyle name="_VC 6.15.06 update on 06GRC power costs.xls Chart 3_Power Costs - Comparison bx Rbtl-Staff-Jt-PC_Final Order Electric EXHIBIT A-1 4" xfId="14760"/>
    <cellStyle name="_VC 6.15.06 update on 06GRC power costs.xls Chart 3_Power Costs - Comparison bx Rbtl-Staff-Jt-PC_Final Order Electric EXHIBIT A-1 4 2" xfId="29211"/>
    <cellStyle name="_VC 6.15.06 update on 06GRC power costs.xls Chart 3_Power Costs - Comparison bx Rbtl-Staff-Jt-PC_Final Order Electric EXHIBIT A-1 5" xfId="29212"/>
    <cellStyle name="_VC 6.15.06 update on 06GRC power costs.xls Chart 3_Power Costs - Comparison bx Rbtl-Staff-Jt-PC_Final Order Electric EXHIBIT A-1 6" xfId="29213"/>
    <cellStyle name="_VC 6.15.06 update on 06GRC power costs.xls Chart 3_Production Adj 4.37" xfId="5524"/>
    <cellStyle name="_VC 6.15.06 update on 06GRC power costs.xls Chart 3_Production Adj 4.37 2" xfId="5525"/>
    <cellStyle name="_VC 6.15.06 update on 06GRC power costs.xls Chart 3_Production Adj 4.37 2 2" xfId="5526"/>
    <cellStyle name="_VC 6.15.06 update on 06GRC power costs.xls Chart 3_Production Adj 4.37 2 2 2" xfId="19468"/>
    <cellStyle name="_VC 6.15.06 update on 06GRC power costs.xls Chart 3_Production Adj 4.37 2 3" xfId="16496"/>
    <cellStyle name="_VC 6.15.06 update on 06GRC power costs.xls Chart 3_Production Adj 4.37 3" xfId="5527"/>
    <cellStyle name="_VC 6.15.06 update on 06GRC power costs.xls Chart 3_Production Adj 4.37 3 2" xfId="19469"/>
    <cellStyle name="_VC 6.15.06 update on 06GRC power costs.xls Chart 3_Production Adj 4.37 4" xfId="16495"/>
    <cellStyle name="_VC 6.15.06 update on 06GRC power costs.xls Chart 3_Purchased Power Adj 4.03" xfId="5528"/>
    <cellStyle name="_VC 6.15.06 update on 06GRC power costs.xls Chart 3_Purchased Power Adj 4.03 2" xfId="5529"/>
    <cellStyle name="_VC 6.15.06 update on 06GRC power costs.xls Chart 3_Purchased Power Adj 4.03 2 2" xfId="5530"/>
    <cellStyle name="_VC 6.15.06 update on 06GRC power costs.xls Chart 3_Purchased Power Adj 4.03 2 2 2" xfId="19470"/>
    <cellStyle name="_VC 6.15.06 update on 06GRC power costs.xls Chart 3_Purchased Power Adj 4.03 2 3" xfId="16498"/>
    <cellStyle name="_VC 6.15.06 update on 06GRC power costs.xls Chart 3_Purchased Power Adj 4.03 3" xfId="5531"/>
    <cellStyle name="_VC 6.15.06 update on 06GRC power costs.xls Chart 3_Purchased Power Adj 4.03 3 2" xfId="19471"/>
    <cellStyle name="_VC 6.15.06 update on 06GRC power costs.xls Chart 3_Purchased Power Adj 4.03 4" xfId="16497"/>
    <cellStyle name="_VC 6.15.06 update on 06GRC power costs.xls Chart 3_Rebuttal Power Costs" xfId="5532"/>
    <cellStyle name="_VC 6.15.06 update on 06GRC power costs.xls Chart 3_Rebuttal Power Costs 2" xfId="5533"/>
    <cellStyle name="_VC 6.15.06 update on 06GRC power costs.xls Chart 3_Rebuttal Power Costs 2 2" xfId="5534"/>
    <cellStyle name="_VC 6.15.06 update on 06GRC power costs.xls Chart 3_Rebuttal Power Costs 2 2 2" xfId="19472"/>
    <cellStyle name="_VC 6.15.06 update on 06GRC power costs.xls Chart 3_Rebuttal Power Costs 2 2 2 2" xfId="29214"/>
    <cellStyle name="_VC 6.15.06 update on 06GRC power costs.xls Chart 3_Rebuttal Power Costs 2 3" xfId="14762"/>
    <cellStyle name="_VC 6.15.06 update on 06GRC power costs.xls Chart 3_Rebuttal Power Costs 2 3 2" xfId="29215"/>
    <cellStyle name="_VC 6.15.06 update on 06GRC power costs.xls Chart 3_Rebuttal Power Costs 2 4" xfId="29216"/>
    <cellStyle name="_VC 6.15.06 update on 06GRC power costs.xls Chart 3_Rebuttal Power Costs 2 4 2" xfId="29217"/>
    <cellStyle name="_VC 6.15.06 update on 06GRC power costs.xls Chart 3_Rebuttal Power Costs 3" xfId="5535"/>
    <cellStyle name="_VC 6.15.06 update on 06GRC power costs.xls Chart 3_Rebuttal Power Costs 3 2" xfId="19473"/>
    <cellStyle name="_VC 6.15.06 update on 06GRC power costs.xls Chart 3_Rebuttal Power Costs 3 2 2" xfId="29218"/>
    <cellStyle name="_VC 6.15.06 update on 06GRC power costs.xls Chart 3_Rebuttal Power Costs 3 3" xfId="29219"/>
    <cellStyle name="_VC 6.15.06 update on 06GRC power costs.xls Chart 3_Rebuttal Power Costs 4" xfId="14761"/>
    <cellStyle name="_VC 6.15.06 update on 06GRC power costs.xls Chart 3_Rebuttal Power Costs 4 2" xfId="29220"/>
    <cellStyle name="_VC 6.15.06 update on 06GRC power costs.xls Chart 3_Rebuttal Power Costs 4 2 2" xfId="29221"/>
    <cellStyle name="_VC 6.15.06 update on 06GRC power costs.xls Chart 3_Rebuttal Power Costs 4 3" xfId="29222"/>
    <cellStyle name="_VC 6.15.06 update on 06GRC power costs.xls Chart 3_Rebuttal Power Costs 5" xfId="29223"/>
    <cellStyle name="_VC 6.15.06 update on 06GRC power costs.xls Chart 3_Rebuttal Power Costs 5 2" xfId="29224"/>
    <cellStyle name="_VC 6.15.06 update on 06GRC power costs.xls Chart 3_Rebuttal Power Costs 6" xfId="29225"/>
    <cellStyle name="_VC 6.15.06 update on 06GRC power costs.xls Chart 3_Rebuttal Power Costs 6 2" xfId="29226"/>
    <cellStyle name="_VC 6.15.06 update on 06GRC power costs.xls Chart 3_Rebuttal Power Costs_Adj Bench DR 3 for Initial Briefs (Electric)" xfId="5536"/>
    <cellStyle name="_VC 6.15.06 update on 06GRC power costs.xls Chart 3_Rebuttal Power Costs_Adj Bench DR 3 for Initial Briefs (Electric) 2" xfId="5537"/>
    <cellStyle name="_VC 6.15.06 update on 06GRC power costs.xls Chart 3_Rebuttal Power Costs_Adj Bench DR 3 for Initial Briefs (Electric) 2 2" xfId="5538"/>
    <cellStyle name="_VC 6.15.06 update on 06GRC power costs.xls Chart 3_Rebuttal Power Costs_Adj Bench DR 3 for Initial Briefs (Electric) 2 2 2" xfId="19474"/>
    <cellStyle name="_VC 6.15.06 update on 06GRC power costs.xls Chart 3_Rebuttal Power Costs_Adj Bench DR 3 for Initial Briefs (Electric) 2 2 2 2" xfId="29227"/>
    <cellStyle name="_VC 6.15.06 update on 06GRC power costs.xls Chart 3_Rebuttal Power Costs_Adj Bench DR 3 for Initial Briefs (Electric) 2 3" xfId="14764"/>
    <cellStyle name="_VC 6.15.06 update on 06GRC power costs.xls Chart 3_Rebuttal Power Costs_Adj Bench DR 3 for Initial Briefs (Electric) 2 3 2" xfId="29228"/>
    <cellStyle name="_VC 6.15.06 update on 06GRC power costs.xls Chart 3_Rebuttal Power Costs_Adj Bench DR 3 for Initial Briefs (Electric) 2 4" xfId="29229"/>
    <cellStyle name="_VC 6.15.06 update on 06GRC power costs.xls Chart 3_Rebuttal Power Costs_Adj Bench DR 3 for Initial Briefs (Electric) 2 4 2" xfId="29230"/>
    <cellStyle name="_VC 6.15.06 update on 06GRC power costs.xls Chart 3_Rebuttal Power Costs_Adj Bench DR 3 for Initial Briefs (Electric) 3" xfId="5539"/>
    <cellStyle name="_VC 6.15.06 update on 06GRC power costs.xls Chart 3_Rebuttal Power Costs_Adj Bench DR 3 for Initial Briefs (Electric) 3 2" xfId="19475"/>
    <cellStyle name="_VC 6.15.06 update on 06GRC power costs.xls Chart 3_Rebuttal Power Costs_Adj Bench DR 3 for Initial Briefs (Electric) 3 2 2" xfId="29231"/>
    <cellStyle name="_VC 6.15.06 update on 06GRC power costs.xls Chart 3_Rebuttal Power Costs_Adj Bench DR 3 for Initial Briefs (Electric) 3 3" xfId="29232"/>
    <cellStyle name="_VC 6.15.06 update on 06GRC power costs.xls Chart 3_Rebuttal Power Costs_Adj Bench DR 3 for Initial Briefs (Electric) 4" xfId="14763"/>
    <cellStyle name="_VC 6.15.06 update on 06GRC power costs.xls Chart 3_Rebuttal Power Costs_Adj Bench DR 3 for Initial Briefs (Electric) 4 2" xfId="29233"/>
    <cellStyle name="_VC 6.15.06 update on 06GRC power costs.xls Chart 3_Rebuttal Power Costs_Adj Bench DR 3 for Initial Briefs (Electric) 4 2 2" xfId="29234"/>
    <cellStyle name="_VC 6.15.06 update on 06GRC power costs.xls Chart 3_Rebuttal Power Costs_Adj Bench DR 3 for Initial Briefs (Electric) 4 3" xfId="29235"/>
    <cellStyle name="_VC 6.15.06 update on 06GRC power costs.xls Chart 3_Rebuttal Power Costs_Adj Bench DR 3 for Initial Briefs (Electric) 5" xfId="29236"/>
    <cellStyle name="_VC 6.15.06 update on 06GRC power costs.xls Chart 3_Rebuttal Power Costs_Adj Bench DR 3 for Initial Briefs (Electric) 5 2" xfId="29237"/>
    <cellStyle name="_VC 6.15.06 update on 06GRC power costs.xls Chart 3_Rebuttal Power Costs_Adj Bench DR 3 for Initial Briefs (Electric) 6" xfId="29238"/>
    <cellStyle name="_VC 6.15.06 update on 06GRC power costs.xls Chart 3_Rebuttal Power Costs_Adj Bench DR 3 for Initial Briefs (Electric) 6 2" xfId="29239"/>
    <cellStyle name="_VC 6.15.06 update on 06GRC power costs.xls Chart 3_Rebuttal Power Costs_Adj Bench DR 3 for Initial Briefs (Electric)_DEM-WP(C) ENERG10C--ctn Mid-C_042010 2010GRC" xfId="9901"/>
    <cellStyle name="_VC 6.15.06 update on 06GRC power costs.xls Chart 3_Rebuttal Power Costs_Adj Bench DR 3 for Initial Briefs (Electric)_DEM-WP(C) ENERG10C--ctn Mid-C_042010 2010GRC 2" xfId="39764"/>
    <cellStyle name="_VC 6.15.06 update on 06GRC power costs.xls Chart 3_Rebuttal Power Costs_DEM-WP(C) ENERG10C--ctn Mid-C_042010 2010GRC" xfId="9902"/>
    <cellStyle name="_VC 6.15.06 update on 06GRC power costs.xls Chart 3_Rebuttal Power Costs_DEM-WP(C) ENERG10C--ctn Mid-C_042010 2010GRC 2" xfId="39765"/>
    <cellStyle name="_VC 6.15.06 update on 06GRC power costs.xls Chart 3_Rebuttal Power Costs_Electric Rev Req Model (2009 GRC) Rebuttal" xfId="5540"/>
    <cellStyle name="_VC 6.15.06 update on 06GRC power costs.xls Chart 3_Rebuttal Power Costs_Electric Rev Req Model (2009 GRC) Rebuttal 2" xfId="5541"/>
    <cellStyle name="_VC 6.15.06 update on 06GRC power costs.xls Chart 3_Rebuttal Power Costs_Electric Rev Req Model (2009 GRC) Rebuttal 2 2" xfId="5542"/>
    <cellStyle name="_VC 6.15.06 update on 06GRC power costs.xls Chart 3_Rebuttal Power Costs_Electric Rev Req Model (2009 GRC) Rebuttal 2 2 2" xfId="19476"/>
    <cellStyle name="_VC 6.15.06 update on 06GRC power costs.xls Chart 3_Rebuttal Power Costs_Electric Rev Req Model (2009 GRC) Rebuttal 2 3" xfId="16499"/>
    <cellStyle name="_VC 6.15.06 update on 06GRC power costs.xls Chart 3_Rebuttal Power Costs_Electric Rev Req Model (2009 GRC) Rebuttal 3" xfId="5543"/>
    <cellStyle name="_VC 6.15.06 update on 06GRC power costs.xls Chart 3_Rebuttal Power Costs_Electric Rev Req Model (2009 GRC) Rebuttal 3 2" xfId="19477"/>
    <cellStyle name="_VC 6.15.06 update on 06GRC power costs.xls Chart 3_Rebuttal Power Costs_Electric Rev Req Model (2009 GRC) Rebuttal 4" xfId="14765"/>
    <cellStyle name="_VC 6.15.06 update on 06GRC power costs.xls Chart 3_Rebuttal Power Costs_Electric Rev Req Model (2009 GRC) Rebuttal REmoval of New  WH Solar AdjustMI" xfId="5544"/>
    <cellStyle name="_VC 6.15.06 update on 06GRC power costs.xls Chart 3_Rebuttal Power Costs_Electric Rev Req Model (2009 GRC) Rebuttal REmoval of New  WH Solar AdjustMI 2" xfId="5545"/>
    <cellStyle name="_VC 6.15.06 update on 06GRC power costs.xls Chart 3_Rebuttal Power Costs_Electric Rev Req Model (2009 GRC) Rebuttal REmoval of New  WH Solar AdjustMI 2 2" xfId="5546"/>
    <cellStyle name="_VC 6.15.06 update on 06GRC power costs.xls Chart 3_Rebuttal Power Costs_Electric Rev Req Model (2009 GRC) Rebuttal REmoval of New  WH Solar AdjustMI 2 2 2" xfId="19478"/>
    <cellStyle name="_VC 6.15.06 update on 06GRC power costs.xls Chart 3_Rebuttal Power Costs_Electric Rev Req Model (2009 GRC) Rebuttal REmoval of New  WH Solar AdjustMI 2 2 2 2" xfId="29240"/>
    <cellStyle name="_VC 6.15.06 update on 06GRC power costs.xls Chart 3_Rebuttal Power Costs_Electric Rev Req Model (2009 GRC) Rebuttal REmoval of New  WH Solar AdjustMI 2 3" xfId="14767"/>
    <cellStyle name="_VC 6.15.06 update on 06GRC power costs.xls Chart 3_Rebuttal Power Costs_Electric Rev Req Model (2009 GRC) Rebuttal REmoval of New  WH Solar AdjustMI 2 3 2" xfId="29241"/>
    <cellStyle name="_VC 6.15.06 update on 06GRC power costs.xls Chart 3_Rebuttal Power Costs_Electric Rev Req Model (2009 GRC) Rebuttal REmoval of New  WH Solar AdjustMI 2 4" xfId="29242"/>
    <cellStyle name="_VC 6.15.06 update on 06GRC power costs.xls Chart 3_Rebuttal Power Costs_Electric Rev Req Model (2009 GRC) Rebuttal REmoval of New  WH Solar AdjustMI 2 4 2" xfId="29243"/>
    <cellStyle name="_VC 6.15.06 update on 06GRC power costs.xls Chart 3_Rebuttal Power Costs_Electric Rev Req Model (2009 GRC) Rebuttal REmoval of New  WH Solar AdjustMI 3" xfId="5547"/>
    <cellStyle name="_VC 6.15.06 update on 06GRC power costs.xls Chart 3_Rebuttal Power Costs_Electric Rev Req Model (2009 GRC) Rebuttal REmoval of New  WH Solar AdjustMI 3 2" xfId="19479"/>
    <cellStyle name="_VC 6.15.06 update on 06GRC power costs.xls Chart 3_Rebuttal Power Costs_Electric Rev Req Model (2009 GRC) Rebuttal REmoval of New  WH Solar AdjustMI 3 2 2" xfId="29244"/>
    <cellStyle name="_VC 6.15.06 update on 06GRC power costs.xls Chart 3_Rebuttal Power Costs_Electric Rev Req Model (2009 GRC) Rebuttal REmoval of New  WH Solar AdjustMI 3 3" xfId="29245"/>
    <cellStyle name="_VC 6.15.06 update on 06GRC power costs.xls Chart 3_Rebuttal Power Costs_Electric Rev Req Model (2009 GRC) Rebuttal REmoval of New  WH Solar AdjustMI 4" xfId="14766"/>
    <cellStyle name="_VC 6.15.06 update on 06GRC power costs.xls Chart 3_Rebuttal Power Costs_Electric Rev Req Model (2009 GRC) Rebuttal REmoval of New  WH Solar AdjustMI 4 2" xfId="29246"/>
    <cellStyle name="_VC 6.15.06 update on 06GRC power costs.xls Chart 3_Rebuttal Power Costs_Electric Rev Req Model (2009 GRC) Rebuttal REmoval of New  WH Solar AdjustMI 4 2 2" xfId="29247"/>
    <cellStyle name="_VC 6.15.06 update on 06GRC power costs.xls Chart 3_Rebuttal Power Costs_Electric Rev Req Model (2009 GRC) Rebuttal REmoval of New  WH Solar AdjustMI 4 3" xfId="29248"/>
    <cellStyle name="_VC 6.15.06 update on 06GRC power costs.xls Chart 3_Rebuttal Power Costs_Electric Rev Req Model (2009 GRC) Rebuttal REmoval of New  WH Solar AdjustMI 5" xfId="29249"/>
    <cellStyle name="_VC 6.15.06 update on 06GRC power costs.xls Chart 3_Rebuttal Power Costs_Electric Rev Req Model (2009 GRC) Rebuttal REmoval of New  WH Solar AdjustMI 5 2" xfId="29250"/>
    <cellStyle name="_VC 6.15.06 update on 06GRC power costs.xls Chart 3_Rebuttal Power Costs_Electric Rev Req Model (2009 GRC) Rebuttal REmoval of New  WH Solar AdjustMI 6" xfId="29251"/>
    <cellStyle name="_VC 6.15.06 update on 06GRC power costs.xls Chart 3_Rebuttal Power Costs_Electric Rev Req Model (2009 GRC) Rebuttal REmoval of New  WH Solar AdjustMI 6 2" xfId="29252"/>
    <cellStyle name="_VC 6.15.06 update on 06GRC power costs.xls Chart 3_Rebuttal Power Costs_Electric Rev Req Model (2009 GRC) Rebuttal REmoval of New  WH Solar AdjustMI_DEM-WP(C) ENERG10C--ctn Mid-C_042010 2010GRC" xfId="9903"/>
    <cellStyle name="_VC 6.15.06 update on 06GRC power costs.xls Chart 3_Rebuttal Power Costs_Electric Rev Req Model (2009 GRC) Rebuttal REmoval of New  WH Solar AdjustMI_DEM-WP(C) ENERG10C--ctn Mid-C_042010 2010GRC 2" xfId="39766"/>
    <cellStyle name="_VC 6.15.06 update on 06GRC power costs.xls Chart 3_Rebuttal Power Costs_Electric Rev Req Model (2009 GRC) Revised 01-18-2010" xfId="5548"/>
    <cellStyle name="_VC 6.15.06 update on 06GRC power costs.xls Chart 3_Rebuttal Power Costs_Electric Rev Req Model (2009 GRC) Revised 01-18-2010 2" xfId="5549"/>
    <cellStyle name="_VC 6.15.06 update on 06GRC power costs.xls Chart 3_Rebuttal Power Costs_Electric Rev Req Model (2009 GRC) Revised 01-18-2010 2 2" xfId="5550"/>
    <cellStyle name="_VC 6.15.06 update on 06GRC power costs.xls Chart 3_Rebuttal Power Costs_Electric Rev Req Model (2009 GRC) Revised 01-18-2010 2 2 2" xfId="19480"/>
    <cellStyle name="_VC 6.15.06 update on 06GRC power costs.xls Chart 3_Rebuttal Power Costs_Electric Rev Req Model (2009 GRC) Revised 01-18-2010 2 2 2 2" xfId="29253"/>
    <cellStyle name="_VC 6.15.06 update on 06GRC power costs.xls Chart 3_Rebuttal Power Costs_Electric Rev Req Model (2009 GRC) Revised 01-18-2010 2 3" xfId="14769"/>
    <cellStyle name="_VC 6.15.06 update on 06GRC power costs.xls Chart 3_Rebuttal Power Costs_Electric Rev Req Model (2009 GRC) Revised 01-18-2010 2 3 2" xfId="29254"/>
    <cellStyle name="_VC 6.15.06 update on 06GRC power costs.xls Chart 3_Rebuttal Power Costs_Electric Rev Req Model (2009 GRC) Revised 01-18-2010 2 4" xfId="29255"/>
    <cellStyle name="_VC 6.15.06 update on 06GRC power costs.xls Chart 3_Rebuttal Power Costs_Electric Rev Req Model (2009 GRC) Revised 01-18-2010 2 4 2" xfId="29256"/>
    <cellStyle name="_VC 6.15.06 update on 06GRC power costs.xls Chart 3_Rebuttal Power Costs_Electric Rev Req Model (2009 GRC) Revised 01-18-2010 3" xfId="5551"/>
    <cellStyle name="_VC 6.15.06 update on 06GRC power costs.xls Chart 3_Rebuttal Power Costs_Electric Rev Req Model (2009 GRC) Revised 01-18-2010 3 2" xfId="19481"/>
    <cellStyle name="_VC 6.15.06 update on 06GRC power costs.xls Chart 3_Rebuttal Power Costs_Electric Rev Req Model (2009 GRC) Revised 01-18-2010 3 2 2" xfId="29257"/>
    <cellStyle name="_VC 6.15.06 update on 06GRC power costs.xls Chart 3_Rebuttal Power Costs_Electric Rev Req Model (2009 GRC) Revised 01-18-2010 3 3" xfId="29258"/>
    <cellStyle name="_VC 6.15.06 update on 06GRC power costs.xls Chart 3_Rebuttal Power Costs_Electric Rev Req Model (2009 GRC) Revised 01-18-2010 4" xfId="14768"/>
    <cellStyle name="_VC 6.15.06 update on 06GRC power costs.xls Chart 3_Rebuttal Power Costs_Electric Rev Req Model (2009 GRC) Revised 01-18-2010 4 2" xfId="29259"/>
    <cellStyle name="_VC 6.15.06 update on 06GRC power costs.xls Chart 3_Rebuttal Power Costs_Electric Rev Req Model (2009 GRC) Revised 01-18-2010 4 2 2" xfId="29260"/>
    <cellStyle name="_VC 6.15.06 update on 06GRC power costs.xls Chart 3_Rebuttal Power Costs_Electric Rev Req Model (2009 GRC) Revised 01-18-2010 4 3" xfId="29261"/>
    <cellStyle name="_VC 6.15.06 update on 06GRC power costs.xls Chart 3_Rebuttal Power Costs_Electric Rev Req Model (2009 GRC) Revised 01-18-2010 5" xfId="29262"/>
    <cellStyle name="_VC 6.15.06 update on 06GRC power costs.xls Chart 3_Rebuttal Power Costs_Electric Rev Req Model (2009 GRC) Revised 01-18-2010 5 2" xfId="29263"/>
    <cellStyle name="_VC 6.15.06 update on 06GRC power costs.xls Chart 3_Rebuttal Power Costs_Electric Rev Req Model (2009 GRC) Revised 01-18-2010 6" xfId="29264"/>
    <cellStyle name="_VC 6.15.06 update on 06GRC power costs.xls Chart 3_Rebuttal Power Costs_Electric Rev Req Model (2009 GRC) Revised 01-18-2010 6 2" xfId="29265"/>
    <cellStyle name="_VC 6.15.06 update on 06GRC power costs.xls Chart 3_Rebuttal Power Costs_Electric Rev Req Model (2009 GRC) Revised 01-18-2010_DEM-WP(C) ENERG10C--ctn Mid-C_042010 2010GRC" xfId="9904"/>
    <cellStyle name="_VC 6.15.06 update on 06GRC power costs.xls Chart 3_Rebuttal Power Costs_Electric Rev Req Model (2009 GRC) Revised 01-18-2010_DEM-WP(C) ENERG10C--ctn Mid-C_042010 2010GRC 2" xfId="39767"/>
    <cellStyle name="_VC 6.15.06 update on 06GRC power costs.xls Chart 3_Rebuttal Power Costs_Final Order Electric EXHIBIT A-1" xfId="5552"/>
    <cellStyle name="_VC 6.15.06 update on 06GRC power costs.xls Chart 3_Rebuttal Power Costs_Final Order Electric EXHIBIT A-1 2" xfId="5553"/>
    <cellStyle name="_VC 6.15.06 update on 06GRC power costs.xls Chart 3_Rebuttal Power Costs_Final Order Electric EXHIBIT A-1 2 2" xfId="5554"/>
    <cellStyle name="_VC 6.15.06 update on 06GRC power costs.xls Chart 3_Rebuttal Power Costs_Final Order Electric EXHIBIT A-1 2 2 2" xfId="19482"/>
    <cellStyle name="_VC 6.15.06 update on 06GRC power costs.xls Chart 3_Rebuttal Power Costs_Final Order Electric EXHIBIT A-1 2 3" xfId="16500"/>
    <cellStyle name="_VC 6.15.06 update on 06GRC power costs.xls Chart 3_Rebuttal Power Costs_Final Order Electric EXHIBIT A-1 3" xfId="5555"/>
    <cellStyle name="_VC 6.15.06 update on 06GRC power costs.xls Chart 3_Rebuttal Power Costs_Final Order Electric EXHIBIT A-1 3 2" xfId="19483"/>
    <cellStyle name="_VC 6.15.06 update on 06GRC power costs.xls Chart 3_Rebuttal Power Costs_Final Order Electric EXHIBIT A-1 3 2 2" xfId="29266"/>
    <cellStyle name="_VC 6.15.06 update on 06GRC power costs.xls Chart 3_Rebuttal Power Costs_Final Order Electric EXHIBIT A-1 3 3" xfId="29267"/>
    <cellStyle name="_VC 6.15.06 update on 06GRC power costs.xls Chart 3_Rebuttal Power Costs_Final Order Electric EXHIBIT A-1 4" xfId="14770"/>
    <cellStyle name="_VC 6.15.06 update on 06GRC power costs.xls Chart 3_Rebuttal Power Costs_Final Order Electric EXHIBIT A-1 4 2" xfId="29268"/>
    <cellStyle name="_VC 6.15.06 update on 06GRC power costs.xls Chart 3_Rebuttal Power Costs_Final Order Electric EXHIBIT A-1 5" xfId="29269"/>
    <cellStyle name="_VC 6.15.06 update on 06GRC power costs.xls Chart 3_Rebuttal Power Costs_Final Order Electric EXHIBIT A-1 6" xfId="29270"/>
    <cellStyle name="_VC 6.15.06 update on 06GRC power costs.xls Chart 3_ROR &amp; CONV FACTOR" xfId="5556"/>
    <cellStyle name="_VC 6.15.06 update on 06GRC power costs.xls Chart 3_ROR &amp; CONV FACTOR 2" xfId="5557"/>
    <cellStyle name="_VC 6.15.06 update on 06GRC power costs.xls Chart 3_ROR &amp; CONV FACTOR 2 2" xfId="5558"/>
    <cellStyle name="_VC 6.15.06 update on 06GRC power costs.xls Chart 3_ROR &amp; CONV FACTOR 2 2 2" xfId="19484"/>
    <cellStyle name="_VC 6.15.06 update on 06GRC power costs.xls Chart 3_ROR &amp; CONV FACTOR 2 3" xfId="16502"/>
    <cellStyle name="_VC 6.15.06 update on 06GRC power costs.xls Chart 3_ROR &amp; CONV FACTOR 3" xfId="5559"/>
    <cellStyle name="_VC 6.15.06 update on 06GRC power costs.xls Chart 3_ROR &amp; CONV FACTOR 3 2" xfId="19485"/>
    <cellStyle name="_VC 6.15.06 update on 06GRC power costs.xls Chart 3_ROR &amp; CONV FACTOR 4" xfId="16501"/>
    <cellStyle name="_VC 6.15.06 update on 06GRC power costs.xls Chart 3_ROR 5.02" xfId="5560"/>
    <cellStyle name="_VC 6.15.06 update on 06GRC power costs.xls Chart 3_ROR 5.02 2" xfId="5561"/>
    <cellStyle name="_VC 6.15.06 update on 06GRC power costs.xls Chart 3_ROR 5.02 2 2" xfId="5562"/>
    <cellStyle name="_VC 6.15.06 update on 06GRC power costs.xls Chart 3_ROR 5.02 2 2 2" xfId="19486"/>
    <cellStyle name="_VC 6.15.06 update on 06GRC power costs.xls Chart 3_ROR 5.02 2 3" xfId="16504"/>
    <cellStyle name="_VC 6.15.06 update on 06GRC power costs.xls Chart 3_ROR 5.02 3" xfId="5563"/>
    <cellStyle name="_VC 6.15.06 update on 06GRC power costs.xls Chart 3_ROR 5.02 3 2" xfId="19487"/>
    <cellStyle name="_VC 6.15.06 update on 06GRC power costs.xls Chart 3_ROR 5.02 4" xfId="16503"/>
    <cellStyle name="_VC 6.15.06 update on 06GRC power costs.xls Chart 3_Wind Integration 10GRC" xfId="5564"/>
    <cellStyle name="_VC 6.15.06 update on 06GRC power costs.xls Chart 3_Wind Integration 10GRC 2" xfId="5565"/>
    <cellStyle name="_VC 6.15.06 update on 06GRC power costs.xls Chart 3_Wind Integration 10GRC 2 2" xfId="14771"/>
    <cellStyle name="_VC 6.15.06 update on 06GRC power costs.xls Chart 3_Wind Integration 10GRC 2 2 2" xfId="29271"/>
    <cellStyle name="_VC 6.15.06 update on 06GRC power costs.xls Chart 3_Wind Integration 10GRC 2 2 2 2" xfId="29272"/>
    <cellStyle name="_VC 6.15.06 update on 06GRC power costs.xls Chart 3_Wind Integration 10GRC 2 3" xfId="29273"/>
    <cellStyle name="_VC 6.15.06 update on 06GRC power costs.xls Chart 3_Wind Integration 10GRC 2 3 2" xfId="29274"/>
    <cellStyle name="_VC 6.15.06 update on 06GRC power costs.xls Chart 3_Wind Integration 10GRC 2 4" xfId="29275"/>
    <cellStyle name="_VC 6.15.06 update on 06GRC power costs.xls Chart 3_Wind Integration 10GRC 2 4 2" xfId="29276"/>
    <cellStyle name="_VC 6.15.06 update on 06GRC power costs.xls Chart 3_Wind Integration 10GRC 3" xfId="12745"/>
    <cellStyle name="_VC 6.15.06 update on 06GRC power costs.xls Chart 3_Wind Integration 10GRC 3 2" xfId="29277"/>
    <cellStyle name="_VC 6.15.06 update on 06GRC power costs.xls Chart 3_Wind Integration 10GRC 3 2 2" xfId="29278"/>
    <cellStyle name="_VC 6.15.06 update on 06GRC power costs.xls Chart 3_Wind Integration 10GRC 3 3" xfId="29279"/>
    <cellStyle name="_VC 6.15.06 update on 06GRC power costs.xls Chart 3_Wind Integration 10GRC 4" xfId="29280"/>
    <cellStyle name="_VC 6.15.06 update on 06GRC power costs.xls Chart 3_Wind Integration 10GRC 4 2" xfId="29281"/>
    <cellStyle name="_VC 6.15.06 update on 06GRC power costs.xls Chart 3_Wind Integration 10GRC 4 2 2" xfId="29282"/>
    <cellStyle name="_VC 6.15.06 update on 06GRC power costs.xls Chart 3_Wind Integration 10GRC 4 3" xfId="29283"/>
    <cellStyle name="_VC 6.15.06 update on 06GRC power costs.xls Chart 3_Wind Integration 10GRC 5" xfId="29284"/>
    <cellStyle name="_VC 6.15.06 update on 06GRC power costs.xls Chart 3_Wind Integration 10GRC 5 2" xfId="29285"/>
    <cellStyle name="_VC 6.15.06 update on 06GRC power costs.xls Chart 3_Wind Integration 10GRC 6" xfId="29286"/>
    <cellStyle name="_VC 6.15.06 update on 06GRC power costs.xls Chart 3_Wind Integration 10GRC 6 2" xfId="29287"/>
    <cellStyle name="_VC 6.15.06 update on 06GRC power costs.xls Chart 3_Wind Integration 10GRC_DEM-WP(C) ENERG10C--ctn Mid-C_042010 2010GRC" xfId="9905"/>
    <cellStyle name="_VC 6.15.06 update on 06GRC power costs.xls Chart 3_Wind Integration 10GRC_DEM-WP(C) ENERG10C--ctn Mid-C_042010 2010GRC 2" xfId="39768"/>
    <cellStyle name="_VC Mid C Generation-ctn Mid-C_011209" xfId="9906"/>
    <cellStyle name="_VC Mid C Generation-ctn Mid-C_011209 2" xfId="9907"/>
    <cellStyle name="_VC Mid C Generation-ctn Mid-C_011209 2 2" xfId="9908"/>
    <cellStyle name="_VC Mid C Generation-ctn Mid-C_011209 2 2 2" xfId="39769"/>
    <cellStyle name="_VC Mid C Generation-ctn Mid-C_011209 2 3" xfId="39770"/>
    <cellStyle name="_VC Mid C Generation-ctn Mid-C_011209 3" xfId="29288"/>
    <cellStyle name="_VC Mid C Generation-ctn Mid-C_011209 3 2" xfId="29289"/>
    <cellStyle name="_Worksheet" xfId="5566"/>
    <cellStyle name="_Worksheet 2" xfId="9909"/>
    <cellStyle name="_Worksheet 2 2" xfId="9910"/>
    <cellStyle name="_Worksheet 2 2 2" xfId="29290"/>
    <cellStyle name="_Worksheet 2 2 2 2" xfId="29291"/>
    <cellStyle name="_Worksheet 2 2 2 2 2" xfId="29292"/>
    <cellStyle name="_Worksheet 2 2 3" xfId="29293"/>
    <cellStyle name="_Worksheet 2 2 3 2" xfId="29294"/>
    <cellStyle name="_Worksheet 2 2 4" xfId="29295"/>
    <cellStyle name="_Worksheet 2 2 4 2" xfId="29296"/>
    <cellStyle name="_Worksheet 2 3" xfId="29297"/>
    <cellStyle name="_Worksheet 2 3 2" xfId="29298"/>
    <cellStyle name="_Worksheet 2 3 2 2" xfId="29299"/>
    <cellStyle name="_Worksheet 2 4" xfId="29300"/>
    <cellStyle name="_Worksheet 2 4 2" xfId="29301"/>
    <cellStyle name="_Worksheet 2 4 2 2" xfId="29302"/>
    <cellStyle name="_Worksheet 2 4 3" xfId="29303"/>
    <cellStyle name="_Worksheet 2 5" xfId="29304"/>
    <cellStyle name="_Worksheet 2 5 2" xfId="29305"/>
    <cellStyle name="_Worksheet 2 6" xfId="29306"/>
    <cellStyle name="_Worksheet 2 6 2" xfId="29307"/>
    <cellStyle name="_Worksheet 3" xfId="9911"/>
    <cellStyle name="_Worksheet 3 2" xfId="29308"/>
    <cellStyle name="_Worksheet 3 2 2" xfId="29309"/>
    <cellStyle name="_Worksheet 3 2 2 2" xfId="29310"/>
    <cellStyle name="_Worksheet 3 2 2 2 2" xfId="29311"/>
    <cellStyle name="_Worksheet 3 2 3" xfId="29312"/>
    <cellStyle name="_Worksheet 3 2 3 2" xfId="29313"/>
    <cellStyle name="_Worksheet 3 2 4" xfId="29314"/>
    <cellStyle name="_Worksheet 3 2 4 2" xfId="29315"/>
    <cellStyle name="_Worksheet 3 2 5" xfId="29316"/>
    <cellStyle name="_Worksheet 3 3" xfId="29317"/>
    <cellStyle name="_Worksheet 3 3 2" xfId="29318"/>
    <cellStyle name="_Worksheet 3 3 2 2" xfId="29319"/>
    <cellStyle name="_Worksheet 3 4" xfId="29320"/>
    <cellStyle name="_Worksheet 3 4 2" xfId="29321"/>
    <cellStyle name="_Worksheet 3 5" xfId="29322"/>
    <cellStyle name="_Worksheet 3 5 2" xfId="29323"/>
    <cellStyle name="_Worksheet 4" xfId="9912"/>
    <cellStyle name="_Worksheet 4 2" xfId="9913"/>
    <cellStyle name="_Worksheet 4 2 2" xfId="29324"/>
    <cellStyle name="_Worksheet 4 2 2 2" xfId="29325"/>
    <cellStyle name="_Worksheet 4 3" xfId="29326"/>
    <cellStyle name="_Worksheet 4 3 2" xfId="29327"/>
    <cellStyle name="_Worksheet 4 4" xfId="29328"/>
    <cellStyle name="_Worksheet 4 4 2" xfId="29329"/>
    <cellStyle name="_Worksheet 5" xfId="29330"/>
    <cellStyle name="_Worksheet 5 2" xfId="29331"/>
    <cellStyle name="_Worksheet 5 2 2" xfId="29332"/>
    <cellStyle name="_Worksheet 5 2 3" xfId="29333"/>
    <cellStyle name="_Worksheet 5 3" xfId="29334"/>
    <cellStyle name="_Worksheet 6" xfId="29335"/>
    <cellStyle name="_Worksheet 6 2" xfId="29336"/>
    <cellStyle name="_Worksheet 6 2 2" xfId="29337"/>
    <cellStyle name="_Worksheet 6 2 3" xfId="29338"/>
    <cellStyle name="_Worksheet 6 3" xfId="29339"/>
    <cellStyle name="_Worksheet 6 4" xfId="29340"/>
    <cellStyle name="_Worksheet 7" xfId="29341"/>
    <cellStyle name="_Worksheet 7 2" xfId="29342"/>
    <cellStyle name="_Worksheet 7 2 2" xfId="29343"/>
    <cellStyle name="_Worksheet 7 2 2 2" xfId="29344"/>
    <cellStyle name="_Worksheet 7 2 3" xfId="29345"/>
    <cellStyle name="_Worksheet 7 3" xfId="29346"/>
    <cellStyle name="_Worksheet 7 3 2" xfId="29347"/>
    <cellStyle name="_Worksheet 7 4" xfId="29348"/>
    <cellStyle name="_Worksheet 8" xfId="29349"/>
    <cellStyle name="_Worksheet 8 2" xfId="29350"/>
    <cellStyle name="_Worksheet 9" xfId="29351"/>
    <cellStyle name="_Worksheet 9 2" xfId="29352"/>
    <cellStyle name="_Worksheet_Chelan PUD Power Costs (8-10)" xfId="9914"/>
    <cellStyle name="_Worksheet_Chelan PUD Power Costs (8-10) 2" xfId="29353"/>
    <cellStyle name="_Worksheet_DEM-WP(C) Chelan Power Costs" xfId="9915"/>
    <cellStyle name="_Worksheet_DEM-WP(C) Chelan Power Costs 2" xfId="29354"/>
    <cellStyle name="_Worksheet_DEM-WP(C) Chelan Power Costs 2 2" xfId="29355"/>
    <cellStyle name="_Worksheet_DEM-WP(C) Chelan Power Costs 2 2 2" xfId="29356"/>
    <cellStyle name="_Worksheet_DEM-WP(C) Chelan Power Costs 2 3" xfId="29357"/>
    <cellStyle name="_Worksheet_DEM-WP(C) Chelan Power Costs 3" xfId="29358"/>
    <cellStyle name="_Worksheet_DEM-WP(C) Chelan Power Costs 3 2" xfId="29359"/>
    <cellStyle name="_Worksheet_DEM-WP(C) Chelan Power Costs 3 2 2" xfId="29360"/>
    <cellStyle name="_Worksheet_DEM-WP(C) Chelan Power Costs 3 3" xfId="29361"/>
    <cellStyle name="_Worksheet_DEM-WP(C) Chelan Power Costs 4" xfId="29362"/>
    <cellStyle name="_Worksheet_DEM-WP(C) Chelan Power Costs 4 2" xfId="29363"/>
    <cellStyle name="_Worksheet_DEM-WP(C) Chelan Power Costs 5" xfId="29364"/>
    <cellStyle name="_Worksheet_DEM-WP(C) Chelan Power Costs 5 2" xfId="29365"/>
    <cellStyle name="_Worksheet_DEM-WP(C) ENERG10C--ctn Mid-C_042010 2010GRC" xfId="9916"/>
    <cellStyle name="_Worksheet_DEM-WP(C) ENERG10C--ctn Mid-C_042010 2010GRC 2" xfId="39771"/>
    <cellStyle name="_Worksheet_DEM-WP(C) Gas Transport 2010GRC" xfId="9917"/>
    <cellStyle name="_Worksheet_DEM-WP(C) Gas Transport 2010GRC 2" xfId="29366"/>
    <cellStyle name="_Worksheet_DEM-WP(C) Gas Transport 2010GRC 2 2" xfId="29367"/>
    <cellStyle name="_Worksheet_DEM-WP(C) Gas Transport 2010GRC 2 2 2" xfId="29368"/>
    <cellStyle name="_Worksheet_DEM-WP(C) Gas Transport 2010GRC 2 3" xfId="29369"/>
    <cellStyle name="_Worksheet_DEM-WP(C) Gas Transport 2010GRC 3" xfId="29370"/>
    <cellStyle name="_Worksheet_DEM-WP(C) Gas Transport 2010GRC 3 2" xfId="29371"/>
    <cellStyle name="_Worksheet_DEM-WP(C) Gas Transport 2010GRC 3 2 2" xfId="29372"/>
    <cellStyle name="_Worksheet_DEM-WP(C) Gas Transport 2010GRC 3 3" xfId="29373"/>
    <cellStyle name="_Worksheet_DEM-WP(C) Gas Transport 2010GRC 4" xfId="29374"/>
    <cellStyle name="_Worksheet_DEM-WP(C) Gas Transport 2010GRC 4 2" xfId="29375"/>
    <cellStyle name="_Worksheet_DEM-WP(C) Gas Transport 2010GRC 5" xfId="29376"/>
    <cellStyle name="_Worksheet_DEM-WP(C) Gas Transport 2010GRC 5 2" xfId="29377"/>
    <cellStyle name="_Worksheet_NIM Summary" xfId="5567"/>
    <cellStyle name="_Worksheet_NIM Summary 2" xfId="5568"/>
    <cellStyle name="_Worksheet_NIM Summary 2 2" xfId="14772"/>
    <cellStyle name="_Worksheet_NIM Summary 2 2 2" xfId="29378"/>
    <cellStyle name="_Worksheet_NIM Summary 2 2 2 2" xfId="29379"/>
    <cellStyle name="_Worksheet_NIM Summary 2 3" xfId="29380"/>
    <cellStyle name="_Worksheet_NIM Summary 2 3 2" xfId="29381"/>
    <cellStyle name="_Worksheet_NIM Summary 2 4" xfId="29382"/>
    <cellStyle name="_Worksheet_NIM Summary 2 4 2" xfId="29383"/>
    <cellStyle name="_Worksheet_NIM Summary 3" xfId="12746"/>
    <cellStyle name="_Worksheet_NIM Summary 3 2" xfId="29384"/>
    <cellStyle name="_Worksheet_NIM Summary 3 2 2" xfId="29385"/>
    <cellStyle name="_Worksheet_NIM Summary 3 3" xfId="29386"/>
    <cellStyle name="_Worksheet_NIM Summary 4" xfId="29387"/>
    <cellStyle name="_Worksheet_NIM Summary 4 2" xfId="29388"/>
    <cellStyle name="_Worksheet_NIM Summary 4 2 2" xfId="29389"/>
    <cellStyle name="_Worksheet_NIM Summary 4 3" xfId="29390"/>
    <cellStyle name="_Worksheet_NIM Summary 5" xfId="29391"/>
    <cellStyle name="_Worksheet_NIM Summary 5 2" xfId="29392"/>
    <cellStyle name="_Worksheet_NIM Summary 6" xfId="29393"/>
    <cellStyle name="_Worksheet_NIM Summary 6 2" xfId="29394"/>
    <cellStyle name="_Worksheet_NIM Summary_DEM-WP(C) ENERG10C--ctn Mid-C_042010 2010GRC" xfId="9918"/>
    <cellStyle name="_Worksheet_NIM Summary_DEM-WP(C) ENERG10C--ctn Mid-C_042010 2010GRC 2" xfId="39772"/>
    <cellStyle name="_Worksheet_Transmission Workbook for May BOD" xfId="5569"/>
    <cellStyle name="_Worksheet_Transmission Workbook for May BOD 2" xfId="5570"/>
    <cellStyle name="_Worksheet_Transmission Workbook for May BOD 2 2" xfId="14773"/>
    <cellStyle name="_Worksheet_Transmission Workbook for May BOD 2 2 2" xfId="29395"/>
    <cellStyle name="_Worksheet_Transmission Workbook for May BOD 2 2 2 2" xfId="29396"/>
    <cellStyle name="_Worksheet_Transmission Workbook for May BOD 2 3" xfId="29397"/>
    <cellStyle name="_Worksheet_Transmission Workbook for May BOD 2 3 2" xfId="29398"/>
    <cellStyle name="_Worksheet_Transmission Workbook for May BOD 2 4" xfId="29399"/>
    <cellStyle name="_Worksheet_Transmission Workbook for May BOD 2 4 2" xfId="29400"/>
    <cellStyle name="_Worksheet_Transmission Workbook for May BOD 3" xfId="12747"/>
    <cellStyle name="_Worksheet_Transmission Workbook for May BOD 3 2" xfId="29401"/>
    <cellStyle name="_Worksheet_Transmission Workbook for May BOD 3 2 2" xfId="29402"/>
    <cellStyle name="_Worksheet_Transmission Workbook for May BOD 3 3" xfId="29403"/>
    <cellStyle name="_Worksheet_Transmission Workbook for May BOD 4" xfId="29404"/>
    <cellStyle name="_Worksheet_Transmission Workbook for May BOD 4 2" xfId="29405"/>
    <cellStyle name="_Worksheet_Transmission Workbook for May BOD 4 2 2" xfId="29406"/>
    <cellStyle name="_Worksheet_Transmission Workbook for May BOD 4 3" xfId="29407"/>
    <cellStyle name="_Worksheet_Transmission Workbook for May BOD 5" xfId="29408"/>
    <cellStyle name="_Worksheet_Transmission Workbook for May BOD 5 2" xfId="29409"/>
    <cellStyle name="_Worksheet_Transmission Workbook for May BOD 6" xfId="29410"/>
    <cellStyle name="_Worksheet_Transmission Workbook for May BOD 6 2" xfId="29411"/>
    <cellStyle name="_Worksheet_Transmission Workbook for May BOD_DEM-WP(C) ENERG10C--ctn Mid-C_042010 2010GRC" xfId="9919"/>
    <cellStyle name="_Worksheet_Transmission Workbook for May BOD_DEM-WP(C) ENERG10C--ctn Mid-C_042010 2010GRC 2" xfId="39773"/>
    <cellStyle name="_Worksheet_Wind Integration 10GRC" xfId="5571"/>
    <cellStyle name="_Worksheet_Wind Integration 10GRC 2" xfId="5572"/>
    <cellStyle name="_Worksheet_Wind Integration 10GRC 2 2" xfId="14774"/>
    <cellStyle name="_Worksheet_Wind Integration 10GRC 2 2 2" xfId="29412"/>
    <cellStyle name="_Worksheet_Wind Integration 10GRC 2 2 2 2" xfId="29413"/>
    <cellStyle name="_Worksheet_Wind Integration 10GRC 2 3" xfId="29414"/>
    <cellStyle name="_Worksheet_Wind Integration 10GRC 2 3 2" xfId="29415"/>
    <cellStyle name="_Worksheet_Wind Integration 10GRC 2 4" xfId="29416"/>
    <cellStyle name="_Worksheet_Wind Integration 10GRC 2 4 2" xfId="29417"/>
    <cellStyle name="_Worksheet_Wind Integration 10GRC 3" xfId="12748"/>
    <cellStyle name="_Worksheet_Wind Integration 10GRC 3 2" xfId="29418"/>
    <cellStyle name="_Worksheet_Wind Integration 10GRC 3 2 2" xfId="29419"/>
    <cellStyle name="_Worksheet_Wind Integration 10GRC 3 3" xfId="29420"/>
    <cellStyle name="_Worksheet_Wind Integration 10GRC 4" xfId="29421"/>
    <cellStyle name="_Worksheet_Wind Integration 10GRC 4 2" xfId="29422"/>
    <cellStyle name="_Worksheet_Wind Integration 10GRC 4 2 2" xfId="29423"/>
    <cellStyle name="_Worksheet_Wind Integration 10GRC 4 3" xfId="29424"/>
    <cellStyle name="_Worksheet_Wind Integration 10GRC 5" xfId="29425"/>
    <cellStyle name="_Worksheet_Wind Integration 10GRC 5 2" xfId="29426"/>
    <cellStyle name="_Worksheet_Wind Integration 10GRC 6" xfId="29427"/>
    <cellStyle name="_Worksheet_Wind Integration 10GRC 6 2" xfId="29428"/>
    <cellStyle name="_Worksheet_Wind Integration 10GRC_DEM-WP(C) ENERG10C--ctn Mid-C_042010 2010GRC" xfId="9920"/>
    <cellStyle name="_Worksheet_Wind Integration 10GRC_DEM-WP(C) ENERG10C--ctn Mid-C_042010 2010GRC 2" xfId="39774"/>
    <cellStyle name="0,0_x000d__x000a_NA_x000d__x000a_" xfId="5573"/>
    <cellStyle name="0,0_x000d__x000a_NA_x000d__x000a_ 2" xfId="14775"/>
    <cellStyle name="0,0_x000d__x000a_NA_x000d__x000a_ 2 2" xfId="29429"/>
    <cellStyle name="0,0_x000d__x000a_NA_x000d__x000a_ 2 2 2" xfId="29430"/>
    <cellStyle name="0,0_x000d__x000a_NA_x000d__x000a_ 2 3" xfId="29431"/>
    <cellStyle name="0,0_x000d__x000a_NA_x000d__x000a_ 3" xfId="29432"/>
    <cellStyle name="0,0_x000d__x000a_NA_x000d__x000a_ 3 2" xfId="29433"/>
    <cellStyle name="0,0_x000d__x000a_NA_x000d__x000a_ 4" xfId="29434"/>
    <cellStyle name="0,0_x000d__x000a_NA_x000d__x000a_ 4 2" xfId="29435"/>
    <cellStyle name="0000" xfId="10923"/>
    <cellStyle name="000000" xfId="10924"/>
    <cellStyle name="14BLIN - Style8" xfId="9921"/>
    <cellStyle name="14-BT - Style1" xfId="9922"/>
    <cellStyle name="20% - Accent1" xfId="5574" builtinId="30" customBuiltin="1"/>
    <cellStyle name="20% - Accent1 10" xfId="9923"/>
    <cellStyle name="20% - Accent1 10 2" xfId="29436"/>
    <cellStyle name="20% - Accent1 10 2 2" xfId="29437"/>
    <cellStyle name="20% - Accent1 10 3" xfId="29438"/>
    <cellStyle name="20% - Accent1 10 4" xfId="29439"/>
    <cellStyle name="20% - Accent1 11" xfId="14776"/>
    <cellStyle name="20% - Accent1 11 2" xfId="29440"/>
    <cellStyle name="20% - Accent1 11 3" xfId="29441"/>
    <cellStyle name="20% - Accent1 12" xfId="29442"/>
    <cellStyle name="20% - Accent1 2" xfId="5575"/>
    <cellStyle name="20% - Accent1 2 2" xfId="5576"/>
    <cellStyle name="20% - Accent1 2 2 2" xfId="5577"/>
    <cellStyle name="20% - Accent1 2 2 2 2" xfId="9924"/>
    <cellStyle name="20% - Accent1 2 2 2 2 2" xfId="29443"/>
    <cellStyle name="20% - Accent1 2 2 2 3" xfId="29444"/>
    <cellStyle name="20% - Accent1 2 2 2 3 2" xfId="29445"/>
    <cellStyle name="20% - Accent1 2 2 3" xfId="9925"/>
    <cellStyle name="20% - Accent1 2 2 3 2" xfId="29446"/>
    <cellStyle name="20% - Accent1 2 2 3 2 2" xfId="29447"/>
    <cellStyle name="20% - Accent1 2 2 3 3" xfId="29448"/>
    <cellStyle name="20% - Accent1 2 2 4" xfId="29449"/>
    <cellStyle name="20% - Accent1 2 2 4 2" xfId="29450"/>
    <cellStyle name="20% - Accent1 2 2 5" xfId="29451"/>
    <cellStyle name="20% - Accent1 2 2 5 2" xfId="29452"/>
    <cellStyle name="20% - Accent1 2 3" xfId="5578"/>
    <cellStyle name="20% - Accent1 2 3 2" xfId="9926"/>
    <cellStyle name="20% - Accent1 2 3 2 2" xfId="9927"/>
    <cellStyle name="20% - Accent1 2 3 2 2 2" xfId="29453"/>
    <cellStyle name="20% - Accent1 2 3 2 3" xfId="29454"/>
    <cellStyle name="20% - Accent1 2 3 3" xfId="9928"/>
    <cellStyle name="20% - Accent1 2 3 3 2" xfId="29455"/>
    <cellStyle name="20% - Accent1 2 3 4" xfId="29456"/>
    <cellStyle name="20% - Accent1 2 3 4 2" xfId="29457"/>
    <cellStyle name="20% - Accent1 2 4" xfId="9929"/>
    <cellStyle name="20% - Accent1 2 4 2" xfId="9930"/>
    <cellStyle name="20% - Accent1 2 4 2 2" xfId="29458"/>
    <cellStyle name="20% - Accent1 2 4 2 2 2" xfId="29459"/>
    <cellStyle name="20% - Accent1 2 4 2 3" xfId="29460"/>
    <cellStyle name="20% - Accent1 2 4 2 3 2" xfId="29461"/>
    <cellStyle name="20% - Accent1 2 4 3" xfId="9931"/>
    <cellStyle name="20% - Accent1 2 4 3 2" xfId="29462"/>
    <cellStyle name="20% - Accent1 2 4 3 2 2" xfId="29463"/>
    <cellStyle name="20% - Accent1 2 4 3 3" xfId="29464"/>
    <cellStyle name="20% - Accent1 2 4 4" xfId="29465"/>
    <cellStyle name="20% - Accent1 2 4 4 2" xfId="29466"/>
    <cellStyle name="20% - Accent1 2 4 5" xfId="29467"/>
    <cellStyle name="20% - Accent1 2 4 5 2" xfId="29468"/>
    <cellStyle name="20% - Accent1 2 5" xfId="9932"/>
    <cellStyle name="20% - Accent1 2 5 2" xfId="29469"/>
    <cellStyle name="20% - Accent1 2 5 2 2" xfId="29470"/>
    <cellStyle name="20% - Accent1 2 5 3" xfId="29471"/>
    <cellStyle name="20% - Accent1 2 6" xfId="29472"/>
    <cellStyle name="20% - Accent1 2 6 2" xfId="29473"/>
    <cellStyle name="20% - Accent1 2 6 2 2" xfId="29474"/>
    <cellStyle name="20% - Accent1 2 6 3" xfId="29475"/>
    <cellStyle name="20% - Accent1 2 7" xfId="29476"/>
    <cellStyle name="20% - Accent1 2 7 2" xfId="29477"/>
    <cellStyle name="20% - Accent1 2 8" xfId="29478"/>
    <cellStyle name="20% - Accent1 2_12PCORC Wind Vestas and Royalties" xfId="29479"/>
    <cellStyle name="20% - Accent1 3" xfId="5579"/>
    <cellStyle name="20% - Accent1 3 2" xfId="5580"/>
    <cellStyle name="20% - Accent1 3 2 2" xfId="9933"/>
    <cellStyle name="20% - Accent1 3 2 2 2" xfId="29480"/>
    <cellStyle name="20% - Accent1 3 2 3" xfId="9934"/>
    <cellStyle name="20% - Accent1 3 2 3 2" xfId="29481"/>
    <cellStyle name="20% - Accent1 3 2 4" xfId="12749"/>
    <cellStyle name="20% - Accent1 3 2 4 2" xfId="39775"/>
    <cellStyle name="20% - Accent1 3 2 5" xfId="39776"/>
    <cellStyle name="20% - Accent1 3 3" xfId="5581"/>
    <cellStyle name="20% - Accent1 3 3 2" xfId="12750"/>
    <cellStyle name="20% - Accent1 3 3 2 2" xfId="29482"/>
    <cellStyle name="20% - Accent1 3 3 2 2 2" xfId="40055"/>
    <cellStyle name="20% - Accent1 3 3 2 3" xfId="29483"/>
    <cellStyle name="20% - Accent1 3 3 2 4" xfId="29484"/>
    <cellStyle name="20% - Accent1 3 3 3" xfId="15678"/>
    <cellStyle name="20% - Accent1 3 3 3 2" xfId="40056"/>
    <cellStyle name="20% - Accent1 3 3 4" xfId="40057"/>
    <cellStyle name="20% - Accent1 3 4" xfId="9935"/>
    <cellStyle name="20% - Accent1 3 4 2" xfId="29485"/>
    <cellStyle name="20% - Accent1 3 4 2 2" xfId="29486"/>
    <cellStyle name="20% - Accent1 3 4 3" xfId="29487"/>
    <cellStyle name="20% - Accent1 3 4 4" xfId="29488"/>
    <cellStyle name="20% - Accent1 3 5" xfId="29489"/>
    <cellStyle name="20% - Accent1 3 5 2" xfId="29490"/>
    <cellStyle name="20% - Accent1 3 6" xfId="29491"/>
    <cellStyle name="20% - Accent1 4" xfId="5582"/>
    <cellStyle name="20% - Accent1 4 2" xfId="5583"/>
    <cellStyle name="20% - Accent1 4 2 2" xfId="5584"/>
    <cellStyle name="20% - Accent1 4 2 2 2" xfId="16506"/>
    <cellStyle name="20% - Accent1 4 2 3" xfId="5585"/>
    <cellStyle name="20% - Accent1 4 2 3 2" xfId="16507"/>
    <cellStyle name="20% - Accent1 4 2 4" xfId="5586"/>
    <cellStyle name="20% - Accent1 4 2 4 2" xfId="19488"/>
    <cellStyle name="20% - Accent1 4 2 5" xfId="16505"/>
    <cellStyle name="20% - Accent1 4 3" xfId="5587"/>
    <cellStyle name="20% - Accent1 4 3 2" xfId="5588"/>
    <cellStyle name="20% - Accent1 4 3 2 2" xfId="16509"/>
    <cellStyle name="20% - Accent1 4 3 3" xfId="16508"/>
    <cellStyle name="20% - Accent1 4 4" xfId="5589"/>
    <cellStyle name="20% - Accent1 4 4 2" xfId="16510"/>
    <cellStyle name="20% - Accent1 4 5" xfId="5590"/>
    <cellStyle name="20% - Accent1 4 5 2" xfId="16511"/>
    <cellStyle name="20% - Accent1 4 6" xfId="5591"/>
    <cellStyle name="20% - Accent1 4 6 2" xfId="19489"/>
    <cellStyle name="20% - Accent1 4 7" xfId="5592"/>
    <cellStyle name="20% - Accent1 4 7 2" xfId="19490"/>
    <cellStyle name="20% - Accent1 4 8" xfId="14777"/>
    <cellStyle name="20% - Accent1 5" xfId="5593"/>
    <cellStyle name="20% - Accent1 5 2" xfId="9936"/>
    <cellStyle name="20% - Accent1 5 2 2" xfId="29492"/>
    <cellStyle name="20% - Accent1 5 2 2 2" xfId="29493"/>
    <cellStyle name="20% - Accent1 5 2 3" xfId="29494"/>
    <cellStyle name="20% - Accent1 5 3" xfId="12751"/>
    <cellStyle name="20% - Accent1 5 3 2" xfId="29495"/>
    <cellStyle name="20% - Accent1 5 3 3" xfId="29496"/>
    <cellStyle name="20% - Accent1 5 4" xfId="15386"/>
    <cellStyle name="20% - Accent1 5 4 2" xfId="29497"/>
    <cellStyle name="20% - Accent1 5 4 3" xfId="29498"/>
    <cellStyle name="20% - Accent1 5 5" xfId="39777"/>
    <cellStyle name="20% - Accent1 6" xfId="9937"/>
    <cellStyle name="20% - Accent1 6 2" xfId="9938"/>
    <cellStyle name="20% - Accent1 6 2 2" xfId="29499"/>
    <cellStyle name="20% - Accent1 6 2 2 2" xfId="29500"/>
    <cellStyle name="20% - Accent1 6 2 3" xfId="29501"/>
    <cellStyle name="20% - Accent1 6 2 4" xfId="29502"/>
    <cellStyle name="20% - Accent1 6 3" xfId="29503"/>
    <cellStyle name="20% - Accent1 6 3 2" xfId="29504"/>
    <cellStyle name="20% - Accent1 6 3 3" xfId="29505"/>
    <cellStyle name="20% - Accent1 6 4" xfId="29506"/>
    <cellStyle name="20% - Accent1 6 4 2" xfId="29507"/>
    <cellStyle name="20% - Accent1 6 5" xfId="29508"/>
    <cellStyle name="20% - Accent1 7" xfId="9939"/>
    <cellStyle name="20% - Accent1 7 2" xfId="29509"/>
    <cellStyle name="20% - Accent1 7 2 2" xfId="29510"/>
    <cellStyle name="20% - Accent1 7 2 2 2" xfId="29511"/>
    <cellStyle name="20% - Accent1 7 2 3" xfId="29512"/>
    <cellStyle name="20% - Accent1 7 2 4" xfId="29513"/>
    <cellStyle name="20% - Accent1 7 3" xfId="29514"/>
    <cellStyle name="20% - Accent1 7 3 2" xfId="29515"/>
    <cellStyle name="20% - Accent1 7 4" xfId="29516"/>
    <cellStyle name="20% - Accent1 7 4 2" xfId="29517"/>
    <cellStyle name="20% - Accent1 7 5" xfId="29518"/>
    <cellStyle name="20% - Accent1 8" xfId="9940"/>
    <cellStyle name="20% - Accent1 8 2" xfId="29519"/>
    <cellStyle name="20% - Accent1 8 2 2" xfId="29520"/>
    <cellStyle name="20% - Accent1 8 2 3" xfId="29521"/>
    <cellStyle name="20% - Accent1 8 3" xfId="29522"/>
    <cellStyle name="20% - Accent1 9" xfId="9941"/>
    <cellStyle name="20% - Accent1 9 2" xfId="29523"/>
    <cellStyle name="20% - Accent1 9 2 2" xfId="29524"/>
    <cellStyle name="20% - Accent1 9 2 3" xfId="29525"/>
    <cellStyle name="20% - Accent1 9 3" xfId="29526"/>
    <cellStyle name="20% - Accent1 9 4" xfId="29527"/>
    <cellStyle name="20% - Accent1 9 5" xfId="29528"/>
    <cellStyle name="20% - Accent2" xfId="5594" builtinId="34" customBuiltin="1"/>
    <cellStyle name="20% - Accent2 10" xfId="9942"/>
    <cellStyle name="20% - Accent2 10 2" xfId="29529"/>
    <cellStyle name="20% - Accent2 10 2 2" xfId="29530"/>
    <cellStyle name="20% - Accent2 10 3" xfId="29531"/>
    <cellStyle name="20% - Accent2 10 4" xfId="29532"/>
    <cellStyle name="20% - Accent2 11" xfId="14778"/>
    <cellStyle name="20% - Accent2 11 2" xfId="29533"/>
    <cellStyle name="20% - Accent2 11 3" xfId="29534"/>
    <cellStyle name="20% - Accent2 12" xfId="29535"/>
    <cellStyle name="20% - Accent2 2" xfId="5595"/>
    <cellStyle name="20% - Accent2 2 2" xfId="5596"/>
    <cellStyle name="20% - Accent2 2 2 2" xfId="5597"/>
    <cellStyle name="20% - Accent2 2 2 2 2" xfId="9943"/>
    <cellStyle name="20% - Accent2 2 2 2 2 2" xfId="29536"/>
    <cellStyle name="20% - Accent2 2 2 2 3" xfId="29537"/>
    <cellStyle name="20% - Accent2 2 2 2 3 2" xfId="29538"/>
    <cellStyle name="20% - Accent2 2 2 3" xfId="9944"/>
    <cellStyle name="20% - Accent2 2 2 3 2" xfId="29539"/>
    <cellStyle name="20% - Accent2 2 2 3 2 2" xfId="29540"/>
    <cellStyle name="20% - Accent2 2 2 3 3" xfId="29541"/>
    <cellStyle name="20% - Accent2 2 2 4" xfId="29542"/>
    <cellStyle name="20% - Accent2 2 2 4 2" xfId="29543"/>
    <cellStyle name="20% - Accent2 2 2 5" xfId="29544"/>
    <cellStyle name="20% - Accent2 2 2 5 2" xfId="29545"/>
    <cellStyle name="20% - Accent2 2 3" xfId="5598"/>
    <cellStyle name="20% - Accent2 2 3 2" xfId="9945"/>
    <cellStyle name="20% - Accent2 2 3 2 2" xfId="9946"/>
    <cellStyle name="20% - Accent2 2 3 2 2 2" xfId="29546"/>
    <cellStyle name="20% - Accent2 2 3 2 3" xfId="29547"/>
    <cellStyle name="20% - Accent2 2 3 3" xfId="9947"/>
    <cellStyle name="20% - Accent2 2 3 3 2" xfId="29548"/>
    <cellStyle name="20% - Accent2 2 3 4" xfId="29549"/>
    <cellStyle name="20% - Accent2 2 3 4 2" xfId="29550"/>
    <cellStyle name="20% - Accent2 2 4" xfId="9948"/>
    <cellStyle name="20% - Accent2 2 4 2" xfId="9949"/>
    <cellStyle name="20% - Accent2 2 4 2 2" xfId="29551"/>
    <cellStyle name="20% - Accent2 2 4 2 2 2" xfId="29552"/>
    <cellStyle name="20% - Accent2 2 4 2 3" xfId="29553"/>
    <cellStyle name="20% - Accent2 2 4 2 3 2" xfId="29554"/>
    <cellStyle name="20% - Accent2 2 4 3" xfId="9950"/>
    <cellStyle name="20% - Accent2 2 4 3 2" xfId="29555"/>
    <cellStyle name="20% - Accent2 2 4 3 2 2" xfId="29556"/>
    <cellStyle name="20% - Accent2 2 4 3 3" xfId="29557"/>
    <cellStyle name="20% - Accent2 2 4 4" xfId="29558"/>
    <cellStyle name="20% - Accent2 2 4 4 2" xfId="29559"/>
    <cellStyle name="20% - Accent2 2 4 5" xfId="29560"/>
    <cellStyle name="20% - Accent2 2 4 5 2" xfId="29561"/>
    <cellStyle name="20% - Accent2 2 5" xfId="9951"/>
    <cellStyle name="20% - Accent2 2 5 2" xfId="29562"/>
    <cellStyle name="20% - Accent2 2 5 2 2" xfId="29563"/>
    <cellStyle name="20% - Accent2 2 5 3" xfId="29564"/>
    <cellStyle name="20% - Accent2 2 6" xfId="29565"/>
    <cellStyle name="20% - Accent2 2 6 2" xfId="29566"/>
    <cellStyle name="20% - Accent2 2 6 2 2" xfId="29567"/>
    <cellStyle name="20% - Accent2 2 6 3" xfId="29568"/>
    <cellStyle name="20% - Accent2 2 7" xfId="29569"/>
    <cellStyle name="20% - Accent2 2 7 2" xfId="29570"/>
    <cellStyle name="20% - Accent2 2 8" xfId="29571"/>
    <cellStyle name="20% - Accent2 2_12PCORC Wind Vestas and Royalties" xfId="29572"/>
    <cellStyle name="20% - Accent2 3" xfId="5599"/>
    <cellStyle name="20% - Accent2 3 2" xfId="5600"/>
    <cellStyle name="20% - Accent2 3 2 2" xfId="9952"/>
    <cellStyle name="20% - Accent2 3 2 2 2" xfId="29573"/>
    <cellStyle name="20% - Accent2 3 2 3" xfId="9953"/>
    <cellStyle name="20% - Accent2 3 2 3 2" xfId="29574"/>
    <cellStyle name="20% - Accent2 3 2 4" xfId="12752"/>
    <cellStyle name="20% - Accent2 3 2 4 2" xfId="39778"/>
    <cellStyle name="20% - Accent2 3 2 5" xfId="39779"/>
    <cellStyle name="20% - Accent2 3 3" xfId="5601"/>
    <cellStyle name="20% - Accent2 3 3 2" xfId="12753"/>
    <cellStyle name="20% - Accent2 3 3 2 2" xfId="29575"/>
    <cellStyle name="20% - Accent2 3 3 2 2 2" xfId="40058"/>
    <cellStyle name="20% - Accent2 3 3 2 3" xfId="29576"/>
    <cellStyle name="20% - Accent2 3 3 2 4" xfId="29577"/>
    <cellStyle name="20% - Accent2 3 3 3" xfId="15679"/>
    <cellStyle name="20% - Accent2 3 3 3 2" xfId="40059"/>
    <cellStyle name="20% - Accent2 3 3 4" xfId="40060"/>
    <cellStyle name="20% - Accent2 3 4" xfId="9954"/>
    <cellStyle name="20% - Accent2 3 4 2" xfId="29578"/>
    <cellStyle name="20% - Accent2 3 4 2 2" xfId="29579"/>
    <cellStyle name="20% - Accent2 3 4 3" xfId="29580"/>
    <cellStyle name="20% - Accent2 3 4 4" xfId="29581"/>
    <cellStyle name="20% - Accent2 3 5" xfId="29582"/>
    <cellStyle name="20% - Accent2 3 5 2" xfId="29583"/>
    <cellStyle name="20% - Accent2 3 6" xfId="29584"/>
    <cellStyle name="20% - Accent2 4" xfId="5602"/>
    <cellStyle name="20% - Accent2 4 2" xfId="5603"/>
    <cellStyle name="20% - Accent2 4 2 2" xfId="5604"/>
    <cellStyle name="20% - Accent2 4 2 2 2" xfId="16513"/>
    <cellStyle name="20% - Accent2 4 2 3" xfId="5605"/>
    <cellStyle name="20% - Accent2 4 2 3 2" xfId="16514"/>
    <cellStyle name="20% - Accent2 4 2 4" xfId="5606"/>
    <cellStyle name="20% - Accent2 4 2 4 2" xfId="19491"/>
    <cellStyle name="20% - Accent2 4 2 5" xfId="16512"/>
    <cellStyle name="20% - Accent2 4 3" xfId="5607"/>
    <cellStyle name="20% - Accent2 4 3 2" xfId="5608"/>
    <cellStyle name="20% - Accent2 4 3 2 2" xfId="16516"/>
    <cellStyle name="20% - Accent2 4 3 3" xfId="16515"/>
    <cellStyle name="20% - Accent2 4 4" xfId="5609"/>
    <cellStyle name="20% - Accent2 4 4 2" xfId="16517"/>
    <cellStyle name="20% - Accent2 4 5" xfId="5610"/>
    <cellStyle name="20% - Accent2 4 5 2" xfId="16518"/>
    <cellStyle name="20% - Accent2 4 6" xfId="5611"/>
    <cellStyle name="20% - Accent2 4 6 2" xfId="19492"/>
    <cellStyle name="20% - Accent2 4 7" xfId="5612"/>
    <cellStyle name="20% - Accent2 4 7 2" xfId="19493"/>
    <cellStyle name="20% - Accent2 4 8" xfId="14779"/>
    <cellStyle name="20% - Accent2 5" xfId="5613"/>
    <cellStyle name="20% - Accent2 5 2" xfId="9955"/>
    <cellStyle name="20% - Accent2 5 2 2" xfId="29585"/>
    <cellStyle name="20% - Accent2 5 2 2 2" xfId="29586"/>
    <cellStyle name="20% - Accent2 5 2 3" xfId="29587"/>
    <cellStyle name="20% - Accent2 5 3" xfId="12754"/>
    <cellStyle name="20% - Accent2 5 3 2" xfId="29588"/>
    <cellStyle name="20% - Accent2 5 3 3" xfId="29589"/>
    <cellStyle name="20% - Accent2 5 4" xfId="15387"/>
    <cellStyle name="20% - Accent2 5 4 2" xfId="29590"/>
    <cellStyle name="20% - Accent2 5 4 3" xfId="29591"/>
    <cellStyle name="20% - Accent2 5 5" xfId="39780"/>
    <cellStyle name="20% - Accent2 6" xfId="9956"/>
    <cellStyle name="20% - Accent2 6 2" xfId="9957"/>
    <cellStyle name="20% - Accent2 6 2 2" xfId="29592"/>
    <cellStyle name="20% - Accent2 6 2 2 2" xfId="29593"/>
    <cellStyle name="20% - Accent2 6 2 3" xfId="29594"/>
    <cellStyle name="20% - Accent2 6 2 4" xfId="29595"/>
    <cellStyle name="20% - Accent2 6 3" xfId="29596"/>
    <cellStyle name="20% - Accent2 6 3 2" xfId="29597"/>
    <cellStyle name="20% - Accent2 6 3 3" xfId="29598"/>
    <cellStyle name="20% - Accent2 6 4" xfId="29599"/>
    <cellStyle name="20% - Accent2 6 4 2" xfId="29600"/>
    <cellStyle name="20% - Accent2 6 5" xfId="29601"/>
    <cellStyle name="20% - Accent2 7" xfId="9958"/>
    <cellStyle name="20% - Accent2 7 2" xfId="29602"/>
    <cellStyle name="20% - Accent2 7 2 2" xfId="29603"/>
    <cellStyle name="20% - Accent2 7 2 2 2" xfId="29604"/>
    <cellStyle name="20% - Accent2 7 2 3" xfId="29605"/>
    <cellStyle name="20% - Accent2 7 2 4" xfId="29606"/>
    <cellStyle name="20% - Accent2 7 3" xfId="29607"/>
    <cellStyle name="20% - Accent2 7 3 2" xfId="29608"/>
    <cellStyle name="20% - Accent2 7 4" xfId="29609"/>
    <cellStyle name="20% - Accent2 7 4 2" xfId="29610"/>
    <cellStyle name="20% - Accent2 7 5" xfId="29611"/>
    <cellStyle name="20% - Accent2 8" xfId="9959"/>
    <cellStyle name="20% - Accent2 8 2" xfId="29612"/>
    <cellStyle name="20% - Accent2 8 2 2" xfId="29613"/>
    <cellStyle name="20% - Accent2 8 2 3" xfId="29614"/>
    <cellStyle name="20% - Accent2 8 3" xfId="29615"/>
    <cellStyle name="20% - Accent2 9" xfId="9960"/>
    <cellStyle name="20% - Accent2 9 2" xfId="29616"/>
    <cellStyle name="20% - Accent2 9 2 2" xfId="29617"/>
    <cellStyle name="20% - Accent2 9 2 3" xfId="29618"/>
    <cellStyle name="20% - Accent2 9 3" xfId="29619"/>
    <cellStyle name="20% - Accent2 9 4" xfId="29620"/>
    <cellStyle name="20% - Accent2 9 5" xfId="29621"/>
    <cellStyle name="20% - Accent3" xfId="5614" builtinId="38" customBuiltin="1"/>
    <cellStyle name="20% - Accent3 10" xfId="9961"/>
    <cellStyle name="20% - Accent3 10 2" xfId="29622"/>
    <cellStyle name="20% - Accent3 10 2 2" xfId="29623"/>
    <cellStyle name="20% - Accent3 10 3" xfId="29624"/>
    <cellStyle name="20% - Accent3 10 4" xfId="29625"/>
    <cellStyle name="20% - Accent3 11" xfId="14780"/>
    <cellStyle name="20% - Accent3 11 2" xfId="29626"/>
    <cellStyle name="20% - Accent3 11 3" xfId="29627"/>
    <cellStyle name="20% - Accent3 12" xfId="29628"/>
    <cellStyle name="20% - Accent3 2" xfId="5615"/>
    <cellStyle name="20% - Accent3 2 2" xfId="5616"/>
    <cellStyle name="20% - Accent3 2 2 2" xfId="5617"/>
    <cellStyle name="20% - Accent3 2 2 2 2" xfId="9962"/>
    <cellStyle name="20% - Accent3 2 2 2 2 2" xfId="29629"/>
    <cellStyle name="20% - Accent3 2 2 2 3" xfId="29630"/>
    <cellStyle name="20% - Accent3 2 2 2 3 2" xfId="29631"/>
    <cellStyle name="20% - Accent3 2 2 3" xfId="9963"/>
    <cellStyle name="20% - Accent3 2 2 3 2" xfId="29632"/>
    <cellStyle name="20% - Accent3 2 2 3 2 2" xfId="29633"/>
    <cellStyle name="20% - Accent3 2 2 3 3" xfId="29634"/>
    <cellStyle name="20% - Accent3 2 2 4" xfId="29635"/>
    <cellStyle name="20% - Accent3 2 2 4 2" xfId="29636"/>
    <cellStyle name="20% - Accent3 2 2 5" xfId="29637"/>
    <cellStyle name="20% - Accent3 2 2 5 2" xfId="29638"/>
    <cellStyle name="20% - Accent3 2 3" xfId="5618"/>
    <cellStyle name="20% - Accent3 2 3 2" xfId="9964"/>
    <cellStyle name="20% - Accent3 2 3 2 2" xfId="9965"/>
    <cellStyle name="20% - Accent3 2 3 2 2 2" xfId="29639"/>
    <cellStyle name="20% - Accent3 2 3 2 3" xfId="29640"/>
    <cellStyle name="20% - Accent3 2 3 3" xfId="9966"/>
    <cellStyle name="20% - Accent3 2 3 3 2" xfId="29641"/>
    <cellStyle name="20% - Accent3 2 3 4" xfId="29642"/>
    <cellStyle name="20% - Accent3 2 3 4 2" xfId="29643"/>
    <cellStyle name="20% - Accent3 2 4" xfId="9967"/>
    <cellStyle name="20% - Accent3 2 4 2" xfId="9968"/>
    <cellStyle name="20% - Accent3 2 4 2 2" xfId="29644"/>
    <cellStyle name="20% - Accent3 2 4 2 2 2" xfId="29645"/>
    <cellStyle name="20% - Accent3 2 4 2 3" xfId="29646"/>
    <cellStyle name="20% - Accent3 2 4 2 3 2" xfId="29647"/>
    <cellStyle name="20% - Accent3 2 4 3" xfId="9969"/>
    <cellStyle name="20% - Accent3 2 4 3 2" xfId="29648"/>
    <cellStyle name="20% - Accent3 2 4 3 2 2" xfId="29649"/>
    <cellStyle name="20% - Accent3 2 4 3 3" xfId="29650"/>
    <cellStyle name="20% - Accent3 2 4 4" xfId="29651"/>
    <cellStyle name="20% - Accent3 2 4 4 2" xfId="29652"/>
    <cellStyle name="20% - Accent3 2 4 5" xfId="29653"/>
    <cellStyle name="20% - Accent3 2 4 5 2" xfId="29654"/>
    <cellStyle name="20% - Accent3 2 5" xfId="9970"/>
    <cellStyle name="20% - Accent3 2 5 2" xfId="29655"/>
    <cellStyle name="20% - Accent3 2 5 2 2" xfId="29656"/>
    <cellStyle name="20% - Accent3 2 5 3" xfId="29657"/>
    <cellStyle name="20% - Accent3 2 6" xfId="29658"/>
    <cellStyle name="20% - Accent3 2 6 2" xfId="29659"/>
    <cellStyle name="20% - Accent3 2 6 2 2" xfId="29660"/>
    <cellStyle name="20% - Accent3 2 6 3" xfId="29661"/>
    <cellStyle name="20% - Accent3 2 7" xfId="29662"/>
    <cellStyle name="20% - Accent3 2 7 2" xfId="29663"/>
    <cellStyle name="20% - Accent3 2 8" xfId="29664"/>
    <cellStyle name="20% - Accent3 2_12PCORC Wind Vestas and Royalties" xfId="29665"/>
    <cellStyle name="20% - Accent3 3" xfId="5619"/>
    <cellStyle name="20% - Accent3 3 2" xfId="5620"/>
    <cellStyle name="20% - Accent3 3 2 2" xfId="9971"/>
    <cellStyle name="20% - Accent3 3 2 2 2" xfId="29666"/>
    <cellStyle name="20% - Accent3 3 2 3" xfId="9972"/>
    <cellStyle name="20% - Accent3 3 2 3 2" xfId="29667"/>
    <cellStyle name="20% - Accent3 3 2 4" xfId="12755"/>
    <cellStyle name="20% - Accent3 3 2 4 2" xfId="39781"/>
    <cellStyle name="20% - Accent3 3 2 5" xfId="39782"/>
    <cellStyle name="20% - Accent3 3 3" xfId="5621"/>
    <cellStyle name="20% - Accent3 3 3 2" xfId="12756"/>
    <cellStyle name="20% - Accent3 3 3 2 2" xfId="29668"/>
    <cellStyle name="20% - Accent3 3 3 2 2 2" xfId="40061"/>
    <cellStyle name="20% - Accent3 3 3 2 3" xfId="29669"/>
    <cellStyle name="20% - Accent3 3 3 2 4" xfId="29670"/>
    <cellStyle name="20% - Accent3 3 3 3" xfId="15680"/>
    <cellStyle name="20% - Accent3 3 3 3 2" xfId="40062"/>
    <cellStyle name="20% - Accent3 3 3 4" xfId="40063"/>
    <cellStyle name="20% - Accent3 3 4" xfId="9973"/>
    <cellStyle name="20% - Accent3 3 4 2" xfId="29671"/>
    <cellStyle name="20% - Accent3 3 4 2 2" xfId="29672"/>
    <cellStyle name="20% - Accent3 3 4 3" xfId="29673"/>
    <cellStyle name="20% - Accent3 3 4 4" xfId="29674"/>
    <cellStyle name="20% - Accent3 3 5" xfId="29675"/>
    <cellStyle name="20% - Accent3 3 5 2" xfId="29676"/>
    <cellStyle name="20% - Accent3 3 6" xfId="29677"/>
    <cellStyle name="20% - Accent3 4" xfId="5622"/>
    <cellStyle name="20% - Accent3 4 2" xfId="5623"/>
    <cellStyle name="20% - Accent3 4 2 2" xfId="5624"/>
    <cellStyle name="20% - Accent3 4 2 2 2" xfId="16520"/>
    <cellStyle name="20% - Accent3 4 2 3" xfId="5625"/>
    <cellStyle name="20% - Accent3 4 2 3 2" xfId="16521"/>
    <cellStyle name="20% - Accent3 4 2 4" xfId="5626"/>
    <cellStyle name="20% - Accent3 4 2 4 2" xfId="19494"/>
    <cellStyle name="20% - Accent3 4 2 5" xfId="16519"/>
    <cellStyle name="20% - Accent3 4 3" xfId="5627"/>
    <cellStyle name="20% - Accent3 4 3 2" xfId="5628"/>
    <cellStyle name="20% - Accent3 4 3 2 2" xfId="16523"/>
    <cellStyle name="20% - Accent3 4 3 3" xfId="16522"/>
    <cellStyle name="20% - Accent3 4 4" xfId="5629"/>
    <cellStyle name="20% - Accent3 4 4 2" xfId="16524"/>
    <cellStyle name="20% - Accent3 4 5" xfId="5630"/>
    <cellStyle name="20% - Accent3 4 5 2" xfId="16525"/>
    <cellStyle name="20% - Accent3 4 6" xfId="5631"/>
    <cellStyle name="20% - Accent3 4 6 2" xfId="19495"/>
    <cellStyle name="20% - Accent3 4 7" xfId="5632"/>
    <cellStyle name="20% - Accent3 4 7 2" xfId="19496"/>
    <cellStyle name="20% - Accent3 4 8" xfId="14782"/>
    <cellStyle name="20% - Accent3 5" xfId="5633"/>
    <cellStyle name="20% - Accent3 5 2" xfId="9974"/>
    <cellStyle name="20% - Accent3 5 2 2" xfId="29678"/>
    <cellStyle name="20% - Accent3 5 2 2 2" xfId="29679"/>
    <cellStyle name="20% - Accent3 5 2 3" xfId="29680"/>
    <cellStyle name="20% - Accent3 5 3" xfId="12757"/>
    <cellStyle name="20% - Accent3 5 3 2" xfId="29681"/>
    <cellStyle name="20% - Accent3 5 3 3" xfId="29682"/>
    <cellStyle name="20% - Accent3 5 4" xfId="15388"/>
    <cellStyle name="20% - Accent3 5 4 2" xfId="29683"/>
    <cellStyle name="20% - Accent3 5 4 3" xfId="29684"/>
    <cellStyle name="20% - Accent3 5 5" xfId="39783"/>
    <cellStyle name="20% - Accent3 6" xfId="9975"/>
    <cellStyle name="20% - Accent3 6 2" xfId="9976"/>
    <cellStyle name="20% - Accent3 6 2 2" xfId="29685"/>
    <cellStyle name="20% - Accent3 6 2 2 2" xfId="29686"/>
    <cellStyle name="20% - Accent3 6 2 3" xfId="29687"/>
    <cellStyle name="20% - Accent3 6 2 4" xfId="29688"/>
    <cellStyle name="20% - Accent3 6 3" xfId="29689"/>
    <cellStyle name="20% - Accent3 6 3 2" xfId="29690"/>
    <cellStyle name="20% - Accent3 6 3 3" xfId="29691"/>
    <cellStyle name="20% - Accent3 6 4" xfId="29692"/>
    <cellStyle name="20% - Accent3 6 4 2" xfId="29693"/>
    <cellStyle name="20% - Accent3 6 5" xfId="29694"/>
    <cellStyle name="20% - Accent3 7" xfId="9977"/>
    <cellStyle name="20% - Accent3 7 2" xfId="29695"/>
    <cellStyle name="20% - Accent3 7 2 2" xfId="29696"/>
    <cellStyle name="20% - Accent3 7 2 2 2" xfId="29697"/>
    <cellStyle name="20% - Accent3 7 2 3" xfId="29698"/>
    <cellStyle name="20% - Accent3 7 2 4" xfId="29699"/>
    <cellStyle name="20% - Accent3 7 3" xfId="29700"/>
    <cellStyle name="20% - Accent3 7 3 2" xfId="29701"/>
    <cellStyle name="20% - Accent3 7 4" xfId="29702"/>
    <cellStyle name="20% - Accent3 7 4 2" xfId="29703"/>
    <cellStyle name="20% - Accent3 7 5" xfId="29704"/>
    <cellStyle name="20% - Accent3 8" xfId="9978"/>
    <cellStyle name="20% - Accent3 8 2" xfId="29705"/>
    <cellStyle name="20% - Accent3 8 2 2" xfId="29706"/>
    <cellStyle name="20% - Accent3 8 2 3" xfId="29707"/>
    <cellStyle name="20% - Accent3 8 3" xfId="29708"/>
    <cellStyle name="20% - Accent3 9" xfId="9979"/>
    <cellStyle name="20% - Accent3 9 2" xfId="29709"/>
    <cellStyle name="20% - Accent3 9 2 2" xfId="29710"/>
    <cellStyle name="20% - Accent3 9 2 3" xfId="29711"/>
    <cellStyle name="20% - Accent3 9 3" xfId="29712"/>
    <cellStyle name="20% - Accent3 9 4" xfId="29713"/>
    <cellStyle name="20% - Accent3 9 5" xfId="29714"/>
    <cellStyle name="20% - Accent4" xfId="5634" builtinId="42" customBuiltin="1"/>
    <cellStyle name="20% - Accent4 10" xfId="9980"/>
    <cellStyle name="20% - Accent4 10 2" xfId="29715"/>
    <cellStyle name="20% - Accent4 10 2 2" xfId="29716"/>
    <cellStyle name="20% - Accent4 10 3" xfId="29717"/>
    <cellStyle name="20% - Accent4 10 4" xfId="29718"/>
    <cellStyle name="20% - Accent4 11" xfId="14783"/>
    <cellStyle name="20% - Accent4 11 2" xfId="29719"/>
    <cellStyle name="20% - Accent4 11 3" xfId="29720"/>
    <cellStyle name="20% - Accent4 12" xfId="29721"/>
    <cellStyle name="20% - Accent4 2" xfId="5635"/>
    <cellStyle name="20% - Accent4 2 2" xfId="5636"/>
    <cellStyle name="20% - Accent4 2 2 2" xfId="5637"/>
    <cellStyle name="20% - Accent4 2 2 2 2" xfId="9981"/>
    <cellStyle name="20% - Accent4 2 2 2 2 2" xfId="29722"/>
    <cellStyle name="20% - Accent4 2 2 2 3" xfId="29723"/>
    <cellStyle name="20% - Accent4 2 2 2 3 2" xfId="29724"/>
    <cellStyle name="20% - Accent4 2 2 3" xfId="9982"/>
    <cellStyle name="20% - Accent4 2 2 3 2" xfId="29725"/>
    <cellStyle name="20% - Accent4 2 2 3 2 2" xfId="29726"/>
    <cellStyle name="20% - Accent4 2 2 3 3" xfId="29727"/>
    <cellStyle name="20% - Accent4 2 2 4" xfId="29728"/>
    <cellStyle name="20% - Accent4 2 2 4 2" xfId="29729"/>
    <cellStyle name="20% - Accent4 2 2 5" xfId="29730"/>
    <cellStyle name="20% - Accent4 2 2 5 2" xfId="29731"/>
    <cellStyle name="20% - Accent4 2 3" xfId="5638"/>
    <cellStyle name="20% - Accent4 2 3 2" xfId="9983"/>
    <cellStyle name="20% - Accent4 2 3 2 2" xfId="9984"/>
    <cellStyle name="20% - Accent4 2 3 2 2 2" xfId="29732"/>
    <cellStyle name="20% - Accent4 2 3 2 3" xfId="29733"/>
    <cellStyle name="20% - Accent4 2 3 3" xfId="9985"/>
    <cellStyle name="20% - Accent4 2 3 3 2" xfId="29734"/>
    <cellStyle name="20% - Accent4 2 3 4" xfId="29735"/>
    <cellStyle name="20% - Accent4 2 3 4 2" xfId="29736"/>
    <cellStyle name="20% - Accent4 2 4" xfId="9986"/>
    <cellStyle name="20% - Accent4 2 4 2" xfId="9987"/>
    <cellStyle name="20% - Accent4 2 4 2 2" xfId="29737"/>
    <cellStyle name="20% - Accent4 2 4 2 2 2" xfId="29738"/>
    <cellStyle name="20% - Accent4 2 4 2 3" xfId="29739"/>
    <cellStyle name="20% - Accent4 2 4 2 3 2" xfId="29740"/>
    <cellStyle name="20% - Accent4 2 4 3" xfId="9988"/>
    <cellStyle name="20% - Accent4 2 4 3 2" xfId="29741"/>
    <cellStyle name="20% - Accent4 2 4 3 2 2" xfId="29742"/>
    <cellStyle name="20% - Accent4 2 4 3 3" xfId="29743"/>
    <cellStyle name="20% - Accent4 2 4 4" xfId="29744"/>
    <cellStyle name="20% - Accent4 2 4 4 2" xfId="29745"/>
    <cellStyle name="20% - Accent4 2 4 5" xfId="29746"/>
    <cellStyle name="20% - Accent4 2 4 5 2" xfId="29747"/>
    <cellStyle name="20% - Accent4 2 5" xfId="9989"/>
    <cellStyle name="20% - Accent4 2 5 2" xfId="29748"/>
    <cellStyle name="20% - Accent4 2 5 2 2" xfId="29749"/>
    <cellStyle name="20% - Accent4 2 5 3" xfId="29750"/>
    <cellStyle name="20% - Accent4 2 6" xfId="29751"/>
    <cellStyle name="20% - Accent4 2 6 2" xfId="29752"/>
    <cellStyle name="20% - Accent4 2 6 2 2" xfId="29753"/>
    <cellStyle name="20% - Accent4 2 6 3" xfId="29754"/>
    <cellStyle name="20% - Accent4 2 7" xfId="29755"/>
    <cellStyle name="20% - Accent4 2 7 2" xfId="29756"/>
    <cellStyle name="20% - Accent4 2 8" xfId="29757"/>
    <cellStyle name="20% - Accent4 2_12PCORC Wind Vestas and Royalties" xfId="29758"/>
    <cellStyle name="20% - Accent4 3" xfId="5639"/>
    <cellStyle name="20% - Accent4 3 2" xfId="5640"/>
    <cellStyle name="20% - Accent4 3 2 2" xfId="9990"/>
    <cellStyle name="20% - Accent4 3 2 2 2" xfId="29759"/>
    <cellStyle name="20% - Accent4 3 2 3" xfId="9991"/>
    <cellStyle name="20% - Accent4 3 2 3 2" xfId="29760"/>
    <cellStyle name="20% - Accent4 3 2 4" xfId="12758"/>
    <cellStyle name="20% - Accent4 3 2 4 2" xfId="39784"/>
    <cellStyle name="20% - Accent4 3 2 5" xfId="39785"/>
    <cellStyle name="20% - Accent4 3 3" xfId="5641"/>
    <cellStyle name="20% - Accent4 3 3 2" xfId="12759"/>
    <cellStyle name="20% - Accent4 3 3 2 2" xfId="29761"/>
    <cellStyle name="20% - Accent4 3 3 2 2 2" xfId="40064"/>
    <cellStyle name="20% - Accent4 3 3 2 3" xfId="29762"/>
    <cellStyle name="20% - Accent4 3 3 2 4" xfId="29763"/>
    <cellStyle name="20% - Accent4 3 3 3" xfId="15681"/>
    <cellStyle name="20% - Accent4 3 3 3 2" xfId="40065"/>
    <cellStyle name="20% - Accent4 3 3 4" xfId="40066"/>
    <cellStyle name="20% - Accent4 3 4" xfId="9992"/>
    <cellStyle name="20% - Accent4 3 4 2" xfId="29764"/>
    <cellStyle name="20% - Accent4 3 4 2 2" xfId="29765"/>
    <cellStyle name="20% - Accent4 3 4 3" xfId="29766"/>
    <cellStyle name="20% - Accent4 3 4 4" xfId="29767"/>
    <cellStyle name="20% - Accent4 3 5" xfId="29768"/>
    <cellStyle name="20% - Accent4 3 5 2" xfId="29769"/>
    <cellStyle name="20% - Accent4 3 6" xfId="29770"/>
    <cellStyle name="20% - Accent4 4" xfId="5642"/>
    <cellStyle name="20% - Accent4 4 2" xfId="5643"/>
    <cellStyle name="20% - Accent4 4 2 2" xfId="5644"/>
    <cellStyle name="20% - Accent4 4 2 2 2" xfId="16527"/>
    <cellStyle name="20% - Accent4 4 2 3" xfId="5645"/>
    <cellStyle name="20% - Accent4 4 2 3 2" xfId="16528"/>
    <cellStyle name="20% - Accent4 4 2 4" xfId="5646"/>
    <cellStyle name="20% - Accent4 4 2 4 2" xfId="19497"/>
    <cellStyle name="20% - Accent4 4 2 5" xfId="16526"/>
    <cellStyle name="20% - Accent4 4 3" xfId="5647"/>
    <cellStyle name="20% - Accent4 4 3 2" xfId="5648"/>
    <cellStyle name="20% - Accent4 4 3 2 2" xfId="16530"/>
    <cellStyle name="20% - Accent4 4 3 3" xfId="16529"/>
    <cellStyle name="20% - Accent4 4 4" xfId="5649"/>
    <cellStyle name="20% - Accent4 4 4 2" xfId="16531"/>
    <cellStyle name="20% - Accent4 4 5" xfId="5650"/>
    <cellStyle name="20% - Accent4 4 5 2" xfId="16532"/>
    <cellStyle name="20% - Accent4 4 6" xfId="5651"/>
    <cellStyle name="20% - Accent4 4 6 2" xfId="19498"/>
    <cellStyle name="20% - Accent4 4 7" xfId="5652"/>
    <cellStyle name="20% - Accent4 4 7 2" xfId="19499"/>
    <cellStyle name="20% - Accent4 4 8" xfId="14785"/>
    <cellStyle name="20% - Accent4 5" xfId="5653"/>
    <cellStyle name="20% - Accent4 5 2" xfId="9993"/>
    <cellStyle name="20% - Accent4 5 2 2" xfId="29771"/>
    <cellStyle name="20% - Accent4 5 2 2 2" xfId="29772"/>
    <cellStyle name="20% - Accent4 5 2 3" xfId="29773"/>
    <cellStyle name="20% - Accent4 5 3" xfId="12760"/>
    <cellStyle name="20% - Accent4 5 3 2" xfId="29774"/>
    <cellStyle name="20% - Accent4 5 3 3" xfId="29775"/>
    <cellStyle name="20% - Accent4 5 4" xfId="15389"/>
    <cellStyle name="20% - Accent4 5 4 2" xfId="29776"/>
    <cellStyle name="20% - Accent4 5 4 3" xfId="29777"/>
    <cellStyle name="20% - Accent4 5 5" xfId="39786"/>
    <cellStyle name="20% - Accent4 6" xfId="9994"/>
    <cellStyle name="20% - Accent4 6 2" xfId="9995"/>
    <cellStyle name="20% - Accent4 6 2 2" xfId="29778"/>
    <cellStyle name="20% - Accent4 6 2 2 2" xfId="29779"/>
    <cellStyle name="20% - Accent4 6 2 3" xfId="29780"/>
    <cellStyle name="20% - Accent4 6 2 4" xfId="29781"/>
    <cellStyle name="20% - Accent4 6 3" xfId="29782"/>
    <cellStyle name="20% - Accent4 6 3 2" xfId="29783"/>
    <cellStyle name="20% - Accent4 6 3 3" xfId="29784"/>
    <cellStyle name="20% - Accent4 6 4" xfId="29785"/>
    <cellStyle name="20% - Accent4 6 4 2" xfId="29786"/>
    <cellStyle name="20% - Accent4 6 5" xfId="29787"/>
    <cellStyle name="20% - Accent4 7" xfId="9996"/>
    <cellStyle name="20% - Accent4 7 2" xfId="29788"/>
    <cellStyle name="20% - Accent4 7 2 2" xfId="29789"/>
    <cellStyle name="20% - Accent4 7 2 2 2" xfId="29790"/>
    <cellStyle name="20% - Accent4 7 2 3" xfId="29791"/>
    <cellStyle name="20% - Accent4 7 2 4" xfId="29792"/>
    <cellStyle name="20% - Accent4 7 3" xfId="29793"/>
    <cellStyle name="20% - Accent4 7 3 2" xfId="29794"/>
    <cellStyle name="20% - Accent4 7 4" xfId="29795"/>
    <cellStyle name="20% - Accent4 7 4 2" xfId="29796"/>
    <cellStyle name="20% - Accent4 7 5" xfId="29797"/>
    <cellStyle name="20% - Accent4 8" xfId="9997"/>
    <cellStyle name="20% - Accent4 8 2" xfId="29798"/>
    <cellStyle name="20% - Accent4 8 2 2" xfId="29799"/>
    <cellStyle name="20% - Accent4 8 2 3" xfId="29800"/>
    <cellStyle name="20% - Accent4 8 3" xfId="29801"/>
    <cellStyle name="20% - Accent4 9" xfId="9998"/>
    <cellStyle name="20% - Accent4 9 2" xfId="29802"/>
    <cellStyle name="20% - Accent4 9 2 2" xfId="29803"/>
    <cellStyle name="20% - Accent4 9 2 3" xfId="29804"/>
    <cellStyle name="20% - Accent4 9 3" xfId="29805"/>
    <cellStyle name="20% - Accent4 9 4" xfId="29806"/>
    <cellStyle name="20% - Accent4 9 5" xfId="29807"/>
    <cellStyle name="20% - Accent5" xfId="5654" builtinId="46" customBuiltin="1"/>
    <cellStyle name="20% - Accent5 10" xfId="14786"/>
    <cellStyle name="20% - Accent5 10 2" xfId="29808"/>
    <cellStyle name="20% - Accent5 10 2 2" xfId="29809"/>
    <cellStyle name="20% - Accent5 10 3" xfId="29810"/>
    <cellStyle name="20% - Accent5 11" xfId="29811"/>
    <cellStyle name="20% - Accent5 11 2" xfId="29812"/>
    <cellStyle name="20% - Accent5 11 3" xfId="29813"/>
    <cellStyle name="20% - Accent5 12" xfId="29814"/>
    <cellStyle name="20% - Accent5 2" xfId="5655"/>
    <cellStyle name="20% - Accent5 2 2" xfId="5656"/>
    <cellStyle name="20% - Accent5 2 2 2" xfId="5657"/>
    <cellStyle name="20% - Accent5 2 2 2 2" xfId="9999"/>
    <cellStyle name="20% - Accent5 2 2 2 2 2" xfId="29815"/>
    <cellStyle name="20% - Accent5 2 2 2 3" xfId="29816"/>
    <cellStyle name="20% - Accent5 2 2 2 3 2" xfId="29817"/>
    <cellStyle name="20% - Accent5 2 2 3" xfId="10000"/>
    <cellStyle name="20% - Accent5 2 2 3 2" xfId="29818"/>
    <cellStyle name="20% - Accent5 2 2 3 2 2" xfId="29819"/>
    <cellStyle name="20% - Accent5 2 2 3 3" xfId="29820"/>
    <cellStyle name="20% - Accent5 2 2 4" xfId="29821"/>
    <cellStyle name="20% - Accent5 2 2 4 2" xfId="29822"/>
    <cellStyle name="20% - Accent5 2 2 5" xfId="29823"/>
    <cellStyle name="20% - Accent5 2 2 5 2" xfId="29824"/>
    <cellStyle name="20% - Accent5 2 3" xfId="5658"/>
    <cellStyle name="20% - Accent5 2 3 2" xfId="10001"/>
    <cellStyle name="20% - Accent5 2 3 2 2" xfId="10002"/>
    <cellStyle name="20% - Accent5 2 3 2 2 2" xfId="29825"/>
    <cellStyle name="20% - Accent5 2 3 2 3" xfId="29826"/>
    <cellStyle name="20% - Accent5 2 3 3" xfId="10003"/>
    <cellStyle name="20% - Accent5 2 3 3 2" xfId="29827"/>
    <cellStyle name="20% - Accent5 2 3 4" xfId="29828"/>
    <cellStyle name="20% - Accent5 2 3 4 2" xfId="29829"/>
    <cellStyle name="20% - Accent5 2 4" xfId="10004"/>
    <cellStyle name="20% - Accent5 2 4 2" xfId="10005"/>
    <cellStyle name="20% - Accent5 2 4 2 2" xfId="29830"/>
    <cellStyle name="20% - Accent5 2 4 2 2 2" xfId="29831"/>
    <cellStyle name="20% - Accent5 2 4 2 3" xfId="29832"/>
    <cellStyle name="20% - Accent5 2 4 3" xfId="29833"/>
    <cellStyle name="20% - Accent5 2 4 3 2" xfId="29834"/>
    <cellStyle name="20% - Accent5 2 4 3 3" xfId="29835"/>
    <cellStyle name="20% - Accent5 2 4 4" xfId="29836"/>
    <cellStyle name="20% - Accent5 2 4 4 2" xfId="29837"/>
    <cellStyle name="20% - Accent5 2 4 5" xfId="29838"/>
    <cellStyle name="20% - Accent5 2 5" xfId="10006"/>
    <cellStyle name="20% - Accent5 2 5 2" xfId="29839"/>
    <cellStyle name="20% - Accent5 2 5 2 2" xfId="29840"/>
    <cellStyle name="20% - Accent5 2 5 3" xfId="29841"/>
    <cellStyle name="20% - Accent5 2 6" xfId="29842"/>
    <cellStyle name="20% - Accent5 2 6 2" xfId="29843"/>
    <cellStyle name="20% - Accent5 2 6 2 2" xfId="29844"/>
    <cellStyle name="20% - Accent5 2 6 3" xfId="29845"/>
    <cellStyle name="20% - Accent5 2 7" xfId="29846"/>
    <cellStyle name="20% - Accent5 2 7 2" xfId="29847"/>
    <cellStyle name="20% - Accent5 2 8" xfId="29848"/>
    <cellStyle name="20% - Accent5 2_12PCORC Wind Vestas and Royalties" xfId="29849"/>
    <cellStyle name="20% - Accent5 3" xfId="5659"/>
    <cellStyle name="20% - Accent5 3 2" xfId="5660"/>
    <cellStyle name="20% - Accent5 3 2 2" xfId="10007"/>
    <cellStyle name="20% - Accent5 3 2 2 2" xfId="29850"/>
    <cellStyle name="20% - Accent5 3 2 3" xfId="10008"/>
    <cellStyle name="20% - Accent5 3 2 3 2" xfId="29851"/>
    <cellStyle name="20% - Accent5 3 2 4" xfId="12761"/>
    <cellStyle name="20% - Accent5 3 2 4 2" xfId="39787"/>
    <cellStyle name="20% - Accent5 3 2 5" xfId="39788"/>
    <cellStyle name="20% - Accent5 3 3" xfId="5661"/>
    <cellStyle name="20% - Accent5 3 3 2" xfId="12762"/>
    <cellStyle name="20% - Accent5 3 3 2 2" xfId="29852"/>
    <cellStyle name="20% - Accent5 3 3 2 2 2" xfId="40067"/>
    <cellStyle name="20% - Accent5 3 3 2 3" xfId="29853"/>
    <cellStyle name="20% - Accent5 3 3 2 4" xfId="29854"/>
    <cellStyle name="20% - Accent5 3 3 3" xfId="15682"/>
    <cellStyle name="20% - Accent5 3 3 3 2" xfId="40068"/>
    <cellStyle name="20% - Accent5 3 3 4" xfId="40069"/>
    <cellStyle name="20% - Accent5 3 4" xfId="10009"/>
    <cellStyle name="20% - Accent5 3 4 2" xfId="29855"/>
    <cellStyle name="20% - Accent5 3 4 2 2" xfId="29856"/>
    <cellStyle name="20% - Accent5 3 4 3" xfId="29857"/>
    <cellStyle name="20% - Accent5 3 4 4" xfId="29858"/>
    <cellStyle name="20% - Accent5 3 5" xfId="29859"/>
    <cellStyle name="20% - Accent5 3 5 2" xfId="29860"/>
    <cellStyle name="20% - Accent5 4" xfId="5662"/>
    <cellStyle name="20% - Accent5 4 2" xfId="5663"/>
    <cellStyle name="20% - Accent5 4 2 2" xfId="10010"/>
    <cellStyle name="20% - Accent5 4 2 2 2" xfId="29861"/>
    <cellStyle name="20% - Accent5 4 2 3" xfId="16533"/>
    <cellStyle name="20% - Accent5 4 3" xfId="5664"/>
    <cellStyle name="20% - Accent5 4 3 2" xfId="16534"/>
    <cellStyle name="20% - Accent5 4 4" xfId="29862"/>
    <cellStyle name="20% - Accent5 4 4 2" xfId="29863"/>
    <cellStyle name="20% - Accent5 5" xfId="5665"/>
    <cellStyle name="20% - Accent5 5 2" xfId="5666"/>
    <cellStyle name="20% - Accent5 5 2 2" xfId="16535"/>
    <cellStyle name="20% - Accent5 5 2 2 2" xfId="29864"/>
    <cellStyle name="20% - Accent5 5 2 3" xfId="29865"/>
    <cellStyle name="20% - Accent5 5 3" xfId="15390"/>
    <cellStyle name="20% - Accent5 5 3 2" xfId="29866"/>
    <cellStyle name="20% - Accent5 5 3 3" xfId="29867"/>
    <cellStyle name="20% - Accent5 5 4" xfId="29868"/>
    <cellStyle name="20% - Accent5 5 4 2" xfId="29869"/>
    <cellStyle name="20% - Accent5 6" xfId="5667"/>
    <cellStyle name="20% - Accent5 6 2" xfId="5668"/>
    <cellStyle name="20% - Accent5 6 2 2" xfId="16537"/>
    <cellStyle name="20% - Accent5 6 2 2 2" xfId="29870"/>
    <cellStyle name="20% - Accent5 6 2 3" xfId="29871"/>
    <cellStyle name="20% - Accent5 6 2 4" xfId="29872"/>
    <cellStyle name="20% - Accent5 6 3" xfId="16536"/>
    <cellStyle name="20% - Accent5 6 3 2" xfId="29873"/>
    <cellStyle name="20% - Accent5 6 3 3" xfId="29874"/>
    <cellStyle name="20% - Accent5 6 4" xfId="29875"/>
    <cellStyle name="20% - Accent5 6 4 2" xfId="29876"/>
    <cellStyle name="20% - Accent5 6 5" xfId="29877"/>
    <cellStyle name="20% - Accent5 7" xfId="5669"/>
    <cellStyle name="20% - Accent5 7 2" xfId="16538"/>
    <cellStyle name="20% - Accent5 7 2 2" xfId="29878"/>
    <cellStyle name="20% - Accent5 7 2 2 2" xfId="29879"/>
    <cellStyle name="20% - Accent5 7 2 3" xfId="29880"/>
    <cellStyle name="20% - Accent5 7 2 4" xfId="29881"/>
    <cellStyle name="20% - Accent5 7 3" xfId="29882"/>
    <cellStyle name="20% - Accent5 7 3 2" xfId="29883"/>
    <cellStyle name="20% - Accent5 7 4" xfId="29884"/>
    <cellStyle name="20% - Accent5 7 4 2" xfId="29885"/>
    <cellStyle name="20% - Accent5 7 5" xfId="29886"/>
    <cellStyle name="20% - Accent5 8" xfId="5670"/>
    <cellStyle name="20% - Accent5 8 2" xfId="16539"/>
    <cellStyle name="20% - Accent5 8 2 2" xfId="29887"/>
    <cellStyle name="20% - Accent5 8 2 3" xfId="29888"/>
    <cellStyle name="20% - Accent5 8 3" xfId="29889"/>
    <cellStyle name="20% - Accent5 9" xfId="10011"/>
    <cellStyle name="20% - Accent5 9 2" xfId="29890"/>
    <cellStyle name="20% - Accent5 9 2 2" xfId="29891"/>
    <cellStyle name="20% - Accent5 9 2 3" xfId="29892"/>
    <cellStyle name="20% - Accent5 9 3" xfId="29893"/>
    <cellStyle name="20% - Accent5 9 4" xfId="29894"/>
    <cellStyle name="20% - Accent5 9 5" xfId="29895"/>
    <cellStyle name="20% - Accent6" xfId="5671" builtinId="50" customBuiltin="1"/>
    <cellStyle name="20% - Accent6 10" xfId="10012"/>
    <cellStyle name="20% - Accent6 10 2" xfId="29896"/>
    <cellStyle name="20% - Accent6 10 2 2" xfId="29897"/>
    <cellStyle name="20% - Accent6 10 3" xfId="29898"/>
    <cellStyle name="20% - Accent6 10 4" xfId="29899"/>
    <cellStyle name="20% - Accent6 11" xfId="14787"/>
    <cellStyle name="20% - Accent6 11 2" xfId="29900"/>
    <cellStyle name="20% - Accent6 11 3" xfId="29901"/>
    <cellStyle name="20% - Accent6 12" xfId="29902"/>
    <cellStyle name="20% - Accent6 2" xfId="5672"/>
    <cellStyle name="20% - Accent6 2 2" xfId="5673"/>
    <cellStyle name="20% - Accent6 2 2 2" xfId="5674"/>
    <cellStyle name="20% - Accent6 2 2 2 2" xfId="10013"/>
    <cellStyle name="20% - Accent6 2 2 2 2 2" xfId="29903"/>
    <cellStyle name="20% - Accent6 2 2 2 3" xfId="29904"/>
    <cellStyle name="20% - Accent6 2 2 2 3 2" xfId="29905"/>
    <cellStyle name="20% - Accent6 2 2 3" xfId="10014"/>
    <cellStyle name="20% - Accent6 2 2 3 2" xfId="29906"/>
    <cellStyle name="20% - Accent6 2 2 3 2 2" xfId="29907"/>
    <cellStyle name="20% - Accent6 2 2 3 3" xfId="29908"/>
    <cellStyle name="20% - Accent6 2 2 4" xfId="29909"/>
    <cellStyle name="20% - Accent6 2 2 4 2" xfId="29910"/>
    <cellStyle name="20% - Accent6 2 2 5" xfId="29911"/>
    <cellStyle name="20% - Accent6 2 2 5 2" xfId="29912"/>
    <cellStyle name="20% - Accent6 2 3" xfId="5675"/>
    <cellStyle name="20% - Accent6 2 3 2" xfId="10015"/>
    <cellStyle name="20% - Accent6 2 3 2 2" xfId="10016"/>
    <cellStyle name="20% - Accent6 2 3 2 2 2" xfId="29913"/>
    <cellStyle name="20% - Accent6 2 3 2 3" xfId="29914"/>
    <cellStyle name="20% - Accent6 2 3 3" xfId="10017"/>
    <cellStyle name="20% - Accent6 2 3 3 2" xfId="29915"/>
    <cellStyle name="20% - Accent6 2 3 4" xfId="29916"/>
    <cellStyle name="20% - Accent6 2 3 4 2" xfId="29917"/>
    <cellStyle name="20% - Accent6 2 4" xfId="10018"/>
    <cellStyle name="20% - Accent6 2 4 2" xfId="10019"/>
    <cellStyle name="20% - Accent6 2 4 2 2" xfId="29918"/>
    <cellStyle name="20% - Accent6 2 4 2 2 2" xfId="29919"/>
    <cellStyle name="20% - Accent6 2 4 2 3" xfId="29920"/>
    <cellStyle name="20% - Accent6 2 4 3" xfId="29921"/>
    <cellStyle name="20% - Accent6 2 4 3 2" xfId="29922"/>
    <cellStyle name="20% - Accent6 2 4 3 3" xfId="29923"/>
    <cellStyle name="20% - Accent6 2 4 4" xfId="29924"/>
    <cellStyle name="20% - Accent6 2 4 4 2" xfId="29925"/>
    <cellStyle name="20% - Accent6 2 4 5" xfId="29926"/>
    <cellStyle name="20% - Accent6 2 5" xfId="10020"/>
    <cellStyle name="20% - Accent6 2 5 2" xfId="29927"/>
    <cellStyle name="20% - Accent6 2 5 2 2" xfId="29928"/>
    <cellStyle name="20% - Accent6 2 5 3" xfId="29929"/>
    <cellStyle name="20% - Accent6 2 6" xfId="29930"/>
    <cellStyle name="20% - Accent6 2 6 2" xfId="29931"/>
    <cellStyle name="20% - Accent6 2 6 2 2" xfId="29932"/>
    <cellStyle name="20% - Accent6 2 6 3" xfId="29933"/>
    <cellStyle name="20% - Accent6 2 7" xfId="29934"/>
    <cellStyle name="20% - Accent6 2 7 2" xfId="29935"/>
    <cellStyle name="20% - Accent6 2 8" xfId="29936"/>
    <cellStyle name="20% - Accent6 2_12PCORC Wind Vestas and Royalties" xfId="29937"/>
    <cellStyle name="20% - Accent6 3" xfId="5676"/>
    <cellStyle name="20% - Accent6 3 2" xfId="5677"/>
    <cellStyle name="20% - Accent6 3 2 2" xfId="10021"/>
    <cellStyle name="20% - Accent6 3 2 2 2" xfId="29938"/>
    <cellStyle name="20% - Accent6 3 2 3" xfId="10022"/>
    <cellStyle name="20% - Accent6 3 2 3 2" xfId="29939"/>
    <cellStyle name="20% - Accent6 3 2 4" xfId="12763"/>
    <cellStyle name="20% - Accent6 3 2 4 2" xfId="39789"/>
    <cellStyle name="20% - Accent6 3 2 5" xfId="39790"/>
    <cellStyle name="20% - Accent6 3 3" xfId="5678"/>
    <cellStyle name="20% - Accent6 3 3 2" xfId="12764"/>
    <cellStyle name="20% - Accent6 3 3 2 2" xfId="29940"/>
    <cellStyle name="20% - Accent6 3 3 2 2 2" xfId="40070"/>
    <cellStyle name="20% - Accent6 3 3 2 3" xfId="29941"/>
    <cellStyle name="20% - Accent6 3 3 2 4" xfId="29942"/>
    <cellStyle name="20% - Accent6 3 3 3" xfId="15683"/>
    <cellStyle name="20% - Accent6 3 3 3 2" xfId="40071"/>
    <cellStyle name="20% - Accent6 3 3 4" xfId="40072"/>
    <cellStyle name="20% - Accent6 3 4" xfId="10023"/>
    <cellStyle name="20% - Accent6 3 4 2" xfId="29943"/>
    <cellStyle name="20% - Accent6 3 4 2 2" xfId="29944"/>
    <cellStyle name="20% - Accent6 3 4 3" xfId="29945"/>
    <cellStyle name="20% - Accent6 3 4 4" xfId="29946"/>
    <cellStyle name="20% - Accent6 3 5" xfId="29947"/>
    <cellStyle name="20% - Accent6 3 5 2" xfId="29948"/>
    <cellStyle name="20% - Accent6 3 6" xfId="29949"/>
    <cellStyle name="20% - Accent6 4" xfId="5679"/>
    <cellStyle name="20% - Accent6 4 2" xfId="5680"/>
    <cellStyle name="20% - Accent6 4 2 2" xfId="5681"/>
    <cellStyle name="20% - Accent6 4 2 2 2" xfId="16541"/>
    <cellStyle name="20% - Accent6 4 2 3" xfId="5682"/>
    <cellStyle name="20% - Accent6 4 2 3 2" xfId="16542"/>
    <cellStyle name="20% - Accent6 4 2 4" xfId="5683"/>
    <cellStyle name="20% - Accent6 4 2 4 2" xfId="19500"/>
    <cellStyle name="20% - Accent6 4 2 5" xfId="16540"/>
    <cellStyle name="20% - Accent6 4 3" xfId="5684"/>
    <cellStyle name="20% - Accent6 4 3 2" xfId="5685"/>
    <cellStyle name="20% - Accent6 4 3 2 2" xfId="16544"/>
    <cellStyle name="20% - Accent6 4 3 3" xfId="16543"/>
    <cellStyle name="20% - Accent6 4 4" xfId="5686"/>
    <cellStyle name="20% - Accent6 4 4 2" xfId="16545"/>
    <cellStyle name="20% - Accent6 4 5" xfId="5687"/>
    <cellStyle name="20% - Accent6 4 5 2" xfId="16546"/>
    <cellStyle name="20% - Accent6 4 6" xfId="5688"/>
    <cellStyle name="20% - Accent6 4 6 2" xfId="19501"/>
    <cellStyle name="20% - Accent6 4 7" xfId="5689"/>
    <cellStyle name="20% - Accent6 4 7 2" xfId="19502"/>
    <cellStyle name="20% - Accent6 4 8" xfId="14788"/>
    <cellStyle name="20% - Accent6 5" xfId="5690"/>
    <cellStyle name="20% - Accent6 5 2" xfId="10024"/>
    <cellStyle name="20% - Accent6 5 2 2" xfId="29950"/>
    <cellStyle name="20% - Accent6 5 2 2 2" xfId="29951"/>
    <cellStyle name="20% - Accent6 5 2 3" xfId="29952"/>
    <cellStyle name="20% - Accent6 5 3" xfId="12765"/>
    <cellStyle name="20% - Accent6 5 3 2" xfId="29953"/>
    <cellStyle name="20% - Accent6 5 3 3" xfId="29954"/>
    <cellStyle name="20% - Accent6 5 4" xfId="15391"/>
    <cellStyle name="20% - Accent6 5 4 2" xfId="29955"/>
    <cellStyle name="20% - Accent6 5 4 3" xfId="29956"/>
    <cellStyle name="20% - Accent6 5 5" xfId="39791"/>
    <cellStyle name="20% - Accent6 6" xfId="10025"/>
    <cellStyle name="20% - Accent6 6 2" xfId="10026"/>
    <cellStyle name="20% - Accent6 6 2 2" xfId="29957"/>
    <cellStyle name="20% - Accent6 6 2 2 2" xfId="29958"/>
    <cellStyle name="20% - Accent6 6 2 3" xfId="29959"/>
    <cellStyle name="20% - Accent6 6 2 4" xfId="29960"/>
    <cellStyle name="20% - Accent6 6 3" xfId="29961"/>
    <cellStyle name="20% - Accent6 6 3 2" xfId="29962"/>
    <cellStyle name="20% - Accent6 6 3 3" xfId="29963"/>
    <cellStyle name="20% - Accent6 6 4" xfId="29964"/>
    <cellStyle name="20% - Accent6 6 4 2" xfId="29965"/>
    <cellStyle name="20% - Accent6 6 5" xfId="29966"/>
    <cellStyle name="20% - Accent6 7" xfId="10027"/>
    <cellStyle name="20% - Accent6 7 2" xfId="29967"/>
    <cellStyle name="20% - Accent6 7 2 2" xfId="29968"/>
    <cellStyle name="20% - Accent6 7 2 2 2" xfId="29969"/>
    <cellStyle name="20% - Accent6 7 2 3" xfId="29970"/>
    <cellStyle name="20% - Accent6 7 2 4" xfId="29971"/>
    <cellStyle name="20% - Accent6 7 3" xfId="29972"/>
    <cellStyle name="20% - Accent6 7 3 2" xfId="29973"/>
    <cellStyle name="20% - Accent6 7 4" xfId="29974"/>
    <cellStyle name="20% - Accent6 7 4 2" xfId="29975"/>
    <cellStyle name="20% - Accent6 7 5" xfId="29976"/>
    <cellStyle name="20% - Accent6 8" xfId="10028"/>
    <cellStyle name="20% - Accent6 8 2" xfId="29977"/>
    <cellStyle name="20% - Accent6 8 2 2" xfId="29978"/>
    <cellStyle name="20% - Accent6 8 2 3" xfId="29979"/>
    <cellStyle name="20% - Accent6 8 3" xfId="29980"/>
    <cellStyle name="20% - Accent6 9" xfId="10029"/>
    <cellStyle name="20% - Accent6 9 2" xfId="29981"/>
    <cellStyle name="20% - Accent6 9 2 2" xfId="29982"/>
    <cellStyle name="20% - Accent6 9 2 3" xfId="29983"/>
    <cellStyle name="20% - Accent6 9 3" xfId="29984"/>
    <cellStyle name="20% - Accent6 9 4" xfId="29985"/>
    <cellStyle name="20% - Accent6 9 5" xfId="29986"/>
    <cellStyle name="40% - Accent1" xfId="5691" builtinId="31" customBuiltin="1"/>
    <cellStyle name="40% - Accent1 10" xfId="10030"/>
    <cellStyle name="40% - Accent1 10 2" xfId="29987"/>
    <cellStyle name="40% - Accent1 10 2 2" xfId="29988"/>
    <cellStyle name="40% - Accent1 10 3" xfId="29989"/>
    <cellStyle name="40% - Accent1 10 4" xfId="29990"/>
    <cellStyle name="40% - Accent1 11" xfId="14789"/>
    <cellStyle name="40% - Accent1 11 2" xfId="29991"/>
    <cellStyle name="40% - Accent1 11 3" xfId="29992"/>
    <cellStyle name="40% - Accent1 12" xfId="29993"/>
    <cellStyle name="40% - Accent1 2" xfId="5692"/>
    <cellStyle name="40% - Accent1 2 2" xfId="5693"/>
    <cellStyle name="40% - Accent1 2 2 2" xfId="5694"/>
    <cellStyle name="40% - Accent1 2 2 2 2" xfId="10031"/>
    <cellStyle name="40% - Accent1 2 2 2 2 2" xfId="29994"/>
    <cellStyle name="40% - Accent1 2 2 2 3" xfId="29995"/>
    <cellStyle name="40% - Accent1 2 2 2 3 2" xfId="29996"/>
    <cellStyle name="40% - Accent1 2 2 3" xfId="10032"/>
    <cellStyle name="40% - Accent1 2 2 3 2" xfId="29997"/>
    <cellStyle name="40% - Accent1 2 2 3 2 2" xfId="29998"/>
    <cellStyle name="40% - Accent1 2 2 3 3" xfId="29999"/>
    <cellStyle name="40% - Accent1 2 2 4" xfId="30000"/>
    <cellStyle name="40% - Accent1 2 2 4 2" xfId="30001"/>
    <cellStyle name="40% - Accent1 2 2 5" xfId="30002"/>
    <cellStyle name="40% - Accent1 2 2 5 2" xfId="30003"/>
    <cellStyle name="40% - Accent1 2 3" xfId="5695"/>
    <cellStyle name="40% - Accent1 2 3 2" xfId="10033"/>
    <cellStyle name="40% - Accent1 2 3 2 2" xfId="10034"/>
    <cellStyle name="40% - Accent1 2 3 2 2 2" xfId="30004"/>
    <cellStyle name="40% - Accent1 2 3 2 3" xfId="30005"/>
    <cellStyle name="40% - Accent1 2 3 3" xfId="10035"/>
    <cellStyle name="40% - Accent1 2 3 3 2" xfId="30006"/>
    <cellStyle name="40% - Accent1 2 3 4" xfId="30007"/>
    <cellStyle name="40% - Accent1 2 3 4 2" xfId="30008"/>
    <cellStyle name="40% - Accent1 2 4" xfId="10036"/>
    <cellStyle name="40% - Accent1 2 4 2" xfId="10037"/>
    <cellStyle name="40% - Accent1 2 4 2 2" xfId="30009"/>
    <cellStyle name="40% - Accent1 2 4 2 2 2" xfId="30010"/>
    <cellStyle name="40% - Accent1 2 4 2 3" xfId="30011"/>
    <cellStyle name="40% - Accent1 2 4 2 3 2" xfId="30012"/>
    <cellStyle name="40% - Accent1 2 4 3" xfId="10038"/>
    <cellStyle name="40% - Accent1 2 4 3 2" xfId="30013"/>
    <cellStyle name="40% - Accent1 2 4 3 2 2" xfId="30014"/>
    <cellStyle name="40% - Accent1 2 4 3 3" xfId="30015"/>
    <cellStyle name="40% - Accent1 2 4 4" xfId="30016"/>
    <cellStyle name="40% - Accent1 2 4 4 2" xfId="30017"/>
    <cellStyle name="40% - Accent1 2 4 5" xfId="30018"/>
    <cellStyle name="40% - Accent1 2 4 5 2" xfId="30019"/>
    <cellStyle name="40% - Accent1 2 5" xfId="10039"/>
    <cellStyle name="40% - Accent1 2 5 2" xfId="30020"/>
    <cellStyle name="40% - Accent1 2 5 2 2" xfId="30021"/>
    <cellStyle name="40% - Accent1 2 5 3" xfId="30022"/>
    <cellStyle name="40% - Accent1 2 6" xfId="30023"/>
    <cellStyle name="40% - Accent1 2 6 2" xfId="30024"/>
    <cellStyle name="40% - Accent1 2 6 2 2" xfId="30025"/>
    <cellStyle name="40% - Accent1 2 6 3" xfId="30026"/>
    <cellStyle name="40% - Accent1 2 7" xfId="30027"/>
    <cellStyle name="40% - Accent1 2 7 2" xfId="30028"/>
    <cellStyle name="40% - Accent1 2 8" xfId="30029"/>
    <cellStyle name="40% - Accent1 2_12PCORC Wind Vestas and Royalties" xfId="30030"/>
    <cellStyle name="40% - Accent1 3" xfId="5696"/>
    <cellStyle name="40% - Accent1 3 2" xfId="5697"/>
    <cellStyle name="40% - Accent1 3 2 2" xfId="10040"/>
    <cellStyle name="40% - Accent1 3 2 2 2" xfId="30031"/>
    <cellStyle name="40% - Accent1 3 2 3" xfId="10041"/>
    <cellStyle name="40% - Accent1 3 2 3 2" xfId="30032"/>
    <cellStyle name="40% - Accent1 3 2 4" xfId="12766"/>
    <cellStyle name="40% - Accent1 3 2 4 2" xfId="39792"/>
    <cellStyle name="40% - Accent1 3 2 5" xfId="39793"/>
    <cellStyle name="40% - Accent1 3 3" xfId="5698"/>
    <cellStyle name="40% - Accent1 3 3 2" xfId="12767"/>
    <cellStyle name="40% - Accent1 3 3 2 2" xfId="30033"/>
    <cellStyle name="40% - Accent1 3 3 2 2 2" xfId="40073"/>
    <cellStyle name="40% - Accent1 3 3 2 3" xfId="30034"/>
    <cellStyle name="40% - Accent1 3 3 2 4" xfId="30035"/>
    <cellStyle name="40% - Accent1 3 3 3" xfId="15684"/>
    <cellStyle name="40% - Accent1 3 3 3 2" xfId="40074"/>
    <cellStyle name="40% - Accent1 3 3 4" xfId="40075"/>
    <cellStyle name="40% - Accent1 3 4" xfId="10042"/>
    <cellStyle name="40% - Accent1 3 4 2" xfId="30036"/>
    <cellStyle name="40% - Accent1 3 4 2 2" xfId="30037"/>
    <cellStyle name="40% - Accent1 3 4 3" xfId="30038"/>
    <cellStyle name="40% - Accent1 3 4 4" xfId="30039"/>
    <cellStyle name="40% - Accent1 3 5" xfId="30040"/>
    <cellStyle name="40% - Accent1 3 5 2" xfId="30041"/>
    <cellStyle name="40% - Accent1 3 6" xfId="30042"/>
    <cellStyle name="40% - Accent1 4" xfId="5699"/>
    <cellStyle name="40% - Accent1 4 2" xfId="5700"/>
    <cellStyle name="40% - Accent1 4 2 2" xfId="5701"/>
    <cellStyle name="40% - Accent1 4 2 2 2" xfId="16548"/>
    <cellStyle name="40% - Accent1 4 2 3" xfId="5702"/>
    <cellStyle name="40% - Accent1 4 2 3 2" xfId="16549"/>
    <cellStyle name="40% - Accent1 4 2 4" xfId="5703"/>
    <cellStyle name="40% - Accent1 4 2 4 2" xfId="19503"/>
    <cellStyle name="40% - Accent1 4 2 5" xfId="16547"/>
    <cellStyle name="40% - Accent1 4 3" xfId="5704"/>
    <cellStyle name="40% - Accent1 4 3 2" xfId="5705"/>
    <cellStyle name="40% - Accent1 4 3 2 2" xfId="16551"/>
    <cellStyle name="40% - Accent1 4 3 3" xfId="16550"/>
    <cellStyle name="40% - Accent1 4 4" xfId="5706"/>
    <cellStyle name="40% - Accent1 4 4 2" xfId="16552"/>
    <cellStyle name="40% - Accent1 4 5" xfId="5707"/>
    <cellStyle name="40% - Accent1 4 5 2" xfId="16553"/>
    <cellStyle name="40% - Accent1 4 6" xfId="5708"/>
    <cellStyle name="40% - Accent1 4 6 2" xfId="19504"/>
    <cellStyle name="40% - Accent1 4 7" xfId="5709"/>
    <cellStyle name="40% - Accent1 4 7 2" xfId="19505"/>
    <cellStyle name="40% - Accent1 4 8" xfId="14790"/>
    <cellStyle name="40% - Accent1 5" xfId="5710"/>
    <cellStyle name="40% - Accent1 5 2" xfId="10043"/>
    <cellStyle name="40% - Accent1 5 2 2" xfId="30043"/>
    <cellStyle name="40% - Accent1 5 2 2 2" xfId="30044"/>
    <cellStyle name="40% - Accent1 5 2 3" xfId="30045"/>
    <cellStyle name="40% - Accent1 5 3" xfId="12768"/>
    <cellStyle name="40% - Accent1 5 3 2" xfId="30046"/>
    <cellStyle name="40% - Accent1 5 3 3" xfId="30047"/>
    <cellStyle name="40% - Accent1 5 4" xfId="15392"/>
    <cellStyle name="40% - Accent1 5 4 2" xfId="30048"/>
    <cellStyle name="40% - Accent1 5 4 3" xfId="30049"/>
    <cellStyle name="40% - Accent1 5 5" xfId="39794"/>
    <cellStyle name="40% - Accent1 6" xfId="10044"/>
    <cellStyle name="40% - Accent1 6 2" xfId="10045"/>
    <cellStyle name="40% - Accent1 6 2 2" xfId="30050"/>
    <cellStyle name="40% - Accent1 6 2 2 2" xfId="30051"/>
    <cellStyle name="40% - Accent1 6 2 3" xfId="30052"/>
    <cellStyle name="40% - Accent1 6 2 4" xfId="30053"/>
    <cellStyle name="40% - Accent1 6 3" xfId="30054"/>
    <cellStyle name="40% - Accent1 6 3 2" xfId="30055"/>
    <cellStyle name="40% - Accent1 6 3 3" xfId="30056"/>
    <cellStyle name="40% - Accent1 6 4" xfId="30057"/>
    <cellStyle name="40% - Accent1 6 4 2" xfId="30058"/>
    <cellStyle name="40% - Accent1 6 5" xfId="30059"/>
    <cellStyle name="40% - Accent1 7" xfId="10046"/>
    <cellStyle name="40% - Accent1 7 2" xfId="30060"/>
    <cellStyle name="40% - Accent1 7 2 2" xfId="30061"/>
    <cellStyle name="40% - Accent1 7 2 2 2" xfId="30062"/>
    <cellStyle name="40% - Accent1 7 2 3" xfId="30063"/>
    <cellStyle name="40% - Accent1 7 2 4" xfId="30064"/>
    <cellStyle name="40% - Accent1 7 3" xfId="30065"/>
    <cellStyle name="40% - Accent1 7 3 2" xfId="30066"/>
    <cellStyle name="40% - Accent1 7 4" xfId="30067"/>
    <cellStyle name="40% - Accent1 7 4 2" xfId="30068"/>
    <cellStyle name="40% - Accent1 7 5" xfId="30069"/>
    <cellStyle name="40% - Accent1 8" xfId="10047"/>
    <cellStyle name="40% - Accent1 8 2" xfId="30070"/>
    <cellStyle name="40% - Accent1 8 2 2" xfId="30071"/>
    <cellStyle name="40% - Accent1 8 2 3" xfId="30072"/>
    <cellStyle name="40% - Accent1 8 3" xfId="30073"/>
    <cellStyle name="40% - Accent1 9" xfId="10048"/>
    <cellStyle name="40% - Accent1 9 2" xfId="30074"/>
    <cellStyle name="40% - Accent1 9 2 2" xfId="30075"/>
    <cellStyle name="40% - Accent1 9 2 3" xfId="30076"/>
    <cellStyle name="40% - Accent1 9 3" xfId="30077"/>
    <cellStyle name="40% - Accent1 9 4" xfId="30078"/>
    <cellStyle name="40% - Accent1 9 5" xfId="30079"/>
    <cellStyle name="40% - Accent2" xfId="5711" builtinId="35" customBuiltin="1"/>
    <cellStyle name="40% - Accent2 10" xfId="14791"/>
    <cellStyle name="40% - Accent2 10 2" xfId="30080"/>
    <cellStyle name="40% - Accent2 10 2 2" xfId="30081"/>
    <cellStyle name="40% - Accent2 10 3" xfId="30082"/>
    <cellStyle name="40% - Accent2 11" xfId="30083"/>
    <cellStyle name="40% - Accent2 11 2" xfId="30084"/>
    <cellStyle name="40% - Accent2 11 3" xfId="30085"/>
    <cellStyle name="40% - Accent2 12" xfId="30086"/>
    <cellStyle name="40% - Accent2 2" xfId="5712"/>
    <cellStyle name="40% - Accent2 2 2" xfId="5713"/>
    <cellStyle name="40% - Accent2 2 2 2" xfId="5714"/>
    <cellStyle name="40% - Accent2 2 2 2 2" xfId="10049"/>
    <cellStyle name="40% - Accent2 2 2 2 2 2" xfId="30087"/>
    <cellStyle name="40% - Accent2 2 2 2 3" xfId="30088"/>
    <cellStyle name="40% - Accent2 2 2 2 3 2" xfId="30089"/>
    <cellStyle name="40% - Accent2 2 2 3" xfId="10050"/>
    <cellStyle name="40% - Accent2 2 2 3 2" xfId="30090"/>
    <cellStyle name="40% - Accent2 2 2 3 2 2" xfId="30091"/>
    <cellStyle name="40% - Accent2 2 2 3 3" xfId="30092"/>
    <cellStyle name="40% - Accent2 2 2 4" xfId="30093"/>
    <cellStyle name="40% - Accent2 2 2 4 2" xfId="30094"/>
    <cellStyle name="40% - Accent2 2 2 5" xfId="30095"/>
    <cellStyle name="40% - Accent2 2 2 5 2" xfId="30096"/>
    <cellStyle name="40% - Accent2 2 3" xfId="5715"/>
    <cellStyle name="40% - Accent2 2 3 2" xfId="10051"/>
    <cellStyle name="40% - Accent2 2 3 2 2" xfId="10052"/>
    <cellStyle name="40% - Accent2 2 3 2 2 2" xfId="30097"/>
    <cellStyle name="40% - Accent2 2 3 2 3" xfId="30098"/>
    <cellStyle name="40% - Accent2 2 3 3" xfId="10053"/>
    <cellStyle name="40% - Accent2 2 3 3 2" xfId="30099"/>
    <cellStyle name="40% - Accent2 2 3 4" xfId="30100"/>
    <cellStyle name="40% - Accent2 2 3 4 2" xfId="30101"/>
    <cellStyle name="40% - Accent2 2 4" xfId="10054"/>
    <cellStyle name="40% - Accent2 2 4 2" xfId="10055"/>
    <cellStyle name="40% - Accent2 2 4 2 2" xfId="30102"/>
    <cellStyle name="40% - Accent2 2 4 2 2 2" xfId="30103"/>
    <cellStyle name="40% - Accent2 2 4 2 3" xfId="30104"/>
    <cellStyle name="40% - Accent2 2 4 3" xfId="30105"/>
    <cellStyle name="40% - Accent2 2 4 3 2" xfId="30106"/>
    <cellStyle name="40% - Accent2 2 4 3 3" xfId="30107"/>
    <cellStyle name="40% - Accent2 2 4 4" xfId="30108"/>
    <cellStyle name="40% - Accent2 2 4 4 2" xfId="30109"/>
    <cellStyle name="40% - Accent2 2 4 5" xfId="30110"/>
    <cellStyle name="40% - Accent2 2 5" xfId="10056"/>
    <cellStyle name="40% - Accent2 2 5 2" xfId="30111"/>
    <cellStyle name="40% - Accent2 2 5 2 2" xfId="30112"/>
    <cellStyle name="40% - Accent2 2 5 3" xfId="30113"/>
    <cellStyle name="40% - Accent2 2 6" xfId="30114"/>
    <cellStyle name="40% - Accent2 2 6 2" xfId="30115"/>
    <cellStyle name="40% - Accent2 2 6 2 2" xfId="30116"/>
    <cellStyle name="40% - Accent2 2 6 3" xfId="30117"/>
    <cellStyle name="40% - Accent2 2 7" xfId="30118"/>
    <cellStyle name="40% - Accent2 2 7 2" xfId="30119"/>
    <cellStyle name="40% - Accent2 2 8" xfId="30120"/>
    <cellStyle name="40% - Accent2 2_12PCORC Wind Vestas and Royalties" xfId="30121"/>
    <cellStyle name="40% - Accent2 3" xfId="5716"/>
    <cellStyle name="40% - Accent2 3 2" xfId="5717"/>
    <cellStyle name="40% - Accent2 3 2 2" xfId="10057"/>
    <cellStyle name="40% - Accent2 3 2 2 2" xfId="30122"/>
    <cellStyle name="40% - Accent2 3 2 3" xfId="10058"/>
    <cellStyle name="40% - Accent2 3 2 3 2" xfId="30123"/>
    <cellStyle name="40% - Accent2 3 2 4" xfId="12769"/>
    <cellStyle name="40% - Accent2 3 2 4 2" xfId="39795"/>
    <cellStyle name="40% - Accent2 3 2 5" xfId="39796"/>
    <cellStyle name="40% - Accent2 3 3" xfId="5718"/>
    <cellStyle name="40% - Accent2 3 3 2" xfId="12770"/>
    <cellStyle name="40% - Accent2 3 3 2 2" xfId="30124"/>
    <cellStyle name="40% - Accent2 3 3 2 2 2" xfId="40076"/>
    <cellStyle name="40% - Accent2 3 3 2 3" xfId="30125"/>
    <cellStyle name="40% - Accent2 3 3 2 4" xfId="30126"/>
    <cellStyle name="40% - Accent2 3 3 3" xfId="15685"/>
    <cellStyle name="40% - Accent2 3 3 3 2" xfId="40077"/>
    <cellStyle name="40% - Accent2 3 3 4" xfId="40078"/>
    <cellStyle name="40% - Accent2 3 4" xfId="10059"/>
    <cellStyle name="40% - Accent2 3 4 2" xfId="30127"/>
    <cellStyle name="40% - Accent2 3 4 2 2" xfId="30128"/>
    <cellStyle name="40% - Accent2 3 4 3" xfId="30129"/>
    <cellStyle name="40% - Accent2 3 4 4" xfId="30130"/>
    <cellStyle name="40% - Accent2 3 5" xfId="30131"/>
    <cellStyle name="40% - Accent2 3 5 2" xfId="30132"/>
    <cellStyle name="40% - Accent2 4" xfId="5719"/>
    <cellStyle name="40% - Accent2 4 2" xfId="5720"/>
    <cellStyle name="40% - Accent2 4 2 2" xfId="10060"/>
    <cellStyle name="40% - Accent2 4 2 2 2" xfId="30133"/>
    <cellStyle name="40% - Accent2 4 2 3" xfId="16554"/>
    <cellStyle name="40% - Accent2 4 3" xfId="5721"/>
    <cellStyle name="40% - Accent2 4 3 2" xfId="16555"/>
    <cellStyle name="40% - Accent2 4 4" xfId="30134"/>
    <cellStyle name="40% - Accent2 4 4 2" xfId="30135"/>
    <cellStyle name="40% - Accent2 5" xfId="5722"/>
    <cellStyle name="40% - Accent2 5 2" xfId="5723"/>
    <cellStyle name="40% - Accent2 5 2 2" xfId="16556"/>
    <cellStyle name="40% - Accent2 5 2 2 2" xfId="30136"/>
    <cellStyle name="40% - Accent2 5 2 3" xfId="30137"/>
    <cellStyle name="40% - Accent2 5 3" xfId="15393"/>
    <cellStyle name="40% - Accent2 5 3 2" xfId="30138"/>
    <cellStyle name="40% - Accent2 5 3 3" xfId="30139"/>
    <cellStyle name="40% - Accent2 5 4" xfId="30140"/>
    <cellStyle name="40% - Accent2 5 4 2" xfId="30141"/>
    <cellStyle name="40% - Accent2 6" xfId="5724"/>
    <cellStyle name="40% - Accent2 6 2" xfId="5725"/>
    <cellStyle name="40% - Accent2 6 2 2" xfId="16558"/>
    <cellStyle name="40% - Accent2 6 2 2 2" xfId="30142"/>
    <cellStyle name="40% - Accent2 6 2 3" xfId="30143"/>
    <cellStyle name="40% - Accent2 6 2 4" xfId="30144"/>
    <cellStyle name="40% - Accent2 6 3" xfId="16557"/>
    <cellStyle name="40% - Accent2 6 3 2" xfId="30145"/>
    <cellStyle name="40% - Accent2 6 3 3" xfId="30146"/>
    <cellStyle name="40% - Accent2 6 4" xfId="30147"/>
    <cellStyle name="40% - Accent2 6 4 2" xfId="30148"/>
    <cellStyle name="40% - Accent2 6 5" xfId="30149"/>
    <cellStyle name="40% - Accent2 7" xfId="5726"/>
    <cellStyle name="40% - Accent2 7 2" xfId="16559"/>
    <cellStyle name="40% - Accent2 7 2 2" xfId="30150"/>
    <cellStyle name="40% - Accent2 7 2 2 2" xfId="30151"/>
    <cellStyle name="40% - Accent2 7 2 3" xfId="30152"/>
    <cellStyle name="40% - Accent2 7 2 4" xfId="30153"/>
    <cellStyle name="40% - Accent2 7 3" xfId="30154"/>
    <cellStyle name="40% - Accent2 7 3 2" xfId="30155"/>
    <cellStyle name="40% - Accent2 7 4" xfId="30156"/>
    <cellStyle name="40% - Accent2 7 4 2" xfId="30157"/>
    <cellStyle name="40% - Accent2 7 5" xfId="30158"/>
    <cellStyle name="40% - Accent2 8" xfId="5727"/>
    <cellStyle name="40% - Accent2 8 2" xfId="16560"/>
    <cellStyle name="40% - Accent2 8 2 2" xfId="30159"/>
    <cellStyle name="40% - Accent2 8 2 3" xfId="30160"/>
    <cellStyle name="40% - Accent2 8 3" xfId="30161"/>
    <cellStyle name="40% - Accent2 9" xfId="10061"/>
    <cellStyle name="40% - Accent2 9 2" xfId="30162"/>
    <cellStyle name="40% - Accent2 9 2 2" xfId="30163"/>
    <cellStyle name="40% - Accent2 9 2 3" xfId="30164"/>
    <cellStyle name="40% - Accent2 9 3" xfId="30165"/>
    <cellStyle name="40% - Accent2 9 4" xfId="30166"/>
    <cellStyle name="40% - Accent2 9 5" xfId="30167"/>
    <cellStyle name="40% - Accent3" xfId="5728" builtinId="39" customBuiltin="1"/>
    <cellStyle name="40% - Accent3 10" xfId="10062"/>
    <cellStyle name="40% - Accent3 10 2" xfId="30168"/>
    <cellStyle name="40% - Accent3 10 2 2" xfId="30169"/>
    <cellStyle name="40% - Accent3 10 3" xfId="30170"/>
    <cellStyle name="40% - Accent3 10 4" xfId="30171"/>
    <cellStyle name="40% - Accent3 11" xfId="14792"/>
    <cellStyle name="40% - Accent3 11 2" xfId="30172"/>
    <cellStyle name="40% - Accent3 11 3" xfId="30173"/>
    <cellStyle name="40% - Accent3 12" xfId="30174"/>
    <cellStyle name="40% - Accent3 2" xfId="5729"/>
    <cellStyle name="40% - Accent3 2 2" xfId="5730"/>
    <cellStyle name="40% - Accent3 2 2 2" xfId="5731"/>
    <cellStyle name="40% - Accent3 2 2 2 2" xfId="10063"/>
    <cellStyle name="40% - Accent3 2 2 2 2 2" xfId="30175"/>
    <cellStyle name="40% - Accent3 2 2 2 3" xfId="30176"/>
    <cellStyle name="40% - Accent3 2 2 2 3 2" xfId="30177"/>
    <cellStyle name="40% - Accent3 2 2 3" xfId="10064"/>
    <cellStyle name="40% - Accent3 2 2 3 2" xfId="30178"/>
    <cellStyle name="40% - Accent3 2 2 3 2 2" xfId="30179"/>
    <cellStyle name="40% - Accent3 2 2 3 3" xfId="30180"/>
    <cellStyle name="40% - Accent3 2 2 4" xfId="30181"/>
    <cellStyle name="40% - Accent3 2 2 4 2" xfId="30182"/>
    <cellStyle name="40% - Accent3 2 2 5" xfId="30183"/>
    <cellStyle name="40% - Accent3 2 2 5 2" xfId="30184"/>
    <cellStyle name="40% - Accent3 2 3" xfId="5732"/>
    <cellStyle name="40% - Accent3 2 3 2" xfId="10065"/>
    <cellStyle name="40% - Accent3 2 3 2 2" xfId="10066"/>
    <cellStyle name="40% - Accent3 2 3 2 2 2" xfId="30185"/>
    <cellStyle name="40% - Accent3 2 3 2 3" xfId="30186"/>
    <cellStyle name="40% - Accent3 2 3 3" xfId="10067"/>
    <cellStyle name="40% - Accent3 2 3 3 2" xfId="30187"/>
    <cellStyle name="40% - Accent3 2 3 4" xfId="30188"/>
    <cellStyle name="40% - Accent3 2 3 4 2" xfId="30189"/>
    <cellStyle name="40% - Accent3 2 4" xfId="10068"/>
    <cellStyle name="40% - Accent3 2 4 2" xfId="10069"/>
    <cellStyle name="40% - Accent3 2 4 2 2" xfId="30190"/>
    <cellStyle name="40% - Accent3 2 4 2 2 2" xfId="30191"/>
    <cellStyle name="40% - Accent3 2 4 2 3" xfId="30192"/>
    <cellStyle name="40% - Accent3 2 4 2 3 2" xfId="30193"/>
    <cellStyle name="40% - Accent3 2 4 3" xfId="10070"/>
    <cellStyle name="40% - Accent3 2 4 3 2" xfId="30194"/>
    <cellStyle name="40% - Accent3 2 4 3 2 2" xfId="30195"/>
    <cellStyle name="40% - Accent3 2 4 3 3" xfId="30196"/>
    <cellStyle name="40% - Accent3 2 4 4" xfId="30197"/>
    <cellStyle name="40% - Accent3 2 4 4 2" xfId="30198"/>
    <cellStyle name="40% - Accent3 2 4 5" xfId="30199"/>
    <cellStyle name="40% - Accent3 2 4 5 2" xfId="30200"/>
    <cellStyle name="40% - Accent3 2 5" xfId="10071"/>
    <cellStyle name="40% - Accent3 2 5 2" xfId="30201"/>
    <cellStyle name="40% - Accent3 2 5 2 2" xfId="30202"/>
    <cellStyle name="40% - Accent3 2 5 3" xfId="30203"/>
    <cellStyle name="40% - Accent3 2 6" xfId="30204"/>
    <cellStyle name="40% - Accent3 2 6 2" xfId="30205"/>
    <cellStyle name="40% - Accent3 2 6 2 2" xfId="30206"/>
    <cellStyle name="40% - Accent3 2 6 3" xfId="30207"/>
    <cellStyle name="40% - Accent3 2 7" xfId="30208"/>
    <cellStyle name="40% - Accent3 2 7 2" xfId="30209"/>
    <cellStyle name="40% - Accent3 2 8" xfId="30210"/>
    <cellStyle name="40% - Accent3 2_12PCORC Wind Vestas and Royalties" xfId="30211"/>
    <cellStyle name="40% - Accent3 3" xfId="5733"/>
    <cellStyle name="40% - Accent3 3 2" xfId="5734"/>
    <cellStyle name="40% - Accent3 3 2 2" xfId="10072"/>
    <cellStyle name="40% - Accent3 3 2 2 2" xfId="30212"/>
    <cellStyle name="40% - Accent3 3 2 3" xfId="10073"/>
    <cellStyle name="40% - Accent3 3 2 3 2" xfId="30213"/>
    <cellStyle name="40% - Accent3 3 2 4" xfId="12771"/>
    <cellStyle name="40% - Accent3 3 2 4 2" xfId="39797"/>
    <cellStyle name="40% - Accent3 3 2 5" xfId="39798"/>
    <cellStyle name="40% - Accent3 3 3" xfId="5735"/>
    <cellStyle name="40% - Accent3 3 3 2" xfId="12772"/>
    <cellStyle name="40% - Accent3 3 3 2 2" xfId="30214"/>
    <cellStyle name="40% - Accent3 3 3 2 2 2" xfId="40079"/>
    <cellStyle name="40% - Accent3 3 3 2 3" xfId="30215"/>
    <cellStyle name="40% - Accent3 3 3 2 4" xfId="30216"/>
    <cellStyle name="40% - Accent3 3 3 3" xfId="15686"/>
    <cellStyle name="40% - Accent3 3 3 3 2" xfId="40080"/>
    <cellStyle name="40% - Accent3 3 3 4" xfId="40081"/>
    <cellStyle name="40% - Accent3 3 4" xfId="10074"/>
    <cellStyle name="40% - Accent3 3 4 2" xfId="30217"/>
    <cellStyle name="40% - Accent3 3 4 2 2" xfId="30218"/>
    <cellStyle name="40% - Accent3 3 4 3" xfId="30219"/>
    <cellStyle name="40% - Accent3 3 4 4" xfId="30220"/>
    <cellStyle name="40% - Accent3 3 5" xfId="30221"/>
    <cellStyle name="40% - Accent3 3 5 2" xfId="30222"/>
    <cellStyle name="40% - Accent3 3 6" xfId="30223"/>
    <cellStyle name="40% - Accent3 4" xfId="5736"/>
    <cellStyle name="40% - Accent3 4 2" xfId="5737"/>
    <cellStyle name="40% - Accent3 4 2 2" xfId="5738"/>
    <cellStyle name="40% - Accent3 4 2 2 2" xfId="16562"/>
    <cellStyle name="40% - Accent3 4 2 3" xfId="5739"/>
    <cellStyle name="40% - Accent3 4 2 3 2" xfId="16563"/>
    <cellStyle name="40% - Accent3 4 2 4" xfId="5740"/>
    <cellStyle name="40% - Accent3 4 2 4 2" xfId="19506"/>
    <cellStyle name="40% - Accent3 4 2 5" xfId="16561"/>
    <cellStyle name="40% - Accent3 4 3" xfId="5741"/>
    <cellStyle name="40% - Accent3 4 3 2" xfId="5742"/>
    <cellStyle name="40% - Accent3 4 3 2 2" xfId="16565"/>
    <cellStyle name="40% - Accent3 4 3 3" xfId="16564"/>
    <cellStyle name="40% - Accent3 4 4" xfId="5743"/>
    <cellStyle name="40% - Accent3 4 4 2" xfId="16566"/>
    <cellStyle name="40% - Accent3 4 5" xfId="5744"/>
    <cellStyle name="40% - Accent3 4 5 2" xfId="16567"/>
    <cellStyle name="40% - Accent3 4 6" xfId="5745"/>
    <cellStyle name="40% - Accent3 4 6 2" xfId="19507"/>
    <cellStyle name="40% - Accent3 4 7" xfId="5746"/>
    <cellStyle name="40% - Accent3 4 7 2" xfId="19508"/>
    <cellStyle name="40% - Accent3 4 8" xfId="14793"/>
    <cellStyle name="40% - Accent3 5" xfId="5747"/>
    <cellStyle name="40% - Accent3 5 2" xfId="10075"/>
    <cellStyle name="40% - Accent3 5 2 2" xfId="30224"/>
    <cellStyle name="40% - Accent3 5 2 2 2" xfId="30225"/>
    <cellStyle name="40% - Accent3 5 2 3" xfId="30226"/>
    <cellStyle name="40% - Accent3 5 3" xfId="12773"/>
    <cellStyle name="40% - Accent3 5 3 2" xfId="30227"/>
    <cellStyle name="40% - Accent3 5 3 3" xfId="30228"/>
    <cellStyle name="40% - Accent3 5 4" xfId="15394"/>
    <cellStyle name="40% - Accent3 5 4 2" xfId="30229"/>
    <cellStyle name="40% - Accent3 5 4 3" xfId="30230"/>
    <cellStyle name="40% - Accent3 5 5" xfId="39799"/>
    <cellStyle name="40% - Accent3 6" xfId="10076"/>
    <cellStyle name="40% - Accent3 6 2" xfId="10077"/>
    <cellStyle name="40% - Accent3 6 2 2" xfId="30231"/>
    <cellStyle name="40% - Accent3 6 2 2 2" xfId="30232"/>
    <cellStyle name="40% - Accent3 6 2 3" xfId="30233"/>
    <cellStyle name="40% - Accent3 6 2 4" xfId="30234"/>
    <cellStyle name="40% - Accent3 6 3" xfId="30235"/>
    <cellStyle name="40% - Accent3 6 3 2" xfId="30236"/>
    <cellStyle name="40% - Accent3 6 3 3" xfId="30237"/>
    <cellStyle name="40% - Accent3 6 4" xfId="30238"/>
    <cellStyle name="40% - Accent3 6 4 2" xfId="30239"/>
    <cellStyle name="40% - Accent3 6 5" xfId="30240"/>
    <cellStyle name="40% - Accent3 7" xfId="10078"/>
    <cellStyle name="40% - Accent3 7 2" xfId="30241"/>
    <cellStyle name="40% - Accent3 7 2 2" xfId="30242"/>
    <cellStyle name="40% - Accent3 7 2 2 2" xfId="30243"/>
    <cellStyle name="40% - Accent3 7 2 3" xfId="30244"/>
    <cellStyle name="40% - Accent3 7 2 4" xfId="30245"/>
    <cellStyle name="40% - Accent3 7 3" xfId="30246"/>
    <cellStyle name="40% - Accent3 7 3 2" xfId="30247"/>
    <cellStyle name="40% - Accent3 7 4" xfId="30248"/>
    <cellStyle name="40% - Accent3 7 4 2" xfId="30249"/>
    <cellStyle name="40% - Accent3 7 5" xfId="30250"/>
    <cellStyle name="40% - Accent3 8" xfId="10079"/>
    <cellStyle name="40% - Accent3 8 2" xfId="30251"/>
    <cellStyle name="40% - Accent3 8 2 2" xfId="30252"/>
    <cellStyle name="40% - Accent3 8 2 3" xfId="30253"/>
    <cellStyle name="40% - Accent3 8 3" xfId="30254"/>
    <cellStyle name="40% - Accent3 9" xfId="10080"/>
    <cellStyle name="40% - Accent3 9 2" xfId="30255"/>
    <cellStyle name="40% - Accent3 9 2 2" xfId="30256"/>
    <cellStyle name="40% - Accent3 9 2 3" xfId="30257"/>
    <cellStyle name="40% - Accent3 9 3" xfId="30258"/>
    <cellStyle name="40% - Accent3 9 4" xfId="30259"/>
    <cellStyle name="40% - Accent3 9 5" xfId="30260"/>
    <cellStyle name="40% - Accent4" xfId="5748" builtinId="43" customBuiltin="1"/>
    <cellStyle name="40% - Accent4 10" xfId="10081"/>
    <cellStyle name="40% - Accent4 10 2" xfId="30261"/>
    <cellStyle name="40% - Accent4 10 2 2" xfId="30262"/>
    <cellStyle name="40% - Accent4 10 3" xfId="30263"/>
    <cellStyle name="40% - Accent4 10 4" xfId="30264"/>
    <cellStyle name="40% - Accent4 11" xfId="14794"/>
    <cellStyle name="40% - Accent4 11 2" xfId="30265"/>
    <cellStyle name="40% - Accent4 11 3" xfId="30266"/>
    <cellStyle name="40% - Accent4 12" xfId="30267"/>
    <cellStyle name="40% - Accent4 2" xfId="5749"/>
    <cellStyle name="40% - Accent4 2 2" xfId="5750"/>
    <cellStyle name="40% - Accent4 2 2 2" xfId="5751"/>
    <cellStyle name="40% - Accent4 2 2 2 2" xfId="10082"/>
    <cellStyle name="40% - Accent4 2 2 2 2 2" xfId="30268"/>
    <cellStyle name="40% - Accent4 2 2 2 3" xfId="30269"/>
    <cellStyle name="40% - Accent4 2 2 2 3 2" xfId="30270"/>
    <cellStyle name="40% - Accent4 2 2 3" xfId="10083"/>
    <cellStyle name="40% - Accent4 2 2 3 2" xfId="30271"/>
    <cellStyle name="40% - Accent4 2 2 3 2 2" xfId="30272"/>
    <cellStyle name="40% - Accent4 2 2 3 3" xfId="30273"/>
    <cellStyle name="40% - Accent4 2 2 4" xfId="30274"/>
    <cellStyle name="40% - Accent4 2 2 4 2" xfId="30275"/>
    <cellStyle name="40% - Accent4 2 2 5" xfId="30276"/>
    <cellStyle name="40% - Accent4 2 2 5 2" xfId="30277"/>
    <cellStyle name="40% - Accent4 2 3" xfId="5752"/>
    <cellStyle name="40% - Accent4 2 3 2" xfId="10084"/>
    <cellStyle name="40% - Accent4 2 3 2 2" xfId="10085"/>
    <cellStyle name="40% - Accent4 2 3 2 2 2" xfId="30278"/>
    <cellStyle name="40% - Accent4 2 3 2 3" xfId="30279"/>
    <cellStyle name="40% - Accent4 2 3 3" xfId="10086"/>
    <cellStyle name="40% - Accent4 2 3 3 2" xfId="30280"/>
    <cellStyle name="40% - Accent4 2 3 4" xfId="30281"/>
    <cellStyle name="40% - Accent4 2 3 4 2" xfId="30282"/>
    <cellStyle name="40% - Accent4 2 4" xfId="10087"/>
    <cellStyle name="40% - Accent4 2 4 2" xfId="10088"/>
    <cellStyle name="40% - Accent4 2 4 2 2" xfId="30283"/>
    <cellStyle name="40% - Accent4 2 4 2 2 2" xfId="30284"/>
    <cellStyle name="40% - Accent4 2 4 2 3" xfId="30285"/>
    <cellStyle name="40% - Accent4 2 4 2 3 2" xfId="30286"/>
    <cellStyle name="40% - Accent4 2 4 3" xfId="10089"/>
    <cellStyle name="40% - Accent4 2 4 3 2" xfId="30287"/>
    <cellStyle name="40% - Accent4 2 4 3 2 2" xfId="30288"/>
    <cellStyle name="40% - Accent4 2 4 3 3" xfId="30289"/>
    <cellStyle name="40% - Accent4 2 4 4" xfId="30290"/>
    <cellStyle name="40% - Accent4 2 4 4 2" xfId="30291"/>
    <cellStyle name="40% - Accent4 2 4 5" xfId="30292"/>
    <cellStyle name="40% - Accent4 2 4 5 2" xfId="30293"/>
    <cellStyle name="40% - Accent4 2 5" xfId="10090"/>
    <cellStyle name="40% - Accent4 2 5 2" xfId="30294"/>
    <cellStyle name="40% - Accent4 2 5 2 2" xfId="30295"/>
    <cellStyle name="40% - Accent4 2 5 3" xfId="30296"/>
    <cellStyle name="40% - Accent4 2 6" xfId="30297"/>
    <cellStyle name="40% - Accent4 2 6 2" xfId="30298"/>
    <cellStyle name="40% - Accent4 2 6 2 2" xfId="30299"/>
    <cellStyle name="40% - Accent4 2 6 3" xfId="30300"/>
    <cellStyle name="40% - Accent4 2 7" xfId="30301"/>
    <cellStyle name="40% - Accent4 2 7 2" xfId="30302"/>
    <cellStyle name="40% - Accent4 2 8" xfId="30303"/>
    <cellStyle name="40% - Accent4 2_12PCORC Wind Vestas and Royalties" xfId="30304"/>
    <cellStyle name="40% - Accent4 3" xfId="5753"/>
    <cellStyle name="40% - Accent4 3 2" xfId="5754"/>
    <cellStyle name="40% - Accent4 3 2 2" xfId="10091"/>
    <cellStyle name="40% - Accent4 3 2 2 2" xfId="30305"/>
    <cellStyle name="40% - Accent4 3 2 3" xfId="10092"/>
    <cellStyle name="40% - Accent4 3 2 3 2" xfId="30306"/>
    <cellStyle name="40% - Accent4 3 2 4" xfId="12774"/>
    <cellStyle name="40% - Accent4 3 2 4 2" xfId="39800"/>
    <cellStyle name="40% - Accent4 3 2 5" xfId="39801"/>
    <cellStyle name="40% - Accent4 3 3" xfId="5755"/>
    <cellStyle name="40% - Accent4 3 3 2" xfId="12775"/>
    <cellStyle name="40% - Accent4 3 3 2 2" xfId="30307"/>
    <cellStyle name="40% - Accent4 3 3 2 2 2" xfId="40082"/>
    <cellStyle name="40% - Accent4 3 3 2 3" xfId="30308"/>
    <cellStyle name="40% - Accent4 3 3 2 4" xfId="30309"/>
    <cellStyle name="40% - Accent4 3 3 3" xfId="15687"/>
    <cellStyle name="40% - Accent4 3 3 3 2" xfId="40083"/>
    <cellStyle name="40% - Accent4 3 3 4" xfId="40084"/>
    <cellStyle name="40% - Accent4 3 4" xfId="10093"/>
    <cellStyle name="40% - Accent4 3 4 2" xfId="30310"/>
    <cellStyle name="40% - Accent4 3 4 2 2" xfId="30311"/>
    <cellStyle name="40% - Accent4 3 4 3" xfId="30312"/>
    <cellStyle name="40% - Accent4 3 4 4" xfId="30313"/>
    <cellStyle name="40% - Accent4 3 5" xfId="30314"/>
    <cellStyle name="40% - Accent4 3 5 2" xfId="30315"/>
    <cellStyle name="40% - Accent4 3 6" xfId="30316"/>
    <cellStyle name="40% - Accent4 4" xfId="5756"/>
    <cellStyle name="40% - Accent4 4 2" xfId="5757"/>
    <cellStyle name="40% - Accent4 4 2 2" xfId="5758"/>
    <cellStyle name="40% - Accent4 4 2 2 2" xfId="16569"/>
    <cellStyle name="40% - Accent4 4 2 3" xfId="5759"/>
    <cellStyle name="40% - Accent4 4 2 3 2" xfId="16570"/>
    <cellStyle name="40% - Accent4 4 2 4" xfId="5760"/>
    <cellStyle name="40% - Accent4 4 2 4 2" xfId="19509"/>
    <cellStyle name="40% - Accent4 4 2 5" xfId="16568"/>
    <cellStyle name="40% - Accent4 4 3" xfId="5761"/>
    <cellStyle name="40% - Accent4 4 3 2" xfId="5762"/>
    <cellStyle name="40% - Accent4 4 3 2 2" xfId="16572"/>
    <cellStyle name="40% - Accent4 4 3 3" xfId="16571"/>
    <cellStyle name="40% - Accent4 4 4" xfId="5763"/>
    <cellStyle name="40% - Accent4 4 4 2" xfId="16573"/>
    <cellStyle name="40% - Accent4 4 5" xfId="5764"/>
    <cellStyle name="40% - Accent4 4 5 2" xfId="16574"/>
    <cellStyle name="40% - Accent4 4 6" xfId="5765"/>
    <cellStyle name="40% - Accent4 4 6 2" xfId="19510"/>
    <cellStyle name="40% - Accent4 4 7" xfId="5766"/>
    <cellStyle name="40% - Accent4 4 7 2" xfId="19511"/>
    <cellStyle name="40% - Accent4 4 8" xfId="14796"/>
    <cellStyle name="40% - Accent4 5" xfId="5767"/>
    <cellStyle name="40% - Accent4 5 2" xfId="10094"/>
    <cellStyle name="40% - Accent4 5 2 2" xfId="30317"/>
    <cellStyle name="40% - Accent4 5 2 2 2" xfId="30318"/>
    <cellStyle name="40% - Accent4 5 2 3" xfId="30319"/>
    <cellStyle name="40% - Accent4 5 3" xfId="12776"/>
    <cellStyle name="40% - Accent4 5 3 2" xfId="30320"/>
    <cellStyle name="40% - Accent4 5 3 3" xfId="30321"/>
    <cellStyle name="40% - Accent4 5 4" xfId="15395"/>
    <cellStyle name="40% - Accent4 5 4 2" xfId="30322"/>
    <cellStyle name="40% - Accent4 5 4 3" xfId="30323"/>
    <cellStyle name="40% - Accent4 5 5" xfId="39802"/>
    <cellStyle name="40% - Accent4 6" xfId="10095"/>
    <cellStyle name="40% - Accent4 6 2" xfId="10096"/>
    <cellStyle name="40% - Accent4 6 2 2" xfId="30324"/>
    <cellStyle name="40% - Accent4 6 2 2 2" xfId="30325"/>
    <cellStyle name="40% - Accent4 6 2 3" xfId="30326"/>
    <cellStyle name="40% - Accent4 6 2 4" xfId="30327"/>
    <cellStyle name="40% - Accent4 6 3" xfId="30328"/>
    <cellStyle name="40% - Accent4 6 3 2" xfId="30329"/>
    <cellStyle name="40% - Accent4 6 3 3" xfId="30330"/>
    <cellStyle name="40% - Accent4 6 4" xfId="30331"/>
    <cellStyle name="40% - Accent4 6 4 2" xfId="30332"/>
    <cellStyle name="40% - Accent4 6 5" xfId="30333"/>
    <cellStyle name="40% - Accent4 7" xfId="10097"/>
    <cellStyle name="40% - Accent4 7 2" xfId="30334"/>
    <cellStyle name="40% - Accent4 7 2 2" xfId="30335"/>
    <cellStyle name="40% - Accent4 7 2 2 2" xfId="30336"/>
    <cellStyle name="40% - Accent4 7 2 3" xfId="30337"/>
    <cellStyle name="40% - Accent4 7 2 4" xfId="30338"/>
    <cellStyle name="40% - Accent4 7 3" xfId="30339"/>
    <cellStyle name="40% - Accent4 7 3 2" xfId="30340"/>
    <cellStyle name="40% - Accent4 7 4" xfId="30341"/>
    <cellStyle name="40% - Accent4 7 4 2" xfId="30342"/>
    <cellStyle name="40% - Accent4 7 5" xfId="30343"/>
    <cellStyle name="40% - Accent4 8" xfId="10098"/>
    <cellStyle name="40% - Accent4 8 2" xfId="30344"/>
    <cellStyle name="40% - Accent4 8 2 2" xfId="30345"/>
    <cellStyle name="40% - Accent4 8 2 3" xfId="30346"/>
    <cellStyle name="40% - Accent4 8 3" xfId="30347"/>
    <cellStyle name="40% - Accent4 9" xfId="10099"/>
    <cellStyle name="40% - Accent4 9 2" xfId="30348"/>
    <cellStyle name="40% - Accent4 9 2 2" xfId="30349"/>
    <cellStyle name="40% - Accent4 9 2 3" xfId="30350"/>
    <cellStyle name="40% - Accent4 9 3" xfId="30351"/>
    <cellStyle name="40% - Accent4 9 4" xfId="30352"/>
    <cellStyle name="40% - Accent4 9 5" xfId="30353"/>
    <cellStyle name="40% - Accent5" xfId="5768" builtinId="47" customBuiltin="1"/>
    <cellStyle name="40% - Accent5 10" xfId="10100"/>
    <cellStyle name="40% - Accent5 10 2" xfId="30354"/>
    <cellStyle name="40% - Accent5 10 2 2" xfId="30355"/>
    <cellStyle name="40% - Accent5 10 3" xfId="30356"/>
    <cellStyle name="40% - Accent5 10 4" xfId="30357"/>
    <cellStyle name="40% - Accent5 11" xfId="14797"/>
    <cellStyle name="40% - Accent5 11 2" xfId="30358"/>
    <cellStyle name="40% - Accent5 11 3" xfId="30359"/>
    <cellStyle name="40% - Accent5 12" xfId="30360"/>
    <cellStyle name="40% - Accent5 2" xfId="5769"/>
    <cellStyle name="40% - Accent5 2 2" xfId="5770"/>
    <cellStyle name="40% - Accent5 2 2 2" xfId="5771"/>
    <cellStyle name="40% - Accent5 2 2 2 2" xfId="10101"/>
    <cellStyle name="40% - Accent5 2 2 2 2 2" xfId="30361"/>
    <cellStyle name="40% - Accent5 2 2 2 3" xfId="30362"/>
    <cellStyle name="40% - Accent5 2 2 2 3 2" xfId="30363"/>
    <cellStyle name="40% - Accent5 2 2 3" xfId="10102"/>
    <cellStyle name="40% - Accent5 2 2 3 2" xfId="30364"/>
    <cellStyle name="40% - Accent5 2 2 3 2 2" xfId="30365"/>
    <cellStyle name="40% - Accent5 2 2 3 3" xfId="30366"/>
    <cellStyle name="40% - Accent5 2 2 4" xfId="30367"/>
    <cellStyle name="40% - Accent5 2 2 4 2" xfId="30368"/>
    <cellStyle name="40% - Accent5 2 2 5" xfId="30369"/>
    <cellStyle name="40% - Accent5 2 2 5 2" xfId="30370"/>
    <cellStyle name="40% - Accent5 2 3" xfId="5772"/>
    <cellStyle name="40% - Accent5 2 3 2" xfId="10103"/>
    <cellStyle name="40% - Accent5 2 3 2 2" xfId="10104"/>
    <cellStyle name="40% - Accent5 2 3 2 2 2" xfId="30371"/>
    <cellStyle name="40% - Accent5 2 3 2 3" xfId="30372"/>
    <cellStyle name="40% - Accent5 2 3 3" xfId="10105"/>
    <cellStyle name="40% - Accent5 2 3 3 2" xfId="30373"/>
    <cellStyle name="40% - Accent5 2 3 4" xfId="30374"/>
    <cellStyle name="40% - Accent5 2 3 4 2" xfId="30375"/>
    <cellStyle name="40% - Accent5 2 4" xfId="10106"/>
    <cellStyle name="40% - Accent5 2 4 2" xfId="10107"/>
    <cellStyle name="40% - Accent5 2 4 2 2" xfId="30376"/>
    <cellStyle name="40% - Accent5 2 4 2 2 2" xfId="30377"/>
    <cellStyle name="40% - Accent5 2 4 2 3" xfId="30378"/>
    <cellStyle name="40% - Accent5 2 4 3" xfId="30379"/>
    <cellStyle name="40% - Accent5 2 4 3 2" xfId="30380"/>
    <cellStyle name="40% - Accent5 2 4 3 3" xfId="30381"/>
    <cellStyle name="40% - Accent5 2 4 4" xfId="30382"/>
    <cellStyle name="40% - Accent5 2 4 4 2" xfId="30383"/>
    <cellStyle name="40% - Accent5 2 4 5" xfId="30384"/>
    <cellStyle name="40% - Accent5 2 5" xfId="10108"/>
    <cellStyle name="40% - Accent5 2 5 2" xfId="30385"/>
    <cellStyle name="40% - Accent5 2 5 2 2" xfId="30386"/>
    <cellStyle name="40% - Accent5 2 5 3" xfId="30387"/>
    <cellStyle name="40% - Accent5 2 6" xfId="30388"/>
    <cellStyle name="40% - Accent5 2 6 2" xfId="30389"/>
    <cellStyle name="40% - Accent5 2 6 2 2" xfId="30390"/>
    <cellStyle name="40% - Accent5 2 6 3" xfId="30391"/>
    <cellStyle name="40% - Accent5 2 7" xfId="30392"/>
    <cellStyle name="40% - Accent5 2 7 2" xfId="30393"/>
    <cellStyle name="40% - Accent5 2 8" xfId="30394"/>
    <cellStyle name="40% - Accent5 2_12PCORC Wind Vestas and Royalties" xfId="30395"/>
    <cellStyle name="40% - Accent5 3" xfId="5773"/>
    <cellStyle name="40% - Accent5 3 2" xfId="5774"/>
    <cellStyle name="40% - Accent5 3 2 2" xfId="10109"/>
    <cellStyle name="40% - Accent5 3 2 2 2" xfId="30396"/>
    <cellStyle name="40% - Accent5 3 2 3" xfId="10110"/>
    <cellStyle name="40% - Accent5 3 2 3 2" xfId="30397"/>
    <cellStyle name="40% - Accent5 3 2 4" xfId="12777"/>
    <cellStyle name="40% - Accent5 3 2 4 2" xfId="39803"/>
    <cellStyle name="40% - Accent5 3 2 5" xfId="39804"/>
    <cellStyle name="40% - Accent5 3 3" xfId="5775"/>
    <cellStyle name="40% - Accent5 3 3 2" xfId="12778"/>
    <cellStyle name="40% - Accent5 3 3 2 2" xfId="30398"/>
    <cellStyle name="40% - Accent5 3 3 2 2 2" xfId="40085"/>
    <cellStyle name="40% - Accent5 3 3 2 3" xfId="30399"/>
    <cellStyle name="40% - Accent5 3 3 2 4" xfId="30400"/>
    <cellStyle name="40% - Accent5 3 3 3" xfId="15688"/>
    <cellStyle name="40% - Accent5 3 3 3 2" xfId="40086"/>
    <cellStyle name="40% - Accent5 3 3 4" xfId="40087"/>
    <cellStyle name="40% - Accent5 3 4" xfId="10111"/>
    <cellStyle name="40% - Accent5 3 4 2" xfId="30401"/>
    <cellStyle name="40% - Accent5 3 4 2 2" xfId="30402"/>
    <cellStyle name="40% - Accent5 3 4 3" xfId="30403"/>
    <cellStyle name="40% - Accent5 3 4 4" xfId="30404"/>
    <cellStyle name="40% - Accent5 3 5" xfId="30405"/>
    <cellStyle name="40% - Accent5 3 5 2" xfId="30406"/>
    <cellStyle name="40% - Accent5 3 6" xfId="30407"/>
    <cellStyle name="40% - Accent5 4" xfId="5776"/>
    <cellStyle name="40% - Accent5 4 2" xfId="5777"/>
    <cellStyle name="40% - Accent5 4 2 2" xfId="5778"/>
    <cellStyle name="40% - Accent5 4 2 2 2" xfId="16576"/>
    <cellStyle name="40% - Accent5 4 2 3" xfId="5779"/>
    <cellStyle name="40% - Accent5 4 2 3 2" xfId="16577"/>
    <cellStyle name="40% - Accent5 4 2 4" xfId="5780"/>
    <cellStyle name="40% - Accent5 4 2 4 2" xfId="19512"/>
    <cellStyle name="40% - Accent5 4 2 5" xfId="16575"/>
    <cellStyle name="40% - Accent5 4 3" xfId="5781"/>
    <cellStyle name="40% - Accent5 4 3 2" xfId="5782"/>
    <cellStyle name="40% - Accent5 4 3 2 2" xfId="16579"/>
    <cellStyle name="40% - Accent5 4 3 3" xfId="16578"/>
    <cellStyle name="40% - Accent5 4 4" xfId="5783"/>
    <cellStyle name="40% - Accent5 4 4 2" xfId="16580"/>
    <cellStyle name="40% - Accent5 4 5" xfId="5784"/>
    <cellStyle name="40% - Accent5 4 5 2" xfId="16581"/>
    <cellStyle name="40% - Accent5 4 6" xfId="5785"/>
    <cellStyle name="40% - Accent5 4 6 2" xfId="19513"/>
    <cellStyle name="40% - Accent5 4 7" xfId="5786"/>
    <cellStyle name="40% - Accent5 4 7 2" xfId="19514"/>
    <cellStyle name="40% - Accent5 4 8" xfId="14798"/>
    <cellStyle name="40% - Accent5 5" xfId="5787"/>
    <cellStyle name="40% - Accent5 5 2" xfId="10112"/>
    <cellStyle name="40% - Accent5 5 2 2" xfId="30408"/>
    <cellStyle name="40% - Accent5 5 2 2 2" xfId="30409"/>
    <cellStyle name="40% - Accent5 5 2 3" xfId="30410"/>
    <cellStyle name="40% - Accent5 5 3" xfId="12779"/>
    <cellStyle name="40% - Accent5 5 3 2" xfId="30411"/>
    <cellStyle name="40% - Accent5 5 3 3" xfId="30412"/>
    <cellStyle name="40% - Accent5 5 4" xfId="15396"/>
    <cellStyle name="40% - Accent5 5 4 2" xfId="30413"/>
    <cellStyle name="40% - Accent5 5 4 3" xfId="30414"/>
    <cellStyle name="40% - Accent5 5 5" xfId="39805"/>
    <cellStyle name="40% - Accent5 6" xfId="10113"/>
    <cellStyle name="40% - Accent5 6 2" xfId="10114"/>
    <cellStyle name="40% - Accent5 6 2 2" xfId="30415"/>
    <cellStyle name="40% - Accent5 6 2 2 2" xfId="30416"/>
    <cellStyle name="40% - Accent5 6 2 3" xfId="30417"/>
    <cellStyle name="40% - Accent5 6 2 4" xfId="30418"/>
    <cellStyle name="40% - Accent5 6 3" xfId="30419"/>
    <cellStyle name="40% - Accent5 6 3 2" xfId="30420"/>
    <cellStyle name="40% - Accent5 6 3 3" xfId="30421"/>
    <cellStyle name="40% - Accent5 6 4" xfId="30422"/>
    <cellStyle name="40% - Accent5 6 4 2" xfId="30423"/>
    <cellStyle name="40% - Accent5 6 5" xfId="30424"/>
    <cellStyle name="40% - Accent5 7" xfId="10115"/>
    <cellStyle name="40% - Accent5 7 2" xfId="30425"/>
    <cellStyle name="40% - Accent5 7 2 2" xfId="30426"/>
    <cellStyle name="40% - Accent5 7 2 2 2" xfId="30427"/>
    <cellStyle name="40% - Accent5 7 2 3" xfId="30428"/>
    <cellStyle name="40% - Accent5 7 2 4" xfId="30429"/>
    <cellStyle name="40% - Accent5 7 3" xfId="30430"/>
    <cellStyle name="40% - Accent5 7 3 2" xfId="30431"/>
    <cellStyle name="40% - Accent5 7 4" xfId="30432"/>
    <cellStyle name="40% - Accent5 7 4 2" xfId="30433"/>
    <cellStyle name="40% - Accent5 7 5" xfId="30434"/>
    <cellStyle name="40% - Accent5 8" xfId="10116"/>
    <cellStyle name="40% - Accent5 8 2" xfId="30435"/>
    <cellStyle name="40% - Accent5 8 2 2" xfId="30436"/>
    <cellStyle name="40% - Accent5 8 2 3" xfId="30437"/>
    <cellStyle name="40% - Accent5 8 3" xfId="30438"/>
    <cellStyle name="40% - Accent5 9" xfId="10117"/>
    <cellStyle name="40% - Accent5 9 2" xfId="30439"/>
    <cellStyle name="40% - Accent5 9 2 2" xfId="30440"/>
    <cellStyle name="40% - Accent5 9 2 3" xfId="30441"/>
    <cellStyle name="40% - Accent5 9 3" xfId="30442"/>
    <cellStyle name="40% - Accent5 9 4" xfId="30443"/>
    <cellStyle name="40% - Accent5 9 5" xfId="30444"/>
    <cellStyle name="40% - Accent6" xfId="5788" builtinId="51" customBuiltin="1"/>
    <cellStyle name="40% - Accent6 10" xfId="10118"/>
    <cellStyle name="40% - Accent6 10 2" xfId="30445"/>
    <cellStyle name="40% - Accent6 10 2 2" xfId="30446"/>
    <cellStyle name="40% - Accent6 10 3" xfId="30447"/>
    <cellStyle name="40% - Accent6 10 4" xfId="30448"/>
    <cellStyle name="40% - Accent6 11" xfId="14799"/>
    <cellStyle name="40% - Accent6 11 2" xfId="30449"/>
    <cellStyle name="40% - Accent6 11 3" xfId="30450"/>
    <cellStyle name="40% - Accent6 12" xfId="30451"/>
    <cellStyle name="40% - Accent6 2" xfId="5789"/>
    <cellStyle name="40% - Accent6 2 2" xfId="5790"/>
    <cellStyle name="40% - Accent6 2 2 2" xfId="5791"/>
    <cellStyle name="40% - Accent6 2 2 2 2" xfId="10119"/>
    <cellStyle name="40% - Accent6 2 2 2 2 2" xfId="30452"/>
    <cellStyle name="40% - Accent6 2 2 2 3" xfId="30453"/>
    <cellStyle name="40% - Accent6 2 2 2 3 2" xfId="30454"/>
    <cellStyle name="40% - Accent6 2 2 3" xfId="10120"/>
    <cellStyle name="40% - Accent6 2 2 3 2" xfId="30455"/>
    <cellStyle name="40% - Accent6 2 2 3 2 2" xfId="30456"/>
    <cellStyle name="40% - Accent6 2 2 3 3" xfId="30457"/>
    <cellStyle name="40% - Accent6 2 2 4" xfId="30458"/>
    <cellStyle name="40% - Accent6 2 2 4 2" xfId="30459"/>
    <cellStyle name="40% - Accent6 2 2 5" xfId="30460"/>
    <cellStyle name="40% - Accent6 2 2 5 2" xfId="30461"/>
    <cellStyle name="40% - Accent6 2 3" xfId="5792"/>
    <cellStyle name="40% - Accent6 2 3 2" xfId="10121"/>
    <cellStyle name="40% - Accent6 2 3 2 2" xfId="10122"/>
    <cellStyle name="40% - Accent6 2 3 2 2 2" xfId="30462"/>
    <cellStyle name="40% - Accent6 2 3 2 3" xfId="30463"/>
    <cellStyle name="40% - Accent6 2 3 3" xfId="10123"/>
    <cellStyle name="40% - Accent6 2 3 3 2" xfId="30464"/>
    <cellStyle name="40% - Accent6 2 3 4" xfId="30465"/>
    <cellStyle name="40% - Accent6 2 3 4 2" xfId="30466"/>
    <cellStyle name="40% - Accent6 2 4" xfId="10124"/>
    <cellStyle name="40% - Accent6 2 4 2" xfId="10125"/>
    <cellStyle name="40% - Accent6 2 4 2 2" xfId="30467"/>
    <cellStyle name="40% - Accent6 2 4 2 2 2" xfId="30468"/>
    <cellStyle name="40% - Accent6 2 4 2 3" xfId="30469"/>
    <cellStyle name="40% - Accent6 2 4 2 3 2" xfId="30470"/>
    <cellStyle name="40% - Accent6 2 4 3" xfId="10126"/>
    <cellStyle name="40% - Accent6 2 4 3 2" xfId="30471"/>
    <cellStyle name="40% - Accent6 2 4 3 2 2" xfId="30472"/>
    <cellStyle name="40% - Accent6 2 4 3 3" xfId="30473"/>
    <cellStyle name="40% - Accent6 2 4 4" xfId="30474"/>
    <cellStyle name="40% - Accent6 2 4 4 2" xfId="30475"/>
    <cellStyle name="40% - Accent6 2 4 5" xfId="30476"/>
    <cellStyle name="40% - Accent6 2 4 5 2" xfId="30477"/>
    <cellStyle name="40% - Accent6 2 5" xfId="10127"/>
    <cellStyle name="40% - Accent6 2 5 2" xfId="30478"/>
    <cellStyle name="40% - Accent6 2 5 2 2" xfId="30479"/>
    <cellStyle name="40% - Accent6 2 5 3" xfId="30480"/>
    <cellStyle name="40% - Accent6 2 6" xfId="30481"/>
    <cellStyle name="40% - Accent6 2 6 2" xfId="30482"/>
    <cellStyle name="40% - Accent6 2 6 2 2" xfId="30483"/>
    <cellStyle name="40% - Accent6 2 6 3" xfId="30484"/>
    <cellStyle name="40% - Accent6 2 7" xfId="30485"/>
    <cellStyle name="40% - Accent6 2 7 2" xfId="30486"/>
    <cellStyle name="40% - Accent6 2 8" xfId="30487"/>
    <cellStyle name="40% - Accent6 2_12PCORC Wind Vestas and Royalties" xfId="30488"/>
    <cellStyle name="40% - Accent6 3" xfId="5793"/>
    <cellStyle name="40% - Accent6 3 2" xfId="5794"/>
    <cellStyle name="40% - Accent6 3 2 2" xfId="10128"/>
    <cellStyle name="40% - Accent6 3 2 2 2" xfId="30489"/>
    <cellStyle name="40% - Accent6 3 2 3" xfId="10129"/>
    <cellStyle name="40% - Accent6 3 2 3 2" xfId="30490"/>
    <cellStyle name="40% - Accent6 3 2 4" xfId="12780"/>
    <cellStyle name="40% - Accent6 3 2 4 2" xfId="39806"/>
    <cellStyle name="40% - Accent6 3 2 5" xfId="39807"/>
    <cellStyle name="40% - Accent6 3 3" xfId="5795"/>
    <cellStyle name="40% - Accent6 3 3 2" xfId="12781"/>
    <cellStyle name="40% - Accent6 3 3 2 2" xfId="30491"/>
    <cellStyle name="40% - Accent6 3 3 2 2 2" xfId="40088"/>
    <cellStyle name="40% - Accent6 3 3 2 3" xfId="30492"/>
    <cellStyle name="40% - Accent6 3 3 2 4" xfId="30493"/>
    <cellStyle name="40% - Accent6 3 3 3" xfId="15689"/>
    <cellStyle name="40% - Accent6 3 3 3 2" xfId="40089"/>
    <cellStyle name="40% - Accent6 3 3 4" xfId="40090"/>
    <cellStyle name="40% - Accent6 3 4" xfId="10130"/>
    <cellStyle name="40% - Accent6 3 4 2" xfId="30494"/>
    <cellStyle name="40% - Accent6 3 4 2 2" xfId="30495"/>
    <cellStyle name="40% - Accent6 3 4 3" xfId="30496"/>
    <cellStyle name="40% - Accent6 3 4 4" xfId="30497"/>
    <cellStyle name="40% - Accent6 3 5" xfId="30498"/>
    <cellStyle name="40% - Accent6 3 5 2" xfId="30499"/>
    <cellStyle name="40% - Accent6 3 6" xfId="30500"/>
    <cellStyle name="40% - Accent6 4" xfId="5796"/>
    <cellStyle name="40% - Accent6 4 2" xfId="5797"/>
    <cellStyle name="40% - Accent6 4 2 2" xfId="5798"/>
    <cellStyle name="40% - Accent6 4 2 2 2" xfId="16583"/>
    <cellStyle name="40% - Accent6 4 2 3" xfId="5799"/>
    <cellStyle name="40% - Accent6 4 2 3 2" xfId="16584"/>
    <cellStyle name="40% - Accent6 4 2 4" xfId="5800"/>
    <cellStyle name="40% - Accent6 4 2 4 2" xfId="19515"/>
    <cellStyle name="40% - Accent6 4 2 5" xfId="16582"/>
    <cellStyle name="40% - Accent6 4 3" xfId="5801"/>
    <cellStyle name="40% - Accent6 4 3 2" xfId="5802"/>
    <cellStyle name="40% - Accent6 4 3 2 2" xfId="16586"/>
    <cellStyle name="40% - Accent6 4 3 3" xfId="16585"/>
    <cellStyle name="40% - Accent6 4 4" xfId="5803"/>
    <cellStyle name="40% - Accent6 4 4 2" xfId="16587"/>
    <cellStyle name="40% - Accent6 4 5" xfId="5804"/>
    <cellStyle name="40% - Accent6 4 5 2" xfId="16588"/>
    <cellStyle name="40% - Accent6 4 6" xfId="5805"/>
    <cellStyle name="40% - Accent6 4 6 2" xfId="19516"/>
    <cellStyle name="40% - Accent6 4 7" xfId="5806"/>
    <cellStyle name="40% - Accent6 4 7 2" xfId="19517"/>
    <cellStyle name="40% - Accent6 4 8" xfId="14800"/>
    <cellStyle name="40% - Accent6 5" xfId="5807"/>
    <cellStyle name="40% - Accent6 5 2" xfId="10131"/>
    <cellStyle name="40% - Accent6 5 2 2" xfId="30501"/>
    <cellStyle name="40% - Accent6 5 2 2 2" xfId="30502"/>
    <cellStyle name="40% - Accent6 5 2 3" xfId="30503"/>
    <cellStyle name="40% - Accent6 5 3" xfId="12782"/>
    <cellStyle name="40% - Accent6 5 3 2" xfId="30504"/>
    <cellStyle name="40% - Accent6 5 3 3" xfId="30505"/>
    <cellStyle name="40% - Accent6 5 4" xfId="15397"/>
    <cellStyle name="40% - Accent6 5 4 2" xfId="30506"/>
    <cellStyle name="40% - Accent6 5 4 3" xfId="30507"/>
    <cellStyle name="40% - Accent6 5 5" xfId="39808"/>
    <cellStyle name="40% - Accent6 6" xfId="10132"/>
    <cellStyle name="40% - Accent6 6 2" xfId="10133"/>
    <cellStyle name="40% - Accent6 6 2 2" xfId="30508"/>
    <cellStyle name="40% - Accent6 6 2 2 2" xfId="30509"/>
    <cellStyle name="40% - Accent6 6 2 3" xfId="30510"/>
    <cellStyle name="40% - Accent6 6 2 4" xfId="30511"/>
    <cellStyle name="40% - Accent6 6 3" xfId="30512"/>
    <cellStyle name="40% - Accent6 6 3 2" xfId="30513"/>
    <cellStyle name="40% - Accent6 6 3 3" xfId="30514"/>
    <cellStyle name="40% - Accent6 6 4" xfId="30515"/>
    <cellStyle name="40% - Accent6 6 4 2" xfId="30516"/>
    <cellStyle name="40% - Accent6 6 5" xfId="30517"/>
    <cellStyle name="40% - Accent6 7" xfId="10134"/>
    <cellStyle name="40% - Accent6 7 2" xfId="30518"/>
    <cellStyle name="40% - Accent6 7 2 2" xfId="30519"/>
    <cellStyle name="40% - Accent6 7 2 2 2" xfId="30520"/>
    <cellStyle name="40% - Accent6 7 2 3" xfId="30521"/>
    <cellStyle name="40% - Accent6 7 2 4" xfId="30522"/>
    <cellStyle name="40% - Accent6 7 3" xfId="30523"/>
    <cellStyle name="40% - Accent6 7 3 2" xfId="30524"/>
    <cellStyle name="40% - Accent6 7 4" xfId="30525"/>
    <cellStyle name="40% - Accent6 7 4 2" xfId="30526"/>
    <cellStyle name="40% - Accent6 7 5" xfId="30527"/>
    <cellStyle name="40% - Accent6 8" xfId="10135"/>
    <cellStyle name="40% - Accent6 8 2" xfId="30528"/>
    <cellStyle name="40% - Accent6 8 2 2" xfId="30529"/>
    <cellStyle name="40% - Accent6 8 2 3" xfId="30530"/>
    <cellStyle name="40% - Accent6 8 3" xfId="30531"/>
    <cellStyle name="40% - Accent6 9" xfId="10136"/>
    <cellStyle name="40% - Accent6 9 2" xfId="30532"/>
    <cellStyle name="40% - Accent6 9 2 2" xfId="30533"/>
    <cellStyle name="40% - Accent6 9 2 3" xfId="30534"/>
    <cellStyle name="40% - Accent6 9 3" xfId="30535"/>
    <cellStyle name="40% - Accent6 9 4" xfId="30536"/>
    <cellStyle name="40% - Accent6 9 5" xfId="30537"/>
    <cellStyle name="60% - Accent1" xfId="5808" builtinId="32" customBuiltin="1"/>
    <cellStyle name="60% - Accent1 2" xfId="5809"/>
    <cellStyle name="60% - Accent1 2 2" xfId="5810"/>
    <cellStyle name="60% - Accent1 2 2 2" xfId="10137"/>
    <cellStyle name="60% - Accent1 2 2 2 2" xfId="30538"/>
    <cellStyle name="60% - Accent1 2 2 2 2 2" xfId="30539"/>
    <cellStyle name="60% - Accent1 2 2 2 3" xfId="30540"/>
    <cellStyle name="60% - Accent1 2 2 3" xfId="30541"/>
    <cellStyle name="60% - Accent1 2 2 3 2" xfId="30542"/>
    <cellStyle name="60% - Accent1 2 2 4" xfId="30543"/>
    <cellStyle name="60% - Accent1 2 2 4 2" xfId="30544"/>
    <cellStyle name="60% - Accent1 2 3" xfId="5811"/>
    <cellStyle name="60% - Accent1 2 3 2" xfId="12783"/>
    <cellStyle name="60% - Accent1 2 3 2 2" xfId="30545"/>
    <cellStyle name="60% - Accent1 2 3 2 2 2" xfId="30546"/>
    <cellStyle name="60% - Accent1 2 3 2 3" xfId="30547"/>
    <cellStyle name="60% - Accent1 2 3 2 4" xfId="30548"/>
    <cellStyle name="60% - Accent1 2 3 3" xfId="15690"/>
    <cellStyle name="60% - Accent1 2 3 3 2" xfId="30549"/>
    <cellStyle name="60% - Accent1 2 3 3 3" xfId="30550"/>
    <cellStyle name="60% - Accent1 2 3 4" xfId="30551"/>
    <cellStyle name="60% - Accent1 2 3 4 2" xfId="30552"/>
    <cellStyle name="60% - Accent1 2 3 5" xfId="30553"/>
    <cellStyle name="60% - Accent1 2 4" xfId="10138"/>
    <cellStyle name="60% - Accent1 2 4 2" xfId="30554"/>
    <cellStyle name="60% - Accent1 2 4 2 2" xfId="30555"/>
    <cellStyle name="60% - Accent1 2 4 3" xfId="30556"/>
    <cellStyle name="60% - Accent1 2 4 4" xfId="30557"/>
    <cellStyle name="60% - Accent1 2 4 5" xfId="30558"/>
    <cellStyle name="60% - Accent1 2 5" xfId="14801"/>
    <cellStyle name="60% - Accent1 2 5 2" xfId="30559"/>
    <cellStyle name="60% - Accent1 2 6" xfId="30560"/>
    <cellStyle name="60% - Accent1 2 6 2" xfId="30561"/>
    <cellStyle name="60% - Accent1 3" xfId="5812"/>
    <cellStyle name="60% - Accent1 3 2" xfId="5813"/>
    <cellStyle name="60% - Accent1 3 2 2" xfId="16589"/>
    <cellStyle name="60% - Accent1 3 2 2 2" xfId="30562"/>
    <cellStyle name="60% - Accent1 3 2 3" xfId="30563"/>
    <cellStyle name="60% - Accent1 3 3" xfId="5814"/>
    <cellStyle name="60% - Accent1 3 3 2" xfId="19518"/>
    <cellStyle name="60% - Accent1 3 4" xfId="5815"/>
    <cellStyle name="60% - Accent1 3 4 2" xfId="19519"/>
    <cellStyle name="60% - Accent1 3 5" xfId="14802"/>
    <cellStyle name="60% - Accent1 4" xfId="10139"/>
    <cellStyle name="60% - Accent1 4 2" xfId="30564"/>
    <cellStyle name="60% - Accent1 4 2 2" xfId="30565"/>
    <cellStyle name="60% - Accent1 4 2 2 2" xfId="30566"/>
    <cellStyle name="60% - Accent1 4 2 3" xfId="30567"/>
    <cellStyle name="60% - Accent1 4 2 4" xfId="30568"/>
    <cellStyle name="60% - Accent1 4 3" xfId="30569"/>
    <cellStyle name="60% - Accent1 4 3 2" xfId="30570"/>
    <cellStyle name="60% - Accent1 4 4" xfId="30571"/>
    <cellStyle name="60% - Accent1 4 4 2" xfId="30572"/>
    <cellStyle name="60% - Accent1 5" xfId="10140"/>
    <cellStyle name="60% - Accent1 5 2" xfId="12784"/>
    <cellStyle name="60% - Accent1 5 2 2" xfId="30573"/>
    <cellStyle name="60% - Accent1 5 2 3" xfId="30574"/>
    <cellStyle name="60% - Accent1 5 3" xfId="39809"/>
    <cellStyle name="60% - Accent1 6" xfId="10141"/>
    <cellStyle name="60% - Accent1 6 2" xfId="30575"/>
    <cellStyle name="60% - Accent1 6 2 2" xfId="30576"/>
    <cellStyle name="60% - Accent1 6 3" xfId="30577"/>
    <cellStyle name="60% - Accent1 6 4" xfId="30578"/>
    <cellStyle name="60% - Accent1 6 5" xfId="30579"/>
    <cellStyle name="60% - Accent1 7" xfId="10142"/>
    <cellStyle name="60% - Accent1 7 2" xfId="30580"/>
    <cellStyle name="60% - Accent1 7 3" xfId="30581"/>
    <cellStyle name="60% - Accent1 8" xfId="30582"/>
    <cellStyle name="60% - Accent2" xfId="5816" builtinId="36" customBuiltin="1"/>
    <cellStyle name="60% - Accent2 2" xfId="5817"/>
    <cellStyle name="60% - Accent2 2 2" xfId="5818"/>
    <cellStyle name="60% - Accent2 2 2 2" xfId="10143"/>
    <cellStyle name="60% - Accent2 2 2 2 2" xfId="30583"/>
    <cellStyle name="60% - Accent2 2 2 2 2 2" xfId="30584"/>
    <cellStyle name="60% - Accent2 2 2 2 3" xfId="30585"/>
    <cellStyle name="60% - Accent2 2 2 3" xfId="30586"/>
    <cellStyle name="60% - Accent2 2 2 3 2" xfId="30587"/>
    <cellStyle name="60% - Accent2 2 2 4" xfId="30588"/>
    <cellStyle name="60% - Accent2 2 2 4 2" xfId="30589"/>
    <cellStyle name="60% - Accent2 2 3" xfId="5819"/>
    <cellStyle name="60% - Accent2 2 3 2" xfId="12785"/>
    <cellStyle name="60% - Accent2 2 3 2 2" xfId="30590"/>
    <cellStyle name="60% - Accent2 2 3 2 2 2" xfId="30591"/>
    <cellStyle name="60% - Accent2 2 3 2 3" xfId="30592"/>
    <cellStyle name="60% - Accent2 2 3 2 4" xfId="30593"/>
    <cellStyle name="60% - Accent2 2 3 3" xfId="15691"/>
    <cellStyle name="60% - Accent2 2 3 3 2" xfId="30594"/>
    <cellStyle name="60% - Accent2 2 3 3 3" xfId="30595"/>
    <cellStyle name="60% - Accent2 2 3 4" xfId="30596"/>
    <cellStyle name="60% - Accent2 2 3 4 2" xfId="30597"/>
    <cellStyle name="60% - Accent2 2 3 5" xfId="30598"/>
    <cellStyle name="60% - Accent2 2 4" xfId="10144"/>
    <cellStyle name="60% - Accent2 2 4 2" xfId="30599"/>
    <cellStyle name="60% - Accent2 2 4 2 2" xfId="30600"/>
    <cellStyle name="60% - Accent2 2 4 3" xfId="30601"/>
    <cellStyle name="60% - Accent2 2 4 4" xfId="30602"/>
    <cellStyle name="60% - Accent2 2 4 5" xfId="30603"/>
    <cellStyle name="60% - Accent2 2 5" xfId="14803"/>
    <cellStyle name="60% - Accent2 2 5 2" xfId="30604"/>
    <cellStyle name="60% - Accent2 2 6" xfId="30605"/>
    <cellStyle name="60% - Accent2 2 6 2" xfId="30606"/>
    <cellStyle name="60% - Accent2 3" xfId="5820"/>
    <cellStyle name="60% - Accent2 3 2" xfId="5821"/>
    <cellStyle name="60% - Accent2 3 2 2" xfId="16590"/>
    <cellStyle name="60% - Accent2 3 2 2 2" xfId="30607"/>
    <cellStyle name="60% - Accent2 3 2 3" xfId="30608"/>
    <cellStyle name="60% - Accent2 3 3" xfId="5822"/>
    <cellStyle name="60% - Accent2 3 3 2" xfId="19520"/>
    <cellStyle name="60% - Accent2 3 4" xfId="5823"/>
    <cellStyle name="60% - Accent2 3 4 2" xfId="19521"/>
    <cellStyle name="60% - Accent2 3 5" xfId="14804"/>
    <cellStyle name="60% - Accent2 4" xfId="10145"/>
    <cellStyle name="60% - Accent2 4 2" xfId="30609"/>
    <cellStyle name="60% - Accent2 4 2 2" xfId="30610"/>
    <cellStyle name="60% - Accent2 4 2 2 2" xfId="30611"/>
    <cellStyle name="60% - Accent2 4 2 3" xfId="30612"/>
    <cellStyle name="60% - Accent2 4 2 4" xfId="30613"/>
    <cellStyle name="60% - Accent2 4 3" xfId="30614"/>
    <cellStyle name="60% - Accent2 4 3 2" xfId="30615"/>
    <cellStyle name="60% - Accent2 4 4" xfId="30616"/>
    <cellStyle name="60% - Accent2 4 4 2" xfId="30617"/>
    <cellStyle name="60% - Accent2 5" xfId="10146"/>
    <cellStyle name="60% - Accent2 5 2" xfId="12786"/>
    <cellStyle name="60% - Accent2 5 2 2" xfId="30618"/>
    <cellStyle name="60% - Accent2 5 2 3" xfId="30619"/>
    <cellStyle name="60% - Accent2 5 3" xfId="39810"/>
    <cellStyle name="60% - Accent2 6" xfId="10147"/>
    <cellStyle name="60% - Accent2 6 2" xfId="30620"/>
    <cellStyle name="60% - Accent2 6 2 2" xfId="30621"/>
    <cellStyle name="60% - Accent2 6 3" xfId="30622"/>
    <cellStyle name="60% - Accent2 6 4" xfId="30623"/>
    <cellStyle name="60% - Accent2 6 5" xfId="30624"/>
    <cellStyle name="60% - Accent2 7" xfId="10148"/>
    <cellStyle name="60% - Accent2 7 2" xfId="30625"/>
    <cellStyle name="60% - Accent2 7 3" xfId="30626"/>
    <cellStyle name="60% - Accent2 8" xfId="30627"/>
    <cellStyle name="60% - Accent3" xfId="5824" builtinId="40" customBuiltin="1"/>
    <cellStyle name="60% - Accent3 2" xfId="5825"/>
    <cellStyle name="60% - Accent3 2 2" xfId="5826"/>
    <cellStyle name="60% - Accent3 2 2 2" xfId="10149"/>
    <cellStyle name="60% - Accent3 2 2 2 2" xfId="30628"/>
    <cellStyle name="60% - Accent3 2 2 2 2 2" xfId="30629"/>
    <cellStyle name="60% - Accent3 2 2 2 3" xfId="30630"/>
    <cellStyle name="60% - Accent3 2 2 3" xfId="30631"/>
    <cellStyle name="60% - Accent3 2 2 3 2" xfId="30632"/>
    <cellStyle name="60% - Accent3 2 2 4" xfId="30633"/>
    <cellStyle name="60% - Accent3 2 2 4 2" xfId="30634"/>
    <cellStyle name="60% - Accent3 2 3" xfId="5827"/>
    <cellStyle name="60% - Accent3 2 3 2" xfId="12787"/>
    <cellStyle name="60% - Accent3 2 3 2 2" xfId="30635"/>
    <cellStyle name="60% - Accent3 2 3 2 2 2" xfId="30636"/>
    <cellStyle name="60% - Accent3 2 3 2 3" xfId="30637"/>
    <cellStyle name="60% - Accent3 2 3 2 4" xfId="30638"/>
    <cellStyle name="60% - Accent3 2 3 3" xfId="15692"/>
    <cellStyle name="60% - Accent3 2 3 3 2" xfId="30639"/>
    <cellStyle name="60% - Accent3 2 3 3 3" xfId="30640"/>
    <cellStyle name="60% - Accent3 2 3 4" xfId="30641"/>
    <cellStyle name="60% - Accent3 2 3 4 2" xfId="30642"/>
    <cellStyle name="60% - Accent3 2 3 5" xfId="30643"/>
    <cellStyle name="60% - Accent3 2 4" xfId="10150"/>
    <cellStyle name="60% - Accent3 2 4 2" xfId="30644"/>
    <cellStyle name="60% - Accent3 2 4 2 2" xfId="30645"/>
    <cellStyle name="60% - Accent3 2 4 3" xfId="30646"/>
    <cellStyle name="60% - Accent3 2 4 4" xfId="30647"/>
    <cellStyle name="60% - Accent3 2 4 5" xfId="30648"/>
    <cellStyle name="60% - Accent3 2 5" xfId="14805"/>
    <cellStyle name="60% - Accent3 2 5 2" xfId="30649"/>
    <cellStyle name="60% - Accent3 2 6" xfId="30650"/>
    <cellStyle name="60% - Accent3 2 6 2" xfId="30651"/>
    <cellStyle name="60% - Accent3 3" xfId="5828"/>
    <cellStyle name="60% - Accent3 3 2" xfId="5829"/>
    <cellStyle name="60% - Accent3 3 2 2" xfId="16591"/>
    <cellStyle name="60% - Accent3 3 2 2 2" xfId="30652"/>
    <cellStyle name="60% - Accent3 3 2 3" xfId="30653"/>
    <cellStyle name="60% - Accent3 3 3" xfId="5830"/>
    <cellStyle name="60% - Accent3 3 3 2" xfId="19522"/>
    <cellStyle name="60% - Accent3 3 4" xfId="5831"/>
    <cellStyle name="60% - Accent3 3 4 2" xfId="19523"/>
    <cellStyle name="60% - Accent3 3 5" xfId="14806"/>
    <cellStyle name="60% - Accent3 4" xfId="10151"/>
    <cellStyle name="60% - Accent3 4 2" xfId="30654"/>
    <cellStyle name="60% - Accent3 4 2 2" xfId="30655"/>
    <cellStyle name="60% - Accent3 4 2 2 2" xfId="30656"/>
    <cellStyle name="60% - Accent3 4 2 3" xfId="30657"/>
    <cellStyle name="60% - Accent3 4 2 4" xfId="30658"/>
    <cellStyle name="60% - Accent3 4 3" xfId="30659"/>
    <cellStyle name="60% - Accent3 4 3 2" xfId="30660"/>
    <cellStyle name="60% - Accent3 4 4" xfId="30661"/>
    <cellStyle name="60% - Accent3 4 4 2" xfId="30662"/>
    <cellStyle name="60% - Accent3 5" xfId="10152"/>
    <cellStyle name="60% - Accent3 5 2" xfId="12788"/>
    <cellStyle name="60% - Accent3 5 2 2" xfId="30663"/>
    <cellStyle name="60% - Accent3 5 2 3" xfId="30664"/>
    <cellStyle name="60% - Accent3 5 3" xfId="39811"/>
    <cellStyle name="60% - Accent3 6" xfId="10153"/>
    <cellStyle name="60% - Accent3 6 2" xfId="30665"/>
    <cellStyle name="60% - Accent3 6 2 2" xfId="30666"/>
    <cellStyle name="60% - Accent3 6 3" xfId="30667"/>
    <cellStyle name="60% - Accent3 6 4" xfId="30668"/>
    <cellStyle name="60% - Accent3 6 5" xfId="30669"/>
    <cellStyle name="60% - Accent3 7" xfId="10154"/>
    <cellStyle name="60% - Accent3 7 2" xfId="30670"/>
    <cellStyle name="60% - Accent3 7 3" xfId="30671"/>
    <cellStyle name="60% - Accent3 8" xfId="30672"/>
    <cellStyle name="60% - Accent4" xfId="5832" builtinId="44" customBuiltin="1"/>
    <cellStyle name="60% - Accent4 2" xfId="5833"/>
    <cellStyle name="60% - Accent4 2 2" xfId="5834"/>
    <cellStyle name="60% - Accent4 2 2 2" xfId="10155"/>
    <cellStyle name="60% - Accent4 2 2 2 2" xfId="30673"/>
    <cellStyle name="60% - Accent4 2 2 2 2 2" xfId="30674"/>
    <cellStyle name="60% - Accent4 2 2 2 3" xfId="30675"/>
    <cellStyle name="60% - Accent4 2 2 3" xfId="30676"/>
    <cellStyle name="60% - Accent4 2 2 3 2" xfId="30677"/>
    <cellStyle name="60% - Accent4 2 2 4" xfId="30678"/>
    <cellStyle name="60% - Accent4 2 2 4 2" xfId="30679"/>
    <cellStyle name="60% - Accent4 2 3" xfId="5835"/>
    <cellStyle name="60% - Accent4 2 3 2" xfId="12789"/>
    <cellStyle name="60% - Accent4 2 3 2 2" xfId="30680"/>
    <cellStyle name="60% - Accent4 2 3 2 2 2" xfId="30681"/>
    <cellStyle name="60% - Accent4 2 3 2 3" xfId="30682"/>
    <cellStyle name="60% - Accent4 2 3 2 4" xfId="30683"/>
    <cellStyle name="60% - Accent4 2 3 3" xfId="15693"/>
    <cellStyle name="60% - Accent4 2 3 3 2" xfId="30684"/>
    <cellStyle name="60% - Accent4 2 3 3 3" xfId="30685"/>
    <cellStyle name="60% - Accent4 2 3 4" xfId="30686"/>
    <cellStyle name="60% - Accent4 2 3 4 2" xfId="30687"/>
    <cellStyle name="60% - Accent4 2 3 5" xfId="30688"/>
    <cellStyle name="60% - Accent4 2 4" xfId="10156"/>
    <cellStyle name="60% - Accent4 2 4 2" xfId="30689"/>
    <cellStyle name="60% - Accent4 2 4 2 2" xfId="30690"/>
    <cellStyle name="60% - Accent4 2 4 3" xfId="30691"/>
    <cellStyle name="60% - Accent4 2 4 4" xfId="30692"/>
    <cellStyle name="60% - Accent4 2 4 5" xfId="30693"/>
    <cellStyle name="60% - Accent4 2 5" xfId="14807"/>
    <cellStyle name="60% - Accent4 2 5 2" xfId="30694"/>
    <cellStyle name="60% - Accent4 2 6" xfId="30695"/>
    <cellStyle name="60% - Accent4 2 6 2" xfId="30696"/>
    <cellStyle name="60% - Accent4 3" xfId="5836"/>
    <cellStyle name="60% - Accent4 3 2" xfId="5837"/>
    <cellStyle name="60% - Accent4 3 2 2" xfId="16592"/>
    <cellStyle name="60% - Accent4 3 2 2 2" xfId="30697"/>
    <cellStyle name="60% - Accent4 3 2 3" xfId="30698"/>
    <cellStyle name="60% - Accent4 3 3" xfId="5838"/>
    <cellStyle name="60% - Accent4 3 3 2" xfId="19524"/>
    <cellStyle name="60% - Accent4 3 4" xfId="5839"/>
    <cellStyle name="60% - Accent4 3 4 2" xfId="19525"/>
    <cellStyle name="60% - Accent4 3 5" xfId="14808"/>
    <cellStyle name="60% - Accent4 4" xfId="10157"/>
    <cellStyle name="60% - Accent4 4 2" xfId="30699"/>
    <cellStyle name="60% - Accent4 4 2 2" xfId="30700"/>
    <cellStyle name="60% - Accent4 4 2 2 2" xfId="30701"/>
    <cellStyle name="60% - Accent4 4 2 3" xfId="30702"/>
    <cellStyle name="60% - Accent4 4 2 4" xfId="30703"/>
    <cellStyle name="60% - Accent4 4 3" xfId="30704"/>
    <cellStyle name="60% - Accent4 4 3 2" xfId="30705"/>
    <cellStyle name="60% - Accent4 4 4" xfId="30706"/>
    <cellStyle name="60% - Accent4 4 4 2" xfId="30707"/>
    <cellStyle name="60% - Accent4 5" xfId="10158"/>
    <cellStyle name="60% - Accent4 5 2" xfId="12790"/>
    <cellStyle name="60% - Accent4 5 2 2" xfId="30708"/>
    <cellStyle name="60% - Accent4 5 2 3" xfId="30709"/>
    <cellStyle name="60% - Accent4 5 3" xfId="39812"/>
    <cellStyle name="60% - Accent4 6" xfId="10159"/>
    <cellStyle name="60% - Accent4 6 2" xfId="30710"/>
    <cellStyle name="60% - Accent4 6 2 2" xfId="30711"/>
    <cellStyle name="60% - Accent4 6 3" xfId="30712"/>
    <cellStyle name="60% - Accent4 6 4" xfId="30713"/>
    <cellStyle name="60% - Accent4 6 5" xfId="30714"/>
    <cellStyle name="60% - Accent4 7" xfId="10160"/>
    <cellStyle name="60% - Accent4 7 2" xfId="30715"/>
    <cellStyle name="60% - Accent4 7 3" xfId="30716"/>
    <cellStyle name="60% - Accent4 8" xfId="30717"/>
    <cellStyle name="60% - Accent5" xfId="5840" builtinId="48" customBuiltin="1"/>
    <cellStyle name="60% - Accent5 2" xfId="5841"/>
    <cellStyle name="60% - Accent5 2 2" xfId="5842"/>
    <cellStyle name="60% - Accent5 2 2 2" xfId="10161"/>
    <cellStyle name="60% - Accent5 2 2 2 2" xfId="30718"/>
    <cellStyle name="60% - Accent5 2 2 2 2 2" xfId="30719"/>
    <cellStyle name="60% - Accent5 2 2 2 3" xfId="30720"/>
    <cellStyle name="60% - Accent5 2 2 3" xfId="30721"/>
    <cellStyle name="60% - Accent5 2 2 3 2" xfId="30722"/>
    <cellStyle name="60% - Accent5 2 2 4" xfId="30723"/>
    <cellStyle name="60% - Accent5 2 2 4 2" xfId="30724"/>
    <cellStyle name="60% - Accent5 2 3" xfId="5843"/>
    <cellStyle name="60% - Accent5 2 3 2" xfId="12791"/>
    <cellStyle name="60% - Accent5 2 3 2 2" xfId="30725"/>
    <cellStyle name="60% - Accent5 2 3 2 2 2" xfId="30726"/>
    <cellStyle name="60% - Accent5 2 3 2 3" xfId="30727"/>
    <cellStyle name="60% - Accent5 2 3 2 4" xfId="30728"/>
    <cellStyle name="60% - Accent5 2 3 3" xfId="15694"/>
    <cellStyle name="60% - Accent5 2 3 3 2" xfId="30729"/>
    <cellStyle name="60% - Accent5 2 3 3 3" xfId="30730"/>
    <cellStyle name="60% - Accent5 2 3 4" xfId="30731"/>
    <cellStyle name="60% - Accent5 2 3 4 2" xfId="30732"/>
    <cellStyle name="60% - Accent5 2 3 5" xfId="30733"/>
    <cellStyle name="60% - Accent5 2 4" xfId="10162"/>
    <cellStyle name="60% - Accent5 2 4 2" xfId="30734"/>
    <cellStyle name="60% - Accent5 2 4 2 2" xfId="30735"/>
    <cellStyle name="60% - Accent5 2 4 3" xfId="30736"/>
    <cellStyle name="60% - Accent5 2 4 4" xfId="30737"/>
    <cellStyle name="60% - Accent5 2 4 5" xfId="30738"/>
    <cellStyle name="60% - Accent5 2 5" xfId="14809"/>
    <cellStyle name="60% - Accent5 2 5 2" xfId="30739"/>
    <cellStyle name="60% - Accent5 2 6" xfId="30740"/>
    <cellStyle name="60% - Accent5 2 6 2" xfId="30741"/>
    <cellStyle name="60% - Accent5 3" xfId="5844"/>
    <cellStyle name="60% - Accent5 3 2" xfId="5845"/>
    <cellStyle name="60% - Accent5 3 2 2" xfId="16593"/>
    <cellStyle name="60% - Accent5 3 2 2 2" xfId="30742"/>
    <cellStyle name="60% - Accent5 3 2 3" xfId="30743"/>
    <cellStyle name="60% - Accent5 3 3" xfId="5846"/>
    <cellStyle name="60% - Accent5 3 3 2" xfId="19526"/>
    <cellStyle name="60% - Accent5 3 4" xfId="5847"/>
    <cellStyle name="60% - Accent5 3 4 2" xfId="19527"/>
    <cellStyle name="60% - Accent5 3 5" xfId="14810"/>
    <cellStyle name="60% - Accent5 4" xfId="10163"/>
    <cellStyle name="60% - Accent5 4 2" xfId="30744"/>
    <cellStyle name="60% - Accent5 4 2 2" xfId="30745"/>
    <cellStyle name="60% - Accent5 4 2 2 2" xfId="30746"/>
    <cellStyle name="60% - Accent5 4 2 3" xfId="30747"/>
    <cellStyle name="60% - Accent5 4 2 4" xfId="30748"/>
    <cellStyle name="60% - Accent5 4 3" xfId="30749"/>
    <cellStyle name="60% - Accent5 4 3 2" xfId="30750"/>
    <cellStyle name="60% - Accent5 4 4" xfId="30751"/>
    <cellStyle name="60% - Accent5 4 4 2" xfId="30752"/>
    <cellStyle name="60% - Accent5 5" xfId="10164"/>
    <cellStyle name="60% - Accent5 5 2" xfId="12792"/>
    <cellStyle name="60% - Accent5 5 2 2" xfId="30753"/>
    <cellStyle name="60% - Accent5 5 2 3" xfId="30754"/>
    <cellStyle name="60% - Accent5 5 3" xfId="39813"/>
    <cellStyle name="60% - Accent5 6" xfId="10165"/>
    <cellStyle name="60% - Accent5 6 2" xfId="30755"/>
    <cellStyle name="60% - Accent5 6 2 2" xfId="30756"/>
    <cellStyle name="60% - Accent5 6 3" xfId="30757"/>
    <cellStyle name="60% - Accent5 6 4" xfId="30758"/>
    <cellStyle name="60% - Accent5 6 5" xfId="30759"/>
    <cellStyle name="60% - Accent5 7" xfId="10166"/>
    <cellStyle name="60% - Accent5 7 2" xfId="30760"/>
    <cellStyle name="60% - Accent5 7 3" xfId="30761"/>
    <cellStyle name="60% - Accent5 8" xfId="30762"/>
    <cellStyle name="60% - Accent6" xfId="5848" builtinId="52" customBuiltin="1"/>
    <cellStyle name="60% - Accent6 2" xfId="5849"/>
    <cellStyle name="60% - Accent6 2 2" xfId="5850"/>
    <cellStyle name="60% - Accent6 2 2 2" xfId="10167"/>
    <cellStyle name="60% - Accent6 2 2 2 2" xfId="30763"/>
    <cellStyle name="60% - Accent6 2 2 2 2 2" xfId="30764"/>
    <cellStyle name="60% - Accent6 2 2 2 3" xfId="30765"/>
    <cellStyle name="60% - Accent6 2 2 3" xfId="30766"/>
    <cellStyle name="60% - Accent6 2 2 3 2" xfId="30767"/>
    <cellStyle name="60% - Accent6 2 2 4" xfId="30768"/>
    <cellStyle name="60% - Accent6 2 2 4 2" xfId="30769"/>
    <cellStyle name="60% - Accent6 2 3" xfId="5851"/>
    <cellStyle name="60% - Accent6 2 3 2" xfId="12793"/>
    <cellStyle name="60% - Accent6 2 3 2 2" xfId="30770"/>
    <cellStyle name="60% - Accent6 2 3 2 2 2" xfId="30771"/>
    <cellStyle name="60% - Accent6 2 3 2 3" xfId="30772"/>
    <cellStyle name="60% - Accent6 2 3 2 4" xfId="30773"/>
    <cellStyle name="60% - Accent6 2 3 3" xfId="15695"/>
    <cellStyle name="60% - Accent6 2 3 3 2" xfId="30774"/>
    <cellStyle name="60% - Accent6 2 3 3 3" xfId="30775"/>
    <cellStyle name="60% - Accent6 2 3 4" xfId="30776"/>
    <cellStyle name="60% - Accent6 2 3 4 2" xfId="30777"/>
    <cellStyle name="60% - Accent6 2 3 5" xfId="30778"/>
    <cellStyle name="60% - Accent6 2 4" xfId="10168"/>
    <cellStyle name="60% - Accent6 2 4 2" xfId="30779"/>
    <cellStyle name="60% - Accent6 2 4 2 2" xfId="30780"/>
    <cellStyle name="60% - Accent6 2 4 3" xfId="30781"/>
    <cellStyle name="60% - Accent6 2 4 4" xfId="30782"/>
    <cellStyle name="60% - Accent6 2 4 5" xfId="30783"/>
    <cellStyle name="60% - Accent6 2 5" xfId="14811"/>
    <cellStyle name="60% - Accent6 2 5 2" xfId="30784"/>
    <cellStyle name="60% - Accent6 2 6" xfId="30785"/>
    <cellStyle name="60% - Accent6 2 6 2" xfId="30786"/>
    <cellStyle name="60% - Accent6 3" xfId="5852"/>
    <cellStyle name="60% - Accent6 3 2" xfId="5853"/>
    <cellStyle name="60% - Accent6 3 2 2" xfId="16594"/>
    <cellStyle name="60% - Accent6 3 2 2 2" xfId="30787"/>
    <cellStyle name="60% - Accent6 3 2 3" xfId="30788"/>
    <cellStyle name="60% - Accent6 3 3" xfId="5854"/>
    <cellStyle name="60% - Accent6 3 3 2" xfId="19528"/>
    <cellStyle name="60% - Accent6 3 4" xfId="5855"/>
    <cellStyle name="60% - Accent6 3 4 2" xfId="19529"/>
    <cellStyle name="60% - Accent6 3 5" xfId="14812"/>
    <cellStyle name="60% - Accent6 4" xfId="10169"/>
    <cellStyle name="60% - Accent6 4 2" xfId="30789"/>
    <cellStyle name="60% - Accent6 4 2 2" xfId="30790"/>
    <cellStyle name="60% - Accent6 4 2 2 2" xfId="30791"/>
    <cellStyle name="60% - Accent6 4 2 3" xfId="30792"/>
    <cellStyle name="60% - Accent6 4 2 4" xfId="30793"/>
    <cellStyle name="60% - Accent6 4 3" xfId="30794"/>
    <cellStyle name="60% - Accent6 4 3 2" xfId="30795"/>
    <cellStyle name="60% - Accent6 4 4" xfId="30796"/>
    <cellStyle name="60% - Accent6 4 4 2" xfId="30797"/>
    <cellStyle name="60% - Accent6 5" xfId="10170"/>
    <cellStyle name="60% - Accent6 5 2" xfId="12794"/>
    <cellStyle name="60% - Accent6 5 2 2" xfId="30798"/>
    <cellStyle name="60% - Accent6 5 2 3" xfId="30799"/>
    <cellStyle name="60% - Accent6 5 3" xfId="39814"/>
    <cellStyle name="60% - Accent6 6" xfId="10171"/>
    <cellStyle name="60% - Accent6 6 2" xfId="30800"/>
    <cellStyle name="60% - Accent6 6 2 2" xfId="30801"/>
    <cellStyle name="60% - Accent6 6 3" xfId="30802"/>
    <cellStyle name="60% - Accent6 6 4" xfId="30803"/>
    <cellStyle name="60% - Accent6 6 5" xfId="30804"/>
    <cellStyle name="60% - Accent6 7" xfId="10172"/>
    <cellStyle name="60% - Accent6 7 2" xfId="30805"/>
    <cellStyle name="60% - Accent6 7 3" xfId="30806"/>
    <cellStyle name="60% - Accent6 8" xfId="30807"/>
    <cellStyle name="Accent1" xfId="5856" builtinId="29" customBuiltin="1"/>
    <cellStyle name="Accent1 - 20%" xfId="5857"/>
    <cellStyle name="Accent1 - 20% 2" xfId="14814"/>
    <cellStyle name="Accent1 - 40%" xfId="5858"/>
    <cellStyle name="Accent1 - 40% 2" xfId="14815"/>
    <cellStyle name="Accent1 - 60%" xfId="5859"/>
    <cellStyle name="Accent1 - 60% 2" xfId="14816"/>
    <cellStyle name="Accent1 10" xfId="14813"/>
    <cellStyle name="Accent1 10 2" xfId="30808"/>
    <cellStyle name="Accent1 11" xfId="20014"/>
    <cellStyle name="Accent1 11 2" xfId="30809"/>
    <cellStyle name="Accent1 12" xfId="30810"/>
    <cellStyle name="Accent1 12 2" xfId="30811"/>
    <cellStyle name="Accent1 13" xfId="30812"/>
    <cellStyle name="Accent1 13 2" xfId="30813"/>
    <cellStyle name="Accent1 14" xfId="30814"/>
    <cellStyle name="Accent1 14 2" xfId="30815"/>
    <cellStyle name="Accent1 15" xfId="30816"/>
    <cellStyle name="Accent1 15 2" xfId="30817"/>
    <cellStyle name="Accent1 16" xfId="30818"/>
    <cellStyle name="Accent1 16 2" xfId="30819"/>
    <cellStyle name="Accent1 17" xfId="30820"/>
    <cellStyle name="Accent1 17 2" xfId="30821"/>
    <cellStyle name="Accent1 18" xfId="30822"/>
    <cellStyle name="Accent1 18 2" xfId="30823"/>
    <cellStyle name="Accent1 19" xfId="30824"/>
    <cellStyle name="Accent1 2" xfId="5860"/>
    <cellStyle name="Accent1 2 2" xfId="5861"/>
    <cellStyle name="Accent1 2 2 2" xfId="10173"/>
    <cellStyle name="Accent1 2 2 2 2" xfId="30825"/>
    <cellStyle name="Accent1 2 2 2 2 2" xfId="30826"/>
    <cellStyle name="Accent1 2 2 2 3" xfId="30827"/>
    <cellStyle name="Accent1 2 2 3" xfId="30828"/>
    <cellStyle name="Accent1 2 2 3 2" xfId="30829"/>
    <cellStyle name="Accent1 2 2 4" xfId="30830"/>
    <cellStyle name="Accent1 2 2 4 2" xfId="30831"/>
    <cellStyle name="Accent1 2 3" xfId="5862"/>
    <cellStyle name="Accent1 2 3 2" xfId="12795"/>
    <cellStyle name="Accent1 2 3 2 2" xfId="30832"/>
    <cellStyle name="Accent1 2 3 2 2 2" xfId="30833"/>
    <cellStyle name="Accent1 2 3 2 3" xfId="30834"/>
    <cellStyle name="Accent1 2 3 2 4" xfId="30835"/>
    <cellStyle name="Accent1 2 3 3" xfId="15696"/>
    <cellStyle name="Accent1 2 3 3 2" xfId="30836"/>
    <cellStyle name="Accent1 2 3 3 3" xfId="30837"/>
    <cellStyle name="Accent1 2 3 4" xfId="30838"/>
    <cellStyle name="Accent1 2 3 4 2" xfId="30839"/>
    <cellStyle name="Accent1 2 3 5" xfId="30840"/>
    <cellStyle name="Accent1 2 4" xfId="10174"/>
    <cellStyle name="Accent1 2 4 2" xfId="30841"/>
    <cellStyle name="Accent1 2 4 2 2" xfId="30842"/>
    <cellStyle name="Accent1 2 4 3" xfId="30843"/>
    <cellStyle name="Accent1 2 4 4" xfId="30844"/>
    <cellStyle name="Accent1 2 4 5" xfId="30845"/>
    <cellStyle name="Accent1 2 5" xfId="14817"/>
    <cellStyle name="Accent1 2 5 2" xfId="30846"/>
    <cellStyle name="Accent1 2 6" xfId="30847"/>
    <cellStyle name="Accent1 2 6 2" xfId="30848"/>
    <cellStyle name="Accent1 20" xfId="30849"/>
    <cellStyle name="Accent1 21" xfId="30850"/>
    <cellStyle name="Accent1 22" xfId="30851"/>
    <cellStyle name="Accent1 23" xfId="30852"/>
    <cellStyle name="Accent1 3" xfId="5863"/>
    <cellStyle name="Accent1 3 2" xfId="5864"/>
    <cellStyle name="Accent1 3 2 2" xfId="16595"/>
    <cellStyle name="Accent1 3 2 2 2" xfId="30853"/>
    <cellStyle name="Accent1 3 2 3" xfId="30854"/>
    <cellStyle name="Accent1 3 3" xfId="5865"/>
    <cellStyle name="Accent1 3 3 2" xfId="19530"/>
    <cellStyle name="Accent1 3 4" xfId="5866"/>
    <cellStyle name="Accent1 3 4 2" xfId="19531"/>
    <cellStyle name="Accent1 3 5" xfId="14818"/>
    <cellStyle name="Accent1 4" xfId="5867"/>
    <cellStyle name="Accent1 4 2" xfId="5868"/>
    <cellStyle name="Accent1 4 2 2" xfId="16597"/>
    <cellStyle name="Accent1 4 2 2 2" xfId="30855"/>
    <cellStyle name="Accent1 4 2 3" xfId="30856"/>
    <cellStyle name="Accent1 4 2 4" xfId="30857"/>
    <cellStyle name="Accent1 4 3" xfId="5869"/>
    <cellStyle name="Accent1 4 3 2" xfId="19532"/>
    <cellStyle name="Accent1 4 4" xfId="16596"/>
    <cellStyle name="Accent1 4 4 2" xfId="30858"/>
    <cellStyle name="Accent1 5" xfId="5870"/>
    <cellStyle name="Accent1 5 2" xfId="12796"/>
    <cellStyle name="Accent1 5 2 2" xfId="30859"/>
    <cellStyle name="Accent1 5 2 3" xfId="30860"/>
    <cellStyle name="Accent1 5 3" xfId="16598"/>
    <cellStyle name="Accent1 6" xfId="5871"/>
    <cellStyle name="Accent1 6 2" xfId="16599"/>
    <cellStyle name="Accent1 6 2 2" xfId="30861"/>
    <cellStyle name="Accent1 6 3" xfId="30862"/>
    <cellStyle name="Accent1 6 4" xfId="30863"/>
    <cellStyle name="Accent1 6 5" xfId="30864"/>
    <cellStyle name="Accent1 7" xfId="5872"/>
    <cellStyle name="Accent1 7 2" xfId="16600"/>
    <cellStyle name="Accent1 7 3" xfId="30865"/>
    <cellStyle name="Accent1 8" xfId="5873"/>
    <cellStyle name="Accent1 8 2" xfId="16601"/>
    <cellStyle name="Accent1 8 3" xfId="30866"/>
    <cellStyle name="Accent1 9" xfId="5874"/>
    <cellStyle name="Accent1 9 2" xfId="16602"/>
    <cellStyle name="Accent1 9 3" xfId="30867"/>
    <cellStyle name="Accent2" xfId="5875" builtinId="33" customBuiltin="1"/>
    <cellStyle name="Accent2 - 20%" xfId="5876"/>
    <cellStyle name="Accent2 - 20% 2" xfId="14820"/>
    <cellStyle name="Accent2 - 40%" xfId="5877"/>
    <cellStyle name="Accent2 - 40% 2" xfId="14821"/>
    <cellStyle name="Accent2 - 60%" xfId="5878"/>
    <cellStyle name="Accent2 - 60% 2" xfId="14822"/>
    <cellStyle name="Accent2 10" xfId="14819"/>
    <cellStyle name="Accent2 10 2" xfId="30868"/>
    <cellStyle name="Accent2 11" xfId="20015"/>
    <cellStyle name="Accent2 11 2" xfId="30869"/>
    <cellStyle name="Accent2 12" xfId="30870"/>
    <cellStyle name="Accent2 12 2" xfId="30871"/>
    <cellStyle name="Accent2 13" xfId="30872"/>
    <cellStyle name="Accent2 13 2" xfId="30873"/>
    <cellStyle name="Accent2 14" xfId="30874"/>
    <cellStyle name="Accent2 14 2" xfId="30875"/>
    <cellStyle name="Accent2 15" xfId="30876"/>
    <cellStyle name="Accent2 15 2" xfId="30877"/>
    <cellStyle name="Accent2 16" xfId="30878"/>
    <cellStyle name="Accent2 16 2" xfId="30879"/>
    <cellStyle name="Accent2 17" xfId="30880"/>
    <cellStyle name="Accent2 17 2" xfId="30881"/>
    <cellStyle name="Accent2 18" xfId="30882"/>
    <cellStyle name="Accent2 18 2" xfId="30883"/>
    <cellStyle name="Accent2 19" xfId="30884"/>
    <cellStyle name="Accent2 2" xfId="5879"/>
    <cellStyle name="Accent2 2 2" xfId="5880"/>
    <cellStyle name="Accent2 2 2 2" xfId="10175"/>
    <cellStyle name="Accent2 2 2 2 2" xfId="30885"/>
    <cellStyle name="Accent2 2 2 2 2 2" xfId="30886"/>
    <cellStyle name="Accent2 2 2 2 3" xfId="30887"/>
    <cellStyle name="Accent2 2 2 3" xfId="30888"/>
    <cellStyle name="Accent2 2 2 3 2" xfId="30889"/>
    <cellStyle name="Accent2 2 2 4" xfId="30890"/>
    <cellStyle name="Accent2 2 2 4 2" xfId="30891"/>
    <cellStyle name="Accent2 2 3" xfId="5881"/>
    <cellStyle name="Accent2 2 3 2" xfId="12797"/>
    <cellStyle name="Accent2 2 3 2 2" xfId="30892"/>
    <cellStyle name="Accent2 2 3 2 2 2" xfId="30893"/>
    <cellStyle name="Accent2 2 3 2 3" xfId="30894"/>
    <cellStyle name="Accent2 2 3 2 4" xfId="30895"/>
    <cellStyle name="Accent2 2 3 3" xfId="15697"/>
    <cellStyle name="Accent2 2 3 3 2" xfId="30896"/>
    <cellStyle name="Accent2 2 3 3 3" xfId="30897"/>
    <cellStyle name="Accent2 2 3 4" xfId="30898"/>
    <cellStyle name="Accent2 2 3 4 2" xfId="30899"/>
    <cellStyle name="Accent2 2 3 5" xfId="30900"/>
    <cellStyle name="Accent2 2 4" xfId="10176"/>
    <cellStyle name="Accent2 2 4 2" xfId="30901"/>
    <cellStyle name="Accent2 2 4 2 2" xfId="30902"/>
    <cellStyle name="Accent2 2 4 3" xfId="30903"/>
    <cellStyle name="Accent2 2 4 4" xfId="30904"/>
    <cellStyle name="Accent2 2 4 5" xfId="30905"/>
    <cellStyle name="Accent2 2 5" xfId="14823"/>
    <cellStyle name="Accent2 2 5 2" xfId="30906"/>
    <cellStyle name="Accent2 2 6" xfId="30907"/>
    <cellStyle name="Accent2 2 6 2" xfId="30908"/>
    <cellStyle name="Accent2 20" xfId="30909"/>
    <cellStyle name="Accent2 21" xfId="30910"/>
    <cellStyle name="Accent2 22" xfId="30911"/>
    <cellStyle name="Accent2 23" xfId="30912"/>
    <cellStyle name="Accent2 3" xfId="5882"/>
    <cellStyle name="Accent2 3 2" xfId="5883"/>
    <cellStyle name="Accent2 3 2 2" xfId="16603"/>
    <cellStyle name="Accent2 3 2 2 2" xfId="30913"/>
    <cellStyle name="Accent2 3 2 3" xfId="30914"/>
    <cellStyle name="Accent2 3 3" xfId="5884"/>
    <cellStyle name="Accent2 3 3 2" xfId="19533"/>
    <cellStyle name="Accent2 3 4" xfId="5885"/>
    <cellStyle name="Accent2 3 4 2" xfId="19534"/>
    <cellStyle name="Accent2 3 5" xfId="14824"/>
    <cellStyle name="Accent2 4" xfId="5886"/>
    <cellStyle name="Accent2 4 2" xfId="5887"/>
    <cellStyle name="Accent2 4 2 2" xfId="16605"/>
    <cellStyle name="Accent2 4 2 2 2" xfId="30915"/>
    <cellStyle name="Accent2 4 2 3" xfId="30916"/>
    <cellStyle name="Accent2 4 2 4" xfId="30917"/>
    <cellStyle name="Accent2 4 3" xfId="5888"/>
    <cellStyle name="Accent2 4 3 2" xfId="19535"/>
    <cellStyle name="Accent2 4 4" xfId="16604"/>
    <cellStyle name="Accent2 4 4 2" xfId="30918"/>
    <cellStyle name="Accent2 5" xfId="5889"/>
    <cellStyle name="Accent2 5 2" xfId="12798"/>
    <cellStyle name="Accent2 5 2 2" xfId="30919"/>
    <cellStyle name="Accent2 5 2 3" xfId="30920"/>
    <cellStyle name="Accent2 5 3" xfId="16606"/>
    <cellStyle name="Accent2 6" xfId="5890"/>
    <cellStyle name="Accent2 6 2" xfId="16607"/>
    <cellStyle name="Accent2 6 2 2" xfId="30921"/>
    <cellStyle name="Accent2 6 3" xfId="30922"/>
    <cellStyle name="Accent2 6 4" xfId="30923"/>
    <cellStyle name="Accent2 6 5" xfId="30924"/>
    <cellStyle name="Accent2 7" xfId="5891"/>
    <cellStyle name="Accent2 7 2" xfId="16608"/>
    <cellStyle name="Accent2 7 3" xfId="30925"/>
    <cellStyle name="Accent2 8" xfId="5892"/>
    <cellStyle name="Accent2 8 2" xfId="16609"/>
    <cellStyle name="Accent2 8 3" xfId="30926"/>
    <cellStyle name="Accent2 9" xfId="5893"/>
    <cellStyle name="Accent2 9 2" xfId="16610"/>
    <cellStyle name="Accent2 9 3" xfId="30927"/>
    <cellStyle name="Accent3" xfId="5894" builtinId="37" customBuiltin="1"/>
    <cellStyle name="Accent3 - 20%" xfId="5895"/>
    <cellStyle name="Accent3 - 20% 2" xfId="14826"/>
    <cellStyle name="Accent3 - 40%" xfId="5896"/>
    <cellStyle name="Accent3 - 40% 2" xfId="14827"/>
    <cellStyle name="Accent3 - 60%" xfId="5897"/>
    <cellStyle name="Accent3 - 60% 2" xfId="14828"/>
    <cellStyle name="Accent3 10" xfId="14825"/>
    <cellStyle name="Accent3 10 2" xfId="30928"/>
    <cellStyle name="Accent3 11" xfId="20016"/>
    <cellStyle name="Accent3 11 2" xfId="30929"/>
    <cellStyle name="Accent3 12" xfId="30930"/>
    <cellStyle name="Accent3 12 2" xfId="30931"/>
    <cellStyle name="Accent3 13" xfId="30932"/>
    <cellStyle name="Accent3 13 2" xfId="30933"/>
    <cellStyle name="Accent3 14" xfId="30934"/>
    <cellStyle name="Accent3 14 2" xfId="30935"/>
    <cellStyle name="Accent3 15" xfId="30936"/>
    <cellStyle name="Accent3 15 2" xfId="30937"/>
    <cellStyle name="Accent3 16" xfId="30938"/>
    <cellStyle name="Accent3 16 2" xfId="30939"/>
    <cellStyle name="Accent3 17" xfId="30940"/>
    <cellStyle name="Accent3 17 2" xfId="30941"/>
    <cellStyle name="Accent3 18" xfId="30942"/>
    <cellStyle name="Accent3 18 2" xfId="30943"/>
    <cellStyle name="Accent3 19" xfId="30944"/>
    <cellStyle name="Accent3 2" xfId="5898"/>
    <cellStyle name="Accent3 2 2" xfId="5899"/>
    <cellStyle name="Accent3 2 2 2" xfId="10177"/>
    <cellStyle name="Accent3 2 2 2 2" xfId="30945"/>
    <cellStyle name="Accent3 2 2 2 2 2" xfId="30946"/>
    <cellStyle name="Accent3 2 2 2 3" xfId="30947"/>
    <cellStyle name="Accent3 2 2 3" xfId="30948"/>
    <cellStyle name="Accent3 2 2 3 2" xfId="30949"/>
    <cellStyle name="Accent3 2 2 4" xfId="30950"/>
    <cellStyle name="Accent3 2 2 4 2" xfId="30951"/>
    <cellStyle name="Accent3 2 3" xfId="5900"/>
    <cellStyle name="Accent3 2 3 2" xfId="12799"/>
    <cellStyle name="Accent3 2 3 2 2" xfId="30952"/>
    <cellStyle name="Accent3 2 3 2 2 2" xfId="30953"/>
    <cellStyle name="Accent3 2 3 2 3" xfId="30954"/>
    <cellStyle name="Accent3 2 3 2 4" xfId="30955"/>
    <cellStyle name="Accent3 2 3 3" xfId="15698"/>
    <cellStyle name="Accent3 2 3 3 2" xfId="30956"/>
    <cellStyle name="Accent3 2 3 3 3" xfId="30957"/>
    <cellStyle name="Accent3 2 3 4" xfId="30958"/>
    <cellStyle name="Accent3 2 3 4 2" xfId="30959"/>
    <cellStyle name="Accent3 2 3 5" xfId="30960"/>
    <cellStyle name="Accent3 2 4" xfId="10178"/>
    <cellStyle name="Accent3 2 4 2" xfId="30961"/>
    <cellStyle name="Accent3 2 4 2 2" xfId="30962"/>
    <cellStyle name="Accent3 2 4 3" xfId="30963"/>
    <cellStyle name="Accent3 2 4 4" xfId="30964"/>
    <cellStyle name="Accent3 2 4 5" xfId="30965"/>
    <cellStyle name="Accent3 2 5" xfId="14829"/>
    <cellStyle name="Accent3 2 5 2" xfId="30966"/>
    <cellStyle name="Accent3 2 6" xfId="30967"/>
    <cellStyle name="Accent3 2 6 2" xfId="30968"/>
    <cellStyle name="Accent3 20" xfId="30969"/>
    <cellStyle name="Accent3 21" xfId="30970"/>
    <cellStyle name="Accent3 22" xfId="30971"/>
    <cellStyle name="Accent3 23" xfId="30972"/>
    <cellStyle name="Accent3 3" xfId="5901"/>
    <cellStyle name="Accent3 3 2" xfId="5902"/>
    <cellStyle name="Accent3 3 2 2" xfId="16611"/>
    <cellStyle name="Accent3 3 2 2 2" xfId="30973"/>
    <cellStyle name="Accent3 3 2 3" xfId="30974"/>
    <cellStyle name="Accent3 3 3" xfId="5903"/>
    <cellStyle name="Accent3 3 3 2" xfId="19536"/>
    <cellStyle name="Accent3 3 4" xfId="5904"/>
    <cellStyle name="Accent3 3 4 2" xfId="19537"/>
    <cellStyle name="Accent3 3 5" xfId="14830"/>
    <cellStyle name="Accent3 4" xfId="5905"/>
    <cellStyle name="Accent3 4 2" xfId="5906"/>
    <cellStyle name="Accent3 4 2 2" xfId="16613"/>
    <cellStyle name="Accent3 4 2 2 2" xfId="30975"/>
    <cellStyle name="Accent3 4 2 3" xfId="30976"/>
    <cellStyle name="Accent3 4 2 4" xfId="30977"/>
    <cellStyle name="Accent3 4 3" xfId="5907"/>
    <cellStyle name="Accent3 4 3 2" xfId="19538"/>
    <cellStyle name="Accent3 4 4" xfId="16612"/>
    <cellStyle name="Accent3 4 4 2" xfId="30978"/>
    <cellStyle name="Accent3 5" xfId="5908"/>
    <cellStyle name="Accent3 5 2" xfId="12800"/>
    <cellStyle name="Accent3 5 2 2" xfId="30979"/>
    <cellStyle name="Accent3 5 2 3" xfId="30980"/>
    <cellStyle name="Accent3 5 3" xfId="16614"/>
    <cellStyle name="Accent3 6" xfId="5909"/>
    <cellStyle name="Accent3 6 2" xfId="16615"/>
    <cellStyle name="Accent3 6 2 2" xfId="30981"/>
    <cellStyle name="Accent3 6 3" xfId="30982"/>
    <cellStyle name="Accent3 6 4" xfId="30983"/>
    <cellStyle name="Accent3 6 5" xfId="30984"/>
    <cellStyle name="Accent3 7" xfId="5910"/>
    <cellStyle name="Accent3 7 2" xfId="16616"/>
    <cellStyle name="Accent3 7 3" xfId="30985"/>
    <cellStyle name="Accent3 8" xfId="5911"/>
    <cellStyle name="Accent3 8 2" xfId="16617"/>
    <cellStyle name="Accent3 8 3" xfId="30986"/>
    <cellStyle name="Accent3 9" xfId="5912"/>
    <cellStyle name="Accent3 9 2" xfId="16618"/>
    <cellStyle name="Accent3 9 3" xfId="30987"/>
    <cellStyle name="Accent4" xfId="5913" builtinId="41" customBuiltin="1"/>
    <cellStyle name="Accent4 - 20%" xfId="5914"/>
    <cellStyle name="Accent4 - 20% 2" xfId="14832"/>
    <cellStyle name="Accent4 - 40%" xfId="5915"/>
    <cellStyle name="Accent4 - 40% 2" xfId="14833"/>
    <cellStyle name="Accent4 - 60%" xfId="5916"/>
    <cellStyle name="Accent4 - 60% 2" xfId="14834"/>
    <cellStyle name="Accent4 10" xfId="14831"/>
    <cellStyle name="Accent4 10 2" xfId="30988"/>
    <cellStyle name="Accent4 11" xfId="20017"/>
    <cellStyle name="Accent4 11 2" xfId="30989"/>
    <cellStyle name="Accent4 12" xfId="30990"/>
    <cellStyle name="Accent4 12 2" xfId="30991"/>
    <cellStyle name="Accent4 13" xfId="30992"/>
    <cellStyle name="Accent4 13 2" xfId="30993"/>
    <cellStyle name="Accent4 14" xfId="30994"/>
    <cellStyle name="Accent4 14 2" xfId="30995"/>
    <cellStyle name="Accent4 15" xfId="30996"/>
    <cellStyle name="Accent4 15 2" xfId="30997"/>
    <cellStyle name="Accent4 16" xfId="30998"/>
    <cellStyle name="Accent4 16 2" xfId="30999"/>
    <cellStyle name="Accent4 17" xfId="31000"/>
    <cellStyle name="Accent4 17 2" xfId="31001"/>
    <cellStyle name="Accent4 18" xfId="31002"/>
    <cellStyle name="Accent4 18 2" xfId="31003"/>
    <cellStyle name="Accent4 19" xfId="31004"/>
    <cellStyle name="Accent4 2" xfId="5917"/>
    <cellStyle name="Accent4 2 2" xfId="5918"/>
    <cellStyle name="Accent4 2 2 2" xfId="10179"/>
    <cellStyle name="Accent4 2 2 2 2" xfId="31005"/>
    <cellStyle name="Accent4 2 2 2 2 2" xfId="31006"/>
    <cellStyle name="Accent4 2 2 2 3" xfId="31007"/>
    <cellStyle name="Accent4 2 2 3" xfId="31008"/>
    <cellStyle name="Accent4 2 2 3 2" xfId="31009"/>
    <cellStyle name="Accent4 2 2 4" xfId="31010"/>
    <cellStyle name="Accent4 2 2 4 2" xfId="31011"/>
    <cellStyle name="Accent4 2 3" xfId="5919"/>
    <cellStyle name="Accent4 2 3 2" xfId="12801"/>
    <cellStyle name="Accent4 2 3 2 2" xfId="31012"/>
    <cellStyle name="Accent4 2 3 2 2 2" xfId="31013"/>
    <cellStyle name="Accent4 2 3 2 3" xfId="31014"/>
    <cellStyle name="Accent4 2 3 2 4" xfId="31015"/>
    <cellStyle name="Accent4 2 3 3" xfId="15699"/>
    <cellStyle name="Accent4 2 3 3 2" xfId="31016"/>
    <cellStyle name="Accent4 2 3 4" xfId="31017"/>
    <cellStyle name="Accent4 2 3 4 2" xfId="31018"/>
    <cellStyle name="Accent4 2 3 5" xfId="31019"/>
    <cellStyle name="Accent4 2 4" xfId="10180"/>
    <cellStyle name="Accent4 2 4 2" xfId="31020"/>
    <cellStyle name="Accent4 2 4 2 2" xfId="31021"/>
    <cellStyle name="Accent4 2 4 3" xfId="31022"/>
    <cellStyle name="Accent4 2 4 4" xfId="31023"/>
    <cellStyle name="Accent4 2 4 5" xfId="31024"/>
    <cellStyle name="Accent4 2 5" xfId="14835"/>
    <cellStyle name="Accent4 2 5 2" xfId="31025"/>
    <cellStyle name="Accent4 2 6" xfId="31026"/>
    <cellStyle name="Accent4 2 6 2" xfId="31027"/>
    <cellStyle name="Accent4 20" xfId="31028"/>
    <cellStyle name="Accent4 21" xfId="31029"/>
    <cellStyle name="Accent4 22" xfId="31030"/>
    <cellStyle name="Accent4 23" xfId="31031"/>
    <cellStyle name="Accent4 3" xfId="5920"/>
    <cellStyle name="Accent4 3 2" xfId="5921"/>
    <cellStyle name="Accent4 3 2 2" xfId="16619"/>
    <cellStyle name="Accent4 3 2 2 2" xfId="31032"/>
    <cellStyle name="Accent4 3 2 3" xfId="31033"/>
    <cellStyle name="Accent4 3 3" xfId="5922"/>
    <cellStyle name="Accent4 3 3 2" xfId="19539"/>
    <cellStyle name="Accent4 3 4" xfId="5923"/>
    <cellStyle name="Accent4 3 4 2" xfId="19540"/>
    <cellStyle name="Accent4 3 5" xfId="14836"/>
    <cellStyle name="Accent4 4" xfId="5924"/>
    <cellStyle name="Accent4 4 2" xfId="5925"/>
    <cellStyle name="Accent4 4 2 2" xfId="16621"/>
    <cellStyle name="Accent4 4 2 2 2" xfId="31034"/>
    <cellStyle name="Accent4 4 2 3" xfId="31035"/>
    <cellStyle name="Accent4 4 2 4" xfId="31036"/>
    <cellStyle name="Accent4 4 3" xfId="5926"/>
    <cellStyle name="Accent4 4 3 2" xfId="19541"/>
    <cellStyle name="Accent4 4 4" xfId="16620"/>
    <cellStyle name="Accent4 4 4 2" xfId="31037"/>
    <cellStyle name="Accent4 5" xfId="5927"/>
    <cellStyle name="Accent4 5 2" xfId="12802"/>
    <cellStyle name="Accent4 5 2 2" xfId="31038"/>
    <cellStyle name="Accent4 5 2 3" xfId="31039"/>
    <cellStyle name="Accent4 5 3" xfId="16622"/>
    <cellStyle name="Accent4 6" xfId="5928"/>
    <cellStyle name="Accent4 6 2" xfId="16623"/>
    <cellStyle name="Accent4 6 2 2" xfId="31040"/>
    <cellStyle name="Accent4 6 3" xfId="31041"/>
    <cellStyle name="Accent4 6 4" xfId="31042"/>
    <cellStyle name="Accent4 6 5" xfId="31043"/>
    <cellStyle name="Accent4 7" xfId="5929"/>
    <cellStyle name="Accent4 7 2" xfId="16624"/>
    <cellStyle name="Accent4 7 3" xfId="31044"/>
    <cellStyle name="Accent4 8" xfId="5930"/>
    <cellStyle name="Accent4 8 2" xfId="16625"/>
    <cellStyle name="Accent4 8 3" xfId="31045"/>
    <cellStyle name="Accent4 9" xfId="5931"/>
    <cellStyle name="Accent4 9 2" xfId="16626"/>
    <cellStyle name="Accent4 9 3" xfId="31046"/>
    <cellStyle name="Accent5" xfId="5932" builtinId="45" customBuiltin="1"/>
    <cellStyle name="Accent5 - 20%" xfId="5933"/>
    <cellStyle name="Accent5 - 20% 2" xfId="14838"/>
    <cellStyle name="Accent5 - 40%" xfId="5934"/>
    <cellStyle name="Accent5 - 40% 2" xfId="14839"/>
    <cellStyle name="Accent5 - 60%" xfId="5935"/>
    <cellStyle name="Accent5 - 60% 2" xfId="14840"/>
    <cellStyle name="Accent5 10" xfId="5936"/>
    <cellStyle name="Accent5 10 2" xfId="16627"/>
    <cellStyle name="Accent5 11" xfId="5937"/>
    <cellStyle name="Accent5 11 2" xfId="16628"/>
    <cellStyle name="Accent5 12" xfId="5938"/>
    <cellStyle name="Accent5 12 2" xfId="16629"/>
    <cellStyle name="Accent5 13" xfId="5939"/>
    <cellStyle name="Accent5 13 2" xfId="16630"/>
    <cellStyle name="Accent5 14" xfId="5940"/>
    <cellStyle name="Accent5 14 2" xfId="16631"/>
    <cellStyle name="Accent5 15" xfId="5941"/>
    <cellStyle name="Accent5 15 2" xfId="16632"/>
    <cellStyle name="Accent5 16" xfId="5942"/>
    <cellStyle name="Accent5 16 2" xfId="16633"/>
    <cellStyle name="Accent5 17" xfId="5943"/>
    <cellStyle name="Accent5 17 2" xfId="16634"/>
    <cellStyle name="Accent5 18" xfId="5944"/>
    <cellStyle name="Accent5 18 2" xfId="16635"/>
    <cellStyle name="Accent5 19" xfId="5945"/>
    <cellStyle name="Accent5 19 2" xfId="16636"/>
    <cellStyle name="Accent5 2" xfId="5946"/>
    <cellStyle name="Accent5 2 2" xfId="5947"/>
    <cellStyle name="Accent5 2 2 2" xfId="10181"/>
    <cellStyle name="Accent5 2 2 2 2" xfId="31047"/>
    <cellStyle name="Accent5 2 2 2 2 2" xfId="31048"/>
    <cellStyle name="Accent5 2 2 2 3" xfId="31049"/>
    <cellStyle name="Accent5 2 2 3" xfId="31050"/>
    <cellStyle name="Accent5 2 2 3 2" xfId="31051"/>
    <cellStyle name="Accent5 2 2 4" xfId="31052"/>
    <cellStyle name="Accent5 2 2 4 2" xfId="31053"/>
    <cellStyle name="Accent5 2 3" xfId="5948"/>
    <cellStyle name="Accent5 2 3 2" xfId="12803"/>
    <cellStyle name="Accent5 2 3 2 2" xfId="31054"/>
    <cellStyle name="Accent5 2 3 2 2 2" xfId="31055"/>
    <cellStyle name="Accent5 2 3 2 3" xfId="31056"/>
    <cellStyle name="Accent5 2 3 2 4" xfId="31057"/>
    <cellStyle name="Accent5 2 3 3" xfId="15700"/>
    <cellStyle name="Accent5 2 3 3 2" xfId="31058"/>
    <cellStyle name="Accent5 2 3 4" xfId="31059"/>
    <cellStyle name="Accent5 2 3 4 2" xfId="31060"/>
    <cellStyle name="Accent5 2 3 5" xfId="31061"/>
    <cellStyle name="Accent5 2 4" xfId="10182"/>
    <cellStyle name="Accent5 2 4 2" xfId="31062"/>
    <cellStyle name="Accent5 2 4 2 2" xfId="31063"/>
    <cellStyle name="Accent5 2 4 3" xfId="31064"/>
    <cellStyle name="Accent5 2 4 4" xfId="31065"/>
    <cellStyle name="Accent5 2 5" xfId="31066"/>
    <cellStyle name="Accent5 2 5 2" xfId="31067"/>
    <cellStyle name="Accent5 2 6" xfId="31068"/>
    <cellStyle name="Accent5 2 6 2" xfId="31069"/>
    <cellStyle name="Accent5 20" xfId="5949"/>
    <cellStyle name="Accent5 20 2" xfId="16637"/>
    <cellStyle name="Accent5 21" xfId="5950"/>
    <cellStyle name="Accent5 21 2" xfId="16638"/>
    <cellStyle name="Accent5 22" xfId="5951"/>
    <cellStyle name="Accent5 22 2" xfId="16639"/>
    <cellStyle name="Accent5 23" xfId="5952"/>
    <cellStyle name="Accent5 23 2" xfId="16640"/>
    <cellStyle name="Accent5 24" xfId="5953"/>
    <cellStyle name="Accent5 24 2" xfId="16641"/>
    <cellStyle name="Accent5 25" xfId="5954"/>
    <cellStyle name="Accent5 25 2" xfId="16642"/>
    <cellStyle name="Accent5 26" xfId="5955"/>
    <cellStyle name="Accent5 26 2" xfId="16643"/>
    <cellStyle name="Accent5 27" xfId="5956"/>
    <cellStyle name="Accent5 27 2" xfId="16644"/>
    <cellStyle name="Accent5 28" xfId="5957"/>
    <cellStyle name="Accent5 28 2" xfId="16645"/>
    <cellStyle name="Accent5 29" xfId="5958"/>
    <cellStyle name="Accent5 29 2" xfId="16646"/>
    <cellStyle name="Accent5 3" xfId="5959"/>
    <cellStyle name="Accent5 3 2" xfId="5960"/>
    <cellStyle name="Accent5 3 2 2" xfId="16647"/>
    <cellStyle name="Accent5 3 2 2 2" xfId="31070"/>
    <cellStyle name="Accent5 3 2 3" xfId="31071"/>
    <cellStyle name="Accent5 3 3" xfId="5961"/>
    <cellStyle name="Accent5 3 3 2" xfId="16648"/>
    <cellStyle name="Accent5 3 4" xfId="14841"/>
    <cellStyle name="Accent5 3 4 2" xfId="31072"/>
    <cellStyle name="Accent5 30" xfId="5962"/>
    <cellStyle name="Accent5 30 2" xfId="16649"/>
    <cellStyle name="Accent5 31" xfId="14837"/>
    <cellStyle name="Accent5 32" xfId="20018"/>
    <cellStyle name="Accent5 4" xfId="5963"/>
    <cellStyle name="Accent5 4 2" xfId="16650"/>
    <cellStyle name="Accent5 4 2 2" xfId="31073"/>
    <cellStyle name="Accent5 4 2 2 2" xfId="31074"/>
    <cellStyle name="Accent5 4 2 3" xfId="31075"/>
    <cellStyle name="Accent5 4 2 4" xfId="31076"/>
    <cellStyle name="Accent5 4 3" xfId="31077"/>
    <cellStyle name="Accent5 4 3 2" xfId="31078"/>
    <cellStyle name="Accent5 4 4" xfId="31079"/>
    <cellStyle name="Accent5 4 4 2" xfId="31080"/>
    <cellStyle name="Accent5 5" xfId="5964"/>
    <cellStyle name="Accent5 5 2" xfId="16651"/>
    <cellStyle name="Accent5 5 2 2" xfId="31081"/>
    <cellStyle name="Accent5 6" xfId="5965"/>
    <cellStyle name="Accent5 6 2" xfId="16652"/>
    <cellStyle name="Accent5 6 2 2" xfId="31082"/>
    <cellStyle name="Accent5 6 3" xfId="31083"/>
    <cellStyle name="Accent5 6 4" xfId="31084"/>
    <cellStyle name="Accent5 6 5" xfId="31085"/>
    <cellStyle name="Accent5 7" xfId="5966"/>
    <cellStyle name="Accent5 7 2" xfId="16653"/>
    <cellStyle name="Accent5 7 3" xfId="31086"/>
    <cellStyle name="Accent5 8" xfId="5967"/>
    <cellStyle name="Accent5 8 2" xfId="16654"/>
    <cellStyle name="Accent5 8 3" xfId="31087"/>
    <cellStyle name="Accent5 9" xfId="5968"/>
    <cellStyle name="Accent5 9 2" xfId="16655"/>
    <cellStyle name="Accent6" xfId="5969" builtinId="49" customBuiltin="1"/>
    <cellStyle name="Accent6 - 20%" xfId="5970"/>
    <cellStyle name="Accent6 - 20% 2" xfId="14843"/>
    <cellStyle name="Accent6 - 40%" xfId="5971"/>
    <cellStyle name="Accent6 - 40% 2" xfId="14844"/>
    <cellStyle name="Accent6 - 60%" xfId="5972"/>
    <cellStyle name="Accent6 - 60% 2" xfId="14845"/>
    <cellStyle name="Accent6 10" xfId="14842"/>
    <cellStyle name="Accent6 10 2" xfId="31088"/>
    <cellStyle name="Accent6 11" xfId="20019"/>
    <cellStyle name="Accent6 11 2" xfId="31089"/>
    <cellStyle name="Accent6 12" xfId="31090"/>
    <cellStyle name="Accent6 12 2" xfId="31091"/>
    <cellStyle name="Accent6 13" xfId="31092"/>
    <cellStyle name="Accent6 13 2" xfId="31093"/>
    <cellStyle name="Accent6 14" xfId="31094"/>
    <cellStyle name="Accent6 14 2" xfId="31095"/>
    <cellStyle name="Accent6 15" xfId="31096"/>
    <cellStyle name="Accent6 15 2" xfId="31097"/>
    <cellStyle name="Accent6 16" xfId="31098"/>
    <cellStyle name="Accent6 16 2" xfId="31099"/>
    <cellStyle name="Accent6 17" xfId="31100"/>
    <cellStyle name="Accent6 17 2" xfId="31101"/>
    <cellStyle name="Accent6 18" xfId="31102"/>
    <cellStyle name="Accent6 18 2" xfId="31103"/>
    <cellStyle name="Accent6 19" xfId="31104"/>
    <cellStyle name="Accent6 2" xfId="5973"/>
    <cellStyle name="Accent6 2 2" xfId="5974"/>
    <cellStyle name="Accent6 2 2 2" xfId="10183"/>
    <cellStyle name="Accent6 2 2 2 2" xfId="31105"/>
    <cellStyle name="Accent6 2 2 2 2 2" xfId="31106"/>
    <cellStyle name="Accent6 2 2 2 3" xfId="31107"/>
    <cellStyle name="Accent6 2 2 3" xfId="31108"/>
    <cellStyle name="Accent6 2 2 3 2" xfId="31109"/>
    <cellStyle name="Accent6 2 2 4" xfId="31110"/>
    <cellStyle name="Accent6 2 2 4 2" xfId="31111"/>
    <cellStyle name="Accent6 2 3" xfId="5975"/>
    <cellStyle name="Accent6 2 3 2" xfId="12804"/>
    <cellStyle name="Accent6 2 3 2 2" xfId="31112"/>
    <cellStyle name="Accent6 2 3 2 2 2" xfId="31113"/>
    <cellStyle name="Accent6 2 3 2 3" xfId="31114"/>
    <cellStyle name="Accent6 2 3 2 4" xfId="31115"/>
    <cellStyle name="Accent6 2 3 3" xfId="15701"/>
    <cellStyle name="Accent6 2 3 3 2" xfId="31116"/>
    <cellStyle name="Accent6 2 3 3 3" xfId="31117"/>
    <cellStyle name="Accent6 2 3 4" xfId="31118"/>
    <cellStyle name="Accent6 2 3 4 2" xfId="31119"/>
    <cellStyle name="Accent6 2 3 5" xfId="31120"/>
    <cellStyle name="Accent6 2 4" xfId="10184"/>
    <cellStyle name="Accent6 2 4 2" xfId="31121"/>
    <cellStyle name="Accent6 2 4 2 2" xfId="31122"/>
    <cellStyle name="Accent6 2 4 3" xfId="31123"/>
    <cellStyle name="Accent6 2 4 4" xfId="31124"/>
    <cellStyle name="Accent6 2 4 5" xfId="31125"/>
    <cellStyle name="Accent6 2 5" xfId="14846"/>
    <cellStyle name="Accent6 2 5 2" xfId="31126"/>
    <cellStyle name="Accent6 2 6" xfId="31127"/>
    <cellStyle name="Accent6 2 6 2" xfId="31128"/>
    <cellStyle name="Accent6 20" xfId="31129"/>
    <cellStyle name="Accent6 21" xfId="31130"/>
    <cellStyle name="Accent6 22" xfId="31131"/>
    <cellStyle name="Accent6 23" xfId="31132"/>
    <cellStyle name="Accent6 3" xfId="5976"/>
    <cellStyle name="Accent6 3 2" xfId="5977"/>
    <cellStyle name="Accent6 3 2 2" xfId="16656"/>
    <cellStyle name="Accent6 3 2 2 2" xfId="31133"/>
    <cellStyle name="Accent6 3 2 3" xfId="31134"/>
    <cellStyle name="Accent6 3 3" xfId="5978"/>
    <cellStyle name="Accent6 3 3 2" xfId="19542"/>
    <cellStyle name="Accent6 3 4" xfId="5979"/>
    <cellStyle name="Accent6 3 4 2" xfId="19543"/>
    <cellStyle name="Accent6 3 5" xfId="14847"/>
    <cellStyle name="Accent6 4" xfId="5980"/>
    <cellStyle name="Accent6 4 2" xfId="5981"/>
    <cellStyle name="Accent6 4 2 2" xfId="16658"/>
    <cellStyle name="Accent6 4 2 2 2" xfId="31135"/>
    <cellStyle name="Accent6 4 2 3" xfId="31136"/>
    <cellStyle name="Accent6 4 2 4" xfId="31137"/>
    <cellStyle name="Accent6 4 3" xfId="5982"/>
    <cellStyle name="Accent6 4 3 2" xfId="19544"/>
    <cellStyle name="Accent6 4 4" xfId="16657"/>
    <cellStyle name="Accent6 4 4 2" xfId="31138"/>
    <cellStyle name="Accent6 5" xfId="5983"/>
    <cellStyle name="Accent6 5 2" xfId="12805"/>
    <cellStyle name="Accent6 5 2 2" xfId="31139"/>
    <cellStyle name="Accent6 5 2 3" xfId="31140"/>
    <cellStyle name="Accent6 5 3" xfId="16659"/>
    <cellStyle name="Accent6 6" xfId="5984"/>
    <cellStyle name="Accent6 6 2" xfId="16660"/>
    <cellStyle name="Accent6 6 2 2" xfId="31141"/>
    <cellStyle name="Accent6 6 3" xfId="31142"/>
    <cellStyle name="Accent6 6 4" xfId="31143"/>
    <cellStyle name="Accent6 6 5" xfId="31144"/>
    <cellStyle name="Accent6 7" xfId="5985"/>
    <cellStyle name="Accent6 7 2" xfId="16661"/>
    <cellStyle name="Accent6 7 3" xfId="31145"/>
    <cellStyle name="Accent6 8" xfId="5986"/>
    <cellStyle name="Accent6 8 2" xfId="16662"/>
    <cellStyle name="Accent6 8 3" xfId="31146"/>
    <cellStyle name="Accent6 9" xfId="5987"/>
    <cellStyle name="Accent6 9 2" xfId="16663"/>
    <cellStyle name="Accent6 9 3" xfId="31147"/>
    <cellStyle name="Bad" xfId="5988" builtinId="27" customBuiltin="1"/>
    <cellStyle name="Bad 2" xfId="5989"/>
    <cellStyle name="Bad 2 2" xfId="5990"/>
    <cellStyle name="Bad 2 2 2" xfId="10185"/>
    <cellStyle name="Bad 2 2 2 2" xfId="31148"/>
    <cellStyle name="Bad 2 2 2 2 2" xfId="31149"/>
    <cellStyle name="Bad 2 2 2 3" xfId="31150"/>
    <cellStyle name="Bad 2 2 3" xfId="31151"/>
    <cellStyle name="Bad 2 2 3 2" xfId="31152"/>
    <cellStyle name="Bad 2 2 4" xfId="31153"/>
    <cellStyle name="Bad 2 2 4 2" xfId="31154"/>
    <cellStyle name="Bad 2 3" xfId="5991"/>
    <cellStyle name="Bad 2 3 2" xfId="12806"/>
    <cellStyle name="Bad 2 3 2 2" xfId="31155"/>
    <cellStyle name="Bad 2 3 2 2 2" xfId="31156"/>
    <cellStyle name="Bad 2 3 2 3" xfId="31157"/>
    <cellStyle name="Bad 2 3 2 4" xfId="31158"/>
    <cellStyle name="Bad 2 3 3" xfId="15702"/>
    <cellStyle name="Bad 2 3 3 2" xfId="31159"/>
    <cellStyle name="Bad 2 3 3 3" xfId="31160"/>
    <cellStyle name="Bad 2 3 4" xfId="31161"/>
    <cellStyle name="Bad 2 3 4 2" xfId="31162"/>
    <cellStyle name="Bad 2 3 5" xfId="31163"/>
    <cellStyle name="Bad 2 4" xfId="10186"/>
    <cellStyle name="Bad 2 4 2" xfId="31164"/>
    <cellStyle name="Bad 2 4 2 2" xfId="31165"/>
    <cellStyle name="Bad 2 4 3" xfId="31166"/>
    <cellStyle name="Bad 2 4 4" xfId="31167"/>
    <cellStyle name="Bad 2 4 5" xfId="31168"/>
    <cellStyle name="Bad 2 5" xfId="14848"/>
    <cellStyle name="Bad 2 5 2" xfId="31169"/>
    <cellStyle name="Bad 2 6" xfId="31170"/>
    <cellStyle name="Bad 2 6 2" xfId="31171"/>
    <cellStyle name="Bad 3" xfId="5992"/>
    <cellStyle name="Bad 3 2" xfId="5993"/>
    <cellStyle name="Bad 3 2 2" xfId="16664"/>
    <cellStyle name="Bad 3 2 2 2" xfId="31172"/>
    <cellStyle name="Bad 3 2 3" xfId="31173"/>
    <cellStyle name="Bad 3 3" xfId="5994"/>
    <cellStyle name="Bad 3 3 2" xfId="19545"/>
    <cellStyle name="Bad 3 4" xfId="5995"/>
    <cellStyle name="Bad 3 4 2" xfId="19546"/>
    <cellStyle name="Bad 3 5" xfId="14849"/>
    <cellStyle name="Bad 4" xfId="10187"/>
    <cellStyle name="Bad 4 2" xfId="31174"/>
    <cellStyle name="Bad 4 2 2" xfId="31175"/>
    <cellStyle name="Bad 4 2 2 2" xfId="31176"/>
    <cellStyle name="Bad 4 2 3" xfId="31177"/>
    <cellStyle name="Bad 4 2 4" xfId="31178"/>
    <cellStyle name="Bad 4 3" xfId="31179"/>
    <cellStyle name="Bad 4 3 2" xfId="31180"/>
    <cellStyle name="Bad 4 4" xfId="31181"/>
    <cellStyle name="Bad 4 4 2" xfId="31182"/>
    <cellStyle name="Bad 5" xfId="10188"/>
    <cellStyle name="Bad 5 2" xfId="12807"/>
    <cellStyle name="Bad 5 2 2" xfId="31183"/>
    <cellStyle name="Bad 5 2 3" xfId="31184"/>
    <cellStyle name="Bad 5 3" xfId="39815"/>
    <cellStyle name="Bad 6" xfId="10189"/>
    <cellStyle name="Bad 6 2" xfId="31185"/>
    <cellStyle name="Bad 6 2 2" xfId="31186"/>
    <cellStyle name="Bad 6 3" xfId="31187"/>
    <cellStyle name="Bad 6 4" xfId="31188"/>
    <cellStyle name="Bad 6 5" xfId="31189"/>
    <cellStyle name="Bad 7" xfId="10190"/>
    <cellStyle name="Bad 7 2" xfId="31190"/>
    <cellStyle name="Bad 7 3" xfId="31191"/>
    <cellStyle name="Bad 8" xfId="31192"/>
    <cellStyle name="Band 2" xfId="31193"/>
    <cellStyle name="blank" xfId="10925"/>
    <cellStyle name="blank 2" xfId="31194"/>
    <cellStyle name="bld-li - Style4" xfId="10191"/>
    <cellStyle name="C06_Main text" xfId="31195"/>
    <cellStyle name="C07_Main text Bold Green" xfId="31196"/>
    <cellStyle name="C08_2001 Col heads" xfId="31197"/>
    <cellStyle name="C10_2001 Figs Black" xfId="31198"/>
    <cellStyle name="C11_2002 Figs Bold Green" xfId="31199"/>
    <cellStyle name="C13_2001 Figs 1 decimals" xfId="31200"/>
    <cellStyle name="C15_Main text Bold Black" xfId="31201"/>
    <cellStyle name="Calc Currency (0)" xfId="5996"/>
    <cellStyle name="Calc Currency (0) 2" xfId="5997"/>
    <cellStyle name="Calc Currency (0) 2 2" xfId="5998"/>
    <cellStyle name="Calc Currency (0) 2 2 2" xfId="15703"/>
    <cellStyle name="Calc Currency (0) 2 2 2 2" xfId="31202"/>
    <cellStyle name="Calc Currency (0) 2 2 3" xfId="31203"/>
    <cellStyle name="Calc Currency (0) 2 2 4" xfId="31204"/>
    <cellStyle name="Calc Currency (0) 2 3" xfId="12808"/>
    <cellStyle name="Calc Currency (0) 2 3 2" xfId="31205"/>
    <cellStyle name="Calc Currency (0) 2 3 3" xfId="31206"/>
    <cellStyle name="Calc Currency (0) 2 4" xfId="14851"/>
    <cellStyle name="Calc Currency (0) 2 4 2" xfId="31207"/>
    <cellStyle name="Calc Currency (0) 3" xfId="5999"/>
    <cellStyle name="Calc Currency (0) 3 2" xfId="15349"/>
    <cellStyle name="Calc Currency (0) 3 2 2" xfId="31208"/>
    <cellStyle name="Calc Currency (0) 3 3" xfId="31209"/>
    <cellStyle name="Calc Currency (0) 4" xfId="6000"/>
    <cellStyle name="Calc Currency (0) 4 2" xfId="31210"/>
    <cellStyle name="Calc Currency (0) 5" xfId="14850"/>
    <cellStyle name="Calc Currency (0) 5 2" xfId="31211"/>
    <cellStyle name="Calculation" xfId="6001" builtinId="22" customBuiltin="1"/>
    <cellStyle name="Calculation 10" xfId="10192"/>
    <cellStyle name="Calculation 10 2" xfId="31212"/>
    <cellStyle name="Calculation 11" xfId="31213"/>
    <cellStyle name="Calculation 2" xfId="6002"/>
    <cellStyle name="Calculation 2 2" xfId="6003"/>
    <cellStyle name="Calculation 2 2 2" xfId="6004"/>
    <cellStyle name="Calculation 2 2 2 2" xfId="6005"/>
    <cellStyle name="Calculation 2 2 2 2 2" xfId="31214"/>
    <cellStyle name="Calculation 2 2 2 3" xfId="6006"/>
    <cellStyle name="Calculation 2 2 2 4" xfId="6007"/>
    <cellStyle name="Calculation 2 2 2 5" xfId="6008"/>
    <cellStyle name="Calculation 2 2 2 6" xfId="15398"/>
    <cellStyle name="Calculation 2 2 2 7" xfId="20058"/>
    <cellStyle name="Calculation 2 2 3" xfId="10193"/>
    <cellStyle name="Calculation 2 2 3 2" xfId="31215"/>
    <cellStyle name="Calculation 2 2 3 3" xfId="31216"/>
    <cellStyle name="Calculation 2 2 4" xfId="12809"/>
    <cellStyle name="Calculation 2 2 4 2" xfId="31217"/>
    <cellStyle name="Calculation 2 2 5" xfId="14853"/>
    <cellStyle name="Calculation 2 3" xfId="6009"/>
    <cellStyle name="Calculation 2 3 2" xfId="6010"/>
    <cellStyle name="Calculation 2 3 2 2" xfId="16665"/>
    <cellStyle name="Calculation 2 3 2 2 2" xfId="31218"/>
    <cellStyle name="Calculation 2 3 2 3" xfId="31219"/>
    <cellStyle name="Calculation 2 3 2 4" xfId="31220"/>
    <cellStyle name="Calculation 2 3 3" xfId="6011"/>
    <cellStyle name="Calculation 2 3 3 2" xfId="19547"/>
    <cellStyle name="Calculation 2 3 4" xfId="6012"/>
    <cellStyle name="Calculation 2 3 4 2" xfId="19548"/>
    <cellStyle name="Calculation 2 3 5" xfId="14854"/>
    <cellStyle name="Calculation 2 4" xfId="6013"/>
    <cellStyle name="Calculation 2 4 2" xfId="6014"/>
    <cellStyle name="Calculation 2 4 2 2" xfId="19549"/>
    <cellStyle name="Calculation 2 4 3" xfId="16666"/>
    <cellStyle name="Calculation 2 5" xfId="6015"/>
    <cellStyle name="Calculation 2 5 2" xfId="19550"/>
    <cellStyle name="Calculation 2 5 2 2" xfId="31221"/>
    <cellStyle name="Calculation 2 5 3" xfId="31222"/>
    <cellStyle name="Calculation 2 6" xfId="14852"/>
    <cellStyle name="Calculation 2 6 2" xfId="31223"/>
    <cellStyle name="Calculation 2 6 2 2" xfId="31224"/>
    <cellStyle name="Calculation 2 6 3" xfId="31225"/>
    <cellStyle name="Calculation 2 7" xfId="31226"/>
    <cellStyle name="Calculation 2 7 2" xfId="31227"/>
    <cellStyle name="Calculation 2 8" xfId="31228"/>
    <cellStyle name="Calculation 3" xfId="6016"/>
    <cellStyle name="Calculation 3 2" xfId="6017"/>
    <cellStyle name="Calculation 3 2 2" xfId="12810"/>
    <cellStyle name="Calculation 3 2 2 2" xfId="31229"/>
    <cellStyle name="Calculation 3 2 2 3" xfId="31230"/>
    <cellStyle name="Calculation 3 2 3" xfId="12811"/>
    <cellStyle name="Calculation 3 2 3 2" xfId="39816"/>
    <cellStyle name="Calculation 3 2 4" xfId="15704"/>
    <cellStyle name="Calculation 3 3" xfId="6018"/>
    <cellStyle name="Calculation 3 3 2" xfId="19551"/>
    <cellStyle name="Calculation 3 3 2 2" xfId="31231"/>
    <cellStyle name="Calculation 3 3 3" xfId="31232"/>
    <cellStyle name="Calculation 3 3 4" xfId="31233"/>
    <cellStyle name="Calculation 3 4" xfId="6019"/>
    <cellStyle name="Calculation 3 4 2" xfId="19552"/>
    <cellStyle name="Calculation 3 4 2 2" xfId="31234"/>
    <cellStyle name="Calculation 3 4 3" xfId="31235"/>
    <cellStyle name="Calculation 3 5" xfId="14855"/>
    <cellStyle name="Calculation 3 5 2" xfId="31236"/>
    <cellStyle name="Calculation 3 6" xfId="31237"/>
    <cellStyle name="Calculation 4" xfId="6020"/>
    <cellStyle name="Calculation 4 2" xfId="6021"/>
    <cellStyle name="Calculation 4 2 2" xfId="6022"/>
    <cellStyle name="Calculation 4 2 2 2" xfId="19553"/>
    <cellStyle name="Calculation 4 2 3" xfId="16667"/>
    <cellStyle name="Calculation 4 3" xfId="6023"/>
    <cellStyle name="Calculation 4 3 2" xfId="6024"/>
    <cellStyle name="Calculation 4 3 2 2" xfId="19554"/>
    <cellStyle name="Calculation 4 3 3" xfId="16668"/>
    <cellStyle name="Calculation 4 4" xfId="6025"/>
    <cellStyle name="Calculation 4 4 2" xfId="6026"/>
    <cellStyle name="Calculation 4 4 2 2" xfId="19555"/>
    <cellStyle name="Calculation 4 4 3" xfId="16669"/>
    <cellStyle name="Calculation 4 5" xfId="14856"/>
    <cellStyle name="Calculation 4 5 2" xfId="31238"/>
    <cellStyle name="Calculation 5" xfId="6027"/>
    <cellStyle name="Calculation 5 2" xfId="6028"/>
    <cellStyle name="Calculation 5 2 2" xfId="15705"/>
    <cellStyle name="Calculation 5 2 2 2" xfId="31239"/>
    <cellStyle name="Calculation 5 2 2 2 2" xfId="31240"/>
    <cellStyle name="Calculation 5 2 3" xfId="31241"/>
    <cellStyle name="Calculation 5 2 3 2" xfId="31242"/>
    <cellStyle name="Calculation 5 2 4" xfId="31243"/>
    <cellStyle name="Calculation 5 2 4 2" xfId="31244"/>
    <cellStyle name="Calculation 5 3" xfId="14857"/>
    <cellStyle name="Calculation 5 3 2" xfId="31245"/>
    <cellStyle name="Calculation 5 3 2 2" xfId="31246"/>
    <cellStyle name="Calculation 5 4" xfId="31247"/>
    <cellStyle name="Calculation 5 4 2" xfId="31248"/>
    <cellStyle name="Calculation 5 4 2 2" xfId="31249"/>
    <cellStyle name="Calculation 5 4 3" xfId="31250"/>
    <cellStyle name="Calculation 5 5" xfId="31251"/>
    <cellStyle name="Calculation 5 5 2" xfId="31252"/>
    <cellStyle name="Calculation 5 6" xfId="31253"/>
    <cellStyle name="Calculation 5 6 2" xfId="31254"/>
    <cellStyle name="Calculation 6" xfId="6029"/>
    <cellStyle name="Calculation 6 2" xfId="12812"/>
    <cellStyle name="Calculation 6 2 2" xfId="31255"/>
    <cellStyle name="Calculation 6 2 2 2" xfId="31256"/>
    <cellStyle name="Calculation 6 2 3" xfId="31257"/>
    <cellStyle name="Calculation 6 2 4" xfId="31258"/>
    <cellStyle name="Calculation 6 3" xfId="19556"/>
    <cellStyle name="Calculation 6 3 2" xfId="31259"/>
    <cellStyle name="Calculation 6 3 3" xfId="31260"/>
    <cellStyle name="Calculation 6 4" xfId="31261"/>
    <cellStyle name="Calculation 6 4 2" xfId="31262"/>
    <cellStyle name="Calculation 7" xfId="6030"/>
    <cellStyle name="Calculation 7 2" xfId="10194"/>
    <cellStyle name="Calculation 7 2 2" xfId="31263"/>
    <cellStyle name="Calculation 7 3" xfId="31264"/>
    <cellStyle name="Calculation 7 3 2" xfId="31265"/>
    <cellStyle name="Calculation 8" xfId="10195"/>
    <cellStyle name="Calculation 8 2" xfId="10196"/>
    <cellStyle name="Calculation 8 2 2" xfId="31266"/>
    <cellStyle name="Calculation 8 3" xfId="31267"/>
    <cellStyle name="Calculation 9" xfId="10197"/>
    <cellStyle name="Calculation 9 2" xfId="12813"/>
    <cellStyle name="Calculation 9 2 2" xfId="31268"/>
    <cellStyle name="Calculation 9 3" xfId="39817"/>
    <cellStyle name="Check Cell" xfId="6031" builtinId="23" customBuiltin="1"/>
    <cellStyle name="Check Cell 2" xfId="6032"/>
    <cellStyle name="Check Cell 2 2" xfId="6033"/>
    <cellStyle name="Check Cell 2 2 2" xfId="6034"/>
    <cellStyle name="Check Cell 2 2 2 2" xfId="6035"/>
    <cellStyle name="Check Cell 2 2 2 2 2" xfId="31269"/>
    <cellStyle name="Check Cell 2 2 2 3" xfId="6036"/>
    <cellStyle name="Check Cell 2 2 2 4" xfId="6037"/>
    <cellStyle name="Check Cell 2 2 2 5" xfId="6038"/>
    <cellStyle name="Check Cell 2 2 2 6" xfId="6039"/>
    <cellStyle name="Check Cell 2 2 2 7" xfId="6040"/>
    <cellStyle name="Check Cell 2 2 2 8" xfId="15399"/>
    <cellStyle name="Check Cell 2 2 2 9" xfId="20059"/>
    <cellStyle name="Check Cell 2 2 3" xfId="14859"/>
    <cellStyle name="Check Cell 2 2 3 2" xfId="31270"/>
    <cellStyle name="Check Cell 2 2 4" xfId="31271"/>
    <cellStyle name="Check Cell 2 2 4 2" xfId="31272"/>
    <cellStyle name="Check Cell 2 3" xfId="6041"/>
    <cellStyle name="Check Cell 2 3 2" xfId="12814"/>
    <cellStyle name="Check Cell 2 3 2 2" xfId="31273"/>
    <cellStyle name="Check Cell 2 3 2 2 2" xfId="31274"/>
    <cellStyle name="Check Cell 2 3 2 3" xfId="31275"/>
    <cellStyle name="Check Cell 2 3 2 4" xfId="31276"/>
    <cellStyle name="Check Cell 2 3 3" xfId="15706"/>
    <cellStyle name="Check Cell 2 3 3 2" xfId="31277"/>
    <cellStyle name="Check Cell 2 3 4" xfId="31278"/>
    <cellStyle name="Check Cell 2 3 4 2" xfId="31279"/>
    <cellStyle name="Check Cell 2 3 5" xfId="31280"/>
    <cellStyle name="Check Cell 2 4" xfId="10198"/>
    <cellStyle name="Check Cell 2 4 2" xfId="31281"/>
    <cellStyle name="Check Cell 2 4 2 2" xfId="31282"/>
    <cellStyle name="Check Cell 2 4 3" xfId="31283"/>
    <cellStyle name="Check Cell 2 4 4" xfId="31284"/>
    <cellStyle name="Check Cell 2 5" xfId="31285"/>
    <cellStyle name="Check Cell 2 5 2" xfId="31286"/>
    <cellStyle name="Check Cell 2 6" xfId="31287"/>
    <cellStyle name="Check Cell 2 6 2" xfId="31288"/>
    <cellStyle name="Check Cell 3" xfId="6042"/>
    <cellStyle name="Check Cell 3 2" xfId="6043"/>
    <cellStyle name="Check Cell 3 2 2" xfId="31289"/>
    <cellStyle name="Check Cell 3 2 2 2" xfId="31290"/>
    <cellStyle name="Check Cell 3 2 3" xfId="31291"/>
    <cellStyle name="Check Cell 3 3" xfId="6044"/>
    <cellStyle name="Check Cell 3 3 2" xfId="31292"/>
    <cellStyle name="Check Cell 3 4" xfId="6045"/>
    <cellStyle name="Check Cell 3 4 2" xfId="31293"/>
    <cellStyle name="Check Cell 3 5" xfId="6046"/>
    <cellStyle name="Check Cell 3 6" xfId="6047"/>
    <cellStyle name="Check Cell 3 7" xfId="14860"/>
    <cellStyle name="Check Cell 3 8" xfId="20020"/>
    <cellStyle name="Check Cell 4" xfId="10199"/>
    <cellStyle name="Check Cell 4 2" xfId="31294"/>
    <cellStyle name="Check Cell 4 2 2" xfId="31295"/>
    <cellStyle name="Check Cell 4 2 2 2" xfId="31296"/>
    <cellStyle name="Check Cell 4 2 3" xfId="31297"/>
    <cellStyle name="Check Cell 4 2 4" xfId="31298"/>
    <cellStyle name="Check Cell 4 3" xfId="31299"/>
    <cellStyle name="Check Cell 4 3 2" xfId="31300"/>
    <cellStyle name="Check Cell 4 4" xfId="31301"/>
    <cellStyle name="Check Cell 4 4 2" xfId="31302"/>
    <cellStyle name="Check Cell 5" xfId="10200"/>
    <cellStyle name="Check Cell 5 2" xfId="31303"/>
    <cellStyle name="Check Cell 5 2 2" xfId="31304"/>
    <cellStyle name="Check Cell 6" xfId="10201"/>
    <cellStyle name="Check Cell 6 2" xfId="31305"/>
    <cellStyle name="Check Cell 6 2 2" xfId="31306"/>
    <cellStyle name="Check Cell 6 3" xfId="31307"/>
    <cellStyle name="Check Cell 6 4" xfId="31308"/>
    <cellStyle name="Check Cell 6 5" xfId="31309"/>
    <cellStyle name="Check Cell 7" xfId="14858"/>
    <cellStyle name="Check Cell 7 2" xfId="31310"/>
    <cellStyle name="Check Cell 8" xfId="31311"/>
    <cellStyle name="CheckCell" xfId="6048"/>
    <cellStyle name="CheckCell 2" xfId="6049"/>
    <cellStyle name="CheckCell 2 2" xfId="6050"/>
    <cellStyle name="CheckCell 2 2 2" xfId="14862"/>
    <cellStyle name="CheckCell 2 2 2 2" xfId="31312"/>
    <cellStyle name="CheckCell 2 2 2 2 2" xfId="31313"/>
    <cellStyle name="CheckCell 2 2 3" xfId="31314"/>
    <cellStyle name="CheckCell 2 2 3 2" xfId="31315"/>
    <cellStyle name="CheckCell 2 2 4" xfId="31316"/>
    <cellStyle name="CheckCell 2 2 4 2" xfId="31317"/>
    <cellStyle name="CheckCell 2 3" xfId="14861"/>
    <cellStyle name="CheckCell 2 3 2" xfId="31318"/>
    <cellStyle name="CheckCell 2 3 2 2" xfId="31319"/>
    <cellStyle name="CheckCell 2 4" xfId="31320"/>
    <cellStyle name="CheckCell 2 4 2" xfId="31321"/>
    <cellStyle name="CheckCell 2 4 2 2" xfId="31322"/>
    <cellStyle name="CheckCell 2 4 3" xfId="31323"/>
    <cellStyle name="CheckCell 2 5" xfId="31324"/>
    <cellStyle name="CheckCell 2 5 2" xfId="31325"/>
    <cellStyle name="CheckCell 2 6" xfId="31326"/>
    <cellStyle name="CheckCell 2 6 2" xfId="31327"/>
    <cellStyle name="CheckCell 3" xfId="6051"/>
    <cellStyle name="CheckCell 3 2" xfId="14863"/>
    <cellStyle name="CheckCell 3 2 2" xfId="31328"/>
    <cellStyle name="CheckCell 3 2 2 2" xfId="31329"/>
    <cellStyle name="CheckCell 3 3" xfId="31330"/>
    <cellStyle name="CheckCell 3 3 2" xfId="31331"/>
    <cellStyle name="CheckCell 3 4" xfId="31332"/>
    <cellStyle name="CheckCell 3 4 2" xfId="31333"/>
    <cellStyle name="CheckCell 4" xfId="12815"/>
    <cellStyle name="CheckCell 4 2" xfId="31334"/>
    <cellStyle name="CheckCell 4 2 2" xfId="31335"/>
    <cellStyle name="CheckCell 4 3" xfId="31336"/>
    <cellStyle name="CheckCell 5" xfId="31337"/>
    <cellStyle name="CheckCell 5 2" xfId="31338"/>
    <cellStyle name="CheckCell 5 2 2" xfId="31339"/>
    <cellStyle name="CheckCell 5 3" xfId="31340"/>
    <cellStyle name="CheckCell 6" xfId="31341"/>
    <cellStyle name="CheckCell 6 2" xfId="31342"/>
    <cellStyle name="CheckCell 7" xfId="31343"/>
    <cellStyle name="CheckCell 7 2" xfId="31344"/>
    <cellStyle name="CheckCell_Electric Rev Req Model (2009 GRC) Rebuttal" xfId="6052"/>
    <cellStyle name="ColumnHeading" xfId="31345"/>
    <cellStyle name="ColumnHeadings" xfId="31346"/>
    <cellStyle name="ColumnHeadings2" xfId="31347"/>
    <cellStyle name="Comma" xfId="6053" builtinId="3"/>
    <cellStyle name="Comma  - Style1" xfId="31348"/>
    <cellStyle name="Comma  - Style2" xfId="31349"/>
    <cellStyle name="Comma  - Style3" xfId="31350"/>
    <cellStyle name="Comma  - Style4" xfId="31351"/>
    <cellStyle name="Comma  - Style5" xfId="31352"/>
    <cellStyle name="Comma  - Style6" xfId="31353"/>
    <cellStyle name="Comma  - Style7" xfId="31354"/>
    <cellStyle name="Comma  - Style8" xfId="31355"/>
    <cellStyle name="Comma [0] 2" xfId="11013"/>
    <cellStyle name="Comma [0] 3" xfId="11014"/>
    <cellStyle name="Comma [0] 4" xfId="40091"/>
    <cellStyle name="Comma [0] 5" xfId="40092"/>
    <cellStyle name="Comma 10" xfId="6054"/>
    <cellStyle name="Comma 10 2" xfId="6055"/>
    <cellStyle name="Comma 10 2 2" xfId="6056"/>
    <cellStyle name="Comma 10 2 2 2" xfId="19557"/>
    <cellStyle name="Comma 10 2 2 2 2" xfId="31356"/>
    <cellStyle name="Comma 10 2 2 3" xfId="31357"/>
    <cellStyle name="Comma 10 2 3" xfId="14865"/>
    <cellStyle name="Comma 10 2 3 2" xfId="31358"/>
    <cellStyle name="Comma 10 2 3 2 2" xfId="31359"/>
    <cellStyle name="Comma 10 2 3 3" xfId="31360"/>
    <cellStyle name="Comma 10 2 4" xfId="31361"/>
    <cellStyle name="Comma 10 2 4 2" xfId="31362"/>
    <cellStyle name="Comma 10 2 5" xfId="31363"/>
    <cellStyle name="Comma 10 2 5 2" xfId="31364"/>
    <cellStyle name="Comma 10 3" xfId="6057"/>
    <cellStyle name="Comma 10 3 2" xfId="19558"/>
    <cellStyle name="Comma 10 3 2 2" xfId="31365"/>
    <cellStyle name="Comma 10 3 3" xfId="31366"/>
    <cellStyle name="Comma 10 4" xfId="13012"/>
    <cellStyle name="Comma 10 4 2" xfId="31367"/>
    <cellStyle name="Comma 10 4 2 2" xfId="31368"/>
    <cellStyle name="Comma 10 4 3" xfId="31369"/>
    <cellStyle name="Comma 10 5" xfId="31370"/>
    <cellStyle name="Comma 10 5 2" xfId="31371"/>
    <cellStyle name="Comma 10 6" xfId="31372"/>
    <cellStyle name="Comma 10 6 2" xfId="31373"/>
    <cellStyle name="Comma 10 7" xfId="31374"/>
    <cellStyle name="Comma 10 7 2" xfId="31375"/>
    <cellStyle name="Comma 11" xfId="6058"/>
    <cellStyle name="Comma 11 2" xfId="6059"/>
    <cellStyle name="Comma 11 2 2" xfId="6060"/>
    <cellStyle name="Comma 11 2 2 2" xfId="19559"/>
    <cellStyle name="Comma 11 2 3" xfId="16670"/>
    <cellStyle name="Comma 11 3" xfId="6061"/>
    <cellStyle name="Comma 11 3 2" xfId="19560"/>
    <cellStyle name="Comma 11 3 2 2" xfId="31376"/>
    <cellStyle name="Comma 11 3 3" xfId="31377"/>
    <cellStyle name="Comma 11 3 4" xfId="31378"/>
    <cellStyle name="Comma 11 4" xfId="10702"/>
    <cellStyle name="Comma 11 4 2" xfId="31379"/>
    <cellStyle name="Comma 11 4 2 2" xfId="31380"/>
    <cellStyle name="Comma 11 4 3" xfId="31381"/>
    <cellStyle name="Comma 11 5" xfId="14866"/>
    <cellStyle name="Comma 11 5 2" xfId="31382"/>
    <cellStyle name="Comma 12" xfId="6062"/>
    <cellStyle name="Comma 12 2" xfId="6063"/>
    <cellStyle name="Comma 12 2 2" xfId="6064"/>
    <cellStyle name="Comma 12 2 2 2" xfId="19561"/>
    <cellStyle name="Comma 12 2 2 2 2" xfId="31383"/>
    <cellStyle name="Comma 12 2 3" xfId="14868"/>
    <cellStyle name="Comma 12 2 3 2" xfId="31384"/>
    <cellStyle name="Comma 12 2 4" xfId="31385"/>
    <cellStyle name="Comma 12 2 4 2" xfId="31386"/>
    <cellStyle name="Comma 12 3" xfId="6065"/>
    <cellStyle name="Comma 12 3 2" xfId="19562"/>
    <cellStyle name="Comma 12 3 2 2" xfId="31387"/>
    <cellStyle name="Comma 12 3 3" xfId="31388"/>
    <cellStyle name="Comma 12 4" xfId="14867"/>
    <cellStyle name="Comma 12 4 2" xfId="31389"/>
    <cellStyle name="Comma 12 4 2 2" xfId="31390"/>
    <cellStyle name="Comma 12 4 3" xfId="31391"/>
    <cellStyle name="Comma 12 5" xfId="31392"/>
    <cellStyle name="Comma 12 5 2" xfId="31393"/>
    <cellStyle name="Comma 12 6" xfId="31394"/>
    <cellStyle name="Comma 12 6 2" xfId="31395"/>
    <cellStyle name="Comma 13" xfId="6066"/>
    <cellStyle name="Comma 13 2" xfId="6067"/>
    <cellStyle name="Comma 13 2 2" xfId="6068"/>
    <cellStyle name="Comma 13 2 2 2" xfId="19563"/>
    <cellStyle name="Comma 13 2 2 2 2" xfId="31396"/>
    <cellStyle name="Comma 13 2 3" xfId="14870"/>
    <cellStyle name="Comma 13 2 3 2" xfId="31397"/>
    <cellStyle name="Comma 13 2 4" xfId="31398"/>
    <cellStyle name="Comma 13 2 4 2" xfId="31399"/>
    <cellStyle name="Comma 13 3" xfId="6069"/>
    <cellStyle name="Comma 13 3 2" xfId="19564"/>
    <cellStyle name="Comma 13 3 2 2" xfId="31400"/>
    <cellStyle name="Comma 13 3 3" xfId="31401"/>
    <cellStyle name="Comma 13 4" xfId="14869"/>
    <cellStyle name="Comma 13 4 2" xfId="31402"/>
    <cellStyle name="Comma 13 4 2 2" xfId="31403"/>
    <cellStyle name="Comma 13 4 3" xfId="31404"/>
    <cellStyle name="Comma 13 5" xfId="31405"/>
    <cellStyle name="Comma 13 5 2" xfId="31406"/>
    <cellStyle name="Comma 13 6" xfId="31407"/>
    <cellStyle name="Comma 13 6 2" xfId="31408"/>
    <cellStyle name="Comma 14" xfId="6070"/>
    <cellStyle name="Comma 14 2" xfId="6071"/>
    <cellStyle name="Comma 14 2 2" xfId="6072"/>
    <cellStyle name="Comma 14 2 2 2" xfId="19565"/>
    <cellStyle name="Comma 14 2 2 2 2" xfId="31409"/>
    <cellStyle name="Comma 14 2 3" xfId="14872"/>
    <cellStyle name="Comma 14 2 3 2" xfId="31410"/>
    <cellStyle name="Comma 14 2 4" xfId="31411"/>
    <cellStyle name="Comma 14 2 4 2" xfId="31412"/>
    <cellStyle name="Comma 14 3" xfId="6073"/>
    <cellStyle name="Comma 14 3 2" xfId="19566"/>
    <cellStyle name="Comma 14 3 2 2" xfId="31413"/>
    <cellStyle name="Comma 14 3 3" xfId="31414"/>
    <cellStyle name="Comma 14 4" xfId="14871"/>
    <cellStyle name="Comma 14 4 2" xfId="31415"/>
    <cellStyle name="Comma 14 4 2 2" xfId="31416"/>
    <cellStyle name="Comma 14 4 3" xfId="31417"/>
    <cellStyle name="Comma 14 5" xfId="31418"/>
    <cellStyle name="Comma 14 5 2" xfId="31419"/>
    <cellStyle name="Comma 14 6" xfId="31420"/>
    <cellStyle name="Comma 14 6 2" xfId="31421"/>
    <cellStyle name="Comma 15" xfId="6074"/>
    <cellStyle name="Comma 15 2" xfId="6075"/>
    <cellStyle name="Comma 15 2 2" xfId="15400"/>
    <cellStyle name="Comma 15 2 2 2" xfId="31422"/>
    <cellStyle name="Comma 15 2 2 3" xfId="31423"/>
    <cellStyle name="Comma 15 2 3" xfId="31424"/>
    <cellStyle name="Comma 15 3" xfId="14873"/>
    <cellStyle name="Comma 15 3 2" xfId="31425"/>
    <cellStyle name="Comma 15 3 2 2" xfId="31426"/>
    <cellStyle name="Comma 15 3 3" xfId="31427"/>
    <cellStyle name="Comma 15 3 4" xfId="31428"/>
    <cellStyle name="Comma 15 4" xfId="31429"/>
    <cellStyle name="Comma 15 4 2" xfId="31430"/>
    <cellStyle name="Comma 15 4 3" xfId="31431"/>
    <cellStyle name="Comma 15 5" xfId="31432"/>
    <cellStyle name="Comma 15 5 2" xfId="31433"/>
    <cellStyle name="Comma 16" xfId="6076"/>
    <cellStyle name="Comma 16 2" xfId="6077"/>
    <cellStyle name="Comma 16 2 2" xfId="12816"/>
    <cellStyle name="Comma 16 2 2 2" xfId="31434"/>
    <cellStyle name="Comma 16 2 2 2 2" xfId="31435"/>
    <cellStyle name="Comma 16 2 2 3" xfId="31436"/>
    <cellStyle name="Comma 16 2 3" xfId="31437"/>
    <cellStyle name="Comma 16 2 3 2" xfId="31438"/>
    <cellStyle name="Comma 16 2 3 2 2" xfId="31439"/>
    <cellStyle name="Comma 16 2 3 3" xfId="31440"/>
    <cellStyle name="Comma 16 2 4" xfId="31441"/>
    <cellStyle name="Comma 16 2 4 2" xfId="31442"/>
    <cellStyle name="Comma 16 3" xfId="12817"/>
    <cellStyle name="Comma 16 3 2" xfId="31443"/>
    <cellStyle name="Comma 16 3 2 2" xfId="31444"/>
    <cellStyle name="Comma 16 3 3" xfId="31445"/>
    <cellStyle name="Comma 16 4" xfId="14874"/>
    <cellStyle name="Comma 16 4 2" xfId="31446"/>
    <cellStyle name="Comma 16 4 2 2" xfId="31447"/>
    <cellStyle name="Comma 16 4 3" xfId="31448"/>
    <cellStyle name="Comma 16 5" xfId="31449"/>
    <cellStyle name="Comma 16 5 2" xfId="31450"/>
    <cellStyle name="Comma 16 6" xfId="31451"/>
    <cellStyle name="Comma 16 6 2" xfId="31452"/>
    <cellStyle name="Comma 17" xfId="6078"/>
    <cellStyle name="Comma 17 2" xfId="6079"/>
    <cellStyle name="Comma 17 2 2" xfId="6080"/>
    <cellStyle name="Comma 17 2 2 2" xfId="19567"/>
    <cellStyle name="Comma 17 2 2 2 2" xfId="31453"/>
    <cellStyle name="Comma 17 2 3" xfId="14876"/>
    <cellStyle name="Comma 17 2 3 2" xfId="31454"/>
    <cellStyle name="Comma 17 2 4" xfId="31455"/>
    <cellStyle name="Comma 17 2 4 2" xfId="31456"/>
    <cellStyle name="Comma 17 3" xfId="6081"/>
    <cellStyle name="Comma 17 3 2" xfId="6082"/>
    <cellStyle name="Comma 17 3 2 2" xfId="19568"/>
    <cellStyle name="Comma 17 3 3" xfId="16671"/>
    <cellStyle name="Comma 17 4" xfId="6083"/>
    <cellStyle name="Comma 17 4 2" xfId="6084"/>
    <cellStyle name="Comma 17 4 2 2" xfId="19569"/>
    <cellStyle name="Comma 17 4 3" xfId="16672"/>
    <cellStyle name="Comma 17 5" xfId="14875"/>
    <cellStyle name="Comma 17 5 2" xfId="31457"/>
    <cellStyle name="Comma 17 6" xfId="31458"/>
    <cellStyle name="Comma 17 6 2" xfId="31459"/>
    <cellStyle name="Comma 18" xfId="6085"/>
    <cellStyle name="Comma 18 2" xfId="6086"/>
    <cellStyle name="Comma 18 2 2" xfId="12818"/>
    <cellStyle name="Comma 18 2 2 2" xfId="31460"/>
    <cellStyle name="Comma 18 2 2 2 2" xfId="31461"/>
    <cellStyle name="Comma 18 2 2 3" xfId="31462"/>
    <cellStyle name="Comma 18 2 3" xfId="31463"/>
    <cellStyle name="Comma 18 2 3 2" xfId="31464"/>
    <cellStyle name="Comma 18 2 3 2 2" xfId="31465"/>
    <cellStyle name="Comma 18 2 3 3" xfId="31466"/>
    <cellStyle name="Comma 18 2 4" xfId="31467"/>
    <cellStyle name="Comma 18 2 4 2" xfId="31468"/>
    <cellStyle name="Comma 18 2 5" xfId="31469"/>
    <cellStyle name="Comma 18 3" xfId="6087"/>
    <cellStyle name="Comma 18 3 2" xfId="16673"/>
    <cellStyle name="Comma 18 3 2 2" xfId="31470"/>
    <cellStyle name="Comma 18 3 3" xfId="31471"/>
    <cellStyle name="Comma 18 4" xfId="6088"/>
    <cellStyle name="Comma 18 4 2" xfId="16674"/>
    <cellStyle name="Comma 18 4 2 2" xfId="31472"/>
    <cellStyle name="Comma 18 4 3" xfId="31473"/>
    <cellStyle name="Comma 18 5" xfId="14877"/>
    <cellStyle name="Comma 18 5 2" xfId="31474"/>
    <cellStyle name="Comma 18 5 2 2" xfId="31475"/>
    <cellStyle name="Comma 18 5 3" xfId="31476"/>
    <cellStyle name="Comma 18 6" xfId="31477"/>
    <cellStyle name="Comma 18 6 2" xfId="31478"/>
    <cellStyle name="Comma 18 7" xfId="31479"/>
    <cellStyle name="Comma 18 8" xfId="31480"/>
    <cellStyle name="Comma 19" xfId="6089"/>
    <cellStyle name="Comma 19 2" xfId="11015"/>
    <cellStyle name="Comma 19 2 2" xfId="31481"/>
    <cellStyle name="Comma 19 2 2 2" xfId="31482"/>
    <cellStyle name="Comma 19 2 2 2 2" xfId="31483"/>
    <cellStyle name="Comma 19 2 2 3" xfId="40093"/>
    <cellStyle name="Comma 19 2 3" xfId="31484"/>
    <cellStyle name="Comma 19 2 3 2" xfId="31485"/>
    <cellStyle name="Comma 19 2 4" xfId="31486"/>
    <cellStyle name="Comma 19 2 4 2" xfId="31487"/>
    <cellStyle name="Comma 19 2 5" xfId="31488"/>
    <cellStyle name="Comma 19 2 6" xfId="31489"/>
    <cellStyle name="Comma 19 3" xfId="31490"/>
    <cellStyle name="Comma 19 3 2" xfId="31491"/>
    <cellStyle name="Comma 19 3 2 2" xfId="31492"/>
    <cellStyle name="Comma 19 3 2 2 2" xfId="40094"/>
    <cellStyle name="Comma 19 3 2 3" xfId="40095"/>
    <cellStyle name="Comma 19 3 3" xfId="40096"/>
    <cellStyle name="Comma 19 3 3 2" xfId="40097"/>
    <cellStyle name="Comma 19 3 4" xfId="40098"/>
    <cellStyle name="Comma 19 4" xfId="31493"/>
    <cellStyle name="Comma 19 4 2" xfId="31494"/>
    <cellStyle name="Comma 19 4 2 2" xfId="31495"/>
    <cellStyle name="Comma 19 4 3" xfId="31496"/>
    <cellStyle name="Comma 19 5" xfId="31497"/>
    <cellStyle name="Comma 19 5 2" xfId="31498"/>
    <cellStyle name="Comma 19 6" xfId="31499"/>
    <cellStyle name="Comma 2" xfId="6090"/>
    <cellStyle name="Comma 2 10" xfId="10202"/>
    <cellStyle name="Comma 2 10 2" xfId="31500"/>
    <cellStyle name="Comma 2 10 2 2" xfId="31501"/>
    <cellStyle name="Comma 2 10 3" xfId="31502"/>
    <cellStyle name="Comma 2 11" xfId="13013"/>
    <cellStyle name="Comma 2 11 2" xfId="20271"/>
    <cellStyle name="Comma 2 12" xfId="14878"/>
    <cellStyle name="Comma 2 12 2" xfId="31503"/>
    <cellStyle name="Comma 2 13" xfId="31504"/>
    <cellStyle name="Comma 2 13 2" xfId="31505"/>
    <cellStyle name="Comma 2 2" xfId="6091"/>
    <cellStyle name="Comma 2 2 2" xfId="6092"/>
    <cellStyle name="Comma 2 2 2 2" xfId="6093"/>
    <cellStyle name="Comma 2 2 2 2 2" xfId="19570"/>
    <cellStyle name="Comma 2 2 2 2 2 2" xfId="31506"/>
    <cellStyle name="Comma 2 2 2 2 3" xfId="31507"/>
    <cellStyle name="Comma 2 2 2 2 4" xfId="31508"/>
    <cellStyle name="Comma 2 2 2 3" xfId="12819"/>
    <cellStyle name="Comma 2 2 2 3 2" xfId="31509"/>
    <cellStyle name="Comma 2 2 2 3 2 2" xfId="31510"/>
    <cellStyle name="Comma 2 2 2 3 3" xfId="31511"/>
    <cellStyle name="Comma 2 2 2 3 4" xfId="31512"/>
    <cellStyle name="Comma 2 2 2 4" xfId="14880"/>
    <cellStyle name="Comma 2 2 2 4 2" xfId="31513"/>
    <cellStyle name="Comma 2 2 2 4 2 2" xfId="31514"/>
    <cellStyle name="Comma 2 2 2 4 3" xfId="31515"/>
    <cellStyle name="Comma 2 2 2 5" xfId="31516"/>
    <cellStyle name="Comma 2 2 2 5 2" xfId="31517"/>
    <cellStyle name="Comma 2 2 2 6" xfId="31518"/>
    <cellStyle name="Comma 2 2 3" xfId="6094"/>
    <cellStyle name="Comma 2 2 3 2" xfId="19571"/>
    <cellStyle name="Comma 2 2 3 2 2" xfId="31519"/>
    <cellStyle name="Comma 2 2 3 2 2 2" xfId="31520"/>
    <cellStyle name="Comma 2 2 3 2 3" xfId="31521"/>
    <cellStyle name="Comma 2 2 3 3" xfId="31522"/>
    <cellStyle name="Comma 2 2 3 3 2" xfId="31523"/>
    <cellStyle name="Comma 2 2 3 3 2 2" xfId="31524"/>
    <cellStyle name="Comma 2 2 3 3 3" xfId="31525"/>
    <cellStyle name="Comma 2 2 3 4" xfId="31526"/>
    <cellStyle name="Comma 2 2 3 4 2" xfId="31527"/>
    <cellStyle name="Comma 2 2 3 5" xfId="31528"/>
    <cellStyle name="Comma 2 2 3 5 2" xfId="31529"/>
    <cellStyle name="Comma 2 2 4" xfId="14879"/>
    <cellStyle name="Comma 2 2 4 2" xfId="31530"/>
    <cellStyle name="Comma 2 2 4 2 2" xfId="31531"/>
    <cellStyle name="Comma 2 2 4 3" xfId="31532"/>
    <cellStyle name="Comma 2 2 5" xfId="31533"/>
    <cellStyle name="Comma 2 2 5 2" xfId="31534"/>
    <cellStyle name="Comma 2 2 5 2 2" xfId="31535"/>
    <cellStyle name="Comma 2 2 5 3" xfId="31536"/>
    <cellStyle name="Comma 2 2 5 4" xfId="31537"/>
    <cellStyle name="Comma 2 2 6" xfId="31538"/>
    <cellStyle name="Comma 2 2 6 2" xfId="31539"/>
    <cellStyle name="Comma 2 2 7" xfId="31540"/>
    <cellStyle name="Comma 2 2 7 2" xfId="31541"/>
    <cellStyle name="Comma 2 2_DEM-WP(C) Chelan Power Costs" xfId="10203"/>
    <cellStyle name="Comma 2 3" xfId="6095"/>
    <cellStyle name="Comma 2 3 2" xfId="6096"/>
    <cellStyle name="Comma 2 3 2 2" xfId="12820"/>
    <cellStyle name="Comma 2 3 2 2 2" xfId="31542"/>
    <cellStyle name="Comma 2 3 2 2 3" xfId="31543"/>
    <cellStyle name="Comma 2 3 2 3" xfId="19572"/>
    <cellStyle name="Comma 2 3 2 4" xfId="31544"/>
    <cellStyle name="Comma 2 3 2 5" xfId="31545"/>
    <cellStyle name="Comma 2 3 3" xfId="12821"/>
    <cellStyle name="Comma 2 3 3 2" xfId="31546"/>
    <cellStyle name="Comma 2 3 3 2 2" xfId="31547"/>
    <cellStyle name="Comma 2 3 3 3" xfId="31548"/>
    <cellStyle name="Comma 2 3 3 4" xfId="31549"/>
    <cellStyle name="Comma 2 3 4" xfId="14881"/>
    <cellStyle name="Comma 2 3 4 2" xfId="31550"/>
    <cellStyle name="Comma 2 3 5" xfId="31551"/>
    <cellStyle name="Comma 2 4" xfId="6097"/>
    <cellStyle name="Comma 2 4 2" xfId="10204"/>
    <cellStyle name="Comma 2 4 2 2" xfId="31552"/>
    <cellStyle name="Comma 2 4 2 2 2" xfId="31553"/>
    <cellStyle name="Comma 2 4 2 3" xfId="31554"/>
    <cellStyle name="Comma 2 4 2 4" xfId="31555"/>
    <cellStyle name="Comma 2 4 3" xfId="14882"/>
    <cellStyle name="Comma 2 4 3 2" xfId="31556"/>
    <cellStyle name="Comma 2 4 3 2 2" xfId="31557"/>
    <cellStyle name="Comma 2 4 3 3" xfId="31558"/>
    <cellStyle name="Comma 2 4 4" xfId="31559"/>
    <cellStyle name="Comma 2 4 4 2" xfId="31560"/>
    <cellStyle name="Comma 2 4 5" xfId="31561"/>
    <cellStyle name="Comma 2 4 5 2" xfId="31562"/>
    <cellStyle name="Comma 2 4 6" xfId="31563"/>
    <cellStyle name="Comma 2 5" xfId="6098"/>
    <cellStyle name="Comma 2 5 2" xfId="12822"/>
    <cellStyle name="Comma 2 5 2 2" xfId="31564"/>
    <cellStyle name="Comma 2 5 2 2 2" xfId="31565"/>
    <cellStyle name="Comma 2 5 2 3" xfId="31566"/>
    <cellStyle name="Comma 2 5 2 4" xfId="31567"/>
    <cellStyle name="Comma 2 5 3" xfId="31568"/>
    <cellStyle name="Comma 2 5 3 2" xfId="31569"/>
    <cellStyle name="Comma 2 5 3 2 2" xfId="31570"/>
    <cellStyle name="Comma 2 5 3 3" xfId="31571"/>
    <cellStyle name="Comma 2 5 4" xfId="31572"/>
    <cellStyle name="Comma 2 5 4 2" xfId="31573"/>
    <cellStyle name="Comma 2 5 5" xfId="31574"/>
    <cellStyle name="Comma 2 5 5 2" xfId="31575"/>
    <cellStyle name="Comma 2 5 6" xfId="31576"/>
    <cellStyle name="Comma 2 6" xfId="6099"/>
    <cellStyle name="Comma 2 6 2" xfId="12823"/>
    <cellStyle name="Comma 2 6 2 2" xfId="31577"/>
    <cellStyle name="Comma 2 6 2 2 2" xfId="31578"/>
    <cellStyle name="Comma 2 6 2 3" xfId="31579"/>
    <cellStyle name="Comma 2 6 3" xfId="31580"/>
    <cellStyle name="Comma 2 6 3 2" xfId="31581"/>
    <cellStyle name="Comma 2 6 3 2 2" xfId="31582"/>
    <cellStyle name="Comma 2 6 3 3" xfId="31583"/>
    <cellStyle name="Comma 2 6 3 4" xfId="31584"/>
    <cellStyle name="Comma 2 6 4" xfId="31585"/>
    <cellStyle name="Comma 2 6 4 2" xfId="31586"/>
    <cellStyle name="Comma 2 6 5" xfId="31587"/>
    <cellStyle name="Comma 2 6 5 2" xfId="31588"/>
    <cellStyle name="Comma 2 6 6" xfId="31589"/>
    <cellStyle name="Comma 2 7" xfId="6100"/>
    <cellStyle name="Comma 2 7 2" xfId="12824"/>
    <cellStyle name="Comma 2 7 2 2" xfId="31590"/>
    <cellStyle name="Comma 2 7 2 2 2" xfId="31591"/>
    <cellStyle name="Comma 2 7 2 3" xfId="31592"/>
    <cellStyle name="Comma 2 7 3" xfId="31593"/>
    <cellStyle name="Comma 2 7 3 2" xfId="31594"/>
    <cellStyle name="Comma 2 7 3 2 2" xfId="31595"/>
    <cellStyle name="Comma 2 7 3 3" xfId="31596"/>
    <cellStyle name="Comma 2 7 3 4" xfId="31597"/>
    <cellStyle name="Comma 2 7 4" xfId="31598"/>
    <cellStyle name="Comma 2 7 4 2" xfId="31599"/>
    <cellStyle name="Comma 2 7 5" xfId="31600"/>
    <cellStyle name="Comma 2 7 5 2" xfId="31601"/>
    <cellStyle name="Comma 2 7 6" xfId="31602"/>
    <cellStyle name="Comma 2 8" xfId="6101"/>
    <cellStyle name="Comma 2 8 2" xfId="12825"/>
    <cellStyle name="Comma 2 8 2 2" xfId="31603"/>
    <cellStyle name="Comma 2 8 2 2 2" xfId="31604"/>
    <cellStyle name="Comma 2 8 2 3" xfId="31605"/>
    <cellStyle name="Comma 2 8 3" xfId="31606"/>
    <cellStyle name="Comma 2 8 3 2" xfId="31607"/>
    <cellStyle name="Comma 2 8 3 2 2" xfId="31608"/>
    <cellStyle name="Comma 2 8 3 3" xfId="31609"/>
    <cellStyle name="Comma 2 8 4" xfId="31610"/>
    <cellStyle name="Comma 2 8 4 2" xfId="31611"/>
    <cellStyle name="Comma 2 8 5" xfId="31612"/>
    <cellStyle name="Comma 2 8 5 2" xfId="31613"/>
    <cellStyle name="Comma 2 9" xfId="10205"/>
    <cellStyle name="Comma 2 9 2" xfId="12826"/>
    <cellStyle name="Comma 2 9 2 2" xfId="31614"/>
    <cellStyle name="Comma 2 9 2 3" xfId="31615"/>
    <cellStyle name="Comma 2 9 3" xfId="31616"/>
    <cellStyle name="Comma 2_4 31E Reg Asset  Liab and EXH D" xfId="10206"/>
    <cellStyle name="Comma 20" xfId="6102"/>
    <cellStyle name="Comma 20 2" xfId="6103"/>
    <cellStyle name="Comma 20 2 2" xfId="19573"/>
    <cellStyle name="Comma 20 2 2 2" xfId="31617"/>
    <cellStyle name="Comma 20 2 3" xfId="31618"/>
    <cellStyle name="Comma 20 2 3 2" xfId="31619"/>
    <cellStyle name="Comma 20 3" xfId="15492"/>
    <cellStyle name="Comma 20 3 2" xfId="31620"/>
    <cellStyle name="Comma 20 4" xfId="31621"/>
    <cellStyle name="Comma 20 4 2" xfId="31622"/>
    <cellStyle name="Comma 21" xfId="6104"/>
    <cellStyle name="Comma 21 2" xfId="10207"/>
    <cellStyle name="Comma 21 2 2" xfId="31623"/>
    <cellStyle name="Comma 21 2 2 2" xfId="31624"/>
    <cellStyle name="Comma 21 3" xfId="19574"/>
    <cellStyle name="Comma 21 3 2" xfId="31625"/>
    <cellStyle name="Comma 21 4" xfId="31626"/>
    <cellStyle name="Comma 21 4 2" xfId="31627"/>
    <cellStyle name="Comma 22" xfId="6105"/>
    <cellStyle name="Comma 22 2" xfId="10208"/>
    <cellStyle name="Comma 22 2 2" xfId="31628"/>
    <cellStyle name="Comma 22 2 2 2" xfId="40099"/>
    <cellStyle name="Comma 22 3" xfId="31629"/>
    <cellStyle name="Comma 22 3 2" xfId="40100"/>
    <cellStyle name="Comma 23" xfId="6106"/>
    <cellStyle name="Comma 23 2" xfId="10209"/>
    <cellStyle name="Comma 23 2 2" xfId="31630"/>
    <cellStyle name="Comma 23 2 3" xfId="31631"/>
    <cellStyle name="Comma 23 3" xfId="31632"/>
    <cellStyle name="Comma 23 4" xfId="31633"/>
    <cellStyle name="Comma 24" xfId="6107"/>
    <cellStyle name="Comma 24 2" xfId="10210"/>
    <cellStyle name="Comma 24 2 2" xfId="31634"/>
    <cellStyle name="Comma 24 2 3" xfId="31635"/>
    <cellStyle name="Comma 24 3" xfId="31636"/>
    <cellStyle name="Comma 25" xfId="6108"/>
    <cellStyle name="Comma 25 2" xfId="31637"/>
    <cellStyle name="Comma 25 2 2" xfId="31638"/>
    <cellStyle name="Comma 25 3" xfId="31639"/>
    <cellStyle name="Comma 26" xfId="6109"/>
    <cellStyle name="Comma 26 2" xfId="12827"/>
    <cellStyle name="Comma 26 2 2" xfId="31640"/>
    <cellStyle name="Comma 26 2 2 2" xfId="31641"/>
    <cellStyle name="Comma 26 2 3" xfId="31642"/>
    <cellStyle name="Comma 26 3" xfId="31643"/>
    <cellStyle name="Comma 26 3 2" xfId="31644"/>
    <cellStyle name="Comma 26 3 2 2" xfId="31645"/>
    <cellStyle name="Comma 26 3 3" xfId="31646"/>
    <cellStyle name="Comma 26 4" xfId="31647"/>
    <cellStyle name="Comma 26 4 2" xfId="31648"/>
    <cellStyle name="Comma 26 5" xfId="31649"/>
    <cellStyle name="Comma 26 5 2" xfId="31650"/>
    <cellStyle name="Comma 26 6" xfId="31651"/>
    <cellStyle name="Comma 27" xfId="6110"/>
    <cellStyle name="Comma 27 2" xfId="12828"/>
    <cellStyle name="Comma 27 2 2" xfId="31652"/>
    <cellStyle name="Comma 27 2 2 2" xfId="31653"/>
    <cellStyle name="Comma 27 2 3" xfId="31654"/>
    <cellStyle name="Comma 27 3" xfId="31655"/>
    <cellStyle name="Comma 27 3 2" xfId="31656"/>
    <cellStyle name="Comma 27 3 2 2" xfId="31657"/>
    <cellStyle name="Comma 27 3 3" xfId="31658"/>
    <cellStyle name="Comma 27 4" xfId="31659"/>
    <cellStyle name="Comma 27 4 2" xfId="31660"/>
    <cellStyle name="Comma 27 5" xfId="31661"/>
    <cellStyle name="Comma 27 5 2" xfId="31662"/>
    <cellStyle name="Comma 27 6" xfId="31663"/>
    <cellStyle name="Comma 28" xfId="6111"/>
    <cellStyle name="Comma 28 2" xfId="12829"/>
    <cellStyle name="Comma 28 2 2" xfId="31664"/>
    <cellStyle name="Comma 28 2 2 2" xfId="31665"/>
    <cellStyle name="Comma 28 2 3" xfId="31666"/>
    <cellStyle name="Comma 28 3" xfId="31667"/>
    <cellStyle name="Comma 28 3 2" xfId="31668"/>
    <cellStyle name="Comma 28 3 2 2" xfId="31669"/>
    <cellStyle name="Comma 28 3 3" xfId="31670"/>
    <cellStyle name="Comma 28 4" xfId="31671"/>
    <cellStyle name="Comma 28 4 2" xfId="31672"/>
    <cellStyle name="Comma 28 5" xfId="31673"/>
    <cellStyle name="Comma 28 5 2" xfId="31674"/>
    <cellStyle name="Comma 29" xfId="6112"/>
    <cellStyle name="Comma 29 2" xfId="31675"/>
    <cellStyle name="Comma 29 2 2" xfId="31676"/>
    <cellStyle name="Comma 29 2 3" xfId="31677"/>
    <cellStyle name="Comma 29 3" xfId="31678"/>
    <cellStyle name="Comma 29 4" xfId="31679"/>
    <cellStyle name="Comma 3" xfId="6113"/>
    <cellStyle name="Comma 3 2" xfId="6114"/>
    <cellStyle name="Comma 3 2 2" xfId="6115"/>
    <cellStyle name="Comma 3 2 2 2" xfId="6116"/>
    <cellStyle name="Comma 3 2 2 2 2" xfId="19575"/>
    <cellStyle name="Comma 3 2 2 3" xfId="16675"/>
    <cellStyle name="Comma 3 2 3" xfId="6117"/>
    <cellStyle name="Comma 3 2 3 2" xfId="19576"/>
    <cellStyle name="Comma 3 2 3 2 2" xfId="31680"/>
    <cellStyle name="Comma 3 2 3 3" xfId="31681"/>
    <cellStyle name="Comma 3 2 4" xfId="8537"/>
    <cellStyle name="Comma 3 2 4 2" xfId="31682"/>
    <cellStyle name="Comma 3 2 5" xfId="14884"/>
    <cellStyle name="Comma 3 2 5 2" xfId="31683"/>
    <cellStyle name="Comma 3 3" xfId="6118"/>
    <cellStyle name="Comma 3 3 2" xfId="6119"/>
    <cellStyle name="Comma 3 3 2 2" xfId="19577"/>
    <cellStyle name="Comma 3 3 2 2 2" xfId="31684"/>
    <cellStyle name="Comma 3 3 2 3" xfId="31685"/>
    <cellStyle name="Comma 3 3 3" xfId="16676"/>
    <cellStyle name="Comma 3 3 3 2" xfId="31686"/>
    <cellStyle name="Comma 3 3 3 2 2" xfId="31687"/>
    <cellStyle name="Comma 3 3 3 3" xfId="31688"/>
    <cellStyle name="Comma 3 3 4" xfId="31689"/>
    <cellStyle name="Comma 3 3 4 2" xfId="31690"/>
    <cellStyle name="Comma 3 3 5" xfId="31691"/>
    <cellStyle name="Comma 3 3 5 2" xfId="31692"/>
    <cellStyle name="Comma 3 4" xfId="6120"/>
    <cellStyle name="Comma 3 4 2" xfId="6121"/>
    <cellStyle name="Comma 3 4 2 2" xfId="19578"/>
    <cellStyle name="Comma 3 4 3" xfId="16677"/>
    <cellStyle name="Comma 3 4 4" xfId="31693"/>
    <cellStyle name="Comma 3 4 5" xfId="39818"/>
    <cellStyle name="Comma 3 5" xfId="6122"/>
    <cellStyle name="Comma 3 5 2" xfId="19579"/>
    <cellStyle name="Comma 3 5 2 2" xfId="31694"/>
    <cellStyle name="Comma 3 5 3" xfId="31695"/>
    <cellStyle name="Comma 3 5 4" xfId="31696"/>
    <cellStyle name="Comma 3 6" xfId="14883"/>
    <cellStyle name="Comma 3 6 2" xfId="31697"/>
    <cellStyle name="Comma 3 7" xfId="31698"/>
    <cellStyle name="Comma 3 7 2" xfId="31699"/>
    <cellStyle name="Comma 3 8" xfId="31700"/>
    <cellStyle name="Comma 3 8 2" xfId="31701"/>
    <cellStyle name="Comma 3 8 3" xfId="31702"/>
    <cellStyle name="Comma 30" xfId="6123"/>
    <cellStyle name="Comma 30 2" xfId="31703"/>
    <cellStyle name="Comma 30 2 2" xfId="31704"/>
    <cellStyle name="Comma 30 2 2 2" xfId="31705"/>
    <cellStyle name="Comma 30 2 3" xfId="31706"/>
    <cellStyle name="Comma 30 3" xfId="31707"/>
    <cellStyle name="Comma 30 3 2" xfId="31708"/>
    <cellStyle name="Comma 30 4" xfId="31709"/>
    <cellStyle name="Comma 31" xfId="6124"/>
    <cellStyle name="Comma 31 2" xfId="11016"/>
    <cellStyle name="Comma 31 2 2" xfId="31710"/>
    <cellStyle name="Comma 31 3" xfId="31711"/>
    <cellStyle name="Comma 32" xfId="6125"/>
    <cellStyle name="Comma 32 2" xfId="31712"/>
    <cellStyle name="Comma 33" xfId="6126"/>
    <cellStyle name="Comma 33 2" xfId="31713"/>
    <cellStyle name="Comma 34" xfId="10211"/>
    <cellStyle name="Comma 34 2" xfId="31714"/>
    <cellStyle name="Comma 34 3" xfId="31715"/>
    <cellStyle name="Comma 35" xfId="10212"/>
    <cellStyle name="Comma 35 2" xfId="31716"/>
    <cellStyle name="Comma 35 3" xfId="31717"/>
    <cellStyle name="Comma 35 4" xfId="31718"/>
    <cellStyle name="Comma 35 5" xfId="31719"/>
    <cellStyle name="Comma 35 6" xfId="31720"/>
    <cellStyle name="Comma 36" xfId="10698"/>
    <cellStyle name="Comma 36 2" xfId="31721"/>
    <cellStyle name="Comma 36 3" xfId="31722"/>
    <cellStyle name="Comma 36 4" xfId="31723"/>
    <cellStyle name="Comma 36 5" xfId="31724"/>
    <cellStyle name="Comma 36 6" xfId="31725"/>
    <cellStyle name="Comma 37" xfId="10703"/>
    <cellStyle name="Comma 37 2" xfId="31726"/>
    <cellStyle name="Comma 37 3" xfId="31727"/>
    <cellStyle name="Comma 37 4" xfId="31728"/>
    <cellStyle name="Comma 37 5" xfId="31729"/>
    <cellStyle name="Comma 37 6" xfId="31730"/>
    <cellStyle name="Comma 38" xfId="11029"/>
    <cellStyle name="Comma 38 2" xfId="31731"/>
    <cellStyle name="Comma 38 3" xfId="31732"/>
    <cellStyle name="Comma 38 4" xfId="31733"/>
    <cellStyle name="Comma 38 5" xfId="31734"/>
    <cellStyle name="Comma 38 6" xfId="31735"/>
    <cellStyle name="Comma 39" xfId="11033"/>
    <cellStyle name="Comma 39 2" xfId="31736"/>
    <cellStyle name="Comma 39 3" xfId="31737"/>
    <cellStyle name="Comma 39 4" xfId="31738"/>
    <cellStyle name="Comma 39 5" xfId="31739"/>
    <cellStyle name="Comma 39 6" xfId="31740"/>
    <cellStyle name="Comma 4" xfId="6127"/>
    <cellStyle name="Comma 4 2" xfId="6128"/>
    <cellStyle name="Comma 4 2 2" xfId="6129"/>
    <cellStyle name="Comma 4 2 2 2" xfId="10213"/>
    <cellStyle name="Comma 4 2 2 2 2" xfId="31741"/>
    <cellStyle name="Comma 4 2 2 3" xfId="14886"/>
    <cellStyle name="Comma 4 2 2 3 2" xfId="31742"/>
    <cellStyle name="Comma 4 2 3" xfId="10214"/>
    <cellStyle name="Comma 4 2 3 2" xfId="31743"/>
    <cellStyle name="Comma 4 2 3 2 2" xfId="31744"/>
    <cellStyle name="Comma 4 2 3 3" xfId="31745"/>
    <cellStyle name="Comma 4 2 4" xfId="14885"/>
    <cellStyle name="Comma 4 2 4 2" xfId="31746"/>
    <cellStyle name="Comma 4 2 5" xfId="31747"/>
    <cellStyle name="Comma 4 2 5 2" xfId="31748"/>
    <cellStyle name="Comma 4 3" xfId="6130"/>
    <cellStyle name="Comma 4 3 2" xfId="6131"/>
    <cellStyle name="Comma 4 3 2 2" xfId="19580"/>
    <cellStyle name="Comma 4 3 2 2 2" xfId="31749"/>
    <cellStyle name="Comma 4 3 3" xfId="14887"/>
    <cellStyle name="Comma 4 3 3 2" xfId="31750"/>
    <cellStyle name="Comma 4 3 4" xfId="31751"/>
    <cellStyle name="Comma 4 3 4 2" xfId="31752"/>
    <cellStyle name="Comma 4 4" xfId="6132"/>
    <cellStyle name="Comma 4 4 2" xfId="19581"/>
    <cellStyle name="Comma 4 4 2 2" xfId="31753"/>
    <cellStyle name="Comma 4 4 3" xfId="31754"/>
    <cellStyle name="Comma 4 5" xfId="15350"/>
    <cellStyle name="Comma 4 5 2" xfId="31755"/>
    <cellStyle name="Comma 4 5 2 2" xfId="31756"/>
    <cellStyle name="Comma 4 5 3" xfId="31757"/>
    <cellStyle name="Comma 4 6" xfId="31758"/>
    <cellStyle name="Comma 4 6 2" xfId="31759"/>
    <cellStyle name="Comma 4 7" xfId="31760"/>
    <cellStyle name="Comma 4 7 2" xfId="31761"/>
    <cellStyle name="Comma 40" xfId="11039"/>
    <cellStyle name="Comma 40 2" xfId="31762"/>
    <cellStyle name="Comma 40 3" xfId="31763"/>
    <cellStyle name="Comma 40 4" xfId="31764"/>
    <cellStyle name="Comma 40 5" xfId="31765"/>
    <cellStyle name="Comma 41" xfId="11042"/>
    <cellStyle name="Comma 41 2" xfId="20269"/>
    <cellStyle name="Comma 41 2 2" xfId="31766"/>
    <cellStyle name="Comma 41 3" xfId="31767"/>
    <cellStyle name="Comma 41 4" xfId="31768"/>
    <cellStyle name="Comma 41 5" xfId="31769"/>
    <cellStyle name="Comma 42" xfId="11044"/>
    <cellStyle name="Comma 42 2" xfId="31770"/>
    <cellStyle name="Comma 42 3" xfId="31771"/>
    <cellStyle name="Comma 42 4" xfId="31772"/>
    <cellStyle name="Comma 43" xfId="11048"/>
    <cellStyle name="Comma 43 2" xfId="31773"/>
    <cellStyle name="Comma 43 3" xfId="31774"/>
    <cellStyle name="Comma 44" xfId="14864"/>
    <cellStyle name="Comma 44 2" xfId="31775"/>
    <cellStyle name="Comma 44 3" xfId="31776"/>
    <cellStyle name="Comma 45" xfId="20021"/>
    <cellStyle name="Comma 46" xfId="31777"/>
    <cellStyle name="Comma 47" xfId="31778"/>
    <cellStyle name="Comma 47 2" xfId="31779"/>
    <cellStyle name="Comma 47 3" xfId="31780"/>
    <cellStyle name="Comma 48" xfId="31781"/>
    <cellStyle name="Comma 48 2" xfId="31782"/>
    <cellStyle name="Comma 48 3" xfId="40101"/>
    <cellStyle name="Comma 49" xfId="31783"/>
    <cellStyle name="Comma 5" xfId="6133"/>
    <cellStyle name="Comma 5 2" xfId="6134"/>
    <cellStyle name="Comma 5 2 2" xfId="6135"/>
    <cellStyle name="Comma 5 2 2 2" xfId="19582"/>
    <cellStyle name="Comma 5 2 2 2 2" xfId="31784"/>
    <cellStyle name="Comma 5 2 2 3" xfId="31785"/>
    <cellStyle name="Comma 5 2 3" xfId="14888"/>
    <cellStyle name="Comma 5 2 3 2" xfId="31786"/>
    <cellStyle name="Comma 5 2 3 2 2" xfId="31787"/>
    <cellStyle name="Comma 5 2 3 3" xfId="31788"/>
    <cellStyle name="Comma 5 2 4" xfId="31789"/>
    <cellStyle name="Comma 5 2 4 2" xfId="31790"/>
    <cellStyle name="Comma 5 2 5" xfId="31791"/>
    <cellStyle name="Comma 5 3" xfId="6136"/>
    <cellStyle name="Comma 5 3 2" xfId="19583"/>
    <cellStyle name="Comma 5 3 2 2" xfId="31792"/>
    <cellStyle name="Comma 5 3 3" xfId="31793"/>
    <cellStyle name="Comma 5 4" xfId="15351"/>
    <cellStyle name="Comma 5 4 2" xfId="31794"/>
    <cellStyle name="Comma 5 4 2 2" xfId="31795"/>
    <cellStyle name="Comma 5 4 3" xfId="31796"/>
    <cellStyle name="Comma 5 5" xfId="31797"/>
    <cellStyle name="Comma 5 5 2" xfId="31798"/>
    <cellStyle name="Comma 5 6" xfId="31799"/>
    <cellStyle name="Comma 5 6 2" xfId="31800"/>
    <cellStyle name="Comma 50" xfId="31801"/>
    <cellStyle name="Comma 50 2" xfId="40102"/>
    <cellStyle name="Comma 51" xfId="31802"/>
    <cellStyle name="Comma 51 2" xfId="40103"/>
    <cellStyle name="Comma 52" xfId="31803"/>
    <cellStyle name="Comma 53" xfId="38805"/>
    <cellStyle name="Comma 6" xfId="6137"/>
    <cellStyle name="Comma 6 2" xfId="6138"/>
    <cellStyle name="Comma 6 2 2" xfId="6139"/>
    <cellStyle name="Comma 6 2 2 2" xfId="6140"/>
    <cellStyle name="Comma 6 2 2 2 2" xfId="19584"/>
    <cellStyle name="Comma 6 2 2 3" xfId="16678"/>
    <cellStyle name="Comma 6 2 2 4" xfId="31804"/>
    <cellStyle name="Comma 6 2 3" xfId="6141"/>
    <cellStyle name="Comma 6 2 3 2" xfId="19585"/>
    <cellStyle name="Comma 6 2 3 2 2" xfId="31805"/>
    <cellStyle name="Comma 6 2 3 3" xfId="31806"/>
    <cellStyle name="Comma 6 2 3 4" xfId="31807"/>
    <cellStyle name="Comma 6 2 4" xfId="14889"/>
    <cellStyle name="Comma 6 2 4 2" xfId="31808"/>
    <cellStyle name="Comma 6 2 5" xfId="31809"/>
    <cellStyle name="Comma 6 3" xfId="11017"/>
    <cellStyle name="Comma 6 3 2" xfId="31810"/>
    <cellStyle name="Comma 6 3 2 2" xfId="31811"/>
    <cellStyle name="Comma 6 3 3" xfId="31812"/>
    <cellStyle name="Comma 6 3 4" xfId="31813"/>
    <cellStyle name="Comma 6 4" xfId="15352"/>
    <cellStyle name="Comma 6 4 2" xfId="31814"/>
    <cellStyle name="Comma 6 4 2 2" xfId="31815"/>
    <cellStyle name="Comma 6 4 3" xfId="31816"/>
    <cellStyle name="Comma 6 5" xfId="31817"/>
    <cellStyle name="Comma 6 5 2" xfId="31818"/>
    <cellStyle name="Comma 6 6" xfId="31819"/>
    <cellStyle name="Comma 6 6 2" xfId="31820"/>
    <cellStyle name="Comma 7" xfId="6142"/>
    <cellStyle name="Comma 7 2" xfId="6143"/>
    <cellStyle name="Comma 7 2 2" xfId="6144"/>
    <cellStyle name="Comma 7 2 2 2" xfId="19586"/>
    <cellStyle name="Comma 7 2 2 2 2" xfId="31821"/>
    <cellStyle name="Comma 7 2 3" xfId="14891"/>
    <cellStyle name="Comma 7 2 3 2" xfId="31822"/>
    <cellStyle name="Comma 7 2 4" xfId="31823"/>
    <cellStyle name="Comma 7 2 4 2" xfId="31824"/>
    <cellStyle name="Comma 7 3" xfId="6145"/>
    <cellStyle name="Comma 7 3 2" xfId="19587"/>
    <cellStyle name="Comma 7 3 2 2" xfId="31825"/>
    <cellStyle name="Comma 7 3 3" xfId="31826"/>
    <cellStyle name="Comma 7 4" xfId="14890"/>
    <cellStyle name="Comma 7 4 2" xfId="31827"/>
    <cellStyle name="Comma 7 4 2 2" xfId="31828"/>
    <cellStyle name="Comma 7 4 3" xfId="31829"/>
    <cellStyle name="Comma 7 5" xfId="31830"/>
    <cellStyle name="Comma 7 5 2" xfId="31831"/>
    <cellStyle name="Comma 7 6" xfId="31832"/>
    <cellStyle name="Comma 7 6 2" xfId="31833"/>
    <cellStyle name="Comma 8" xfId="6146"/>
    <cellStyle name="Comma 8 2" xfId="6147"/>
    <cellStyle name="Comma 8 2 2" xfId="6148"/>
    <cellStyle name="Comma 8 2 2 2" xfId="6149"/>
    <cellStyle name="Comma 8 2 2 2 2" xfId="19588"/>
    <cellStyle name="Comma 8 2 2 3" xfId="16679"/>
    <cellStyle name="Comma 8 2 3" xfId="6150"/>
    <cellStyle name="Comma 8 2 3 2" xfId="19589"/>
    <cellStyle name="Comma 8 2 4" xfId="14893"/>
    <cellStyle name="Comma 8 2 4 2" xfId="31834"/>
    <cellStyle name="Comma 8 3" xfId="6151"/>
    <cellStyle name="Comma 8 3 2" xfId="6152"/>
    <cellStyle name="Comma 8 3 2 2" xfId="19590"/>
    <cellStyle name="Comma 8 3 3" xfId="16680"/>
    <cellStyle name="Comma 8 4" xfId="6153"/>
    <cellStyle name="Comma 8 4 2" xfId="19591"/>
    <cellStyle name="Comma 8 4 2 2" xfId="31835"/>
    <cellStyle name="Comma 8 4 3" xfId="31836"/>
    <cellStyle name="Comma 8 5" xfId="14892"/>
    <cellStyle name="Comma 8 5 2" xfId="31837"/>
    <cellStyle name="Comma 8 6" xfId="31838"/>
    <cellStyle name="Comma 8 6 2" xfId="31839"/>
    <cellStyle name="Comma 9" xfId="6154"/>
    <cellStyle name="Comma 9 10" xfId="14894"/>
    <cellStyle name="Comma 9 2" xfId="6155"/>
    <cellStyle name="Comma 9 2 2" xfId="6156"/>
    <cellStyle name="Comma 9 2 2 2" xfId="6157"/>
    <cellStyle name="Comma 9 2 2 2 2" xfId="19592"/>
    <cellStyle name="Comma 9 2 2 3" xfId="16681"/>
    <cellStyle name="Comma 9 2 3" xfId="6158"/>
    <cellStyle name="Comma 9 2 3 2" xfId="19593"/>
    <cellStyle name="Comma 9 2 4" xfId="14895"/>
    <cellStyle name="Comma 9 2 4 2" xfId="31840"/>
    <cellStyle name="Comma 9 3" xfId="6159"/>
    <cellStyle name="Comma 9 3 2" xfId="6160"/>
    <cellStyle name="Comma 9 3 2 2" xfId="16683"/>
    <cellStyle name="Comma 9 3 3" xfId="6161"/>
    <cellStyle name="Comma 9 3 3 2" xfId="19594"/>
    <cellStyle name="Comma 9 3 4" xfId="6162"/>
    <cellStyle name="Comma 9 3 4 2" xfId="19595"/>
    <cellStyle name="Comma 9 3 5" xfId="16682"/>
    <cellStyle name="Comma 9 4" xfId="6163"/>
    <cellStyle name="Comma 9 4 2" xfId="6164"/>
    <cellStyle name="Comma 9 4 2 2" xfId="19596"/>
    <cellStyle name="Comma 9 4 3" xfId="16684"/>
    <cellStyle name="Comma 9 5" xfId="6165"/>
    <cellStyle name="Comma 9 5 2" xfId="6166"/>
    <cellStyle name="Comma 9 5 2 2" xfId="19597"/>
    <cellStyle name="Comma 9 5 3" xfId="16685"/>
    <cellStyle name="Comma 9 6" xfId="6167"/>
    <cellStyle name="Comma 9 6 2" xfId="16686"/>
    <cellStyle name="Comma 9 7" xfId="6168"/>
    <cellStyle name="Comma 9 7 2" xfId="19598"/>
    <cellStyle name="Comma 9 8" xfId="6169"/>
    <cellStyle name="Comma 9 8 2" xfId="19599"/>
    <cellStyle name="Comma 9 9" xfId="10926"/>
    <cellStyle name="Comma 9 9 2" xfId="40104"/>
    <cellStyle name="Comma_4.05 Exhibit A-2 " xfId="8527"/>
    <cellStyle name="Comma_Amort Mint Farm Deferral" xfId="11025"/>
    <cellStyle name="Comma_CopyOfBook6" xfId="10937"/>
    <cellStyle name="Comma_PCA Adj Agrmt Exhibit A3 2" xfId="11037"/>
    <cellStyle name="Comma_PCA Adj Agrmt Exhibit A3 3" xfId="20273"/>
    <cellStyle name="Comma0" xfId="6170"/>
    <cellStyle name="Comma0 - Style2" xfId="6171"/>
    <cellStyle name="Comma0 - Style2 2" xfId="14897"/>
    <cellStyle name="Comma0 - Style2 2 2" xfId="31841"/>
    <cellStyle name="Comma0 - Style2 2 2 2" xfId="31842"/>
    <cellStyle name="Comma0 - Style2 2 3" xfId="31843"/>
    <cellStyle name="Comma0 - Style2 3" xfId="31844"/>
    <cellStyle name="Comma0 - Style2 3 2" xfId="31845"/>
    <cellStyle name="Comma0 - Style2 4" xfId="31846"/>
    <cellStyle name="Comma0 - Style2 4 2" xfId="31847"/>
    <cellStyle name="Comma0 - Style4" xfId="6172"/>
    <cellStyle name="Comma0 - Style4 2" xfId="14898"/>
    <cellStyle name="Comma0 - Style4 2 2" xfId="31848"/>
    <cellStyle name="Comma0 - Style4 2 2 2" xfId="31849"/>
    <cellStyle name="Comma0 - Style4 2 3" xfId="31850"/>
    <cellStyle name="Comma0 - Style4 3" xfId="31851"/>
    <cellStyle name="Comma0 - Style4 3 2" xfId="31852"/>
    <cellStyle name="Comma0 - Style4 4" xfId="31853"/>
    <cellStyle name="Comma0 - Style4 4 2" xfId="31854"/>
    <cellStyle name="Comma0 - Style5" xfId="6173"/>
    <cellStyle name="Comma0 - Style5 2" xfId="6174"/>
    <cellStyle name="Comma0 - Style5 2 2" xfId="15353"/>
    <cellStyle name="Comma0 - Style5 2 2 2" xfId="31855"/>
    <cellStyle name="Comma0 - Style5 2 3" xfId="31856"/>
    <cellStyle name="Comma0 - Style5 3" xfId="14899"/>
    <cellStyle name="Comma0 - Style5 3 2" xfId="31857"/>
    <cellStyle name="Comma0 - Style5 3 2 2" xfId="31858"/>
    <cellStyle name="Comma0 - Style5 3 3" xfId="31859"/>
    <cellStyle name="Comma0 - Style5 4" xfId="31860"/>
    <cellStyle name="Comma0 - Style5 4 2" xfId="31861"/>
    <cellStyle name="Comma0 - Style5 5" xfId="31862"/>
    <cellStyle name="Comma0 - Style5_Electric Rev Req Model (2009 GRC) Rebuttal" xfId="6175"/>
    <cellStyle name="Comma0 10" xfId="6176"/>
    <cellStyle name="Comma0 10 2" xfId="16687"/>
    <cellStyle name="Comma0 10 2 2" xfId="31863"/>
    <cellStyle name="Comma0 10 3" xfId="31864"/>
    <cellStyle name="Comma0 11" xfId="6177"/>
    <cellStyle name="Comma0 11 2" xfId="16688"/>
    <cellStyle name="Comma0 11 2 2" xfId="31865"/>
    <cellStyle name="Comma0 11 3" xfId="31866"/>
    <cellStyle name="Comma0 12" xfId="6178"/>
    <cellStyle name="Comma0 12 2" xfId="31867"/>
    <cellStyle name="Comma0 12 2 2" xfId="31868"/>
    <cellStyle name="Comma0 12 3" xfId="31869"/>
    <cellStyle name="Comma0 13" xfId="6179"/>
    <cellStyle name="Comma0 13 2" xfId="31870"/>
    <cellStyle name="Comma0 13 2 2" xfId="31871"/>
    <cellStyle name="Comma0 13 3" xfId="31872"/>
    <cellStyle name="Comma0 14" xfId="6180"/>
    <cellStyle name="Comma0 14 2" xfId="31873"/>
    <cellStyle name="Comma0 14 2 2" xfId="31874"/>
    <cellStyle name="Comma0 14 3" xfId="31875"/>
    <cellStyle name="Comma0 15" xfId="6181"/>
    <cellStyle name="Comma0 15 2" xfId="31876"/>
    <cellStyle name="Comma0 15 2 2" xfId="31877"/>
    <cellStyle name="Comma0 15 3" xfId="31878"/>
    <cellStyle name="Comma0 16" xfId="6182"/>
    <cellStyle name="Comma0 16 2" xfId="31879"/>
    <cellStyle name="Comma0 16 2 2" xfId="31880"/>
    <cellStyle name="Comma0 16 3" xfId="31881"/>
    <cellStyle name="Comma0 17" xfId="6183"/>
    <cellStyle name="Comma0 17 2" xfId="31882"/>
    <cellStyle name="Comma0 18" xfId="6184"/>
    <cellStyle name="Comma0 18 2" xfId="31883"/>
    <cellStyle name="Comma0 19" xfId="6185"/>
    <cellStyle name="Comma0 19 2" xfId="31884"/>
    <cellStyle name="Comma0 2" xfId="6186"/>
    <cellStyle name="Comma0 2 2" xfId="14900"/>
    <cellStyle name="Comma0 2 2 2" xfId="31885"/>
    <cellStyle name="Comma0 2 2 2 2" xfId="31886"/>
    <cellStyle name="Comma0 2 2 3" xfId="31887"/>
    <cellStyle name="Comma0 2 3" xfId="31888"/>
    <cellStyle name="Comma0 2 3 2" xfId="31889"/>
    <cellStyle name="Comma0 2 4" xfId="31890"/>
    <cellStyle name="Comma0 2 4 2" xfId="31891"/>
    <cellStyle name="Comma0 20" xfId="6187"/>
    <cellStyle name="Comma0 20 2" xfId="31892"/>
    <cellStyle name="Comma0 21" xfId="14896"/>
    <cellStyle name="Comma0 21 2" xfId="31893"/>
    <cellStyle name="Comma0 22" xfId="20022"/>
    <cellStyle name="Comma0 22 2" xfId="31894"/>
    <cellStyle name="Comma0 23" xfId="31895"/>
    <cellStyle name="Comma0 23 2" xfId="31896"/>
    <cellStyle name="Comma0 24" xfId="31897"/>
    <cellStyle name="Comma0 24 2" xfId="31898"/>
    <cellStyle name="Comma0 25" xfId="31899"/>
    <cellStyle name="Comma0 25 2" xfId="31900"/>
    <cellStyle name="Comma0 26" xfId="31901"/>
    <cellStyle name="Comma0 26 2" xfId="31902"/>
    <cellStyle name="Comma0 27" xfId="31903"/>
    <cellStyle name="Comma0 27 2" xfId="31904"/>
    <cellStyle name="Comma0 28" xfId="31905"/>
    <cellStyle name="Comma0 28 2" xfId="31906"/>
    <cellStyle name="Comma0 29" xfId="31907"/>
    <cellStyle name="Comma0 29 2" xfId="31908"/>
    <cellStyle name="Comma0 3" xfId="6188"/>
    <cellStyle name="Comma0 3 2" xfId="14901"/>
    <cellStyle name="Comma0 3 2 2" xfId="31909"/>
    <cellStyle name="Comma0 3 2 2 2" xfId="31910"/>
    <cellStyle name="Comma0 3 2 3" xfId="31911"/>
    <cellStyle name="Comma0 3 3" xfId="31912"/>
    <cellStyle name="Comma0 3 3 2" xfId="31913"/>
    <cellStyle name="Comma0 3 4" xfId="31914"/>
    <cellStyle name="Comma0 3 4 2" xfId="31915"/>
    <cellStyle name="Comma0 30" xfId="31916"/>
    <cellStyle name="Comma0 30 2" xfId="31917"/>
    <cellStyle name="Comma0 31" xfId="31918"/>
    <cellStyle name="Comma0 31 2" xfId="31919"/>
    <cellStyle name="Comma0 32" xfId="31920"/>
    <cellStyle name="Comma0 32 2" xfId="31921"/>
    <cellStyle name="Comma0 33" xfId="31922"/>
    <cellStyle name="Comma0 33 2" xfId="31923"/>
    <cellStyle name="Comma0 34" xfId="31924"/>
    <cellStyle name="Comma0 34 2" xfId="31925"/>
    <cellStyle name="Comma0 35" xfId="31926"/>
    <cellStyle name="Comma0 35 2" xfId="31927"/>
    <cellStyle name="Comma0 36" xfId="31928"/>
    <cellStyle name="Comma0 36 2" xfId="31929"/>
    <cellStyle name="Comma0 4" xfId="6189"/>
    <cellStyle name="Comma0 4 2" xfId="14902"/>
    <cellStyle name="Comma0 4 2 2" xfId="31930"/>
    <cellStyle name="Comma0 4 2 2 2" xfId="31931"/>
    <cellStyle name="Comma0 4 2 3" xfId="31932"/>
    <cellStyle name="Comma0 4 3" xfId="31933"/>
    <cellStyle name="Comma0 4 3 2" xfId="31934"/>
    <cellStyle name="Comma0 4 4" xfId="31935"/>
    <cellStyle name="Comma0 4 4 2" xfId="31936"/>
    <cellStyle name="Comma0 5" xfId="6190"/>
    <cellStyle name="Comma0 5 2" xfId="6191"/>
    <cellStyle name="Comma0 5 2 2" xfId="15707"/>
    <cellStyle name="Comma0 5 2 3" xfId="31937"/>
    <cellStyle name="Comma0 5 3" xfId="14903"/>
    <cellStyle name="Comma0 5 4" xfId="31938"/>
    <cellStyle name="Comma0 6" xfId="6192"/>
    <cellStyle name="Comma0 6 2" xfId="16689"/>
    <cellStyle name="Comma0 6 2 2" xfId="31939"/>
    <cellStyle name="Comma0 6 3" xfId="31940"/>
    <cellStyle name="Comma0 7" xfId="6193"/>
    <cellStyle name="Comma0 7 2" xfId="16690"/>
    <cellStyle name="Comma0 7 2 2" xfId="31941"/>
    <cellStyle name="Comma0 7 3" xfId="31942"/>
    <cellStyle name="Comma0 8" xfId="6194"/>
    <cellStyle name="Comma0 8 2" xfId="16691"/>
    <cellStyle name="Comma0 8 2 2" xfId="31943"/>
    <cellStyle name="Comma0 8 3" xfId="31944"/>
    <cellStyle name="Comma0 9" xfId="6195"/>
    <cellStyle name="Comma0 9 2" xfId="16692"/>
    <cellStyle name="Comma0 9 2 2" xfId="31945"/>
    <cellStyle name="Comma0 9 3" xfId="31946"/>
    <cellStyle name="Comma0_00COS Ind Allocators" xfId="6196"/>
    <cellStyle name="Comma1 - Style1" xfId="6197"/>
    <cellStyle name="Comma1 - Style1 2" xfId="6198"/>
    <cellStyle name="Comma1 - Style1 2 2" xfId="15354"/>
    <cellStyle name="Comma1 - Style1 2 2 2" xfId="31947"/>
    <cellStyle name="Comma1 - Style1 2 3" xfId="31948"/>
    <cellStyle name="Comma1 - Style1 3" xfId="14904"/>
    <cellStyle name="Comma1 - Style1 3 2" xfId="31949"/>
    <cellStyle name="Comma1 - Style1 3 2 2" xfId="31950"/>
    <cellStyle name="Comma1 - Style1 3 3" xfId="31951"/>
    <cellStyle name="Comma1 - Style1 4" xfId="31952"/>
    <cellStyle name="Comma1 - Style1 4 2" xfId="31953"/>
    <cellStyle name="Comma1 - Style1 5" xfId="31954"/>
    <cellStyle name="Comma1 - Style1_Electric Rev Req Model (2009 GRC) Rebuttal" xfId="6199"/>
    <cellStyle name="Comment" xfId="31955"/>
    <cellStyle name="Copied" xfId="6200"/>
    <cellStyle name="Copied 2" xfId="6201"/>
    <cellStyle name="Copied 2 2" xfId="6202"/>
    <cellStyle name="Copied 2 2 2" xfId="15708"/>
    <cellStyle name="Copied 2 2 3" xfId="31956"/>
    <cellStyle name="Copied 2 3" xfId="14906"/>
    <cellStyle name="Copied 2 4" xfId="31957"/>
    <cellStyle name="Copied 3" xfId="6203"/>
    <cellStyle name="Copied 3 2" xfId="15355"/>
    <cellStyle name="Copied 4" xfId="6204"/>
    <cellStyle name="Copied 4 2" xfId="31958"/>
    <cellStyle name="Copied 5" xfId="14905"/>
    <cellStyle name="COST1" xfId="6205"/>
    <cellStyle name="COST1 2" xfId="6206"/>
    <cellStyle name="COST1 2 2" xfId="6207"/>
    <cellStyle name="COST1 2 2 2" xfId="15709"/>
    <cellStyle name="COST1 2 2 3" xfId="31959"/>
    <cellStyle name="COST1 2 3" xfId="14908"/>
    <cellStyle name="COST1 2 4" xfId="31960"/>
    <cellStyle name="COST1 3" xfId="6208"/>
    <cellStyle name="COST1 3 2" xfId="15356"/>
    <cellStyle name="COST1 4" xfId="6209"/>
    <cellStyle name="COST1 4 2" xfId="31961"/>
    <cellStyle name="COST1 5" xfId="14907"/>
    <cellStyle name="CountryTitle" xfId="31962"/>
    <cellStyle name="Curren - Style1" xfId="6210"/>
    <cellStyle name="Curren - Style1 2" xfId="14909"/>
    <cellStyle name="Curren - Style1 2 2" xfId="31963"/>
    <cellStyle name="Curren - Style1 2 2 2" xfId="31964"/>
    <cellStyle name="Curren - Style1 2 3" xfId="31965"/>
    <cellStyle name="Curren - Style1 3" xfId="31966"/>
    <cellStyle name="Curren - Style1 3 2" xfId="31967"/>
    <cellStyle name="Curren - Style1 4" xfId="31968"/>
    <cellStyle name="Curren - Style1 4 2" xfId="31969"/>
    <cellStyle name="Curren - Style2" xfId="6211"/>
    <cellStyle name="Curren - Style2 2" xfId="6212"/>
    <cellStyle name="Curren - Style2 2 2" xfId="15357"/>
    <cellStyle name="Curren - Style2 2 2 2" xfId="31970"/>
    <cellStyle name="Curren - Style2 2 3" xfId="31971"/>
    <cellStyle name="Curren - Style2 3" xfId="14910"/>
    <cellStyle name="Curren - Style2 3 2" xfId="31972"/>
    <cellStyle name="Curren - Style2 3 2 2" xfId="31973"/>
    <cellStyle name="Curren - Style2 3 3" xfId="31974"/>
    <cellStyle name="Curren - Style2 4" xfId="31975"/>
    <cellStyle name="Curren - Style2 4 2" xfId="31976"/>
    <cellStyle name="Curren - Style2 5" xfId="31977"/>
    <cellStyle name="Curren - Style2_Electric Rev Req Model (2009 GRC) Rebuttal" xfId="6213"/>
    <cellStyle name="Curren - Style5" xfId="6214"/>
    <cellStyle name="Curren - Style5 2" xfId="14911"/>
    <cellStyle name="Curren - Style5 2 2" xfId="31978"/>
    <cellStyle name="Curren - Style5 2 2 2" xfId="31979"/>
    <cellStyle name="Curren - Style5 2 3" xfId="31980"/>
    <cellStyle name="Curren - Style5 3" xfId="31981"/>
    <cellStyle name="Curren - Style5 3 2" xfId="31982"/>
    <cellStyle name="Curren - Style5 4" xfId="31983"/>
    <cellStyle name="Curren - Style5 4 2" xfId="31984"/>
    <cellStyle name="Curren - Style6" xfId="6215"/>
    <cellStyle name="Curren - Style6 2" xfId="6216"/>
    <cellStyle name="Curren - Style6 2 2" xfId="15358"/>
    <cellStyle name="Curren - Style6 2 2 2" xfId="31985"/>
    <cellStyle name="Curren - Style6 2 3" xfId="31986"/>
    <cellStyle name="Curren - Style6 3" xfId="14912"/>
    <cellStyle name="Curren - Style6 3 2" xfId="31987"/>
    <cellStyle name="Curren - Style6 3 2 2" xfId="31988"/>
    <cellStyle name="Curren - Style6 3 3" xfId="31989"/>
    <cellStyle name="Curren - Style6 4" xfId="31990"/>
    <cellStyle name="Curren - Style6 4 2" xfId="31991"/>
    <cellStyle name="Curren - Style6 5" xfId="31992"/>
    <cellStyle name="Curren - Style6_Electric Rev Req Model (2009 GRC) Rebuttal" xfId="6217"/>
    <cellStyle name="Currency" xfId="6218" builtinId="4"/>
    <cellStyle name="Currency [0] 2" xfId="40105"/>
    <cellStyle name="Currency 10" xfId="6219"/>
    <cellStyle name="Currency 10 2" xfId="6220"/>
    <cellStyle name="Currency 10 2 2" xfId="6221"/>
    <cellStyle name="Currency 10 2 2 2" xfId="19600"/>
    <cellStyle name="Currency 10 2 3" xfId="16693"/>
    <cellStyle name="Currency 10 3" xfId="6222"/>
    <cellStyle name="Currency 10 3 2" xfId="19601"/>
    <cellStyle name="Currency 10 3 2 2" xfId="31993"/>
    <cellStyle name="Currency 10 3 3" xfId="31994"/>
    <cellStyle name="Currency 10 3 4" xfId="31995"/>
    <cellStyle name="Currency 10 4" xfId="13015"/>
    <cellStyle name="Currency 10 4 2" xfId="31996"/>
    <cellStyle name="Currency 10 4 2 2" xfId="31997"/>
    <cellStyle name="Currency 10 4 3" xfId="31998"/>
    <cellStyle name="Currency 10 5" xfId="31999"/>
    <cellStyle name="Currency 10 5 2" xfId="32000"/>
    <cellStyle name="Currency 10 6" xfId="32001"/>
    <cellStyle name="Currency 10 6 2" xfId="32002"/>
    <cellStyle name="Currency 11" xfId="6223"/>
    <cellStyle name="Currency 11 2" xfId="6224"/>
    <cellStyle name="Currency 11 2 2" xfId="6225"/>
    <cellStyle name="Currency 11 2 2 2" xfId="19602"/>
    <cellStyle name="Currency 11 2 2 2 2" xfId="32003"/>
    <cellStyle name="Currency 11 2 3" xfId="8536"/>
    <cellStyle name="Currency 11 2 3 2" xfId="32004"/>
    <cellStyle name="Currency 11 2 4" xfId="14915"/>
    <cellStyle name="Currency 11 2 4 2" xfId="32005"/>
    <cellStyle name="Currency 11 3" xfId="6226"/>
    <cellStyle name="Currency 11 3 2" xfId="19603"/>
    <cellStyle name="Currency 11 3 2 2" xfId="32006"/>
    <cellStyle name="Currency 11 3 3" xfId="32007"/>
    <cellStyle name="Currency 11 4" xfId="14914"/>
    <cellStyle name="Currency 11 4 2" xfId="32008"/>
    <cellStyle name="Currency 11 4 2 2" xfId="32009"/>
    <cellStyle name="Currency 11 4 3" xfId="32010"/>
    <cellStyle name="Currency 11 5" xfId="32011"/>
    <cellStyle name="Currency 11 5 2" xfId="32012"/>
    <cellStyle name="Currency 11 6" xfId="32013"/>
    <cellStyle name="Currency 11 6 2" xfId="32014"/>
    <cellStyle name="Currency 12" xfId="6227"/>
    <cellStyle name="Currency 12 2" xfId="6228"/>
    <cellStyle name="Currency 12 2 2" xfId="12830"/>
    <cellStyle name="Currency 12 2 2 2" xfId="32015"/>
    <cellStyle name="Currency 12 2 2 2 2" xfId="32016"/>
    <cellStyle name="Currency 12 2 2 3" xfId="32017"/>
    <cellStyle name="Currency 12 2 3" xfId="32018"/>
    <cellStyle name="Currency 12 2 3 2" xfId="32019"/>
    <cellStyle name="Currency 12 2 3 2 2" xfId="32020"/>
    <cellStyle name="Currency 12 2 3 3" xfId="32021"/>
    <cellStyle name="Currency 12 2 4" xfId="32022"/>
    <cellStyle name="Currency 12 2 4 2" xfId="32023"/>
    <cellStyle name="Currency 12 2 5" xfId="32024"/>
    <cellStyle name="Currency 12 2 5 2" xfId="32025"/>
    <cellStyle name="Currency 12 3" xfId="6229"/>
    <cellStyle name="Currency 12 3 2" xfId="12831"/>
    <cellStyle name="Currency 12 3 2 2" xfId="32026"/>
    <cellStyle name="Currency 12 3 2 2 2" xfId="32027"/>
    <cellStyle name="Currency 12 3 2 3" xfId="32028"/>
    <cellStyle name="Currency 12 3 3" xfId="32029"/>
    <cellStyle name="Currency 12 3 3 2" xfId="32030"/>
    <cellStyle name="Currency 12 3 3 2 2" xfId="32031"/>
    <cellStyle name="Currency 12 3 3 3" xfId="32032"/>
    <cellStyle name="Currency 12 3 4" xfId="32033"/>
    <cellStyle name="Currency 12 3 4 2" xfId="32034"/>
    <cellStyle name="Currency 12 3 5" xfId="32035"/>
    <cellStyle name="Currency 12 3 5 2" xfId="32036"/>
    <cellStyle name="Currency 12 4" xfId="6230"/>
    <cellStyle name="Currency 12 4 2" xfId="12832"/>
    <cellStyle name="Currency 12 4 2 2" xfId="32037"/>
    <cellStyle name="Currency 12 4 2 2 2" xfId="32038"/>
    <cellStyle name="Currency 12 4 2 3" xfId="32039"/>
    <cellStyle name="Currency 12 4 3" xfId="32040"/>
    <cellStyle name="Currency 12 4 3 2" xfId="32041"/>
    <cellStyle name="Currency 12 4 3 2 2" xfId="32042"/>
    <cellStyle name="Currency 12 4 3 3" xfId="32043"/>
    <cellStyle name="Currency 12 4 4" xfId="32044"/>
    <cellStyle name="Currency 12 4 4 2" xfId="32045"/>
    <cellStyle name="Currency 12 4 5" xfId="32046"/>
    <cellStyle name="Currency 12 4 5 2" xfId="32047"/>
    <cellStyle name="Currency 12 5" xfId="6231"/>
    <cellStyle name="Currency 12 5 2" xfId="15401"/>
    <cellStyle name="Currency 12 5 2 2" xfId="32048"/>
    <cellStyle name="Currency 12 5 3" xfId="32049"/>
    <cellStyle name="Currency 12 6" xfId="14916"/>
    <cellStyle name="Currency 12 6 2" xfId="32050"/>
    <cellStyle name="Currency 12 6 2 2" xfId="32051"/>
    <cellStyle name="Currency 12 6 3" xfId="32052"/>
    <cellStyle name="Currency 12 7" xfId="32053"/>
    <cellStyle name="Currency 12 7 2" xfId="32054"/>
    <cellStyle name="Currency 12 8" xfId="32055"/>
    <cellStyle name="Currency 12 8 2" xfId="32056"/>
    <cellStyle name="Currency 13" xfId="6232"/>
    <cellStyle name="Currency 13 2" xfId="6233"/>
    <cellStyle name="Currency 13 2 2" xfId="12833"/>
    <cellStyle name="Currency 13 2 2 2" xfId="32057"/>
    <cellStyle name="Currency 13 2 2 2 2" xfId="32058"/>
    <cellStyle name="Currency 13 2 2 3" xfId="32059"/>
    <cellStyle name="Currency 13 2 3" xfId="32060"/>
    <cellStyle name="Currency 13 2 3 2" xfId="32061"/>
    <cellStyle name="Currency 13 2 3 2 2" xfId="32062"/>
    <cellStyle name="Currency 13 2 3 3" xfId="32063"/>
    <cellStyle name="Currency 13 2 4" xfId="32064"/>
    <cellStyle name="Currency 13 2 4 2" xfId="32065"/>
    <cellStyle name="Currency 13 2 5" xfId="32066"/>
    <cellStyle name="Currency 13 3" xfId="10215"/>
    <cellStyle name="Currency 13 3 2" xfId="32067"/>
    <cellStyle name="Currency 13 3 2 2" xfId="32068"/>
    <cellStyle name="Currency 13 3 3" xfId="32069"/>
    <cellStyle name="Currency 13 3 3 2" xfId="32070"/>
    <cellStyle name="Currency 13 3 4" xfId="32071"/>
    <cellStyle name="Currency 13 4" xfId="12834"/>
    <cellStyle name="Currency 13 4 2" xfId="32072"/>
    <cellStyle name="Currency 13 4 2 2" xfId="32073"/>
    <cellStyle name="Currency 13 4 3" xfId="32074"/>
    <cellStyle name="Currency 13 4 4" xfId="32075"/>
    <cellStyle name="Currency 13 5" xfId="14917"/>
    <cellStyle name="Currency 13 5 2" xfId="32076"/>
    <cellStyle name="Currency 13 5 2 2" xfId="32077"/>
    <cellStyle name="Currency 13 5 3" xfId="32078"/>
    <cellStyle name="Currency 13 6" xfId="32079"/>
    <cellStyle name="Currency 13 6 2" xfId="32080"/>
    <cellStyle name="Currency 13 7" xfId="32081"/>
    <cellStyle name="Currency 13 8" xfId="32082"/>
    <cellStyle name="Currency 14" xfId="6234"/>
    <cellStyle name="Currency 14 2" xfId="6235"/>
    <cellStyle name="Currency 14 2 2" xfId="6236"/>
    <cellStyle name="Currency 14 2 2 2" xfId="19604"/>
    <cellStyle name="Currency 14 2 2 2 2" xfId="32083"/>
    <cellStyle name="Currency 14 2 3" xfId="16695"/>
    <cellStyle name="Currency 14 2 3 2" xfId="32084"/>
    <cellStyle name="Currency 14 2 4" xfId="32085"/>
    <cellStyle name="Currency 14 2 4 2" xfId="32086"/>
    <cellStyle name="Currency 14 2 5" xfId="32087"/>
    <cellStyle name="Currency 14 3" xfId="6237"/>
    <cellStyle name="Currency 14 3 2" xfId="6238"/>
    <cellStyle name="Currency 14 3 2 2" xfId="19605"/>
    <cellStyle name="Currency 14 3 3" xfId="16696"/>
    <cellStyle name="Currency 14 4" xfId="6239"/>
    <cellStyle name="Currency 14 4 2" xfId="6240"/>
    <cellStyle name="Currency 14 4 2 2" xfId="19606"/>
    <cellStyle name="Currency 14 4 3" xfId="16697"/>
    <cellStyle name="Currency 14 5" xfId="16694"/>
    <cellStyle name="Currency 14 5 2" xfId="32088"/>
    <cellStyle name="Currency 15" xfId="6241"/>
    <cellStyle name="Currency 15 2" xfId="6242"/>
    <cellStyle name="Currency 15 2 2" xfId="16699"/>
    <cellStyle name="Currency 15 2 2 2" xfId="32089"/>
    <cellStyle name="Currency 15 3" xfId="6243"/>
    <cellStyle name="Currency 15 3 2" xfId="19607"/>
    <cellStyle name="Currency 15 3 2 2" xfId="32090"/>
    <cellStyle name="Currency 15 3 3" xfId="32091"/>
    <cellStyle name="Currency 15 3 4" xfId="32092"/>
    <cellStyle name="Currency 15 3 5" xfId="38803"/>
    <cellStyle name="Currency 15 4" xfId="6244"/>
    <cellStyle name="Currency 15 4 2" xfId="19608"/>
    <cellStyle name="Currency 15 5" xfId="16698"/>
    <cellStyle name="Currency 16" xfId="6245"/>
    <cellStyle name="Currency 16 2" xfId="10216"/>
    <cellStyle name="Currency 16 2 2" xfId="32093"/>
    <cellStyle name="Currency 16 2 2 2" xfId="32094"/>
    <cellStyle name="Currency 16 2 3" xfId="32095"/>
    <cellStyle name="Currency 16 3" xfId="16700"/>
    <cellStyle name="Currency 16 3 2" xfId="32096"/>
    <cellStyle name="Currency 16 4" xfId="32097"/>
    <cellStyle name="Currency 17" xfId="6246"/>
    <cellStyle name="Currency 17 2" xfId="16701"/>
    <cellStyle name="Currency 17 2 2" xfId="32098"/>
    <cellStyle name="Currency 17 3" xfId="32099"/>
    <cellStyle name="Currency 17 4" xfId="32100"/>
    <cellStyle name="Currency 18" xfId="6247"/>
    <cellStyle name="Currency 18 2" xfId="6248"/>
    <cellStyle name="Currency 18 2 2" xfId="19609"/>
    <cellStyle name="Currency 18 2 2 2" xfId="32101"/>
    <cellStyle name="Currency 18 2 3" xfId="32102"/>
    <cellStyle name="Currency 18 2 4" xfId="32103"/>
    <cellStyle name="Currency 18 3" xfId="16702"/>
    <cellStyle name="Currency 18 3 2" xfId="32104"/>
    <cellStyle name="Currency 18 4" xfId="32105"/>
    <cellStyle name="Currency 18 5" xfId="32106"/>
    <cellStyle name="Currency 19" xfId="6249"/>
    <cellStyle name="Currency 19 2" xfId="19610"/>
    <cellStyle name="Currency 19 2 2" xfId="32107"/>
    <cellStyle name="Currency 19 3" xfId="32108"/>
    <cellStyle name="Currency 19 4" xfId="32109"/>
    <cellStyle name="Currency 19 5" xfId="32110"/>
    <cellStyle name="Currency 2" xfId="6250"/>
    <cellStyle name="Currency 2 10" xfId="32111"/>
    <cellStyle name="Currency 2 10 2" xfId="32112"/>
    <cellStyle name="Currency 2 10 2 2" xfId="32113"/>
    <cellStyle name="Currency 2 10 3" xfId="32114"/>
    <cellStyle name="Currency 2 11" xfId="32115"/>
    <cellStyle name="Currency 2 11 2" xfId="32116"/>
    <cellStyle name="Currency 2 12" xfId="32117"/>
    <cellStyle name="Currency 2 12 2" xfId="32118"/>
    <cellStyle name="Currency 2 13" xfId="32119"/>
    <cellStyle name="Currency 2 13 2" xfId="32120"/>
    <cellStyle name="Currency 2 2" xfId="6251"/>
    <cellStyle name="Currency 2 2 2" xfId="6252"/>
    <cellStyle name="Currency 2 2 2 2" xfId="6253"/>
    <cellStyle name="Currency 2 2 2 2 2" xfId="19611"/>
    <cellStyle name="Currency 2 2 2 2 2 2" xfId="32121"/>
    <cellStyle name="Currency 2 2 2 3" xfId="14919"/>
    <cellStyle name="Currency 2 2 2 3 2" xfId="32122"/>
    <cellStyle name="Currency 2 2 2 4" xfId="32123"/>
    <cellStyle name="Currency 2 2 2 4 2" xfId="32124"/>
    <cellStyle name="Currency 2 2 3" xfId="6254"/>
    <cellStyle name="Currency 2 2 3 2" xfId="19612"/>
    <cellStyle name="Currency 2 2 3 2 2" xfId="32125"/>
    <cellStyle name="Currency 2 2 3 3" xfId="32126"/>
    <cellStyle name="Currency 2 2 4" xfId="14918"/>
    <cellStyle name="Currency 2 2 4 2" xfId="32127"/>
    <cellStyle name="Currency 2 2 4 2 2" xfId="32128"/>
    <cellStyle name="Currency 2 2 4 3" xfId="32129"/>
    <cellStyle name="Currency 2 2 5" xfId="32130"/>
    <cellStyle name="Currency 2 2 5 2" xfId="32131"/>
    <cellStyle name="Currency 2 2 6" xfId="32132"/>
    <cellStyle name="Currency 2 2 6 2" xfId="32133"/>
    <cellStyle name="Currency 2 3" xfId="6255"/>
    <cellStyle name="Currency 2 3 2" xfId="6256"/>
    <cellStyle name="Currency 2 3 2 2" xfId="19613"/>
    <cellStyle name="Currency 2 3 2 2 2" xfId="32134"/>
    <cellStyle name="Currency 2 3 2 3" xfId="32135"/>
    <cellStyle name="Currency 2 3 3" xfId="14920"/>
    <cellStyle name="Currency 2 3 3 2" xfId="32136"/>
    <cellStyle name="Currency 2 3 3 2 2" xfId="32137"/>
    <cellStyle name="Currency 2 3 3 3" xfId="32138"/>
    <cellStyle name="Currency 2 3 4" xfId="32139"/>
    <cellStyle name="Currency 2 3 4 2" xfId="32140"/>
    <cellStyle name="Currency 2 3 5" xfId="32141"/>
    <cellStyle name="Currency 2 3 5 2" xfId="32142"/>
    <cellStyle name="Currency 2 4" xfId="6257"/>
    <cellStyle name="Currency 2 4 2" xfId="12835"/>
    <cellStyle name="Currency 2 4 2 2" xfId="32143"/>
    <cellStyle name="Currency 2 4 2 2 2" xfId="32144"/>
    <cellStyle name="Currency 2 4 2 3" xfId="32145"/>
    <cellStyle name="Currency 2 4 3" xfId="32146"/>
    <cellStyle name="Currency 2 4 3 2" xfId="32147"/>
    <cellStyle name="Currency 2 4 3 2 2" xfId="32148"/>
    <cellStyle name="Currency 2 4 3 3" xfId="32149"/>
    <cellStyle name="Currency 2 4 4" xfId="32150"/>
    <cellStyle name="Currency 2 4 4 2" xfId="32151"/>
    <cellStyle name="Currency 2 4 5" xfId="32152"/>
    <cellStyle name="Currency 2 4 5 2" xfId="32153"/>
    <cellStyle name="Currency 2 5" xfId="6258"/>
    <cellStyle name="Currency 2 5 2" xfId="12836"/>
    <cellStyle name="Currency 2 5 2 2" xfId="32154"/>
    <cellStyle name="Currency 2 5 2 2 2" xfId="32155"/>
    <cellStyle name="Currency 2 5 2 3" xfId="32156"/>
    <cellStyle name="Currency 2 5 3" xfId="32157"/>
    <cellStyle name="Currency 2 5 3 2" xfId="32158"/>
    <cellStyle name="Currency 2 5 3 2 2" xfId="32159"/>
    <cellStyle name="Currency 2 5 3 3" xfId="32160"/>
    <cellStyle name="Currency 2 5 4" xfId="32161"/>
    <cellStyle name="Currency 2 5 4 2" xfId="32162"/>
    <cellStyle name="Currency 2 5 5" xfId="32163"/>
    <cellStyle name="Currency 2 5 5 2" xfId="32164"/>
    <cellStyle name="Currency 2 6" xfId="6259"/>
    <cellStyle name="Currency 2 6 2" xfId="12837"/>
    <cellStyle name="Currency 2 6 2 2" xfId="32165"/>
    <cellStyle name="Currency 2 6 2 2 2" xfId="32166"/>
    <cellStyle name="Currency 2 6 2 3" xfId="32167"/>
    <cellStyle name="Currency 2 6 3" xfId="32168"/>
    <cellStyle name="Currency 2 6 3 2" xfId="32169"/>
    <cellStyle name="Currency 2 6 3 2 2" xfId="32170"/>
    <cellStyle name="Currency 2 6 3 3" xfId="32171"/>
    <cellStyle name="Currency 2 6 4" xfId="32172"/>
    <cellStyle name="Currency 2 6 4 2" xfId="32173"/>
    <cellStyle name="Currency 2 6 5" xfId="32174"/>
    <cellStyle name="Currency 2 6 5 2" xfId="32175"/>
    <cellStyle name="Currency 2 7" xfId="6260"/>
    <cellStyle name="Currency 2 7 2" xfId="12838"/>
    <cellStyle name="Currency 2 7 2 2" xfId="32176"/>
    <cellStyle name="Currency 2 7 2 2 2" xfId="32177"/>
    <cellStyle name="Currency 2 7 2 3" xfId="32178"/>
    <cellStyle name="Currency 2 7 3" xfId="32179"/>
    <cellStyle name="Currency 2 7 3 2" xfId="32180"/>
    <cellStyle name="Currency 2 7 3 2 2" xfId="32181"/>
    <cellStyle name="Currency 2 7 3 3" xfId="32182"/>
    <cellStyle name="Currency 2 7 4" xfId="32183"/>
    <cellStyle name="Currency 2 7 4 2" xfId="32184"/>
    <cellStyle name="Currency 2 7 5" xfId="32185"/>
    <cellStyle name="Currency 2 7 5 2" xfId="32186"/>
    <cellStyle name="Currency 2 8" xfId="6261"/>
    <cellStyle name="Currency 2 8 2" xfId="12839"/>
    <cellStyle name="Currency 2 8 2 2" xfId="32187"/>
    <cellStyle name="Currency 2 8 2 2 2" xfId="32188"/>
    <cellStyle name="Currency 2 8 2 3" xfId="32189"/>
    <cellStyle name="Currency 2 8 3" xfId="32190"/>
    <cellStyle name="Currency 2 8 3 2" xfId="32191"/>
    <cellStyle name="Currency 2 8 3 2 2" xfId="32192"/>
    <cellStyle name="Currency 2 8 3 3" xfId="32193"/>
    <cellStyle name="Currency 2 8 4" xfId="32194"/>
    <cellStyle name="Currency 2 8 4 2" xfId="32195"/>
    <cellStyle name="Currency 2 8 5" xfId="32196"/>
    <cellStyle name="Currency 2 8 5 2" xfId="32197"/>
    <cellStyle name="Currency 2 9" xfId="12840"/>
    <cellStyle name="Currency 2 9 2" xfId="32198"/>
    <cellStyle name="Currency 2 9 2 2" xfId="32199"/>
    <cellStyle name="Currency 2 9 3" xfId="32200"/>
    <cellStyle name="Currency 20" xfId="6262"/>
    <cellStyle name="Currency 20 2" xfId="19614"/>
    <cellStyle name="Currency 20 2 2" xfId="32201"/>
    <cellStyle name="Currency 20 2 3" xfId="32202"/>
    <cellStyle name="Currency 20 2 4" xfId="32203"/>
    <cellStyle name="Currency 20 2 5" xfId="32204"/>
    <cellStyle name="Currency 20 3" xfId="32205"/>
    <cellStyle name="Currency 20 4" xfId="32206"/>
    <cellStyle name="Currency 20 5" xfId="32207"/>
    <cellStyle name="Currency 21" xfId="6263"/>
    <cellStyle name="Currency 21 2" xfId="32208"/>
    <cellStyle name="Currency 21 2 2" xfId="32209"/>
    <cellStyle name="Currency 21 2 3" xfId="32210"/>
    <cellStyle name="Currency 21 3" xfId="32211"/>
    <cellStyle name="Currency 21 4" xfId="32212"/>
    <cellStyle name="Currency 21 5" xfId="32213"/>
    <cellStyle name="Currency 22" xfId="10699"/>
    <cellStyle name="Currency 22 2" xfId="32214"/>
    <cellStyle name="Currency 22 3" xfId="32215"/>
    <cellStyle name="Currency 23" xfId="11035"/>
    <cellStyle name="Currency 24" xfId="11045"/>
    <cellStyle name="Currency 25" xfId="14913"/>
    <cellStyle name="Currency 26" xfId="20270"/>
    <cellStyle name="Currency 27" xfId="40036"/>
    <cellStyle name="Currency 3" xfId="6264"/>
    <cellStyle name="Currency 3 2" xfId="6265"/>
    <cellStyle name="Currency 3 2 2" xfId="6266"/>
    <cellStyle name="Currency 3 2 2 2" xfId="6267"/>
    <cellStyle name="Currency 3 2 2 2 2" xfId="19615"/>
    <cellStyle name="Currency 3 2 2 3" xfId="16703"/>
    <cellStyle name="Currency 3 2 3" xfId="6268"/>
    <cellStyle name="Currency 3 2 3 2" xfId="19616"/>
    <cellStyle name="Currency 3 2 3 2 2" xfId="32216"/>
    <cellStyle name="Currency 3 2 3 3" xfId="32217"/>
    <cellStyle name="Currency 3 2 4" xfId="14922"/>
    <cellStyle name="Currency 3 2 4 2" xfId="32218"/>
    <cellStyle name="Currency 3 2 5" xfId="32219"/>
    <cellStyle name="Currency 3 2 5 2" xfId="32220"/>
    <cellStyle name="Currency 3 3" xfId="6269"/>
    <cellStyle name="Currency 3 3 2" xfId="6270"/>
    <cellStyle name="Currency 3 3 2 2" xfId="19617"/>
    <cellStyle name="Currency 3 3 2 2 2" xfId="32221"/>
    <cellStyle name="Currency 3 3 2 3" xfId="32222"/>
    <cellStyle name="Currency 3 3 3" xfId="16704"/>
    <cellStyle name="Currency 3 3 3 2" xfId="32223"/>
    <cellStyle name="Currency 3 3 3 2 2" xfId="32224"/>
    <cellStyle name="Currency 3 3 3 3" xfId="32225"/>
    <cellStyle name="Currency 3 3 4" xfId="32226"/>
    <cellStyle name="Currency 3 3 4 2" xfId="32227"/>
    <cellStyle name="Currency 3 3 5" xfId="32228"/>
    <cellStyle name="Currency 3 3 5 2" xfId="32229"/>
    <cellStyle name="Currency 3 4" xfId="6271"/>
    <cellStyle name="Currency 3 4 2" xfId="19618"/>
    <cellStyle name="Currency 3 4 2 2" xfId="32230"/>
    <cellStyle name="Currency 3 4 3" xfId="32231"/>
    <cellStyle name="Currency 3 4 4" xfId="32232"/>
    <cellStyle name="Currency 3 4 5" xfId="39819"/>
    <cellStyle name="Currency 3 5" xfId="14921"/>
    <cellStyle name="Currency 3 5 2" xfId="32233"/>
    <cellStyle name="Currency 3 5 2 2" xfId="32234"/>
    <cellStyle name="Currency 3 5 3" xfId="32235"/>
    <cellStyle name="Currency 3 6" xfId="32236"/>
    <cellStyle name="Currency 3 6 2" xfId="32237"/>
    <cellStyle name="Currency 3 7" xfId="32238"/>
    <cellStyle name="Currency 3 7 2" xfId="32239"/>
    <cellStyle name="Currency 3 8" xfId="32240"/>
    <cellStyle name="Currency 3 8 2" xfId="32241"/>
    <cellStyle name="Currency 3 8 3" xfId="32242"/>
    <cellStyle name="Currency 4" xfId="6272"/>
    <cellStyle name="Currency 4 2" xfId="6273"/>
    <cellStyle name="Currency 4 2 2" xfId="6274"/>
    <cellStyle name="Currency 4 2 2 2" xfId="6275"/>
    <cellStyle name="Currency 4 2 2 2 2" xfId="19619"/>
    <cellStyle name="Currency 4 2 2 2 2 2" xfId="32243"/>
    <cellStyle name="Currency 4 2 2 3" xfId="14924"/>
    <cellStyle name="Currency 4 2 2 3 2" xfId="32244"/>
    <cellStyle name="Currency 4 2 2 4" xfId="32245"/>
    <cellStyle name="Currency 4 2 2 4 2" xfId="32246"/>
    <cellStyle name="Currency 4 2 3" xfId="6276"/>
    <cellStyle name="Currency 4 2 3 2" xfId="19620"/>
    <cellStyle name="Currency 4 2 3 2 2" xfId="32247"/>
    <cellStyle name="Currency 4 2 3 3" xfId="32248"/>
    <cellStyle name="Currency 4 2 4" xfId="14923"/>
    <cellStyle name="Currency 4 2 4 2" xfId="32249"/>
    <cellStyle name="Currency 4 2 4 2 2" xfId="32250"/>
    <cellStyle name="Currency 4 2 4 3" xfId="32251"/>
    <cellStyle name="Currency 4 2 5" xfId="32252"/>
    <cellStyle name="Currency 4 2 5 2" xfId="32253"/>
    <cellStyle name="Currency 4 2 6" xfId="32254"/>
    <cellStyle name="Currency 4 2 6 2" xfId="32255"/>
    <cellStyle name="Currency 4 3" xfId="6277"/>
    <cellStyle name="Currency 4 3 2" xfId="6278"/>
    <cellStyle name="Currency 4 3 2 2" xfId="6279"/>
    <cellStyle name="Currency 4 3 2 2 2" xfId="19621"/>
    <cellStyle name="Currency 4 3 2 3" xfId="16706"/>
    <cellStyle name="Currency 4 3 3" xfId="6280"/>
    <cellStyle name="Currency 4 3 3 2" xfId="6281"/>
    <cellStyle name="Currency 4 3 3 2 2" xfId="19622"/>
    <cellStyle name="Currency 4 3 3 3" xfId="16707"/>
    <cellStyle name="Currency 4 3 4" xfId="6282"/>
    <cellStyle name="Currency 4 3 4 2" xfId="6283"/>
    <cellStyle name="Currency 4 3 4 2 2" xfId="19623"/>
    <cellStyle name="Currency 4 3 4 3" xfId="16708"/>
    <cellStyle name="Currency 4 3 5" xfId="16705"/>
    <cellStyle name="Currency 4 4" xfId="6284"/>
    <cellStyle name="Currency 4 4 2" xfId="6285"/>
    <cellStyle name="Currency 4 4 2 2" xfId="19624"/>
    <cellStyle name="Currency 4 4 3" xfId="16709"/>
    <cellStyle name="Currency 4 5" xfId="6286"/>
    <cellStyle name="Currency 4 5 2" xfId="19625"/>
    <cellStyle name="Currency 4 5 2 2" xfId="32256"/>
    <cellStyle name="Currency 4 5 3" xfId="32257"/>
    <cellStyle name="Currency 4 6" xfId="15402"/>
    <cellStyle name="Currency 4 6 2" xfId="32258"/>
    <cellStyle name="Currency 4_2009 GRC Compliance Filing (Electric) for Exh A-1" xfId="10927"/>
    <cellStyle name="Currency 5" xfId="6287"/>
    <cellStyle name="Currency 5 2" xfId="6288"/>
    <cellStyle name="Currency 5 2 2" xfId="6289"/>
    <cellStyle name="Currency 5 2 2 2" xfId="19626"/>
    <cellStyle name="Currency 5 2 2 2 2" xfId="32259"/>
    <cellStyle name="Currency 5 2 3" xfId="14925"/>
    <cellStyle name="Currency 5 2 3 2" xfId="32260"/>
    <cellStyle name="Currency 5 2 4" xfId="32261"/>
    <cellStyle name="Currency 5 2 4 2" xfId="32262"/>
    <cellStyle name="Currency 5 3" xfId="6290"/>
    <cellStyle name="Currency 5 3 2" xfId="19627"/>
    <cellStyle name="Currency 5 3 2 2" xfId="32263"/>
    <cellStyle name="Currency 5 3 3" xfId="32264"/>
    <cellStyle name="Currency 5 4" xfId="15359"/>
    <cellStyle name="Currency 5 4 2" xfId="32265"/>
    <cellStyle name="Currency 5 4 2 2" xfId="32266"/>
    <cellStyle name="Currency 5 4 3" xfId="32267"/>
    <cellStyle name="Currency 5 5" xfId="32268"/>
    <cellStyle name="Currency 5 5 2" xfId="32269"/>
    <cellStyle name="Currency 5 6" xfId="32270"/>
    <cellStyle name="Currency 5 6 2" xfId="32271"/>
    <cellStyle name="Currency 6" xfId="6291"/>
    <cellStyle name="Currency 6 2" xfId="6292"/>
    <cellStyle name="Currency 6 2 2" xfId="6293"/>
    <cellStyle name="Currency 6 2 2 2" xfId="19628"/>
    <cellStyle name="Currency 6 2 2 2 2" xfId="32272"/>
    <cellStyle name="Currency 6 2 3" xfId="14926"/>
    <cellStyle name="Currency 6 2 3 2" xfId="32273"/>
    <cellStyle name="Currency 6 2 4" xfId="32274"/>
    <cellStyle name="Currency 6 2 4 2" xfId="32275"/>
    <cellStyle name="Currency 6 3" xfId="6294"/>
    <cellStyle name="Currency 6 3 2" xfId="19629"/>
    <cellStyle name="Currency 6 3 2 2" xfId="32276"/>
    <cellStyle name="Currency 6 3 3" xfId="32277"/>
    <cellStyle name="Currency 6 4" xfId="15360"/>
    <cellStyle name="Currency 6 4 2" xfId="32278"/>
    <cellStyle name="Currency 6 4 2 2" xfId="32279"/>
    <cellStyle name="Currency 6 4 3" xfId="32280"/>
    <cellStyle name="Currency 6 5" xfId="32281"/>
    <cellStyle name="Currency 6 5 2" xfId="32282"/>
    <cellStyle name="Currency 6 6" xfId="32283"/>
    <cellStyle name="Currency 6 6 2" xfId="32284"/>
    <cellStyle name="Currency 7" xfId="6295"/>
    <cellStyle name="Currency 7 2" xfId="6296"/>
    <cellStyle name="Currency 7 2 2" xfId="6297"/>
    <cellStyle name="Currency 7 2 2 2" xfId="19630"/>
    <cellStyle name="Currency 7 2 2 2 2" xfId="32285"/>
    <cellStyle name="Currency 7 2 3" xfId="14928"/>
    <cellStyle name="Currency 7 2 3 2" xfId="32286"/>
    <cellStyle name="Currency 7 2 4" xfId="32287"/>
    <cellStyle name="Currency 7 2 4 2" xfId="32288"/>
    <cellStyle name="Currency 7 3" xfId="6298"/>
    <cellStyle name="Currency 7 3 2" xfId="19631"/>
    <cellStyle name="Currency 7 3 2 2" xfId="32289"/>
    <cellStyle name="Currency 7 3 3" xfId="32290"/>
    <cellStyle name="Currency 7 4" xfId="14927"/>
    <cellStyle name="Currency 7 4 2" xfId="32291"/>
    <cellStyle name="Currency 7 4 2 2" xfId="32292"/>
    <cellStyle name="Currency 7 4 3" xfId="32293"/>
    <cellStyle name="Currency 7 5" xfId="32294"/>
    <cellStyle name="Currency 7 5 2" xfId="32295"/>
    <cellStyle name="Currency 7 6" xfId="32296"/>
    <cellStyle name="Currency 7 6 2" xfId="32297"/>
    <cellStyle name="Currency 8" xfId="6299"/>
    <cellStyle name="Currency 8 2" xfId="6300"/>
    <cellStyle name="Currency 8 2 2" xfId="6301"/>
    <cellStyle name="Currency 8 2 2 2" xfId="6302"/>
    <cellStyle name="Currency 8 2 2 2 2" xfId="16711"/>
    <cellStyle name="Currency 8 2 2 3" xfId="6303"/>
    <cellStyle name="Currency 8 2 2 3 2" xfId="19632"/>
    <cellStyle name="Currency 8 2 2 4" xfId="6304"/>
    <cellStyle name="Currency 8 2 2 4 2" xfId="19633"/>
    <cellStyle name="Currency 8 2 2 5" xfId="16710"/>
    <cellStyle name="Currency 8 2 3" xfId="6305"/>
    <cellStyle name="Currency 8 2 3 2" xfId="6306"/>
    <cellStyle name="Currency 8 2 3 2 2" xfId="19634"/>
    <cellStyle name="Currency 8 2 3 3" xfId="16712"/>
    <cellStyle name="Currency 8 2 4" xfId="6307"/>
    <cellStyle name="Currency 8 2 4 2" xfId="16713"/>
    <cellStyle name="Currency 8 2 5" xfId="6308"/>
    <cellStyle name="Currency 8 2 5 2" xfId="19635"/>
    <cellStyle name="Currency 8 2 6" xfId="6309"/>
    <cellStyle name="Currency 8 2 6 2" xfId="19636"/>
    <cellStyle name="Currency 8 2 7" xfId="14930"/>
    <cellStyle name="Currency 8 3" xfId="6310"/>
    <cellStyle name="Currency 8 3 2" xfId="6311"/>
    <cellStyle name="Currency 8 3 2 2" xfId="19637"/>
    <cellStyle name="Currency 8 3 3" xfId="16714"/>
    <cellStyle name="Currency 8 4" xfId="6312"/>
    <cellStyle name="Currency 8 4 2" xfId="6313"/>
    <cellStyle name="Currency 8 4 2 2" xfId="19638"/>
    <cellStyle name="Currency 8 4 3" xfId="16715"/>
    <cellStyle name="Currency 8 5" xfId="6314"/>
    <cellStyle name="Currency 8 5 2" xfId="19639"/>
    <cellStyle name="Currency 8 6" xfId="14929"/>
    <cellStyle name="Currency 8 6 2" xfId="32298"/>
    <cellStyle name="Currency 9" xfId="6315"/>
    <cellStyle name="Currency 9 2" xfId="6316"/>
    <cellStyle name="Currency 9 2 2" xfId="6317"/>
    <cellStyle name="Currency 9 2 2 2" xfId="6318"/>
    <cellStyle name="Currency 9 2 2 2 2" xfId="19640"/>
    <cellStyle name="Currency 9 2 2 3" xfId="16716"/>
    <cellStyle name="Currency 9 2 3" xfId="6319"/>
    <cellStyle name="Currency 9 2 3 2" xfId="19641"/>
    <cellStyle name="Currency 9 2 4" xfId="14932"/>
    <cellStyle name="Currency 9 2 4 2" xfId="32299"/>
    <cellStyle name="Currency 9 3" xfId="6320"/>
    <cellStyle name="Currency 9 3 2" xfId="6321"/>
    <cellStyle name="Currency 9 3 2 2" xfId="16718"/>
    <cellStyle name="Currency 9 3 3" xfId="6322"/>
    <cellStyle name="Currency 9 3 3 2" xfId="19642"/>
    <cellStyle name="Currency 9 3 4" xfId="6323"/>
    <cellStyle name="Currency 9 3 4 2" xfId="19643"/>
    <cellStyle name="Currency 9 3 5" xfId="16717"/>
    <cellStyle name="Currency 9 4" xfId="6324"/>
    <cellStyle name="Currency 9 4 2" xfId="6325"/>
    <cellStyle name="Currency 9 4 2 2" xfId="19644"/>
    <cellStyle name="Currency 9 4 3" xfId="16719"/>
    <cellStyle name="Currency 9 5" xfId="6326"/>
    <cellStyle name="Currency 9 5 2" xfId="6327"/>
    <cellStyle name="Currency 9 5 2 2" xfId="19645"/>
    <cellStyle name="Currency 9 5 3" xfId="16720"/>
    <cellStyle name="Currency 9 6" xfId="6328"/>
    <cellStyle name="Currency 9 6 2" xfId="16721"/>
    <cellStyle name="Currency 9 7" xfId="6329"/>
    <cellStyle name="Currency 9 7 2" xfId="19646"/>
    <cellStyle name="Currency 9 8" xfId="6330"/>
    <cellStyle name="Currency 9 8 2" xfId="19647"/>
    <cellStyle name="Currency 9 9" xfId="14931"/>
    <cellStyle name="Currency_2.26E Regulatory Assets &amp; Liabilities" xfId="11024"/>
    <cellStyle name="Currency_4.05 Exhibit A-2 " xfId="8526"/>
    <cellStyle name="Currency_Amort Mint Farm Deferral" xfId="11026"/>
    <cellStyle name="Currency_CopyOfBook6" xfId="10940"/>
    <cellStyle name="Currency_PCA Adj Agrmt Exhibit A3 2" xfId="11034"/>
    <cellStyle name="Currency0" xfId="6331"/>
    <cellStyle name="Currency0 10" xfId="14933"/>
    <cellStyle name="Currency0 10 2" xfId="32300"/>
    <cellStyle name="Currency0 10 2 2" xfId="32301"/>
    <cellStyle name="Currency0 10 2 2 2" xfId="32302"/>
    <cellStyle name="Currency0 10 2 3" xfId="32303"/>
    <cellStyle name="Currency0 10 3" xfId="32304"/>
    <cellStyle name="Currency0 10 3 2" xfId="32305"/>
    <cellStyle name="Currency0 10 4" xfId="32306"/>
    <cellStyle name="Currency0 11" xfId="32307"/>
    <cellStyle name="Currency0 11 2" xfId="32308"/>
    <cellStyle name="Currency0 12" xfId="32309"/>
    <cellStyle name="Currency0 12 2" xfId="32310"/>
    <cellStyle name="Currency0 13" xfId="32311"/>
    <cellStyle name="Currency0 13 2" xfId="32312"/>
    <cellStyle name="Currency0 13 3" xfId="32313"/>
    <cellStyle name="Currency0 14" xfId="32314"/>
    <cellStyle name="Currency0 2" xfId="6332"/>
    <cellStyle name="Currency0 2 2" xfId="6333"/>
    <cellStyle name="Currency0 2 2 2" xfId="6334"/>
    <cellStyle name="Currency0 2 2 2 2" xfId="19648"/>
    <cellStyle name="Currency0 2 2 2 2 2" xfId="32315"/>
    <cellStyle name="Currency0 2 2 2 3" xfId="32316"/>
    <cellStyle name="Currency0 2 2 3" xfId="14935"/>
    <cellStyle name="Currency0 2 2 3 2" xfId="32317"/>
    <cellStyle name="Currency0 2 2 4" xfId="32318"/>
    <cellStyle name="Currency0 2 2 4 2" xfId="32319"/>
    <cellStyle name="Currency0 2 2 5" xfId="32320"/>
    <cellStyle name="Currency0 2 3" xfId="6335"/>
    <cellStyle name="Currency0 2 3 2" xfId="19649"/>
    <cellStyle name="Currency0 2 3 2 2" xfId="32321"/>
    <cellStyle name="Currency0 2 3 3" xfId="32322"/>
    <cellStyle name="Currency0 2 4" xfId="14934"/>
    <cellStyle name="Currency0 2 4 2" xfId="32323"/>
    <cellStyle name="Currency0 2 4 2 2" xfId="32324"/>
    <cellStyle name="Currency0 2 4 3" xfId="32325"/>
    <cellStyle name="Currency0 2 5" xfId="32326"/>
    <cellStyle name="Currency0 2 5 2" xfId="32327"/>
    <cellStyle name="Currency0 2 6" xfId="32328"/>
    <cellStyle name="Currency0 2 6 2" xfId="32329"/>
    <cellStyle name="Currency0 2 7" xfId="32330"/>
    <cellStyle name="Currency0 3" xfId="6336"/>
    <cellStyle name="Currency0 3 2" xfId="10217"/>
    <cellStyle name="Currency0 3 2 2" xfId="32331"/>
    <cellStyle name="Currency0 3 2 2 2" xfId="32332"/>
    <cellStyle name="Currency0 3 2 3" xfId="32333"/>
    <cellStyle name="Currency0 3 3" xfId="14936"/>
    <cellStyle name="Currency0 3 3 2" xfId="32334"/>
    <cellStyle name="Currency0 3 3 2 2" xfId="32335"/>
    <cellStyle name="Currency0 3 3 3" xfId="32336"/>
    <cellStyle name="Currency0 3 3 4" xfId="32337"/>
    <cellStyle name="Currency0 3 4" xfId="32338"/>
    <cellStyle name="Currency0 3 4 2" xfId="32339"/>
    <cellStyle name="Currency0 3 5" xfId="32340"/>
    <cellStyle name="Currency0 3 5 2" xfId="32341"/>
    <cellStyle name="Currency0 3 6" xfId="32342"/>
    <cellStyle name="Currency0 4" xfId="6337"/>
    <cellStyle name="Currency0 4 2" xfId="6338"/>
    <cellStyle name="Currency0 4 2 2" xfId="15710"/>
    <cellStyle name="Currency0 4 2 2 2" xfId="32343"/>
    <cellStyle name="Currency0 4 2 2 2 2" xfId="32344"/>
    <cellStyle name="Currency0 4 2 3" xfId="32345"/>
    <cellStyle name="Currency0 4 2 3 2" xfId="32346"/>
    <cellStyle name="Currency0 4 2 4" xfId="32347"/>
    <cellStyle name="Currency0 4 2 4 2" xfId="32348"/>
    <cellStyle name="Currency0 4 3" xfId="14937"/>
    <cellStyle name="Currency0 4 3 2" xfId="32349"/>
    <cellStyle name="Currency0 4 3 2 2" xfId="32350"/>
    <cellStyle name="Currency0 4 3 3" xfId="32351"/>
    <cellStyle name="Currency0 4 4" xfId="32352"/>
    <cellStyle name="Currency0 4 4 2" xfId="32353"/>
    <cellStyle name="Currency0 4 4 2 2" xfId="32354"/>
    <cellStyle name="Currency0 4 4 3" xfId="32355"/>
    <cellStyle name="Currency0 4 4 4" xfId="32356"/>
    <cellStyle name="Currency0 4 5" xfId="32357"/>
    <cellStyle name="Currency0 4 5 2" xfId="32358"/>
    <cellStyle name="Currency0 4 6" xfId="32359"/>
    <cellStyle name="Currency0 4 6 2" xfId="32360"/>
    <cellStyle name="Currency0 4 7" xfId="32361"/>
    <cellStyle name="Currency0 5" xfId="6339"/>
    <cellStyle name="Currency0 5 2" xfId="10218"/>
    <cellStyle name="Currency0 5 2 2" xfId="32362"/>
    <cellStyle name="Currency0 5 2 2 2" xfId="32363"/>
    <cellStyle name="Currency0 5 2 2 2 2" xfId="32364"/>
    <cellStyle name="Currency0 5 2 3" xfId="32365"/>
    <cellStyle name="Currency0 5 2 3 2" xfId="32366"/>
    <cellStyle name="Currency0 5 2 4" xfId="32367"/>
    <cellStyle name="Currency0 5 2 4 2" xfId="32368"/>
    <cellStyle name="Currency0 5 3" xfId="32369"/>
    <cellStyle name="Currency0 5 3 2" xfId="32370"/>
    <cellStyle name="Currency0 5 3 2 2" xfId="32371"/>
    <cellStyle name="Currency0 5 3 3" xfId="32372"/>
    <cellStyle name="Currency0 5 4" xfId="32373"/>
    <cellStyle name="Currency0 5 4 2" xfId="32374"/>
    <cellStyle name="Currency0 5 4 2 2" xfId="32375"/>
    <cellStyle name="Currency0 5 4 3" xfId="32376"/>
    <cellStyle name="Currency0 5 5" xfId="32377"/>
    <cellStyle name="Currency0 5 5 2" xfId="32378"/>
    <cellStyle name="Currency0 5 6" xfId="32379"/>
    <cellStyle name="Currency0 5 6 2" xfId="32380"/>
    <cellStyle name="Currency0 6" xfId="10219"/>
    <cellStyle name="Currency0 6 2" xfId="32381"/>
    <cellStyle name="Currency0 6 2 2" xfId="32382"/>
    <cellStyle name="Currency0 6 2 2 2" xfId="32383"/>
    <cellStyle name="Currency0 6 2 2 2 2" xfId="32384"/>
    <cellStyle name="Currency0 6 2 3" xfId="32385"/>
    <cellStyle name="Currency0 6 2 3 2" xfId="32386"/>
    <cellStyle name="Currency0 6 2 4" xfId="32387"/>
    <cellStyle name="Currency0 6 2 4 2" xfId="32388"/>
    <cellStyle name="Currency0 6 3" xfId="32389"/>
    <cellStyle name="Currency0 6 3 2" xfId="32390"/>
    <cellStyle name="Currency0 6 3 2 2" xfId="32391"/>
    <cellStyle name="Currency0 6 4" xfId="32392"/>
    <cellStyle name="Currency0 6 4 2" xfId="32393"/>
    <cellStyle name="Currency0 6 5" xfId="32394"/>
    <cellStyle name="Currency0 6 5 2" xfId="32395"/>
    <cellStyle name="Currency0 6 6" xfId="32396"/>
    <cellStyle name="Currency0 7" xfId="10220"/>
    <cellStyle name="Currency0 7 2" xfId="10221"/>
    <cellStyle name="Currency0 7 2 2" xfId="32397"/>
    <cellStyle name="Currency0 7 2 2 2" xfId="32398"/>
    <cellStyle name="Currency0 7 2 3" xfId="32399"/>
    <cellStyle name="Currency0 7 2 4" xfId="32400"/>
    <cellStyle name="Currency0 7 3" xfId="32401"/>
    <cellStyle name="Currency0 7 3 2" xfId="32402"/>
    <cellStyle name="Currency0 7 4" xfId="32403"/>
    <cellStyle name="Currency0 7 4 2" xfId="32404"/>
    <cellStyle name="Currency0 7 5" xfId="32405"/>
    <cellStyle name="Currency0 8" xfId="10222"/>
    <cellStyle name="Currency0 8 2" xfId="10223"/>
    <cellStyle name="Currency0 8 2 2" xfId="32406"/>
    <cellStyle name="Currency0 8 2 3" xfId="32407"/>
    <cellStyle name="Currency0 8 2 4" xfId="32408"/>
    <cellStyle name="Currency0 8 3" xfId="32409"/>
    <cellStyle name="Currency0 8 4" xfId="32410"/>
    <cellStyle name="Currency0 8 5" xfId="32411"/>
    <cellStyle name="Currency0 9" xfId="10224"/>
    <cellStyle name="Currency0 9 2" xfId="32412"/>
    <cellStyle name="Currency0 9 2 2" xfId="32413"/>
    <cellStyle name="Currency0 9 3" xfId="32414"/>
    <cellStyle name="Date" xfId="6340"/>
    <cellStyle name="Date 2" xfId="6341"/>
    <cellStyle name="Date 2 2" xfId="14939"/>
    <cellStyle name="Date 2 2 2" xfId="32415"/>
    <cellStyle name="Date 2 2 2 2" xfId="32416"/>
    <cellStyle name="Date 2 2 3" xfId="32417"/>
    <cellStyle name="Date 2 3" xfId="32418"/>
    <cellStyle name="Date 2 3 2" xfId="32419"/>
    <cellStyle name="Date 2 4" xfId="32420"/>
    <cellStyle name="Date 2 4 2" xfId="32421"/>
    <cellStyle name="Date 3" xfId="6342"/>
    <cellStyle name="Date 3 2" xfId="14940"/>
    <cellStyle name="Date 3 2 2" xfId="32422"/>
    <cellStyle name="Date 3 2 2 2" xfId="32423"/>
    <cellStyle name="Date 3 2 3" xfId="32424"/>
    <cellStyle name="Date 3 3" xfId="32425"/>
    <cellStyle name="Date 3 3 2" xfId="32426"/>
    <cellStyle name="Date 3 4" xfId="32427"/>
    <cellStyle name="Date 3 4 2" xfId="32428"/>
    <cellStyle name="Date 4" xfId="6343"/>
    <cellStyle name="Date 4 2" xfId="14941"/>
    <cellStyle name="Date 4 2 2" xfId="32429"/>
    <cellStyle name="Date 4 2 2 2" xfId="32430"/>
    <cellStyle name="Date 4 2 3" xfId="32431"/>
    <cellStyle name="Date 4 3" xfId="32432"/>
    <cellStyle name="Date 4 3 2" xfId="32433"/>
    <cellStyle name="Date 4 4" xfId="32434"/>
    <cellStyle name="Date 4 4 2" xfId="32435"/>
    <cellStyle name="Date 5" xfId="6344"/>
    <cellStyle name="Date 5 2" xfId="6345"/>
    <cellStyle name="Date 5 2 2" xfId="15711"/>
    <cellStyle name="Date 5 2 3" xfId="32436"/>
    <cellStyle name="Date 5 3" xfId="14942"/>
    <cellStyle name="Date 5 4" xfId="32437"/>
    <cellStyle name="Date 6" xfId="6346"/>
    <cellStyle name="Date 6 2" xfId="32438"/>
    <cellStyle name="Date 7" xfId="14938"/>
    <cellStyle name="Date 7 2" xfId="32439"/>
    <cellStyle name="Date 8" xfId="32440"/>
    <cellStyle name="Date 8 2" xfId="32441"/>
    <cellStyle name="Date_903 SAP 2-6-09" xfId="6347"/>
    <cellStyle name="DateTime" xfId="32442"/>
    <cellStyle name="DateTime 2" xfId="32443"/>
    <cellStyle name="drp-sh - Style2" xfId="10225"/>
    <cellStyle name="Emphasis 1" xfId="6348"/>
    <cellStyle name="Emphasis 1 2" xfId="14943"/>
    <cellStyle name="Emphasis 2" xfId="6349"/>
    <cellStyle name="Emphasis 2 2" xfId="14944"/>
    <cellStyle name="Emphasis 3" xfId="6350"/>
    <cellStyle name="Emphasis 3 2" xfId="14945"/>
    <cellStyle name="Entered" xfId="6351"/>
    <cellStyle name="Entered 10" xfId="32444"/>
    <cellStyle name="Entered 10 2" xfId="32445"/>
    <cellStyle name="Entered 10 2 2" xfId="32446"/>
    <cellStyle name="Entered 10 2 2 2" xfId="32447"/>
    <cellStyle name="Entered 10 2 3" xfId="32448"/>
    <cellStyle name="Entered 10 3" xfId="32449"/>
    <cellStyle name="Entered 10 3 2" xfId="32450"/>
    <cellStyle name="Entered 10 4" xfId="32451"/>
    <cellStyle name="Entered 11" xfId="32452"/>
    <cellStyle name="Entered 11 2" xfId="32453"/>
    <cellStyle name="Entered 12" xfId="32454"/>
    <cellStyle name="Entered 12 2" xfId="32455"/>
    <cellStyle name="Entered 13" xfId="32456"/>
    <cellStyle name="Entered 13 2" xfId="32457"/>
    <cellStyle name="Entered 2" xfId="6352"/>
    <cellStyle name="Entered 2 2" xfId="6353"/>
    <cellStyle name="Entered 2 2 2" xfId="6354"/>
    <cellStyle name="Entered 2 2 2 2" xfId="19650"/>
    <cellStyle name="Entered 2 2 2 2 2" xfId="32458"/>
    <cellStyle name="Entered 2 2 3" xfId="14948"/>
    <cellStyle name="Entered 2 2 3 2" xfId="32459"/>
    <cellStyle name="Entered 2 2 4" xfId="32460"/>
    <cellStyle name="Entered 2 2 4 2" xfId="32461"/>
    <cellStyle name="Entered 2 3" xfId="6355"/>
    <cellStyle name="Entered 2 3 2" xfId="19651"/>
    <cellStyle name="Entered 2 3 2 2" xfId="32462"/>
    <cellStyle name="Entered 2 3 3" xfId="32463"/>
    <cellStyle name="Entered 2 4" xfId="14947"/>
    <cellStyle name="Entered 2 4 2" xfId="32464"/>
    <cellStyle name="Entered 2 4 2 2" xfId="32465"/>
    <cellStyle name="Entered 2 4 3" xfId="32466"/>
    <cellStyle name="Entered 2 5" xfId="32467"/>
    <cellStyle name="Entered 2 5 2" xfId="32468"/>
    <cellStyle name="Entered 2 6" xfId="32469"/>
    <cellStyle name="Entered 2 6 2" xfId="32470"/>
    <cellStyle name="Entered 3" xfId="6356"/>
    <cellStyle name="Entered 3 2" xfId="6357"/>
    <cellStyle name="Entered 3 2 2" xfId="6358"/>
    <cellStyle name="Entered 3 2 2 2" xfId="19652"/>
    <cellStyle name="Entered 3 2 3" xfId="16722"/>
    <cellStyle name="Entered 3 3" xfId="6359"/>
    <cellStyle name="Entered 3 3 2" xfId="6360"/>
    <cellStyle name="Entered 3 3 2 2" xfId="19653"/>
    <cellStyle name="Entered 3 3 3" xfId="16723"/>
    <cellStyle name="Entered 3 4" xfId="6361"/>
    <cellStyle name="Entered 3 4 2" xfId="6362"/>
    <cellStyle name="Entered 3 4 2 2" xfId="19654"/>
    <cellStyle name="Entered 3 4 3" xfId="16724"/>
    <cellStyle name="Entered 3 5" xfId="14949"/>
    <cellStyle name="Entered 3 5 2" xfId="32471"/>
    <cellStyle name="Entered 4" xfId="6363"/>
    <cellStyle name="Entered 4 2" xfId="6364"/>
    <cellStyle name="Entered 4 2 2" xfId="15712"/>
    <cellStyle name="Entered 4 2 2 2" xfId="32472"/>
    <cellStyle name="Entered 4 2 2 2 2" xfId="32473"/>
    <cellStyle name="Entered 4 2 3" xfId="32474"/>
    <cellStyle name="Entered 4 2 3 2" xfId="32475"/>
    <cellStyle name="Entered 4 2 4" xfId="32476"/>
    <cellStyle name="Entered 4 2 4 2" xfId="32477"/>
    <cellStyle name="Entered 4 3" xfId="14950"/>
    <cellStyle name="Entered 4 3 2" xfId="32478"/>
    <cellStyle name="Entered 4 3 2 2" xfId="32479"/>
    <cellStyle name="Entered 4 3 3" xfId="32480"/>
    <cellStyle name="Entered 4 4" xfId="32481"/>
    <cellStyle name="Entered 4 4 2" xfId="32482"/>
    <cellStyle name="Entered 4 4 2 2" xfId="32483"/>
    <cellStyle name="Entered 4 4 3" xfId="32484"/>
    <cellStyle name="Entered 4 5" xfId="32485"/>
    <cellStyle name="Entered 4 5 2" xfId="32486"/>
    <cellStyle name="Entered 4 6" xfId="32487"/>
    <cellStyle name="Entered 4 6 2" xfId="32488"/>
    <cellStyle name="Entered 5" xfId="6365"/>
    <cellStyle name="Entered 5 2" xfId="6366"/>
    <cellStyle name="Entered 5 2 2" xfId="19655"/>
    <cellStyle name="Entered 5 2 2 2" xfId="32489"/>
    <cellStyle name="Entered 5 2 2 2 2" xfId="32490"/>
    <cellStyle name="Entered 5 2 3" xfId="32491"/>
    <cellStyle name="Entered 5 2 3 2" xfId="32492"/>
    <cellStyle name="Entered 5 2 4" xfId="32493"/>
    <cellStyle name="Entered 5 2 4 2" xfId="32494"/>
    <cellStyle name="Entered 5 2 5" xfId="32495"/>
    <cellStyle name="Entered 5 3" xfId="16725"/>
    <cellStyle name="Entered 5 3 2" xfId="32496"/>
    <cellStyle name="Entered 5 3 2 2" xfId="32497"/>
    <cellStyle name="Entered 5 3 3" xfId="32498"/>
    <cellStyle name="Entered 5 4" xfId="32499"/>
    <cellStyle name="Entered 5 4 2" xfId="32500"/>
    <cellStyle name="Entered 5 5" xfId="32501"/>
    <cellStyle name="Entered 5 5 2" xfId="32502"/>
    <cellStyle name="Entered 6" xfId="6367"/>
    <cellStyle name="Entered 6 2" xfId="19656"/>
    <cellStyle name="Entered 6 2 2" xfId="32503"/>
    <cellStyle name="Entered 6 2 2 2" xfId="32504"/>
    <cellStyle name="Entered 6 2 2 2 2" xfId="32505"/>
    <cellStyle name="Entered 6 2 3" xfId="32506"/>
    <cellStyle name="Entered 6 2 3 2" xfId="32507"/>
    <cellStyle name="Entered 6 2 4" xfId="32508"/>
    <cellStyle name="Entered 6 2 4 2" xfId="32509"/>
    <cellStyle name="Entered 6 2 5" xfId="32510"/>
    <cellStyle name="Entered 6 3" xfId="32511"/>
    <cellStyle name="Entered 6 3 2" xfId="32512"/>
    <cellStyle name="Entered 6 3 2 2" xfId="32513"/>
    <cellStyle name="Entered 6 4" xfId="32514"/>
    <cellStyle name="Entered 6 4 2" xfId="32515"/>
    <cellStyle name="Entered 6 5" xfId="32516"/>
    <cellStyle name="Entered 6 5 2" xfId="32517"/>
    <cellStyle name="Entered 7" xfId="6368"/>
    <cellStyle name="Entered 7 2" xfId="10226"/>
    <cellStyle name="Entered 7 2 2" xfId="32518"/>
    <cellStyle name="Entered 7 2 2 2" xfId="32519"/>
    <cellStyle name="Entered 7 2 3" xfId="32520"/>
    <cellStyle name="Entered 7 3" xfId="32521"/>
    <cellStyle name="Entered 7 3 2" xfId="32522"/>
    <cellStyle name="Entered 7 4" xfId="32523"/>
    <cellStyle name="Entered 7 4 2" xfId="32524"/>
    <cellStyle name="Entered 8" xfId="10227"/>
    <cellStyle name="Entered 8 2" xfId="10228"/>
    <cellStyle name="Entered 8 2 2" xfId="32525"/>
    <cellStyle name="Entered 8 2 3" xfId="32526"/>
    <cellStyle name="Entered 8 3" xfId="32527"/>
    <cellStyle name="Entered 8 4" xfId="32528"/>
    <cellStyle name="Entered 9" xfId="14946"/>
    <cellStyle name="Entered 9 2" xfId="32529"/>
    <cellStyle name="Entered 9 2 2" xfId="32530"/>
    <cellStyle name="Entered 9 3" xfId="32531"/>
    <cellStyle name="Entered_AURORA Total New" xfId="6369"/>
    <cellStyle name="Euro" xfId="6370"/>
    <cellStyle name="Euro 10" xfId="32532"/>
    <cellStyle name="Euro 10 2" xfId="32533"/>
    <cellStyle name="Euro 10 2 2" xfId="32534"/>
    <cellStyle name="Euro 10 2 2 2" xfId="32535"/>
    <cellStyle name="Euro 10 2 3" xfId="32536"/>
    <cellStyle name="Euro 10 3" xfId="32537"/>
    <cellStyle name="Euro 10 3 2" xfId="32538"/>
    <cellStyle name="Euro 10 4" xfId="32539"/>
    <cellStyle name="Euro 11" xfId="32540"/>
    <cellStyle name="Euro 11 2" xfId="32541"/>
    <cellStyle name="Euro 12" xfId="32542"/>
    <cellStyle name="Euro 12 2" xfId="32543"/>
    <cellStyle name="Euro 12 3" xfId="32544"/>
    <cellStyle name="Euro 2" xfId="6371"/>
    <cellStyle name="Euro 2 2" xfId="6372"/>
    <cellStyle name="Euro 2 2 2" xfId="6373"/>
    <cellStyle name="Euro 2 2 2 2" xfId="19657"/>
    <cellStyle name="Euro 2 2 2 2 2" xfId="32545"/>
    <cellStyle name="Euro 2 2 3" xfId="14953"/>
    <cellStyle name="Euro 2 2 3 2" xfId="32546"/>
    <cellStyle name="Euro 2 2 4" xfId="32547"/>
    <cellStyle name="Euro 2 2 4 2" xfId="32548"/>
    <cellStyle name="Euro 2 3" xfId="6374"/>
    <cellStyle name="Euro 2 3 2" xfId="19658"/>
    <cellStyle name="Euro 2 3 2 2" xfId="32549"/>
    <cellStyle name="Euro 2 3 3" xfId="32550"/>
    <cellStyle name="Euro 2 4" xfId="14952"/>
    <cellStyle name="Euro 2 4 2" xfId="32551"/>
    <cellStyle name="Euro 2 4 2 2" xfId="32552"/>
    <cellStyle name="Euro 2 4 3" xfId="32553"/>
    <cellStyle name="Euro 2 5" xfId="32554"/>
    <cellStyle name="Euro 2 5 2" xfId="32555"/>
    <cellStyle name="Euro 2 6" xfId="32556"/>
    <cellStyle name="Euro 2 6 2" xfId="32557"/>
    <cellStyle name="Euro 3" xfId="6375"/>
    <cellStyle name="Euro 3 2" xfId="6376"/>
    <cellStyle name="Euro 3 2 2" xfId="19659"/>
    <cellStyle name="Euro 3 2 2 2" xfId="32558"/>
    <cellStyle name="Euro 3 2 3" xfId="32559"/>
    <cellStyle name="Euro 3 3" xfId="14954"/>
    <cellStyle name="Euro 3 3 2" xfId="32560"/>
    <cellStyle name="Euro 3 3 2 2" xfId="32561"/>
    <cellStyle name="Euro 3 3 3" xfId="32562"/>
    <cellStyle name="Euro 3 4" xfId="32563"/>
    <cellStyle name="Euro 3 4 2" xfId="32564"/>
    <cellStyle name="Euro 3 5" xfId="32565"/>
    <cellStyle name="Euro 3 5 2" xfId="32566"/>
    <cellStyle name="Euro 4" xfId="6377"/>
    <cellStyle name="Euro 4 2" xfId="10229"/>
    <cellStyle name="Euro 4 2 2" xfId="32567"/>
    <cellStyle name="Euro 4 2 2 2" xfId="32568"/>
    <cellStyle name="Euro 4 2 2 2 2" xfId="32569"/>
    <cellStyle name="Euro 4 2 3" xfId="32570"/>
    <cellStyle name="Euro 4 2 3 2" xfId="32571"/>
    <cellStyle name="Euro 4 2 4" xfId="32572"/>
    <cellStyle name="Euro 4 2 4 2" xfId="32573"/>
    <cellStyle name="Euro 4 3" xfId="19660"/>
    <cellStyle name="Euro 4 3 2" xfId="32574"/>
    <cellStyle name="Euro 4 3 2 2" xfId="32575"/>
    <cellStyle name="Euro 4 4" xfId="32576"/>
    <cellStyle name="Euro 4 4 2" xfId="32577"/>
    <cellStyle name="Euro 4 4 2 2" xfId="32578"/>
    <cellStyle name="Euro 4 4 3" xfId="32579"/>
    <cellStyle name="Euro 4 5" xfId="32580"/>
    <cellStyle name="Euro 4 5 2" xfId="32581"/>
    <cellStyle name="Euro 4 6" xfId="32582"/>
    <cellStyle name="Euro 4 6 2" xfId="32583"/>
    <cellStyle name="Euro 5" xfId="10230"/>
    <cellStyle name="Euro 5 2" xfId="10231"/>
    <cellStyle name="Euro 5 2 2" xfId="32584"/>
    <cellStyle name="Euro 5 2 2 2" xfId="32585"/>
    <cellStyle name="Euro 5 2 2 2 2" xfId="32586"/>
    <cellStyle name="Euro 5 2 3" xfId="32587"/>
    <cellStyle name="Euro 5 2 3 2" xfId="32588"/>
    <cellStyle name="Euro 5 2 4" xfId="32589"/>
    <cellStyle name="Euro 5 2 4 2" xfId="32590"/>
    <cellStyle name="Euro 5 3" xfId="32591"/>
    <cellStyle name="Euro 5 3 2" xfId="32592"/>
    <cellStyle name="Euro 5 3 2 2" xfId="32593"/>
    <cellStyle name="Euro 5 3 3" xfId="32594"/>
    <cellStyle name="Euro 5 4" xfId="32595"/>
    <cellStyle name="Euro 5 4 2" xfId="32596"/>
    <cellStyle name="Euro 5 4 2 2" xfId="32597"/>
    <cellStyle name="Euro 5 4 3" xfId="32598"/>
    <cellStyle name="Euro 5 5" xfId="32599"/>
    <cellStyle name="Euro 5 5 2" xfId="32600"/>
    <cellStyle name="Euro 5 6" xfId="32601"/>
    <cellStyle name="Euro 5 6 2" xfId="32602"/>
    <cellStyle name="Euro 5 7" xfId="32603"/>
    <cellStyle name="Euro 6" xfId="10232"/>
    <cellStyle name="Euro 6 2" xfId="32604"/>
    <cellStyle name="Euro 6 2 2" xfId="32605"/>
    <cellStyle name="Euro 6 2 2 2" xfId="32606"/>
    <cellStyle name="Euro 6 2 2 2 2" xfId="32607"/>
    <cellStyle name="Euro 6 2 3" xfId="32608"/>
    <cellStyle name="Euro 6 2 3 2" xfId="32609"/>
    <cellStyle name="Euro 6 2 4" xfId="32610"/>
    <cellStyle name="Euro 6 2 4 2" xfId="32611"/>
    <cellStyle name="Euro 6 2 5" xfId="32612"/>
    <cellStyle name="Euro 6 3" xfId="32613"/>
    <cellStyle name="Euro 6 3 2" xfId="32614"/>
    <cellStyle name="Euro 6 3 2 2" xfId="32615"/>
    <cellStyle name="Euro 6 4" xfId="32616"/>
    <cellStyle name="Euro 6 4 2" xfId="32617"/>
    <cellStyle name="Euro 6 5" xfId="32618"/>
    <cellStyle name="Euro 6 5 2" xfId="32619"/>
    <cellStyle name="Euro 7" xfId="10233"/>
    <cellStyle name="Euro 7 2" xfId="10234"/>
    <cellStyle name="Euro 7 2 2" xfId="32620"/>
    <cellStyle name="Euro 7 2 2 2" xfId="32621"/>
    <cellStyle name="Euro 7 2 3" xfId="32622"/>
    <cellStyle name="Euro 7 3" xfId="32623"/>
    <cellStyle name="Euro 7 3 2" xfId="32624"/>
    <cellStyle name="Euro 7 4" xfId="32625"/>
    <cellStyle name="Euro 7 4 2" xfId="32626"/>
    <cellStyle name="Euro 8" xfId="10235"/>
    <cellStyle name="Euro 8 2" xfId="10236"/>
    <cellStyle name="Euro 8 2 2" xfId="32627"/>
    <cellStyle name="Euro 8 2 3" xfId="32628"/>
    <cellStyle name="Euro 8 3" xfId="32629"/>
    <cellStyle name="Euro 8 4" xfId="32630"/>
    <cellStyle name="Euro 9" xfId="14951"/>
    <cellStyle name="Euro 9 2" xfId="32631"/>
    <cellStyle name="Euro 9 2 2" xfId="32632"/>
    <cellStyle name="Euro 9 3" xfId="32633"/>
    <cellStyle name="Explanatory Text" xfId="6378" builtinId="53" customBuiltin="1"/>
    <cellStyle name="Explanatory Text 2" xfId="6379"/>
    <cellStyle name="Explanatory Text 2 2" xfId="6380"/>
    <cellStyle name="Explanatory Text 2 2 2" xfId="10237"/>
    <cellStyle name="Explanatory Text 2 2 2 2" xfId="32634"/>
    <cellStyle name="Explanatory Text 2 2 2 2 2" xfId="32635"/>
    <cellStyle name="Explanatory Text 2 2 2 3" xfId="32636"/>
    <cellStyle name="Explanatory Text 2 2 3" xfId="14956"/>
    <cellStyle name="Explanatory Text 2 2 3 2" xfId="32637"/>
    <cellStyle name="Explanatory Text 2 2 4" xfId="32638"/>
    <cellStyle name="Explanatory Text 2 2 4 2" xfId="32639"/>
    <cellStyle name="Explanatory Text 2 3" xfId="6381"/>
    <cellStyle name="Explanatory Text 2 3 2" xfId="12841"/>
    <cellStyle name="Explanatory Text 2 3 2 2" xfId="32640"/>
    <cellStyle name="Explanatory Text 2 3 2 2 2" xfId="32641"/>
    <cellStyle name="Explanatory Text 2 3 2 3" xfId="32642"/>
    <cellStyle name="Explanatory Text 2 3 2 4" xfId="32643"/>
    <cellStyle name="Explanatory Text 2 3 3" xfId="15713"/>
    <cellStyle name="Explanatory Text 2 3 3 2" xfId="32644"/>
    <cellStyle name="Explanatory Text 2 3 4" xfId="32645"/>
    <cellStyle name="Explanatory Text 2 3 4 2" xfId="32646"/>
    <cellStyle name="Explanatory Text 2 3 5" xfId="32647"/>
    <cellStyle name="Explanatory Text 2 4" xfId="10238"/>
    <cellStyle name="Explanatory Text 2 4 2" xfId="32648"/>
    <cellStyle name="Explanatory Text 2 4 2 2" xfId="32649"/>
    <cellStyle name="Explanatory Text 2 4 3" xfId="32650"/>
    <cellStyle name="Explanatory Text 2 4 4" xfId="32651"/>
    <cellStyle name="Explanatory Text 2 5" xfId="32652"/>
    <cellStyle name="Explanatory Text 2 5 2" xfId="32653"/>
    <cellStyle name="Explanatory Text 2 6" xfId="32654"/>
    <cellStyle name="Explanatory Text 2 6 2" xfId="32655"/>
    <cellStyle name="Explanatory Text 3" xfId="6382"/>
    <cellStyle name="Explanatory Text 3 2" xfId="10239"/>
    <cellStyle name="Explanatory Text 3 2 2" xfId="32656"/>
    <cellStyle name="Explanatory Text 3 2 2 2" xfId="32657"/>
    <cellStyle name="Explanatory Text 3 2 3" xfId="32658"/>
    <cellStyle name="Explanatory Text 3 3" xfId="14957"/>
    <cellStyle name="Explanatory Text 3 3 2" xfId="32659"/>
    <cellStyle name="Explanatory Text 3 4" xfId="32660"/>
    <cellStyle name="Explanatory Text 3 4 2" xfId="32661"/>
    <cellStyle name="Explanatory Text 4" xfId="10240"/>
    <cellStyle name="Explanatory Text 4 2" xfId="32662"/>
    <cellStyle name="Explanatory Text 4 2 2" xfId="32663"/>
    <cellStyle name="Explanatory Text 4 2 2 2" xfId="32664"/>
    <cellStyle name="Explanatory Text 4 2 3" xfId="32665"/>
    <cellStyle name="Explanatory Text 4 2 4" xfId="32666"/>
    <cellStyle name="Explanatory Text 4 3" xfId="32667"/>
    <cellStyle name="Explanatory Text 4 3 2" xfId="32668"/>
    <cellStyle name="Explanatory Text 4 4" xfId="32669"/>
    <cellStyle name="Explanatory Text 4 4 2" xfId="32670"/>
    <cellStyle name="Explanatory Text 5" xfId="10241"/>
    <cellStyle name="Explanatory Text 5 2" xfId="32671"/>
    <cellStyle name="Explanatory Text 5 2 2" xfId="32672"/>
    <cellStyle name="Explanatory Text 5 3" xfId="32673"/>
    <cellStyle name="Explanatory Text 6" xfId="10242"/>
    <cellStyle name="Explanatory Text 6 2" xfId="32674"/>
    <cellStyle name="Explanatory Text 6 2 2" xfId="32675"/>
    <cellStyle name="Explanatory Text 6 3" xfId="32676"/>
    <cellStyle name="Explanatory Text 6 4" xfId="32677"/>
    <cellStyle name="Explanatory Text 6 5" xfId="32678"/>
    <cellStyle name="Explanatory Text 7" xfId="14955"/>
    <cellStyle name="Explanatory Text 7 2" xfId="32679"/>
    <cellStyle name="Explanatory Text 8" xfId="32680"/>
    <cellStyle name="Explanatory Text 9" xfId="32681"/>
    <cellStyle name="FieldName" xfId="32682"/>
    <cellStyle name="Fixed" xfId="6383"/>
    <cellStyle name="Fixed 2" xfId="6384"/>
    <cellStyle name="Fixed 2 2" xfId="6385"/>
    <cellStyle name="Fixed 2 2 2" xfId="15714"/>
    <cellStyle name="Fixed 2 2 3" xfId="32683"/>
    <cellStyle name="Fixed 2 3" xfId="14959"/>
    <cellStyle name="Fixed 2 4" xfId="32684"/>
    <cellStyle name="Fixed 3" xfId="6386"/>
    <cellStyle name="Fixed 3 2" xfId="15361"/>
    <cellStyle name="Fixed 4" xfId="6387"/>
    <cellStyle name="Fixed 4 2" xfId="15362"/>
    <cellStyle name="Fixed 5" xfId="6388"/>
    <cellStyle name="Fixed 5 2" xfId="32685"/>
    <cellStyle name="Fixed 6" xfId="14958"/>
    <cellStyle name="Fixed3 - Style3" xfId="6389"/>
    <cellStyle name="Fixed3 - Style3 2" xfId="14960"/>
    <cellStyle name="Fixed3 - Style3 2 2" xfId="32686"/>
    <cellStyle name="Fixed3 - Style3 2 2 2" xfId="32687"/>
    <cellStyle name="Fixed3 - Style3 2 3" xfId="32688"/>
    <cellStyle name="Fixed3 - Style3 3" xfId="32689"/>
    <cellStyle name="Fixed3 - Style3 3 2" xfId="32690"/>
    <cellStyle name="Fixed3 - Style3 4" xfId="32691"/>
    <cellStyle name="Fixed3 - Style3 4 2" xfId="32692"/>
    <cellStyle name="Followed Hyperlink 2" xfId="40106"/>
    <cellStyle name="Footnote" xfId="32693"/>
    <cellStyle name="G01_2001 figures 1 decimal a" xfId="32694"/>
    <cellStyle name="G03_Text" xfId="32695"/>
    <cellStyle name="G05_Superiors" xfId="32696"/>
    <cellStyle name="G07_Bold_2002_figs_Green" xfId="32697"/>
    <cellStyle name="G08_2001_figs" xfId="32698"/>
    <cellStyle name="Good" xfId="6390" builtinId="26" customBuiltin="1"/>
    <cellStyle name="Good 2" xfId="6391"/>
    <cellStyle name="Good 2 2" xfId="6392"/>
    <cellStyle name="Good 2 2 2" xfId="10243"/>
    <cellStyle name="Good 2 2 2 2" xfId="32699"/>
    <cellStyle name="Good 2 2 2 2 2" xfId="32700"/>
    <cellStyle name="Good 2 2 2 3" xfId="32701"/>
    <cellStyle name="Good 2 2 3" xfId="14963"/>
    <cellStyle name="Good 2 2 3 2" xfId="32702"/>
    <cellStyle name="Good 2 2 4" xfId="32703"/>
    <cellStyle name="Good 2 2 4 2" xfId="32704"/>
    <cellStyle name="Good 2 3" xfId="6393"/>
    <cellStyle name="Good 2 3 2" xfId="12842"/>
    <cellStyle name="Good 2 3 2 2" xfId="32705"/>
    <cellStyle name="Good 2 3 2 2 2" xfId="32706"/>
    <cellStyle name="Good 2 3 2 3" xfId="32707"/>
    <cellStyle name="Good 2 3 2 4" xfId="32708"/>
    <cellStyle name="Good 2 3 3" xfId="15715"/>
    <cellStyle name="Good 2 3 3 2" xfId="32709"/>
    <cellStyle name="Good 2 3 3 3" xfId="32710"/>
    <cellStyle name="Good 2 3 4" xfId="32711"/>
    <cellStyle name="Good 2 3 4 2" xfId="32712"/>
    <cellStyle name="Good 2 3 5" xfId="32713"/>
    <cellStyle name="Good 2 4" xfId="10244"/>
    <cellStyle name="Good 2 4 2" xfId="32714"/>
    <cellStyle name="Good 2 4 2 2" xfId="32715"/>
    <cellStyle name="Good 2 4 3" xfId="32716"/>
    <cellStyle name="Good 2 4 4" xfId="32717"/>
    <cellStyle name="Good 2 4 5" xfId="32718"/>
    <cellStyle name="Good 2 5" xfId="14962"/>
    <cellStyle name="Good 2 5 2" xfId="32719"/>
    <cellStyle name="Good 2 6" xfId="32720"/>
    <cellStyle name="Good 2 6 2" xfId="32721"/>
    <cellStyle name="Good 3" xfId="6394"/>
    <cellStyle name="Good 3 2" xfId="6395"/>
    <cellStyle name="Good 3 2 2" xfId="16726"/>
    <cellStyle name="Good 3 2 2 2" xfId="32722"/>
    <cellStyle name="Good 3 2 3" xfId="32723"/>
    <cellStyle name="Good 3 3" xfId="6396"/>
    <cellStyle name="Good 3 3 2" xfId="19661"/>
    <cellStyle name="Good 3 4" xfId="6397"/>
    <cellStyle name="Good 3 4 2" xfId="19662"/>
    <cellStyle name="Good 3 5" xfId="14964"/>
    <cellStyle name="Good 4" xfId="10245"/>
    <cellStyle name="Good 4 2" xfId="32724"/>
    <cellStyle name="Good 4 2 2" xfId="32725"/>
    <cellStyle name="Good 4 2 2 2" xfId="32726"/>
    <cellStyle name="Good 4 2 3" xfId="32727"/>
    <cellStyle name="Good 4 2 4" xfId="32728"/>
    <cellStyle name="Good 4 3" xfId="32729"/>
    <cellStyle name="Good 4 3 2" xfId="32730"/>
    <cellStyle name="Good 4 4" xfId="32731"/>
    <cellStyle name="Good 4 4 2" xfId="32732"/>
    <cellStyle name="Good 5" xfId="10246"/>
    <cellStyle name="Good 5 2" xfId="12843"/>
    <cellStyle name="Good 5 2 2" xfId="32733"/>
    <cellStyle name="Good 5 2 3" xfId="32734"/>
    <cellStyle name="Good 5 3" xfId="32735"/>
    <cellStyle name="Good 6" xfId="10247"/>
    <cellStyle name="Good 6 2" xfId="32736"/>
    <cellStyle name="Good 6 2 2" xfId="32737"/>
    <cellStyle name="Good 6 3" xfId="32738"/>
    <cellStyle name="Good 6 4" xfId="32739"/>
    <cellStyle name="Good 6 5" xfId="32740"/>
    <cellStyle name="Good 7" xfId="10248"/>
    <cellStyle name="Good 7 2" xfId="32741"/>
    <cellStyle name="Good 7 3" xfId="32742"/>
    <cellStyle name="Good 8" xfId="32743"/>
    <cellStyle name="Good 9" xfId="32744"/>
    <cellStyle name="Grey" xfId="6398"/>
    <cellStyle name="Grey 2" xfId="6399"/>
    <cellStyle name="Grey 2 2" xfId="6400"/>
    <cellStyle name="Grey 2 2 2" xfId="10249"/>
    <cellStyle name="Grey 2 2 2 2" xfId="32745"/>
    <cellStyle name="Grey 2 2 2 2 2" xfId="32746"/>
    <cellStyle name="Grey 2 2 2 3" xfId="32747"/>
    <cellStyle name="Grey 2 2 3" xfId="15716"/>
    <cellStyle name="Grey 2 2 3 2" xfId="32748"/>
    <cellStyle name="Grey 2 2 3 2 2" xfId="32749"/>
    <cellStyle name="Grey 2 2 3 3" xfId="32750"/>
    <cellStyle name="Grey 2 2 4" xfId="32751"/>
    <cellStyle name="Grey 2 2 4 2" xfId="32752"/>
    <cellStyle name="Grey 2 2 5" xfId="32753"/>
    <cellStyle name="Grey 2 2 5 2" xfId="32754"/>
    <cellStyle name="Grey 2 2 6" xfId="32755"/>
    <cellStyle name="Grey 2 3" xfId="6401"/>
    <cellStyle name="Grey 2 3 2" xfId="16727"/>
    <cellStyle name="Grey 2 3 2 2" xfId="32756"/>
    <cellStyle name="Grey 2 3 3" xfId="32757"/>
    <cellStyle name="Grey 2 3 4" xfId="32758"/>
    <cellStyle name="Grey 2 4" xfId="14965"/>
    <cellStyle name="Grey 2 4 2" xfId="32759"/>
    <cellStyle name="Grey 2 5" xfId="32760"/>
    <cellStyle name="Grey 2 5 2" xfId="32761"/>
    <cellStyle name="Grey 3" xfId="6402"/>
    <cellStyle name="Grey 3 2" xfId="6403"/>
    <cellStyle name="Grey 3 2 2" xfId="10250"/>
    <cellStyle name="Grey 3 2 2 2" xfId="32762"/>
    <cellStyle name="Grey 3 2 2 2 2" xfId="32763"/>
    <cellStyle name="Grey 3 2 2 3" xfId="32764"/>
    <cellStyle name="Grey 3 2 3" xfId="15717"/>
    <cellStyle name="Grey 3 2 3 2" xfId="32765"/>
    <cellStyle name="Grey 3 2 3 2 2" xfId="32766"/>
    <cellStyle name="Grey 3 2 3 3" xfId="32767"/>
    <cellStyle name="Grey 3 2 4" xfId="32768"/>
    <cellStyle name="Grey 3 2 4 2" xfId="32769"/>
    <cellStyle name="Grey 3 2 5" xfId="32770"/>
    <cellStyle name="Grey 3 2 5 2" xfId="32771"/>
    <cellStyle name="Grey 3 2 6" xfId="32772"/>
    <cellStyle name="Grey 3 3" xfId="6404"/>
    <cellStyle name="Grey 3 3 2" xfId="16728"/>
    <cellStyle name="Grey 3 3 2 2" xfId="32773"/>
    <cellStyle name="Grey 3 3 3" xfId="32774"/>
    <cellStyle name="Grey 3 3 4" xfId="32775"/>
    <cellStyle name="Grey 3 4" xfId="14966"/>
    <cellStyle name="Grey 3 4 2" xfId="32776"/>
    <cellStyle name="Grey 3 5" xfId="32777"/>
    <cellStyle name="Grey 3 5 2" xfId="32778"/>
    <cellStyle name="Grey 4" xfId="6405"/>
    <cellStyle name="Grey 4 2" xfId="6406"/>
    <cellStyle name="Grey 4 2 2" xfId="16729"/>
    <cellStyle name="Grey 4 2 2 2" xfId="32779"/>
    <cellStyle name="Grey 4 2 3" xfId="32780"/>
    <cellStyle name="Grey 4 2 4" xfId="32781"/>
    <cellStyle name="Grey 4 2 5" xfId="32782"/>
    <cellStyle name="Grey 4 3" xfId="6407"/>
    <cellStyle name="Grey 4 3 2" xfId="16730"/>
    <cellStyle name="Grey 4 4" xfId="14967"/>
    <cellStyle name="Grey 4 4 2" xfId="32783"/>
    <cellStyle name="Grey 5" xfId="6408"/>
    <cellStyle name="Grey 5 2" xfId="6409"/>
    <cellStyle name="Grey 5 2 2" xfId="12844"/>
    <cellStyle name="Grey 5 2 2 2" xfId="32784"/>
    <cellStyle name="Grey 5 2 2 2 2" xfId="32785"/>
    <cellStyle name="Grey 5 2 2 3" xfId="32786"/>
    <cellStyle name="Grey 5 2 3" xfId="15718"/>
    <cellStyle name="Grey 5 2 3 2" xfId="32787"/>
    <cellStyle name="Grey 5 2 4" xfId="32788"/>
    <cellStyle name="Grey 5 2 4 2" xfId="32789"/>
    <cellStyle name="Grey 5 3" xfId="12845"/>
    <cellStyle name="Grey 5 3 2" xfId="32790"/>
    <cellStyle name="Grey 5 3 2 2" xfId="32791"/>
    <cellStyle name="Grey 5 3 3" xfId="32792"/>
    <cellStyle name="Grey 5 4" xfId="14968"/>
    <cellStyle name="Grey 5 4 2" xfId="32793"/>
    <cellStyle name="Grey 5 4 2 2" xfId="32794"/>
    <cellStyle name="Grey 5 4 3" xfId="32795"/>
    <cellStyle name="Grey 5 5" xfId="32796"/>
    <cellStyle name="Grey 5 5 2" xfId="32797"/>
    <cellStyle name="Grey 5 6" xfId="32798"/>
    <cellStyle name="Grey 5 6 2" xfId="32799"/>
    <cellStyle name="Grey 6" xfId="6410"/>
    <cellStyle name="Grey 6 2" xfId="12846"/>
    <cellStyle name="Grey 6 2 2" xfId="32800"/>
    <cellStyle name="Grey 6 3" xfId="15719"/>
    <cellStyle name="Grey 6 4" xfId="32801"/>
    <cellStyle name="Grey 7" xfId="6411"/>
    <cellStyle name="Grey 7 2" xfId="32802"/>
    <cellStyle name="Grey 8" xfId="32803"/>
    <cellStyle name="Grey 8 2" xfId="32804"/>
    <cellStyle name="Grey 9" xfId="32805"/>
    <cellStyle name="Grey 9 2" xfId="32806"/>
    <cellStyle name="Grey_(C) WHE Proforma with ITC cash grant 10 Yr Amort_for deferral_102809" xfId="6412"/>
    <cellStyle name="g-tota - Style7" xfId="10251"/>
    <cellStyle name="Header" xfId="10928"/>
    <cellStyle name="Header1" xfId="6413"/>
    <cellStyle name="Header1 2" xfId="6414"/>
    <cellStyle name="Header1 2 2" xfId="14970"/>
    <cellStyle name="Header1 2 2 2" xfId="32807"/>
    <cellStyle name="Header1 2 2 2 2" xfId="32808"/>
    <cellStyle name="Header1 2 2 3" xfId="32809"/>
    <cellStyle name="Header1 2 3" xfId="32810"/>
    <cellStyle name="Header1 2 3 2" xfId="32811"/>
    <cellStyle name="Header1 2 4" xfId="32812"/>
    <cellStyle name="Header1 2 4 2" xfId="32813"/>
    <cellStyle name="Header1 3" xfId="6415"/>
    <cellStyle name="Header1 3 2" xfId="6416"/>
    <cellStyle name="Header1 3 2 2" xfId="15720"/>
    <cellStyle name="Header1 3 2 3" xfId="32814"/>
    <cellStyle name="Header1 3 3" xfId="14971"/>
    <cellStyle name="Header1 3 4" xfId="32815"/>
    <cellStyle name="Header1 4" xfId="6417"/>
    <cellStyle name="Header1 4 2" xfId="32816"/>
    <cellStyle name="Header1 5" xfId="14969"/>
    <cellStyle name="Header1 5 2" xfId="32817"/>
    <cellStyle name="Header1_AURORA Total New" xfId="6418"/>
    <cellStyle name="Header2" xfId="6419"/>
    <cellStyle name="Header2 2" xfId="6420"/>
    <cellStyle name="Header2 2 2" xfId="6421"/>
    <cellStyle name="Header2 2 2 2" xfId="32818"/>
    <cellStyle name="Header2 2 2 2 2" xfId="32819"/>
    <cellStyle name="Header2 2 2 3" xfId="32820"/>
    <cellStyle name="Header2 2 3" xfId="6422"/>
    <cellStyle name="Header2 2 3 2" xfId="32821"/>
    <cellStyle name="Header2 2 4" xfId="6423"/>
    <cellStyle name="Header2 2 4 2" xfId="32822"/>
    <cellStyle name="Header2 2 5" xfId="14973"/>
    <cellStyle name="Header2 2 6" xfId="20023"/>
    <cellStyle name="Header2 3" xfId="6424"/>
    <cellStyle name="Header2 3 2" xfId="6425"/>
    <cellStyle name="Header2 3 2 2" xfId="6426"/>
    <cellStyle name="Header2 3 2 3" xfId="6427"/>
    <cellStyle name="Header2 3 2 4" xfId="6428"/>
    <cellStyle name="Header2 3 2 5" xfId="6429"/>
    <cellStyle name="Header2 3 2 6" xfId="15721"/>
    <cellStyle name="Header2 3 2 7" xfId="20130"/>
    <cellStyle name="Header2 3 3" xfId="14974"/>
    <cellStyle name="Header2 3 4" xfId="32823"/>
    <cellStyle name="Header2 4" xfId="6430"/>
    <cellStyle name="Header2 4 2" xfId="6431"/>
    <cellStyle name="Header2 4 3" xfId="6432"/>
    <cellStyle name="Header2 4 4" xfId="6433"/>
    <cellStyle name="Header2 4 5" xfId="6434"/>
    <cellStyle name="Header2 4 6" xfId="15403"/>
    <cellStyle name="Header2 4 7" xfId="20060"/>
    <cellStyle name="Header2 5" xfId="6435"/>
    <cellStyle name="Header2 5 2" xfId="32824"/>
    <cellStyle name="Header2 6" xfId="14972"/>
    <cellStyle name="Header2_AURORA Total New" xfId="6436"/>
    <cellStyle name="Heading" xfId="10929"/>
    <cellStyle name="Heading 1" xfId="6437" builtinId="16" customBuiltin="1"/>
    <cellStyle name="Heading 1 2" xfId="6438"/>
    <cellStyle name="Heading 1 2 2" xfId="6439"/>
    <cellStyle name="Heading 1 2 2 2" xfId="10252"/>
    <cellStyle name="Heading 1 2 2 2 2" xfId="32825"/>
    <cellStyle name="Heading 1 2 2 2 2 2" xfId="32826"/>
    <cellStyle name="Heading 1 2 2 2 3" xfId="32827"/>
    <cellStyle name="Heading 1 2 2 3" xfId="14977"/>
    <cellStyle name="Heading 1 2 2 3 2" xfId="32828"/>
    <cellStyle name="Heading 1 2 2 4" xfId="32829"/>
    <cellStyle name="Heading 1 2 2 4 2" xfId="32830"/>
    <cellStyle name="Heading 1 2 3" xfId="6440"/>
    <cellStyle name="Heading 1 2 3 2" xfId="6441"/>
    <cellStyle name="Heading 1 2 3 2 2" xfId="16731"/>
    <cellStyle name="Heading 1 2 3 2 2 2" xfId="32831"/>
    <cellStyle name="Heading 1 2 3 2 3" xfId="32832"/>
    <cellStyle name="Heading 1 2 3 2 4" xfId="32833"/>
    <cellStyle name="Heading 1 2 3 3" xfId="6442"/>
    <cellStyle name="Heading 1 2 3 3 2" xfId="19663"/>
    <cellStyle name="Heading 1 2 3 3 3" xfId="32834"/>
    <cellStyle name="Heading 1 2 3 4" xfId="6443"/>
    <cellStyle name="Heading 1 2 3 4 2" xfId="19664"/>
    <cellStyle name="Heading 1 2 3 5" xfId="15722"/>
    <cellStyle name="Heading 1 2 4" xfId="10253"/>
    <cellStyle name="Heading 1 2 4 2" xfId="32835"/>
    <cellStyle name="Heading 1 2 4 2 2" xfId="32836"/>
    <cellStyle name="Heading 1 2 4 3" xfId="32837"/>
    <cellStyle name="Heading 1 2 4 4" xfId="32838"/>
    <cellStyle name="Heading 1 2 4 5" xfId="32839"/>
    <cellStyle name="Heading 1 2 5" xfId="12847"/>
    <cellStyle name="Heading 1 2 5 2" xfId="32840"/>
    <cellStyle name="Heading 1 2 5 2 2" xfId="32841"/>
    <cellStyle name="Heading 1 2 5 3" xfId="32842"/>
    <cellStyle name="Heading 1 2 5 4" xfId="32843"/>
    <cellStyle name="Heading 1 2 6" xfId="14976"/>
    <cellStyle name="Heading 1 2 6 2" xfId="32844"/>
    <cellStyle name="Heading 1 2 7" xfId="32845"/>
    <cellStyle name="Heading 1 3" xfId="6444"/>
    <cellStyle name="Heading 1 3 2" xfId="6445"/>
    <cellStyle name="Heading 1 3 2 2" xfId="16732"/>
    <cellStyle name="Heading 1 3 2 2 2" xfId="32846"/>
    <cellStyle name="Heading 1 3 2 3" xfId="32847"/>
    <cellStyle name="Heading 1 3 2 4" xfId="32848"/>
    <cellStyle name="Heading 1 3 3" xfId="6446"/>
    <cellStyle name="Heading 1 3 3 2" xfId="19665"/>
    <cellStyle name="Heading 1 3 3 2 2" xfId="32849"/>
    <cellStyle name="Heading 1 3 3 3" xfId="32850"/>
    <cellStyle name="Heading 1 3 4" xfId="6447"/>
    <cellStyle name="Heading 1 3 4 2" xfId="19666"/>
    <cellStyle name="Heading 1 3 5" xfId="14978"/>
    <cellStyle name="Heading 1 4" xfId="6448"/>
    <cellStyle name="Heading 1 4 2" xfId="6449"/>
    <cellStyle name="Heading 1 4 2 2" xfId="15723"/>
    <cellStyle name="Heading 1 4 3" xfId="14979"/>
    <cellStyle name="Heading 1 5" xfId="6450"/>
    <cellStyle name="Heading 1 5 2" xfId="32851"/>
    <cellStyle name="Heading 1 5 2 2" xfId="32852"/>
    <cellStyle name="Heading 1 5 3" xfId="32853"/>
    <cellStyle name="Heading 1 5 4" xfId="32854"/>
    <cellStyle name="Heading 1 6" xfId="10254"/>
    <cellStyle name="Heading 1 6 2" xfId="32855"/>
    <cellStyle name="Heading 1 6 3" xfId="32856"/>
    <cellStyle name="Heading 1 7" xfId="14975"/>
    <cellStyle name="Heading 1 8" xfId="32857"/>
    <cellStyle name="Heading 1 9" xfId="11018"/>
    <cellStyle name="Heading 1 9 2" xfId="39820"/>
    <cellStyle name="Heading 2" xfId="6451" builtinId="17" customBuiltin="1"/>
    <cellStyle name="Heading 2 2" xfId="6452"/>
    <cellStyle name="Heading 2 2 2" xfId="6453"/>
    <cellStyle name="Heading 2 2 2 2" xfId="10255"/>
    <cellStyle name="Heading 2 2 2 2 2" xfId="32858"/>
    <cellStyle name="Heading 2 2 2 2 2 2" xfId="32859"/>
    <cellStyle name="Heading 2 2 2 2 3" xfId="32860"/>
    <cellStyle name="Heading 2 2 2 3" xfId="14982"/>
    <cellStyle name="Heading 2 2 2 3 2" xfId="32861"/>
    <cellStyle name="Heading 2 2 2 4" xfId="32862"/>
    <cellStyle name="Heading 2 2 2 4 2" xfId="32863"/>
    <cellStyle name="Heading 2 2 3" xfId="6454"/>
    <cellStyle name="Heading 2 2 3 2" xfId="6455"/>
    <cellStyle name="Heading 2 2 3 2 2" xfId="16733"/>
    <cellStyle name="Heading 2 2 3 2 2 2" xfId="32864"/>
    <cellStyle name="Heading 2 2 3 2 3" xfId="32865"/>
    <cellStyle name="Heading 2 2 3 2 4" xfId="32866"/>
    <cellStyle name="Heading 2 2 3 3" xfId="6456"/>
    <cellStyle name="Heading 2 2 3 3 2" xfId="19667"/>
    <cellStyle name="Heading 2 2 3 3 3" xfId="32867"/>
    <cellStyle name="Heading 2 2 3 4" xfId="6457"/>
    <cellStyle name="Heading 2 2 3 4 2" xfId="19668"/>
    <cellStyle name="Heading 2 2 3 5" xfId="15724"/>
    <cellStyle name="Heading 2 2 4" xfId="10256"/>
    <cellStyle name="Heading 2 2 4 2" xfId="32868"/>
    <cellStyle name="Heading 2 2 4 2 2" xfId="32869"/>
    <cellStyle name="Heading 2 2 4 3" xfId="32870"/>
    <cellStyle name="Heading 2 2 4 4" xfId="32871"/>
    <cellStyle name="Heading 2 2 4 5" xfId="32872"/>
    <cellStyle name="Heading 2 2 5" xfId="12848"/>
    <cellStyle name="Heading 2 2 5 2" xfId="32873"/>
    <cellStyle name="Heading 2 2 5 2 2" xfId="32874"/>
    <cellStyle name="Heading 2 2 5 3" xfId="32875"/>
    <cellStyle name="Heading 2 2 5 4" xfId="32876"/>
    <cellStyle name="Heading 2 2 6" xfId="14981"/>
    <cellStyle name="Heading 2 2 6 2" xfId="32877"/>
    <cellStyle name="Heading 2 2 7" xfId="32878"/>
    <cellStyle name="Heading 2 3" xfId="6458"/>
    <cellStyle name="Heading 2 3 2" xfId="6459"/>
    <cellStyle name="Heading 2 3 2 2" xfId="16734"/>
    <cellStyle name="Heading 2 3 2 2 2" xfId="32879"/>
    <cellStyle name="Heading 2 3 2 3" xfId="32880"/>
    <cellStyle name="Heading 2 3 2 4" xfId="32881"/>
    <cellStyle name="Heading 2 3 3" xfId="6460"/>
    <cellStyle name="Heading 2 3 3 2" xfId="19669"/>
    <cellStyle name="Heading 2 3 3 2 2" xfId="32882"/>
    <cellStyle name="Heading 2 3 3 3" xfId="32883"/>
    <cellStyle name="Heading 2 3 4" xfId="6461"/>
    <cellStyle name="Heading 2 3 4 2" xfId="19670"/>
    <cellStyle name="Heading 2 3 5" xfId="14983"/>
    <cellStyle name="Heading 2 4" xfId="6462"/>
    <cellStyle name="Heading 2 4 2" xfId="6463"/>
    <cellStyle name="Heading 2 4 2 2" xfId="15725"/>
    <cellStyle name="Heading 2 4 3" xfId="14984"/>
    <cellStyle name="Heading 2 5" xfId="6464"/>
    <cellStyle name="Heading 2 5 2" xfId="32884"/>
    <cellStyle name="Heading 2 5 2 2" xfId="32885"/>
    <cellStyle name="Heading 2 5 3" xfId="32886"/>
    <cellStyle name="Heading 2 5 4" xfId="32887"/>
    <cellStyle name="Heading 2 6" xfId="10257"/>
    <cellStyle name="Heading 2 6 2" xfId="32888"/>
    <cellStyle name="Heading 2 6 3" xfId="32889"/>
    <cellStyle name="Heading 2 7" xfId="14980"/>
    <cellStyle name="Heading 2 8" xfId="32890"/>
    <cellStyle name="Heading 2 9" xfId="11019"/>
    <cellStyle name="Heading 2 9 2" xfId="39821"/>
    <cellStyle name="Heading 3" xfId="6465" builtinId="18" customBuiltin="1"/>
    <cellStyle name="Heading 3 2" xfId="6466"/>
    <cellStyle name="Heading 3 2 2" xfId="6467"/>
    <cellStyle name="Heading 3 2 2 2" xfId="10258"/>
    <cellStyle name="Heading 3 2 2 2 2" xfId="32891"/>
    <cellStyle name="Heading 3 2 2 2 2 2" xfId="32892"/>
    <cellStyle name="Heading 3 2 2 2 3" xfId="32893"/>
    <cellStyle name="Heading 3 2 2 3" xfId="14985"/>
    <cellStyle name="Heading 3 2 2 3 2" xfId="32894"/>
    <cellStyle name="Heading 3 2 2 4" xfId="32895"/>
    <cellStyle name="Heading 3 2 2 4 2" xfId="32896"/>
    <cellStyle name="Heading 3 2 3" xfId="6468"/>
    <cellStyle name="Heading 3 2 3 2" xfId="12849"/>
    <cellStyle name="Heading 3 2 3 2 2" xfId="32897"/>
    <cellStyle name="Heading 3 2 3 2 2 2" xfId="32898"/>
    <cellStyle name="Heading 3 2 3 2 3" xfId="32899"/>
    <cellStyle name="Heading 3 2 3 2 4" xfId="32900"/>
    <cellStyle name="Heading 3 2 3 3" xfId="12850"/>
    <cellStyle name="Heading 3 2 3 3 2" xfId="32901"/>
    <cellStyle name="Heading 3 2 3 3 3" xfId="32902"/>
    <cellStyle name="Heading 3 2 3 4" xfId="32903"/>
    <cellStyle name="Heading 3 2 3 4 2" xfId="32904"/>
    <cellStyle name="Heading 3 2 3 4 3" xfId="32905"/>
    <cellStyle name="Heading 3 2 3 5" xfId="39822"/>
    <cellStyle name="Heading 3 2 4" xfId="10259"/>
    <cellStyle name="Heading 3 2 4 2" xfId="32906"/>
    <cellStyle name="Heading 3 2 4 2 2" xfId="32907"/>
    <cellStyle name="Heading 3 2 4 3" xfId="32908"/>
    <cellStyle name="Heading 3 2 4 4" xfId="32909"/>
    <cellStyle name="Heading 3 2 4 5" xfId="32910"/>
    <cellStyle name="Heading 3 2 5" xfId="12851"/>
    <cellStyle name="Heading 3 2 5 2" xfId="32911"/>
    <cellStyle name="Heading 3 2 5 3" xfId="32912"/>
    <cellStyle name="Heading 3 2 6" xfId="32913"/>
    <cellStyle name="Heading 3 2 6 2" xfId="32914"/>
    <cellStyle name="Heading 3 3" xfId="6469"/>
    <cellStyle name="Heading 3 3 2" xfId="6470"/>
    <cellStyle name="Heading 3 3 2 2" xfId="16735"/>
    <cellStyle name="Heading 3 3 2 2 2" xfId="32915"/>
    <cellStyle name="Heading 3 3 2 3" xfId="32916"/>
    <cellStyle name="Heading 3 3 3" xfId="6471"/>
    <cellStyle name="Heading 3 3 3 2" xfId="19671"/>
    <cellStyle name="Heading 3 3 4" xfId="6472"/>
    <cellStyle name="Heading 3 3 4 2" xfId="19672"/>
    <cellStyle name="Heading 3 3 5" xfId="14986"/>
    <cellStyle name="Heading 3 4" xfId="10260"/>
    <cellStyle name="Heading 3 4 2" xfId="32917"/>
    <cellStyle name="Heading 3 4 2 2" xfId="32918"/>
    <cellStyle name="Heading 3 4 2 2 2" xfId="32919"/>
    <cellStyle name="Heading 3 4 2 3" xfId="32920"/>
    <cellStyle name="Heading 3 4 2 4" xfId="32921"/>
    <cellStyle name="Heading 3 4 3" xfId="32922"/>
    <cellStyle name="Heading 3 4 3 2" xfId="32923"/>
    <cellStyle name="Heading 3 4 4" xfId="32924"/>
    <cellStyle name="Heading 3 4 4 2" xfId="32925"/>
    <cellStyle name="Heading 3 5" xfId="10261"/>
    <cellStyle name="Heading 3 5 2" xfId="12852"/>
    <cellStyle name="Heading 3 5 2 2" xfId="32926"/>
    <cellStyle name="Heading 3 5 2 3" xfId="32927"/>
    <cellStyle name="Heading 3 5 3" xfId="32928"/>
    <cellStyle name="Heading 3 6" xfId="10262"/>
    <cellStyle name="Heading 3 6 2" xfId="32929"/>
    <cellStyle name="Heading 3 6 2 2" xfId="32930"/>
    <cellStyle name="Heading 3 6 3" xfId="32931"/>
    <cellStyle name="Heading 3 6 4" xfId="32932"/>
    <cellStyle name="Heading 3 6 5" xfId="32933"/>
    <cellStyle name="Heading 3 7" xfId="10263"/>
    <cellStyle name="Heading 3 7 2" xfId="32934"/>
    <cellStyle name="Heading 3 7 3" xfId="32935"/>
    <cellStyle name="Heading 3 8" xfId="32936"/>
    <cellStyle name="Heading 3 9" xfId="32937"/>
    <cellStyle name="Heading 4" xfId="6473" builtinId="19" customBuiltin="1"/>
    <cellStyle name="Heading 4 2" xfId="6474"/>
    <cellStyle name="Heading 4 2 2" xfId="6475"/>
    <cellStyle name="Heading 4 2 2 2" xfId="10264"/>
    <cellStyle name="Heading 4 2 2 2 2" xfId="32938"/>
    <cellStyle name="Heading 4 2 2 2 2 2" xfId="32939"/>
    <cellStyle name="Heading 4 2 2 2 3" xfId="32940"/>
    <cellStyle name="Heading 4 2 2 3" xfId="14987"/>
    <cellStyle name="Heading 4 2 2 3 2" xfId="32941"/>
    <cellStyle name="Heading 4 2 2 4" xfId="32942"/>
    <cellStyle name="Heading 4 2 2 4 2" xfId="32943"/>
    <cellStyle name="Heading 4 2 3" xfId="6476"/>
    <cellStyle name="Heading 4 2 3 2" xfId="12853"/>
    <cellStyle name="Heading 4 2 3 2 2" xfId="32944"/>
    <cellStyle name="Heading 4 2 3 2 2 2" xfId="32945"/>
    <cellStyle name="Heading 4 2 3 2 3" xfId="32946"/>
    <cellStyle name="Heading 4 2 3 2 4" xfId="32947"/>
    <cellStyle name="Heading 4 2 3 3" xfId="12854"/>
    <cellStyle name="Heading 4 2 3 3 2" xfId="32948"/>
    <cellStyle name="Heading 4 2 3 3 3" xfId="32949"/>
    <cellStyle name="Heading 4 2 3 4" xfId="32950"/>
    <cellStyle name="Heading 4 2 3 4 2" xfId="32951"/>
    <cellStyle name="Heading 4 2 4" xfId="10265"/>
    <cellStyle name="Heading 4 2 4 2" xfId="32952"/>
    <cellStyle name="Heading 4 2 4 2 2" xfId="32953"/>
    <cellStyle name="Heading 4 2 4 3" xfId="32954"/>
    <cellStyle name="Heading 4 2 4 4" xfId="32955"/>
    <cellStyle name="Heading 4 2 4 5" xfId="32956"/>
    <cellStyle name="Heading 4 2 5" xfId="12855"/>
    <cellStyle name="Heading 4 2 5 2" xfId="32957"/>
    <cellStyle name="Heading 4 2 5 3" xfId="32958"/>
    <cellStyle name="Heading 4 2 6" xfId="32959"/>
    <cellStyle name="Heading 4 2 6 2" xfId="32960"/>
    <cellStyle name="Heading 4 3" xfId="6477"/>
    <cellStyle name="Heading 4 3 2" xfId="6478"/>
    <cellStyle name="Heading 4 3 2 2" xfId="16736"/>
    <cellStyle name="Heading 4 3 2 2 2" xfId="32961"/>
    <cellStyle name="Heading 4 3 2 3" xfId="32962"/>
    <cellStyle name="Heading 4 3 3" xfId="6479"/>
    <cellStyle name="Heading 4 3 3 2" xfId="19673"/>
    <cellStyle name="Heading 4 3 4" xfId="6480"/>
    <cellStyle name="Heading 4 3 4 2" xfId="19674"/>
    <cellStyle name="Heading 4 3 5" xfId="14988"/>
    <cellStyle name="Heading 4 4" xfId="10266"/>
    <cellStyle name="Heading 4 4 2" xfId="32963"/>
    <cellStyle name="Heading 4 4 2 2" xfId="32964"/>
    <cellStyle name="Heading 4 4 2 2 2" xfId="32965"/>
    <cellStyle name="Heading 4 4 2 3" xfId="32966"/>
    <cellStyle name="Heading 4 4 2 4" xfId="32967"/>
    <cellStyle name="Heading 4 4 3" xfId="32968"/>
    <cellStyle name="Heading 4 4 3 2" xfId="32969"/>
    <cellStyle name="Heading 4 4 4" xfId="32970"/>
    <cellStyle name="Heading 4 4 4 2" xfId="32971"/>
    <cellStyle name="Heading 4 5" xfId="10267"/>
    <cellStyle name="Heading 4 5 2" xfId="12856"/>
    <cellStyle name="Heading 4 5 2 2" xfId="32972"/>
    <cellStyle name="Heading 4 5 2 3" xfId="32973"/>
    <cellStyle name="Heading 4 5 3" xfId="32974"/>
    <cellStyle name="Heading 4 6" xfId="10268"/>
    <cellStyle name="Heading 4 6 2" xfId="32975"/>
    <cellStyle name="Heading 4 6 2 2" xfId="32976"/>
    <cellStyle name="Heading 4 6 3" xfId="32977"/>
    <cellStyle name="Heading 4 6 4" xfId="32978"/>
    <cellStyle name="Heading 4 6 5" xfId="32979"/>
    <cellStyle name="Heading 4 7" xfId="10269"/>
    <cellStyle name="Heading 4 7 2" xfId="32980"/>
    <cellStyle name="Heading 4 7 3" xfId="32981"/>
    <cellStyle name="Heading 4 8" xfId="32982"/>
    <cellStyle name="Heading 4 9" xfId="32983"/>
    <cellStyle name="Heading 5" xfId="32984"/>
    <cellStyle name="Heading1" xfId="6481"/>
    <cellStyle name="Heading1 2" xfId="6482"/>
    <cellStyle name="Heading1 2 2" xfId="14990"/>
    <cellStyle name="Heading1 2 2 2" xfId="32985"/>
    <cellStyle name="Heading1 2 3" xfId="32986"/>
    <cellStyle name="Heading1 2 3 2" xfId="32987"/>
    <cellStyle name="Heading1 3" xfId="6483"/>
    <cellStyle name="Heading1 3 2" xfId="6484"/>
    <cellStyle name="Heading1 3 2 2" xfId="15726"/>
    <cellStyle name="Heading1 3 2 3" xfId="32988"/>
    <cellStyle name="Heading1 3 3" xfId="14991"/>
    <cellStyle name="Heading1 3 4" xfId="32989"/>
    <cellStyle name="Heading1 4" xfId="6485"/>
    <cellStyle name="Heading1 4 2" xfId="32990"/>
    <cellStyle name="Heading1 5" xfId="14989"/>
    <cellStyle name="Heading1 5 2" xfId="32991"/>
    <cellStyle name="Heading1 6" xfId="32992"/>
    <cellStyle name="Heading1 6 2" xfId="32993"/>
    <cellStyle name="Heading2" xfId="6486"/>
    <cellStyle name="Heading2 2" xfId="6487"/>
    <cellStyle name="Heading2 2 2" xfId="14993"/>
    <cellStyle name="Heading2 2 2 2" xfId="32994"/>
    <cellStyle name="Heading2 2 3" xfId="32995"/>
    <cellStyle name="Heading2 2 3 2" xfId="32996"/>
    <cellStyle name="Heading2 3" xfId="6488"/>
    <cellStyle name="Heading2 3 2" xfId="6489"/>
    <cellStyle name="Heading2 3 2 2" xfId="15727"/>
    <cellStyle name="Heading2 3 2 3" xfId="32997"/>
    <cellStyle name="Heading2 3 3" xfId="14994"/>
    <cellStyle name="Heading2 3 4" xfId="32998"/>
    <cellStyle name="Heading2 4" xfId="6490"/>
    <cellStyle name="Heading2 4 2" xfId="32999"/>
    <cellStyle name="Heading2 5" xfId="14992"/>
    <cellStyle name="Heading2 5 2" xfId="33000"/>
    <cellStyle name="Heading2 6" xfId="33001"/>
    <cellStyle name="Heading2 6 2" xfId="33002"/>
    <cellStyle name="HeadlineStyle" xfId="10270"/>
    <cellStyle name="HeadlineStyle 2" xfId="10271"/>
    <cellStyle name="HeadlineStyle 2 2" xfId="33003"/>
    <cellStyle name="HeadlineStyle 2 2 2" xfId="33004"/>
    <cellStyle name="HeadlineStyle 2 2 2 2" xfId="33005"/>
    <cellStyle name="HeadlineStyle 2 3" xfId="33006"/>
    <cellStyle name="HeadlineStyle 2 3 2" xfId="33007"/>
    <cellStyle name="HeadlineStyle 2 4" xfId="33008"/>
    <cellStyle name="HeadlineStyle 2 4 2" xfId="33009"/>
    <cellStyle name="HeadlineStyle 3" xfId="33010"/>
    <cellStyle name="HeadlineStyle 3 2" xfId="33011"/>
    <cellStyle name="HeadlineStyle 3 2 2" xfId="33012"/>
    <cellStyle name="HeadlineStyle 4" xfId="33013"/>
    <cellStyle name="HeadlineStyle 4 2" xfId="33014"/>
    <cellStyle name="HeadlineStyle 4 2 2" xfId="33015"/>
    <cellStyle name="HeadlineStyle 4 3" xfId="33016"/>
    <cellStyle name="HeadlineStyle 5" xfId="33017"/>
    <cellStyle name="HeadlineStyle 5 2" xfId="33018"/>
    <cellStyle name="HeadlineStyle 6" xfId="33019"/>
    <cellStyle name="HeadlineStyle 6 2" xfId="33020"/>
    <cellStyle name="HeadlineStyleJustified" xfId="10272"/>
    <cellStyle name="HeadlineStyleJustified 2" xfId="10273"/>
    <cellStyle name="HeadlineStyleJustified 2 2" xfId="33021"/>
    <cellStyle name="HeadlineStyleJustified 2 2 2" xfId="33022"/>
    <cellStyle name="HeadlineStyleJustified 2 2 2 2" xfId="33023"/>
    <cellStyle name="HeadlineStyleJustified 2 3" xfId="33024"/>
    <cellStyle name="HeadlineStyleJustified 2 3 2" xfId="33025"/>
    <cellStyle name="HeadlineStyleJustified 2 4" xfId="33026"/>
    <cellStyle name="HeadlineStyleJustified 2 4 2" xfId="33027"/>
    <cellStyle name="HeadlineStyleJustified 3" xfId="33028"/>
    <cellStyle name="HeadlineStyleJustified 3 2" xfId="33029"/>
    <cellStyle name="HeadlineStyleJustified 3 2 2" xfId="33030"/>
    <cellStyle name="HeadlineStyleJustified 4" xfId="33031"/>
    <cellStyle name="HeadlineStyleJustified 4 2" xfId="33032"/>
    <cellStyle name="HeadlineStyleJustified 4 2 2" xfId="33033"/>
    <cellStyle name="HeadlineStyleJustified 4 3" xfId="33034"/>
    <cellStyle name="HeadlineStyleJustified 5" xfId="33035"/>
    <cellStyle name="HeadlineStyleJustified 5 2" xfId="33036"/>
    <cellStyle name="HeadlineStyleJustified 6" xfId="33037"/>
    <cellStyle name="HeadlineStyleJustified 6 2" xfId="33038"/>
    <cellStyle name="Hyperlink 2" xfId="6491"/>
    <cellStyle name="Hyperlink 2 2" xfId="14995"/>
    <cellStyle name="Hyperlink 2 2 2" xfId="33039"/>
    <cellStyle name="Hyperlink 2 2 2 2" xfId="33040"/>
    <cellStyle name="Hyperlink 2 2 3" xfId="33041"/>
    <cellStyle name="Hyperlink 2 3" xfId="33042"/>
    <cellStyle name="Hyperlink 2 3 2" xfId="33043"/>
    <cellStyle name="Hyperlink 2 4" xfId="33044"/>
    <cellStyle name="Hyperlink 2 4 2" xfId="33045"/>
    <cellStyle name="Hyperlink 3" xfId="6492"/>
    <cellStyle name="Hyperlink 3 2" xfId="19675"/>
    <cellStyle name="Hyperlink_LSR1 OM Budget rev 2010 03-09" xfId="40107"/>
    <cellStyle name="Input" xfId="6493" builtinId="20" customBuiltin="1"/>
    <cellStyle name="Input [yellow]" xfId="6494"/>
    <cellStyle name="Input [yellow] 2" xfId="6495"/>
    <cellStyle name="Input [yellow] 2 2" xfId="6496"/>
    <cellStyle name="Input [yellow] 2 2 2" xfId="6497"/>
    <cellStyle name="Input [yellow] 2 2 2 2" xfId="33046"/>
    <cellStyle name="Input [yellow] 2 2 2 2 2" xfId="33047"/>
    <cellStyle name="Input [yellow] 2 2 2 3" xfId="33048"/>
    <cellStyle name="Input [yellow] 2 2 3" xfId="6498"/>
    <cellStyle name="Input [yellow] 2 2 3 2" xfId="33049"/>
    <cellStyle name="Input [yellow] 2 2 3 2 2" xfId="33050"/>
    <cellStyle name="Input [yellow] 2 2 3 3" xfId="33051"/>
    <cellStyle name="Input [yellow] 2 2 4" xfId="6499"/>
    <cellStyle name="Input [yellow] 2 2 4 2" xfId="33052"/>
    <cellStyle name="Input [yellow] 2 2 5" xfId="6500"/>
    <cellStyle name="Input [yellow] 2 2 5 2" xfId="33053"/>
    <cellStyle name="Input [yellow] 2 2 6" xfId="15405"/>
    <cellStyle name="Input [yellow] 2 2 7" xfId="20062"/>
    <cellStyle name="Input [yellow] 2 3" xfId="6501"/>
    <cellStyle name="Input [yellow] 2 3 2" xfId="6502"/>
    <cellStyle name="Input [yellow] 2 3 2 2" xfId="33054"/>
    <cellStyle name="Input [yellow] 2 3 3" xfId="6503"/>
    <cellStyle name="Input [yellow] 2 3 4" xfId="6504"/>
    <cellStyle name="Input [yellow] 2 3 5" xfId="6505"/>
    <cellStyle name="Input [yellow] 2 3 6" xfId="16737"/>
    <cellStyle name="Input [yellow] 2 3 7" xfId="20153"/>
    <cellStyle name="Input [yellow] 2 4" xfId="14998"/>
    <cellStyle name="Input [yellow] 2 4 2" xfId="33055"/>
    <cellStyle name="Input [yellow] 2 5" xfId="33056"/>
    <cellStyle name="Input [yellow] 2 5 2" xfId="33057"/>
    <cellStyle name="Input [yellow] 3" xfId="6506"/>
    <cellStyle name="Input [yellow] 3 2" xfId="6507"/>
    <cellStyle name="Input [yellow] 3 2 2" xfId="6508"/>
    <cellStyle name="Input [yellow] 3 2 2 2" xfId="33058"/>
    <cellStyle name="Input [yellow] 3 2 2 2 2" xfId="33059"/>
    <cellStyle name="Input [yellow] 3 2 2 3" xfId="33060"/>
    <cellStyle name="Input [yellow] 3 2 3" xfId="6509"/>
    <cellStyle name="Input [yellow] 3 2 3 2" xfId="33061"/>
    <cellStyle name="Input [yellow] 3 2 3 2 2" xfId="33062"/>
    <cellStyle name="Input [yellow] 3 2 3 3" xfId="33063"/>
    <cellStyle name="Input [yellow] 3 2 4" xfId="6510"/>
    <cellStyle name="Input [yellow] 3 2 4 2" xfId="33064"/>
    <cellStyle name="Input [yellow] 3 2 5" xfId="6511"/>
    <cellStyle name="Input [yellow] 3 2 5 2" xfId="33065"/>
    <cellStyle name="Input [yellow] 3 2 6" xfId="15406"/>
    <cellStyle name="Input [yellow] 3 2 7" xfId="20063"/>
    <cellStyle name="Input [yellow] 3 3" xfId="6512"/>
    <cellStyle name="Input [yellow] 3 3 2" xfId="6513"/>
    <cellStyle name="Input [yellow] 3 3 2 2" xfId="33066"/>
    <cellStyle name="Input [yellow] 3 3 3" xfId="6514"/>
    <cellStyle name="Input [yellow] 3 3 4" xfId="6515"/>
    <cellStyle name="Input [yellow] 3 3 5" xfId="6516"/>
    <cellStyle name="Input [yellow] 3 3 6" xfId="16738"/>
    <cellStyle name="Input [yellow] 3 3 7" xfId="20154"/>
    <cellStyle name="Input [yellow] 3 4" xfId="14999"/>
    <cellStyle name="Input [yellow] 3 4 2" xfId="33067"/>
    <cellStyle name="Input [yellow] 3 5" xfId="33068"/>
    <cellStyle name="Input [yellow] 3 5 2" xfId="33069"/>
    <cellStyle name="Input [yellow] 4" xfId="6517"/>
    <cellStyle name="Input [yellow] 4 2" xfId="6518"/>
    <cellStyle name="Input [yellow] 4 2 2" xfId="6519"/>
    <cellStyle name="Input [yellow] 4 2 2 2" xfId="33070"/>
    <cellStyle name="Input [yellow] 4 2 3" xfId="6520"/>
    <cellStyle name="Input [yellow] 4 2 4" xfId="6521"/>
    <cellStyle name="Input [yellow] 4 2 5" xfId="6522"/>
    <cellStyle name="Input [yellow] 4 2 6" xfId="15407"/>
    <cellStyle name="Input [yellow] 4 2 7" xfId="20064"/>
    <cellStyle name="Input [yellow] 4 3" xfId="6523"/>
    <cellStyle name="Input [yellow] 4 3 2" xfId="6524"/>
    <cellStyle name="Input [yellow] 4 3 3" xfId="6525"/>
    <cellStyle name="Input [yellow] 4 3 4" xfId="6526"/>
    <cellStyle name="Input [yellow] 4 3 5" xfId="6527"/>
    <cellStyle name="Input [yellow] 4 3 6" xfId="16739"/>
    <cellStyle name="Input [yellow] 4 3 7" xfId="20155"/>
    <cellStyle name="Input [yellow] 4 4" xfId="15000"/>
    <cellStyle name="Input [yellow] 4 4 2" xfId="33071"/>
    <cellStyle name="Input [yellow] 5" xfId="6528"/>
    <cellStyle name="Input [yellow] 5 2" xfId="6529"/>
    <cellStyle name="Input [yellow] 5 2 2" xfId="6530"/>
    <cellStyle name="Input [yellow] 5 2 2 2" xfId="33072"/>
    <cellStyle name="Input [yellow] 5 2 2 2 2" xfId="33073"/>
    <cellStyle name="Input [yellow] 5 2 2 3" xfId="33074"/>
    <cellStyle name="Input [yellow] 5 2 3" xfId="6531"/>
    <cellStyle name="Input [yellow] 5 2 3 2" xfId="33075"/>
    <cellStyle name="Input [yellow] 5 2 4" xfId="6532"/>
    <cellStyle name="Input [yellow] 5 2 4 2" xfId="33076"/>
    <cellStyle name="Input [yellow] 5 2 5" xfId="6533"/>
    <cellStyle name="Input [yellow] 5 2 6" xfId="15728"/>
    <cellStyle name="Input [yellow] 5 2 7" xfId="20131"/>
    <cellStyle name="Input [yellow] 5 3" xfId="12857"/>
    <cellStyle name="Input [yellow] 5 3 2" xfId="33077"/>
    <cellStyle name="Input [yellow] 5 3 2 2" xfId="33078"/>
    <cellStyle name="Input [yellow] 5 3 3" xfId="33079"/>
    <cellStyle name="Input [yellow] 5 4" xfId="15001"/>
    <cellStyle name="Input [yellow] 5 4 2" xfId="33080"/>
    <cellStyle name="Input [yellow] 5 4 2 2" xfId="33081"/>
    <cellStyle name="Input [yellow] 5 4 3" xfId="33082"/>
    <cellStyle name="Input [yellow] 5 5" xfId="33083"/>
    <cellStyle name="Input [yellow] 5 5 2" xfId="33084"/>
    <cellStyle name="Input [yellow] 5 6" xfId="33085"/>
    <cellStyle name="Input [yellow] 5 6 2" xfId="33086"/>
    <cellStyle name="Input [yellow] 6" xfId="6534"/>
    <cellStyle name="Input [yellow] 6 2" xfId="6535"/>
    <cellStyle name="Input [yellow] 6 2 2" xfId="33087"/>
    <cellStyle name="Input [yellow] 6 3" xfId="6536"/>
    <cellStyle name="Input [yellow] 6 4" xfId="6537"/>
    <cellStyle name="Input [yellow] 6 5" xfId="6538"/>
    <cellStyle name="Input [yellow] 6 6" xfId="15404"/>
    <cellStyle name="Input [yellow] 6 7" xfId="20061"/>
    <cellStyle name="Input [yellow] 7" xfId="6539"/>
    <cellStyle name="Input [yellow] 7 2" xfId="33088"/>
    <cellStyle name="Input [yellow] 8" xfId="14997"/>
    <cellStyle name="Input [yellow] 8 2" xfId="33089"/>
    <cellStyle name="Input [yellow] 9" xfId="33090"/>
    <cellStyle name="Input [yellow] 9 2" xfId="33091"/>
    <cellStyle name="Input [yellow]_(C) WHE Proforma with ITC cash grant 10 Yr Amort_for deferral_102809" xfId="6540"/>
    <cellStyle name="Input 10" xfId="6541"/>
    <cellStyle name="Input 10 2" xfId="6542"/>
    <cellStyle name="Input 10 2 2" xfId="33092"/>
    <cellStyle name="Input 10 2 2 2" xfId="33093"/>
    <cellStyle name="Input 10 2 3" xfId="33094"/>
    <cellStyle name="Input 10 3" xfId="6543"/>
    <cellStyle name="Input 10 3 2" xfId="33095"/>
    <cellStyle name="Input 10 4" xfId="6544"/>
    <cellStyle name="Input 10 4 2" xfId="33096"/>
    <cellStyle name="Input 10 5" xfId="6545"/>
    <cellStyle name="Input 10 6" xfId="15002"/>
    <cellStyle name="Input 10 7" xfId="20025"/>
    <cellStyle name="Input 11" xfId="6546"/>
    <cellStyle name="Input 11 2" xfId="15003"/>
    <cellStyle name="Input 11 2 2" xfId="33097"/>
    <cellStyle name="Input 11 2 2 2" xfId="33098"/>
    <cellStyle name="Input 11 2 3" xfId="33099"/>
    <cellStyle name="Input 11 3" xfId="33100"/>
    <cellStyle name="Input 11 3 2" xfId="33101"/>
    <cellStyle name="Input 11 4" xfId="33102"/>
    <cellStyle name="Input 11 4 2" xfId="33103"/>
    <cellStyle name="Input 11 5" xfId="33104"/>
    <cellStyle name="Input 12" xfId="6547"/>
    <cellStyle name="Input 12 2" xfId="15004"/>
    <cellStyle name="Input 12 2 2" xfId="33105"/>
    <cellStyle name="Input 12 2 2 2" xfId="33106"/>
    <cellStyle name="Input 12 2 3" xfId="33107"/>
    <cellStyle name="Input 12 3" xfId="33108"/>
    <cellStyle name="Input 12 3 2" xfId="33109"/>
    <cellStyle name="Input 12 4" xfId="33110"/>
    <cellStyle name="Input 12 4 2" xfId="33111"/>
    <cellStyle name="Input 12 5" xfId="33112"/>
    <cellStyle name="Input 13" xfId="6548"/>
    <cellStyle name="Input 13 2" xfId="6549"/>
    <cellStyle name="Input 13 2 2" xfId="33113"/>
    <cellStyle name="Input 13 2 2 2" xfId="33114"/>
    <cellStyle name="Input 13 2 3" xfId="33115"/>
    <cellStyle name="Input 13 3" xfId="6550"/>
    <cellStyle name="Input 13 3 2" xfId="33116"/>
    <cellStyle name="Input 13 4" xfId="6551"/>
    <cellStyle name="Input 13 4 2" xfId="33117"/>
    <cellStyle name="Input 13 5" xfId="6552"/>
    <cellStyle name="Input 13 6" xfId="15005"/>
    <cellStyle name="Input 13 7" xfId="20026"/>
    <cellStyle name="Input 14" xfId="6553"/>
    <cellStyle name="Input 14 2" xfId="6554"/>
    <cellStyle name="Input 14 2 2" xfId="33118"/>
    <cellStyle name="Input 14 2 2 2" xfId="33119"/>
    <cellStyle name="Input 14 2 3" xfId="33120"/>
    <cellStyle name="Input 14 3" xfId="6555"/>
    <cellStyle name="Input 14 3 2" xfId="33121"/>
    <cellStyle name="Input 14 4" xfId="6556"/>
    <cellStyle name="Input 14 4 2" xfId="33122"/>
    <cellStyle name="Input 14 5" xfId="6557"/>
    <cellStyle name="Input 14 6" xfId="15006"/>
    <cellStyle name="Input 14 7" xfId="20027"/>
    <cellStyle name="Input 15" xfId="6558"/>
    <cellStyle name="Input 15 2" xfId="15007"/>
    <cellStyle name="Input 15 2 2" xfId="33123"/>
    <cellStyle name="Input 15 2 2 2" xfId="33124"/>
    <cellStyle name="Input 15 2 3" xfId="33125"/>
    <cellStyle name="Input 15 3" xfId="33126"/>
    <cellStyle name="Input 15 3 2" xfId="33127"/>
    <cellStyle name="Input 15 4" xfId="33128"/>
    <cellStyle name="Input 15 4 2" xfId="33129"/>
    <cellStyle name="Input 15 5" xfId="33130"/>
    <cellStyle name="Input 16" xfId="6559"/>
    <cellStyle name="Input 16 2" xfId="15008"/>
    <cellStyle name="Input 16 2 2" xfId="33131"/>
    <cellStyle name="Input 16 2 2 2" xfId="33132"/>
    <cellStyle name="Input 16 2 3" xfId="33133"/>
    <cellStyle name="Input 16 3" xfId="33134"/>
    <cellStyle name="Input 16 3 2" xfId="33135"/>
    <cellStyle name="Input 16 4" xfId="33136"/>
    <cellStyle name="Input 16 4 2" xfId="33137"/>
    <cellStyle name="Input 16 5" xfId="33138"/>
    <cellStyle name="Input 17" xfId="6560"/>
    <cellStyle name="Input 17 2" xfId="15009"/>
    <cellStyle name="Input 17 2 2" xfId="33139"/>
    <cellStyle name="Input 17 2 2 2" xfId="33140"/>
    <cellStyle name="Input 17 2 3" xfId="33141"/>
    <cellStyle name="Input 17 3" xfId="33142"/>
    <cellStyle name="Input 17 3 2" xfId="33143"/>
    <cellStyle name="Input 17 4" xfId="33144"/>
    <cellStyle name="Input 17 4 2" xfId="33145"/>
    <cellStyle name="Input 17 5" xfId="33146"/>
    <cellStyle name="Input 18" xfId="10274"/>
    <cellStyle name="Input 18 2" xfId="12858"/>
    <cellStyle name="Input 18 2 2" xfId="33147"/>
    <cellStyle name="Input 18 2 2 2" xfId="33148"/>
    <cellStyle name="Input 18 2 3" xfId="33149"/>
    <cellStyle name="Input 18 2 4" xfId="33150"/>
    <cellStyle name="Input 18 3" xfId="33151"/>
    <cellStyle name="Input 18 3 2" xfId="33152"/>
    <cellStyle name="Input 18 4" xfId="33153"/>
    <cellStyle name="Input 18 4 2" xfId="33154"/>
    <cellStyle name="Input 18 5" xfId="33155"/>
    <cellStyle name="Input 19" xfId="10275"/>
    <cellStyle name="Input 19 2" xfId="12859"/>
    <cellStyle name="Input 19 2 2" xfId="33156"/>
    <cellStyle name="Input 19 2 2 2" xfId="33157"/>
    <cellStyle name="Input 19 2 3" xfId="33158"/>
    <cellStyle name="Input 19 2 4" xfId="33159"/>
    <cellStyle name="Input 19 3" xfId="33160"/>
    <cellStyle name="Input 19 3 2" xfId="33161"/>
    <cellStyle name="Input 19 4" xfId="33162"/>
    <cellStyle name="Input 19 4 2" xfId="33163"/>
    <cellStyle name="Input 19 5" xfId="33164"/>
    <cellStyle name="Input 2" xfId="6561"/>
    <cellStyle name="Input 2 2" xfId="6562"/>
    <cellStyle name="Input 2 2 2" xfId="6563"/>
    <cellStyle name="Input 2 2 2 2" xfId="6564"/>
    <cellStyle name="Input 2 2 2 2 2" xfId="33165"/>
    <cellStyle name="Input 2 2 2 3" xfId="6565"/>
    <cellStyle name="Input 2 2 2 4" xfId="6566"/>
    <cellStyle name="Input 2 2 2 5" xfId="6567"/>
    <cellStyle name="Input 2 2 2 6" xfId="15408"/>
    <cellStyle name="Input 2 2 2 7" xfId="20065"/>
    <cellStyle name="Input 2 2 3" xfId="15011"/>
    <cellStyle name="Input 2 2 3 2" xfId="33166"/>
    <cellStyle name="Input 2 2 4" xfId="33167"/>
    <cellStyle name="Input 2 2 4 2" xfId="33168"/>
    <cellStyle name="Input 2 3" xfId="6568"/>
    <cellStyle name="Input 2 3 2" xfId="12860"/>
    <cellStyle name="Input 2 3 2 2" xfId="33169"/>
    <cellStyle name="Input 2 3 2 2 2" xfId="33170"/>
    <cellStyle name="Input 2 3 2 3" xfId="33171"/>
    <cellStyle name="Input 2 3 2 4" xfId="33172"/>
    <cellStyle name="Input 2 3 3" xfId="15729"/>
    <cellStyle name="Input 2 3 3 2" xfId="33173"/>
    <cellStyle name="Input 2 3 3 3" xfId="33174"/>
    <cellStyle name="Input 2 3 4" xfId="33175"/>
    <cellStyle name="Input 2 3 4 2" xfId="33176"/>
    <cellStyle name="Input 2 3 5" xfId="33177"/>
    <cellStyle name="Input 2 4" xfId="6569"/>
    <cellStyle name="Input 2 4 2" xfId="33178"/>
    <cellStyle name="Input 2 4 2 2" xfId="33179"/>
    <cellStyle name="Input 2 4 3" xfId="33180"/>
    <cellStyle name="Input 2 4 4" xfId="33181"/>
    <cellStyle name="Input 2 4 5" xfId="33182"/>
    <cellStyle name="Input 2 5" xfId="6570"/>
    <cellStyle name="Input 2 5 2" xfId="33183"/>
    <cellStyle name="Input 2 6" xfId="6571"/>
    <cellStyle name="Input 2 6 2" xfId="33184"/>
    <cellStyle name="Input 2 7" xfId="6572"/>
    <cellStyle name="Input 2 8" xfId="15010"/>
    <cellStyle name="Input 2 9" xfId="20028"/>
    <cellStyle name="Input 20" xfId="10276"/>
    <cellStyle name="Input 20 2" xfId="12861"/>
    <cellStyle name="Input 20 2 2" xfId="33185"/>
    <cellStyle name="Input 20 2 2 2" xfId="33186"/>
    <cellStyle name="Input 20 2 3" xfId="33187"/>
    <cellStyle name="Input 20 2 4" xfId="33188"/>
    <cellStyle name="Input 20 3" xfId="33189"/>
    <cellStyle name="Input 20 3 2" xfId="33190"/>
    <cellStyle name="Input 20 4" xfId="33191"/>
    <cellStyle name="Input 20 4 2" xfId="33192"/>
    <cellStyle name="Input 20 5" xfId="33193"/>
    <cellStyle name="Input 21" xfId="10277"/>
    <cellStyle name="Input 21 2" xfId="12862"/>
    <cellStyle name="Input 21 2 2" xfId="33194"/>
    <cellStyle name="Input 21 2 3" xfId="33195"/>
    <cellStyle name="Input 21 3" xfId="33196"/>
    <cellStyle name="Input 21 4" xfId="33197"/>
    <cellStyle name="Input 22" xfId="10278"/>
    <cellStyle name="Input 22 2" xfId="33198"/>
    <cellStyle name="Input 22 2 2" xfId="33199"/>
    <cellStyle name="Input 22 3" xfId="33200"/>
    <cellStyle name="Input 22 4" xfId="33201"/>
    <cellStyle name="Input 23" xfId="10279"/>
    <cellStyle name="Input 23 2" xfId="33202"/>
    <cellStyle name="Input 23 2 2" xfId="33203"/>
    <cellStyle name="Input 23 3" xfId="33204"/>
    <cellStyle name="Input 23 4" xfId="33205"/>
    <cellStyle name="Input 24" xfId="10280"/>
    <cellStyle name="Input 24 2" xfId="33206"/>
    <cellStyle name="Input 24 2 2" xfId="33207"/>
    <cellStyle name="Input 24 2 3" xfId="33208"/>
    <cellStyle name="Input 24 3" xfId="33209"/>
    <cellStyle name="Input 25" xfId="10281"/>
    <cellStyle name="Input 25 2" xfId="33210"/>
    <cellStyle name="Input 25 2 2" xfId="33211"/>
    <cellStyle name="Input 25 3" xfId="33212"/>
    <cellStyle name="Input 26" xfId="10282"/>
    <cellStyle name="Input 26 2" xfId="33213"/>
    <cellStyle name="Input 26 2 2" xfId="33214"/>
    <cellStyle name="Input 26 3" xfId="33215"/>
    <cellStyle name="Input 27" xfId="10283"/>
    <cellStyle name="Input 27 2" xfId="33216"/>
    <cellStyle name="Input 27 2 2" xfId="33217"/>
    <cellStyle name="Input 27 3" xfId="33218"/>
    <cellStyle name="Input 28" xfId="10284"/>
    <cellStyle name="Input 28 2" xfId="33219"/>
    <cellStyle name="Input 28 2 2" xfId="33220"/>
    <cellStyle name="Input 28 3" xfId="33221"/>
    <cellStyle name="Input 29" xfId="14996"/>
    <cellStyle name="Input 29 2" xfId="33222"/>
    <cellStyle name="Input 29 2 2" xfId="33223"/>
    <cellStyle name="Input 29 3" xfId="33224"/>
    <cellStyle name="Input 3" xfId="6573"/>
    <cellStyle name="Input 3 10" xfId="20029"/>
    <cellStyle name="Input 3 2" xfId="6574"/>
    <cellStyle name="Input 3 2 2" xfId="12863"/>
    <cellStyle name="Input 3 2 2 2" xfId="33225"/>
    <cellStyle name="Input 3 2 2 2 2" xfId="33226"/>
    <cellStyle name="Input 3 2 2 3" xfId="33227"/>
    <cellStyle name="Input 3 2 2 4" xfId="33228"/>
    <cellStyle name="Input 3 2 3" xfId="15730"/>
    <cellStyle name="Input 3 2 3 2" xfId="33229"/>
    <cellStyle name="Input 3 2 3 3" xfId="33230"/>
    <cellStyle name="Input 3 2 4" xfId="33231"/>
    <cellStyle name="Input 3 2 4 2" xfId="33232"/>
    <cellStyle name="Input 3 2 5" xfId="33233"/>
    <cellStyle name="Input 3 3" xfId="6575"/>
    <cellStyle name="Input 3 3 2" xfId="19676"/>
    <cellStyle name="Input 3 3 2 2" xfId="33234"/>
    <cellStyle name="Input 3 3 3" xfId="33235"/>
    <cellStyle name="Input 3 3 4" xfId="33236"/>
    <cellStyle name="Input 3 3 5" xfId="33237"/>
    <cellStyle name="Input 3 4" xfId="6576"/>
    <cellStyle name="Input 3 4 2" xfId="19677"/>
    <cellStyle name="Input 3 5" xfId="6577"/>
    <cellStyle name="Input 3 5 2" xfId="33238"/>
    <cellStyle name="Input 3 6" xfId="6578"/>
    <cellStyle name="Input 3 7" xfId="6579"/>
    <cellStyle name="Input 3 8" xfId="6580"/>
    <cellStyle name="Input 3 9" xfId="15012"/>
    <cellStyle name="Input 30" xfId="20024"/>
    <cellStyle name="Input 30 2" xfId="33239"/>
    <cellStyle name="Input 30 2 2" xfId="33240"/>
    <cellStyle name="Input 30 3" xfId="33241"/>
    <cellStyle name="Input 31" xfId="33242"/>
    <cellStyle name="Input 31 2" xfId="33243"/>
    <cellStyle name="Input 31 2 2" xfId="33244"/>
    <cellStyle name="Input 31 3" xfId="33245"/>
    <cellStyle name="Input 32" xfId="33246"/>
    <cellStyle name="Input 32 2" xfId="33247"/>
    <cellStyle name="Input 32 2 2" xfId="33248"/>
    <cellStyle name="Input 32 3" xfId="33249"/>
    <cellStyle name="Input 33" xfId="33250"/>
    <cellStyle name="Input 33 2" xfId="33251"/>
    <cellStyle name="Input 33 2 2" xfId="33252"/>
    <cellStyle name="Input 33 3" xfId="33253"/>
    <cellStyle name="Input 34" xfId="33254"/>
    <cellStyle name="Input 34 2" xfId="33255"/>
    <cellStyle name="Input 34 2 2" xfId="33256"/>
    <cellStyle name="Input 34 3" xfId="33257"/>
    <cellStyle name="Input 35" xfId="33258"/>
    <cellStyle name="Input 35 2" xfId="33259"/>
    <cellStyle name="Input 35 2 2" xfId="33260"/>
    <cellStyle name="Input 35 3" xfId="33261"/>
    <cellStyle name="Input 36" xfId="33262"/>
    <cellStyle name="Input 36 2" xfId="33263"/>
    <cellStyle name="Input 36 2 2" xfId="33264"/>
    <cellStyle name="Input 37" xfId="33265"/>
    <cellStyle name="Input 37 2" xfId="33266"/>
    <cellStyle name="Input 37 2 2" xfId="33267"/>
    <cellStyle name="Input 38" xfId="33268"/>
    <cellStyle name="Input 38 2" xfId="33269"/>
    <cellStyle name="Input 38 2 2" xfId="33270"/>
    <cellStyle name="Input 39" xfId="33271"/>
    <cellStyle name="Input 39 2" xfId="33272"/>
    <cellStyle name="Input 39 2 2" xfId="33273"/>
    <cellStyle name="Input 4" xfId="6581"/>
    <cellStyle name="Input 4 2" xfId="6582"/>
    <cellStyle name="Input 4 2 2" xfId="16740"/>
    <cellStyle name="Input 4 2 2 2" xfId="33274"/>
    <cellStyle name="Input 4 2 3" xfId="33275"/>
    <cellStyle name="Input 4 2 4" xfId="33276"/>
    <cellStyle name="Input 4 2 5" xfId="33277"/>
    <cellStyle name="Input 4 3" xfId="6583"/>
    <cellStyle name="Input 4 3 2" xfId="19678"/>
    <cellStyle name="Input 4 4" xfId="15013"/>
    <cellStyle name="Input 4 4 2" xfId="33278"/>
    <cellStyle name="Input 4 5" xfId="33279"/>
    <cellStyle name="Input 40" xfId="33280"/>
    <cellStyle name="Input 40 2" xfId="33281"/>
    <cellStyle name="Input 40 2 2" xfId="33282"/>
    <cellStyle name="Input 41" xfId="33283"/>
    <cellStyle name="Input 41 2" xfId="33284"/>
    <cellStyle name="Input 41 2 2" xfId="33285"/>
    <cellStyle name="Input 42" xfId="33286"/>
    <cellStyle name="Input 42 2" xfId="33287"/>
    <cellStyle name="Input 42 2 2" xfId="33288"/>
    <cellStyle name="Input 43" xfId="33289"/>
    <cellStyle name="Input 43 2" xfId="33290"/>
    <cellStyle name="Input 43 2 2" xfId="33291"/>
    <cellStyle name="Input 44" xfId="33292"/>
    <cellStyle name="Input 44 2" xfId="33293"/>
    <cellStyle name="Input 44 2 2" xfId="33294"/>
    <cellStyle name="Input 45" xfId="33295"/>
    <cellStyle name="Input 45 2" xfId="33296"/>
    <cellStyle name="Input 45 2 2" xfId="33297"/>
    <cellStyle name="Input 46" xfId="33298"/>
    <cellStyle name="Input 46 2" xfId="33299"/>
    <cellStyle name="Input 46 2 2" xfId="33300"/>
    <cellStyle name="Input 47" xfId="33301"/>
    <cellStyle name="Input 47 2" xfId="33302"/>
    <cellStyle name="Input 47 2 2" xfId="33303"/>
    <cellStyle name="Input 48" xfId="33304"/>
    <cellStyle name="Input 48 2" xfId="33305"/>
    <cellStyle name="Input 48 2 2" xfId="33306"/>
    <cellStyle name="Input 49" xfId="33307"/>
    <cellStyle name="Input 49 2" xfId="33308"/>
    <cellStyle name="Input 49 2 2" xfId="33309"/>
    <cellStyle name="Input 5" xfId="6584"/>
    <cellStyle name="Input 5 2" xfId="10285"/>
    <cellStyle name="Input 5 2 2" xfId="33310"/>
    <cellStyle name="Input 5 2 2 2" xfId="33311"/>
    <cellStyle name="Input 5 2 3" xfId="33312"/>
    <cellStyle name="Input 5 2 4" xfId="33313"/>
    <cellStyle name="Input 5 2 5" xfId="33314"/>
    <cellStyle name="Input 5 3" xfId="15014"/>
    <cellStyle name="Input 5 3 2" xfId="33315"/>
    <cellStyle name="Input 5 4" xfId="33316"/>
    <cellStyle name="Input 5 4 2" xfId="33317"/>
    <cellStyle name="Input 5 5" xfId="33318"/>
    <cellStyle name="Input 50" xfId="33319"/>
    <cellStyle name="Input 50 2" xfId="33320"/>
    <cellStyle name="Input 50 2 2" xfId="33321"/>
    <cellStyle name="Input 51" xfId="33322"/>
    <cellStyle name="Input 51 2" xfId="33323"/>
    <cellStyle name="Input 51 2 2" xfId="33324"/>
    <cellStyle name="Input 52" xfId="33325"/>
    <cellStyle name="Input 52 2" xfId="33326"/>
    <cellStyle name="Input 52 2 2" xfId="33327"/>
    <cellStyle name="Input 53" xfId="33328"/>
    <cellStyle name="Input 53 2" xfId="33329"/>
    <cellStyle name="Input 53 2 2" xfId="33330"/>
    <cellStyle name="Input 54" xfId="33331"/>
    <cellStyle name="Input 54 2" xfId="33332"/>
    <cellStyle name="Input 54 2 2" xfId="33333"/>
    <cellStyle name="Input 55" xfId="33334"/>
    <cellStyle name="Input 55 2" xfId="33335"/>
    <cellStyle name="Input 55 2 2" xfId="33336"/>
    <cellStyle name="Input 56" xfId="33337"/>
    <cellStyle name="Input 56 2" xfId="33338"/>
    <cellStyle name="Input 56 2 2" xfId="33339"/>
    <cellStyle name="Input 57" xfId="33340"/>
    <cellStyle name="Input 57 2" xfId="33341"/>
    <cellStyle name="Input 57 2 2" xfId="33342"/>
    <cellStyle name="Input 58" xfId="33343"/>
    <cellStyle name="Input 58 2" xfId="33344"/>
    <cellStyle name="Input 58 2 2" xfId="33345"/>
    <cellStyle name="Input 59" xfId="33346"/>
    <cellStyle name="Input 59 2" xfId="33347"/>
    <cellStyle name="Input 59 2 2" xfId="33348"/>
    <cellStyle name="Input 6" xfId="6585"/>
    <cellStyle name="Input 6 2" xfId="10286"/>
    <cellStyle name="Input 6 2 2" xfId="33349"/>
    <cellStyle name="Input 6 2 2 2" xfId="33350"/>
    <cellStyle name="Input 6 2 3" xfId="33351"/>
    <cellStyle name="Input 6 2 4" xfId="33352"/>
    <cellStyle name="Input 6 2 5" xfId="33353"/>
    <cellStyle name="Input 6 3" xfId="15015"/>
    <cellStyle name="Input 6 3 2" xfId="33354"/>
    <cellStyle name="Input 6 4" xfId="33355"/>
    <cellStyle name="Input 6 4 2" xfId="33356"/>
    <cellStyle name="Input 6 5" xfId="33357"/>
    <cellStyle name="Input 60" xfId="33358"/>
    <cellStyle name="Input 60 2" xfId="33359"/>
    <cellStyle name="Input 60 2 2" xfId="33360"/>
    <cellStyle name="Input 61" xfId="33361"/>
    <cellStyle name="Input 61 2" xfId="33362"/>
    <cellStyle name="Input 61 2 2" xfId="33363"/>
    <cellStyle name="Input 62" xfId="33364"/>
    <cellStyle name="Input 62 2" xfId="33365"/>
    <cellStyle name="Input 62 2 2" xfId="33366"/>
    <cellStyle name="Input 63" xfId="33367"/>
    <cellStyle name="Input 63 2" xfId="33368"/>
    <cellStyle name="Input 63 2 2" xfId="33369"/>
    <cellStyle name="Input 64" xfId="33370"/>
    <cellStyle name="Input 64 2" xfId="33371"/>
    <cellStyle name="Input 64 2 2" xfId="33372"/>
    <cellStyle name="Input 65" xfId="33373"/>
    <cellStyle name="Input 65 2" xfId="33374"/>
    <cellStyle name="Input 65 2 2" xfId="33375"/>
    <cellStyle name="Input 66" xfId="33376"/>
    <cellStyle name="Input 66 2" xfId="33377"/>
    <cellStyle name="Input 66 2 2" xfId="33378"/>
    <cellStyle name="Input 67" xfId="33379"/>
    <cellStyle name="Input 67 2" xfId="33380"/>
    <cellStyle name="Input 67 2 2" xfId="33381"/>
    <cellStyle name="Input 68" xfId="33382"/>
    <cellStyle name="Input 68 2" xfId="33383"/>
    <cellStyle name="Input 68 2 2" xfId="33384"/>
    <cellStyle name="Input 68 3" xfId="33385"/>
    <cellStyle name="Input 69" xfId="33386"/>
    <cellStyle name="Input 69 2" xfId="33387"/>
    <cellStyle name="Input 69 2 2" xfId="33388"/>
    <cellStyle name="Input 69 3" xfId="33389"/>
    <cellStyle name="Input 7" xfId="6586"/>
    <cellStyle name="Input 7 2" xfId="10287"/>
    <cellStyle name="Input 7 2 2" xfId="33390"/>
    <cellStyle name="Input 7 2 2 2" xfId="33391"/>
    <cellStyle name="Input 7 2 3" xfId="33392"/>
    <cellStyle name="Input 7 2 4" xfId="33393"/>
    <cellStyle name="Input 7 3" xfId="15016"/>
    <cellStyle name="Input 7 3 2" xfId="33394"/>
    <cellStyle name="Input 7 4" xfId="33395"/>
    <cellStyle name="Input 7 4 2" xfId="33396"/>
    <cellStyle name="Input 7 5" xfId="33397"/>
    <cellStyle name="Input 70" xfId="33398"/>
    <cellStyle name="Input 70 2" xfId="33399"/>
    <cellStyle name="Input 70 2 2" xfId="33400"/>
    <cellStyle name="Input 70 3" xfId="33401"/>
    <cellStyle name="Input 71" xfId="33402"/>
    <cellStyle name="Input 71 2" xfId="33403"/>
    <cellStyle name="Input 71 2 2" xfId="33404"/>
    <cellStyle name="Input 71 3" xfId="33405"/>
    <cellStyle name="Input 72" xfId="33406"/>
    <cellStyle name="Input 72 2" xfId="33407"/>
    <cellStyle name="Input 72 2 2" xfId="33408"/>
    <cellStyle name="Input 72 3" xfId="33409"/>
    <cellStyle name="Input 73" xfId="33410"/>
    <cellStyle name="Input 73 2" xfId="33411"/>
    <cellStyle name="Input 73 2 2" xfId="33412"/>
    <cellStyle name="Input 73 3" xfId="33413"/>
    <cellStyle name="Input 74" xfId="33414"/>
    <cellStyle name="Input 74 2" xfId="33415"/>
    <cellStyle name="Input 74 2 2" xfId="33416"/>
    <cellStyle name="Input 74 3" xfId="33417"/>
    <cellStyle name="Input 75" xfId="33418"/>
    <cellStyle name="Input 75 2" xfId="33419"/>
    <cellStyle name="Input 75 2 2" xfId="33420"/>
    <cellStyle name="Input 75 3" xfId="33421"/>
    <cellStyle name="Input 76" xfId="33422"/>
    <cellStyle name="Input 76 2" xfId="33423"/>
    <cellStyle name="Input 76 2 2" xfId="33424"/>
    <cellStyle name="Input 76 3" xfId="33425"/>
    <cellStyle name="Input 77" xfId="33426"/>
    <cellStyle name="Input 77 2" xfId="33427"/>
    <cellStyle name="Input 77 2 2" xfId="33428"/>
    <cellStyle name="Input 77 3" xfId="33429"/>
    <cellStyle name="Input 78" xfId="33430"/>
    <cellStyle name="Input 78 2" xfId="33431"/>
    <cellStyle name="Input 78 2 2" xfId="33432"/>
    <cellStyle name="Input 78 3" xfId="33433"/>
    <cellStyle name="Input 79" xfId="33434"/>
    <cellStyle name="Input 79 2" xfId="33435"/>
    <cellStyle name="Input 79 2 2" xfId="33436"/>
    <cellStyle name="Input 79 3" xfId="33437"/>
    <cellStyle name="Input 8" xfId="6587"/>
    <cellStyle name="Input 8 2" xfId="10288"/>
    <cellStyle name="Input 8 2 2" xfId="33438"/>
    <cellStyle name="Input 8 2 2 2" xfId="33439"/>
    <cellStyle name="Input 8 2 3" xfId="33440"/>
    <cellStyle name="Input 8 2 4" xfId="33441"/>
    <cellStyle name="Input 8 3" xfId="15017"/>
    <cellStyle name="Input 8 3 2" xfId="33442"/>
    <cellStyle name="Input 8 4" xfId="33443"/>
    <cellStyle name="Input 8 4 2" xfId="33444"/>
    <cellStyle name="Input 8 5" xfId="33445"/>
    <cellStyle name="Input 80" xfId="33446"/>
    <cellStyle name="Input 80 2" xfId="33447"/>
    <cellStyle name="Input 81" xfId="33448"/>
    <cellStyle name="Input 81 2" xfId="33449"/>
    <cellStyle name="Input 82" xfId="33450"/>
    <cellStyle name="Input 82 2" xfId="33451"/>
    <cellStyle name="Input 83" xfId="33452"/>
    <cellStyle name="Input 83 2" xfId="33453"/>
    <cellStyle name="Input 84" xfId="33454"/>
    <cellStyle name="Input 84 2" xfId="33455"/>
    <cellStyle name="Input 85" xfId="33456"/>
    <cellStyle name="Input 85 2" xfId="33457"/>
    <cellStyle name="Input 86" xfId="33458"/>
    <cellStyle name="Input 86 2" xfId="33459"/>
    <cellStyle name="Input 87" xfId="33460"/>
    <cellStyle name="Input 87 2" xfId="33461"/>
    <cellStyle name="Input 88" xfId="33462"/>
    <cellStyle name="Input 88 2" xfId="33463"/>
    <cellStyle name="Input 89" xfId="33464"/>
    <cellStyle name="Input 89 2" xfId="33465"/>
    <cellStyle name="Input 9" xfId="6588"/>
    <cellStyle name="Input 9 2" xfId="15018"/>
    <cellStyle name="Input 9 2 2" xfId="33466"/>
    <cellStyle name="Input 9 2 2 2" xfId="33467"/>
    <cellStyle name="Input 9 2 3" xfId="33468"/>
    <cellStyle name="Input 9 3" xfId="33469"/>
    <cellStyle name="Input 9 3 2" xfId="33470"/>
    <cellStyle name="Input 9 4" xfId="33471"/>
    <cellStyle name="Input 9 4 2" xfId="33472"/>
    <cellStyle name="Input 9 5" xfId="33473"/>
    <cellStyle name="Input 90" xfId="33474"/>
    <cellStyle name="Input 90 2" xfId="33475"/>
    <cellStyle name="Input 91" xfId="33476"/>
    <cellStyle name="Input 91 2" xfId="33477"/>
    <cellStyle name="Input 92" xfId="33478"/>
    <cellStyle name="Input 93" xfId="33479"/>
    <cellStyle name="Input 94" xfId="33480"/>
    <cellStyle name="Input 95" xfId="33481"/>
    <cellStyle name="Input 96" xfId="33482"/>
    <cellStyle name="Input Cells" xfId="6589"/>
    <cellStyle name="Input Cells 2" xfId="6590"/>
    <cellStyle name="Input Cells 2 2" xfId="15020"/>
    <cellStyle name="Input Cells 2 2 2" xfId="33483"/>
    <cellStyle name="Input Cells 2 2 2 2" xfId="33484"/>
    <cellStyle name="Input Cells 2 2 3" xfId="33485"/>
    <cellStyle name="Input Cells 2 3" xfId="33486"/>
    <cellStyle name="Input Cells 2 3 2" xfId="33487"/>
    <cellStyle name="Input Cells 2 4" xfId="33488"/>
    <cellStyle name="Input Cells 2 4 2" xfId="33489"/>
    <cellStyle name="Input Cells 3" xfId="15019"/>
    <cellStyle name="Input Cells 3 2" xfId="33490"/>
    <cellStyle name="Input Cells 3 2 2" xfId="33491"/>
    <cellStyle name="Input Cells 3 3" xfId="33492"/>
    <cellStyle name="Input Cells 4" xfId="33493"/>
    <cellStyle name="Input Cells 4 2" xfId="33494"/>
    <cellStyle name="Input Cells 5" xfId="33495"/>
    <cellStyle name="Input Cells 5 2" xfId="33496"/>
    <cellStyle name="Input Cells Percent" xfId="6591"/>
    <cellStyle name="Input Cells Percent 2" xfId="6592"/>
    <cellStyle name="Input Cells Percent 2 2" xfId="15022"/>
    <cellStyle name="Input Cells Percent 2 2 2" xfId="33497"/>
    <cellStyle name="Input Cells Percent 2 2 2 2" xfId="33498"/>
    <cellStyle name="Input Cells Percent 2 2 3" xfId="33499"/>
    <cellStyle name="Input Cells Percent 2 3" xfId="33500"/>
    <cellStyle name="Input Cells Percent 2 3 2" xfId="33501"/>
    <cellStyle name="Input Cells Percent 2 4" xfId="33502"/>
    <cellStyle name="Input Cells Percent 2 4 2" xfId="33503"/>
    <cellStyle name="Input Cells Percent 3" xfId="15021"/>
    <cellStyle name="Input Cells Percent 3 2" xfId="33504"/>
    <cellStyle name="Input Cells Percent 3 2 2" xfId="33505"/>
    <cellStyle name="Input Cells Percent 3 3" xfId="33506"/>
    <cellStyle name="Input Cells Percent 4" xfId="33507"/>
    <cellStyle name="Input Cells Percent 4 2" xfId="33508"/>
    <cellStyle name="Input Cells Percent 5" xfId="33509"/>
    <cellStyle name="Input Cells Percent 5 2" xfId="33510"/>
    <cellStyle name="Input Cells Percent_AURORA Total New" xfId="6593"/>
    <cellStyle name="Input Cells_4.34E Mint Farm Deferral" xfId="6594"/>
    <cellStyle name="line b - Style6" xfId="10289"/>
    <cellStyle name="Lines" xfId="6595"/>
    <cellStyle name="Lines 2" xfId="6596"/>
    <cellStyle name="Lines 2 2" xfId="15024"/>
    <cellStyle name="Lines 2 2 2" xfId="33511"/>
    <cellStyle name="Lines 2 2 2 2" xfId="33512"/>
    <cellStyle name="Lines 2 2 3" xfId="33513"/>
    <cellStyle name="Lines 2 3" xfId="33514"/>
    <cellStyle name="Lines 2 3 2" xfId="33515"/>
    <cellStyle name="Lines 2 4" xfId="33516"/>
    <cellStyle name="Lines 2 4 2" xfId="33517"/>
    <cellStyle name="Lines 3" xfId="6597"/>
    <cellStyle name="Lines 3 2" xfId="16741"/>
    <cellStyle name="Lines 3 2 2" xfId="33518"/>
    <cellStyle name="Lines 3 2 2 2" xfId="33519"/>
    <cellStyle name="Lines 3 2 3" xfId="33520"/>
    <cellStyle name="Lines 3 3" xfId="33521"/>
    <cellStyle name="Lines 3 3 2" xfId="33522"/>
    <cellStyle name="Lines 3 4" xfId="33523"/>
    <cellStyle name="Lines 3 4 2" xfId="33524"/>
    <cellStyle name="Lines 4" xfId="15023"/>
    <cellStyle name="Lines 4 2" xfId="33525"/>
    <cellStyle name="Lines 4 2 2" xfId="33526"/>
    <cellStyle name="Lines 4 3" xfId="33527"/>
    <cellStyle name="Lines 4 3 2" xfId="33528"/>
    <cellStyle name="Lines 5" xfId="33529"/>
    <cellStyle name="Lines 5 2" xfId="33530"/>
    <cellStyle name="Lines 5 2 2" xfId="33531"/>
    <cellStyle name="Lines 5 3" xfId="33532"/>
    <cellStyle name="Lines 6" xfId="33533"/>
    <cellStyle name="Lines 6 2" xfId="33534"/>
    <cellStyle name="Lines 7" xfId="33535"/>
    <cellStyle name="Lines 7 2" xfId="33536"/>
    <cellStyle name="Lines_Electric Rev Req Model (2009 GRC) Rebuttal" xfId="6598"/>
    <cellStyle name="LINKED" xfId="6599"/>
    <cellStyle name="LINKED 2" xfId="6600"/>
    <cellStyle name="LINKED 2 2" xfId="6601"/>
    <cellStyle name="LINKED 2 2 2" xfId="15731"/>
    <cellStyle name="LINKED 2 2 3" xfId="33537"/>
    <cellStyle name="LINKED 2 3" xfId="15026"/>
    <cellStyle name="LINKED 2 4" xfId="33538"/>
    <cellStyle name="LINKED 3" xfId="15025"/>
    <cellStyle name="LINKED 3 2" xfId="33539"/>
    <cellStyle name="LINKED 4" xfId="33540"/>
    <cellStyle name="LINKED 4 2" xfId="33541"/>
    <cellStyle name="Linked Cell" xfId="6602" builtinId="24" customBuiltin="1"/>
    <cellStyle name="Linked Cell 2" xfId="6603"/>
    <cellStyle name="Linked Cell 2 2" xfId="6604"/>
    <cellStyle name="Linked Cell 2 2 2" xfId="10290"/>
    <cellStyle name="Linked Cell 2 2 2 2" xfId="33542"/>
    <cellStyle name="Linked Cell 2 2 2 2 2" xfId="33543"/>
    <cellStyle name="Linked Cell 2 2 2 3" xfId="33544"/>
    <cellStyle name="Linked Cell 2 2 3" xfId="15027"/>
    <cellStyle name="Linked Cell 2 2 3 2" xfId="33545"/>
    <cellStyle name="Linked Cell 2 2 4" xfId="33546"/>
    <cellStyle name="Linked Cell 2 2 4 2" xfId="33547"/>
    <cellStyle name="Linked Cell 2 3" xfId="6605"/>
    <cellStyle name="Linked Cell 2 3 2" xfId="12864"/>
    <cellStyle name="Linked Cell 2 3 2 2" xfId="33548"/>
    <cellStyle name="Linked Cell 2 3 2 2 2" xfId="33549"/>
    <cellStyle name="Linked Cell 2 3 2 3" xfId="33550"/>
    <cellStyle name="Linked Cell 2 3 2 4" xfId="33551"/>
    <cellStyle name="Linked Cell 2 3 3" xfId="12865"/>
    <cellStyle name="Linked Cell 2 3 3 2" xfId="33552"/>
    <cellStyle name="Linked Cell 2 3 3 3" xfId="33553"/>
    <cellStyle name="Linked Cell 2 3 4" xfId="33554"/>
    <cellStyle name="Linked Cell 2 3 4 2" xfId="33555"/>
    <cellStyle name="Linked Cell 2 3 4 3" xfId="33556"/>
    <cellStyle name="Linked Cell 2 3 5" xfId="33557"/>
    <cellStyle name="Linked Cell 2 4" xfId="10291"/>
    <cellStyle name="Linked Cell 2 4 2" xfId="33558"/>
    <cellStyle name="Linked Cell 2 4 2 2" xfId="33559"/>
    <cellStyle name="Linked Cell 2 4 3" xfId="33560"/>
    <cellStyle name="Linked Cell 2 4 4" xfId="33561"/>
    <cellStyle name="Linked Cell 2 4 5" xfId="33562"/>
    <cellStyle name="Linked Cell 2 5" xfId="12866"/>
    <cellStyle name="Linked Cell 2 5 2" xfId="33563"/>
    <cellStyle name="Linked Cell 2 5 3" xfId="33564"/>
    <cellStyle name="Linked Cell 2 6" xfId="33565"/>
    <cellStyle name="Linked Cell 2 6 2" xfId="33566"/>
    <cellStyle name="Linked Cell 3" xfId="6606"/>
    <cellStyle name="Linked Cell 3 2" xfId="6607"/>
    <cellStyle name="Linked Cell 3 2 2" xfId="16742"/>
    <cellStyle name="Linked Cell 3 2 2 2" xfId="33567"/>
    <cellStyle name="Linked Cell 3 2 3" xfId="33568"/>
    <cellStyle name="Linked Cell 3 3" xfId="6608"/>
    <cellStyle name="Linked Cell 3 3 2" xfId="19679"/>
    <cellStyle name="Linked Cell 3 4" xfId="6609"/>
    <cellStyle name="Linked Cell 3 4 2" xfId="19680"/>
    <cellStyle name="Linked Cell 3 5" xfId="15028"/>
    <cellStyle name="Linked Cell 4" xfId="10292"/>
    <cellStyle name="Linked Cell 4 2" xfId="33569"/>
    <cellStyle name="Linked Cell 4 2 2" xfId="33570"/>
    <cellStyle name="Linked Cell 4 2 2 2" xfId="33571"/>
    <cellStyle name="Linked Cell 4 2 3" xfId="33572"/>
    <cellStyle name="Linked Cell 4 2 4" xfId="33573"/>
    <cellStyle name="Linked Cell 4 3" xfId="33574"/>
    <cellStyle name="Linked Cell 4 3 2" xfId="33575"/>
    <cellStyle name="Linked Cell 4 4" xfId="33576"/>
    <cellStyle name="Linked Cell 4 4 2" xfId="33577"/>
    <cellStyle name="Linked Cell 5" xfId="10293"/>
    <cellStyle name="Linked Cell 5 2" xfId="12867"/>
    <cellStyle name="Linked Cell 5 2 2" xfId="33578"/>
    <cellStyle name="Linked Cell 5 2 3" xfId="33579"/>
    <cellStyle name="Linked Cell 5 3" xfId="33580"/>
    <cellStyle name="Linked Cell 6" xfId="10294"/>
    <cellStyle name="Linked Cell 6 2" xfId="33581"/>
    <cellStyle name="Linked Cell 6 2 2" xfId="33582"/>
    <cellStyle name="Linked Cell 6 3" xfId="33583"/>
    <cellStyle name="Linked Cell 6 4" xfId="33584"/>
    <cellStyle name="Linked Cell 6 5" xfId="33585"/>
    <cellStyle name="Linked Cell 7" xfId="10295"/>
    <cellStyle name="Linked Cell 7 2" xfId="33586"/>
    <cellStyle name="Linked Cell 7 3" xfId="33587"/>
    <cellStyle name="Linked Cell 8" xfId="33588"/>
    <cellStyle name="Linked Cell 9" xfId="33589"/>
    <cellStyle name="Millares [0]_2AV_M_M " xfId="10296"/>
    <cellStyle name="Millares_2AV_M_M " xfId="10297"/>
    <cellStyle name="modified border" xfId="6610"/>
    <cellStyle name="modified border 2" xfId="6611"/>
    <cellStyle name="modified border 2 2" xfId="10298"/>
    <cellStyle name="modified border 2 2 2" xfId="33590"/>
    <cellStyle name="modified border 2 2 2 2" xfId="33591"/>
    <cellStyle name="modified border 2 2 3" xfId="33592"/>
    <cellStyle name="modified border 2 2 4" xfId="33593"/>
    <cellStyle name="modified border 2 3" xfId="15030"/>
    <cellStyle name="modified border 2 3 2" xfId="33594"/>
    <cellStyle name="modified border 2 4" xfId="33595"/>
    <cellStyle name="modified border 2 4 2" xfId="33596"/>
    <cellStyle name="modified border 3" xfId="6612"/>
    <cellStyle name="modified border 3 2" xfId="10299"/>
    <cellStyle name="modified border 3 2 2" xfId="33597"/>
    <cellStyle name="modified border 3 2 2 2" xfId="33598"/>
    <cellStyle name="modified border 3 2 3" xfId="33599"/>
    <cellStyle name="modified border 3 2 4" xfId="33600"/>
    <cellStyle name="modified border 3 3" xfId="15031"/>
    <cellStyle name="modified border 3 3 2" xfId="33601"/>
    <cellStyle name="modified border 3 4" xfId="33602"/>
    <cellStyle name="modified border 3 4 2" xfId="33603"/>
    <cellStyle name="modified border 4" xfId="6613"/>
    <cellStyle name="modified border 4 2" xfId="10300"/>
    <cellStyle name="modified border 4 2 2" xfId="33604"/>
    <cellStyle name="modified border 4 2 2 2" xfId="33605"/>
    <cellStyle name="modified border 4 2 3" xfId="33606"/>
    <cellStyle name="modified border 4 2 4" xfId="33607"/>
    <cellStyle name="modified border 4 3" xfId="15032"/>
    <cellStyle name="modified border 4 3 2" xfId="33608"/>
    <cellStyle name="modified border 4 4" xfId="33609"/>
    <cellStyle name="modified border 4 4 2" xfId="33610"/>
    <cellStyle name="modified border 5" xfId="6614"/>
    <cellStyle name="modified border 5 2" xfId="6615"/>
    <cellStyle name="modified border 5 2 2" xfId="15732"/>
    <cellStyle name="modified border 5 2 3" xfId="33611"/>
    <cellStyle name="modified border 5 3" xfId="15033"/>
    <cellStyle name="modified border 5 4" xfId="33612"/>
    <cellStyle name="modified border 6" xfId="6616"/>
    <cellStyle name="modified border 6 2" xfId="33613"/>
    <cellStyle name="modified border 7" xfId="15029"/>
    <cellStyle name="modified border 7 2" xfId="33614"/>
    <cellStyle name="modified border 8" xfId="33615"/>
    <cellStyle name="modified border 8 2" xfId="33616"/>
    <cellStyle name="modified border_4.34E Mint Farm Deferral" xfId="6617"/>
    <cellStyle name="modified border1" xfId="6618"/>
    <cellStyle name="modified border1 2" xfId="6619"/>
    <cellStyle name="modified border1 2 2" xfId="10301"/>
    <cellStyle name="modified border1 2 2 2" xfId="33617"/>
    <cellStyle name="modified border1 2 2 2 2" xfId="33618"/>
    <cellStyle name="modified border1 2 2 3" xfId="33619"/>
    <cellStyle name="modified border1 2 2 4" xfId="33620"/>
    <cellStyle name="modified border1 2 3" xfId="15035"/>
    <cellStyle name="modified border1 2 3 2" xfId="33621"/>
    <cellStyle name="modified border1 2 4" xfId="33622"/>
    <cellStyle name="modified border1 2 4 2" xfId="33623"/>
    <cellStyle name="modified border1 3" xfId="6620"/>
    <cellStyle name="modified border1 3 2" xfId="10302"/>
    <cellStyle name="modified border1 3 2 2" xfId="33624"/>
    <cellStyle name="modified border1 3 2 2 2" xfId="33625"/>
    <cellStyle name="modified border1 3 2 3" xfId="33626"/>
    <cellStyle name="modified border1 3 2 4" xfId="33627"/>
    <cellStyle name="modified border1 3 3" xfId="15036"/>
    <cellStyle name="modified border1 3 3 2" xfId="33628"/>
    <cellStyle name="modified border1 3 4" xfId="33629"/>
    <cellStyle name="modified border1 3 4 2" xfId="33630"/>
    <cellStyle name="modified border1 4" xfId="6621"/>
    <cellStyle name="modified border1 4 2" xfId="10303"/>
    <cellStyle name="modified border1 4 2 2" xfId="33631"/>
    <cellStyle name="modified border1 4 2 2 2" xfId="33632"/>
    <cellStyle name="modified border1 4 2 3" xfId="33633"/>
    <cellStyle name="modified border1 4 2 4" xfId="33634"/>
    <cellStyle name="modified border1 4 3" xfId="15037"/>
    <cellStyle name="modified border1 4 3 2" xfId="33635"/>
    <cellStyle name="modified border1 4 4" xfId="33636"/>
    <cellStyle name="modified border1 4 4 2" xfId="33637"/>
    <cellStyle name="modified border1 5" xfId="6622"/>
    <cellStyle name="modified border1 5 2" xfId="6623"/>
    <cellStyle name="modified border1 5 2 2" xfId="15733"/>
    <cellStyle name="modified border1 5 2 3" xfId="33638"/>
    <cellStyle name="modified border1 5 3" xfId="15038"/>
    <cellStyle name="modified border1 5 4" xfId="33639"/>
    <cellStyle name="modified border1 6" xfId="6624"/>
    <cellStyle name="modified border1 6 2" xfId="33640"/>
    <cellStyle name="modified border1 7" xfId="15034"/>
    <cellStyle name="modified border1 7 2" xfId="33641"/>
    <cellStyle name="modified border1 8" xfId="33642"/>
    <cellStyle name="modified border1 8 2" xfId="33643"/>
    <cellStyle name="modified border1_4.34E Mint Farm Deferral" xfId="6625"/>
    <cellStyle name="Moneda [0]_2AV_M_M " xfId="10304"/>
    <cellStyle name="Moneda_2AV_M_M " xfId="10305"/>
    <cellStyle name="MonthYears" xfId="33644"/>
    <cellStyle name="Neutral" xfId="6626" builtinId="28" customBuiltin="1"/>
    <cellStyle name="Neutral 2" xfId="6627"/>
    <cellStyle name="Neutral 2 2" xfId="6628"/>
    <cellStyle name="Neutral 2 2 2" xfId="10306"/>
    <cellStyle name="Neutral 2 2 2 2" xfId="33645"/>
    <cellStyle name="Neutral 2 2 2 2 2" xfId="33646"/>
    <cellStyle name="Neutral 2 2 2 3" xfId="33647"/>
    <cellStyle name="Neutral 2 2 3" xfId="15040"/>
    <cellStyle name="Neutral 2 2 3 2" xfId="33648"/>
    <cellStyle name="Neutral 2 2 4" xfId="33649"/>
    <cellStyle name="Neutral 2 2 4 2" xfId="33650"/>
    <cellStyle name="Neutral 2 3" xfId="6629"/>
    <cellStyle name="Neutral 2 3 2" xfId="12868"/>
    <cellStyle name="Neutral 2 3 2 2" xfId="33651"/>
    <cellStyle name="Neutral 2 3 2 2 2" xfId="33652"/>
    <cellStyle name="Neutral 2 3 2 3" xfId="33653"/>
    <cellStyle name="Neutral 2 3 2 4" xfId="33654"/>
    <cellStyle name="Neutral 2 3 3" xfId="15734"/>
    <cellStyle name="Neutral 2 3 3 2" xfId="33655"/>
    <cellStyle name="Neutral 2 3 3 3" xfId="33656"/>
    <cellStyle name="Neutral 2 3 4" xfId="33657"/>
    <cellStyle name="Neutral 2 3 4 2" xfId="33658"/>
    <cellStyle name="Neutral 2 3 5" xfId="33659"/>
    <cellStyle name="Neutral 2 4" xfId="10307"/>
    <cellStyle name="Neutral 2 4 2" xfId="33660"/>
    <cellStyle name="Neutral 2 4 2 2" xfId="33661"/>
    <cellStyle name="Neutral 2 4 3" xfId="33662"/>
    <cellStyle name="Neutral 2 4 4" xfId="33663"/>
    <cellStyle name="Neutral 2 4 5" xfId="33664"/>
    <cellStyle name="Neutral 2 5" xfId="15039"/>
    <cellStyle name="Neutral 2 5 2" xfId="33665"/>
    <cellStyle name="Neutral 2 6" xfId="33666"/>
    <cellStyle name="Neutral 2 6 2" xfId="33667"/>
    <cellStyle name="Neutral 3" xfId="6630"/>
    <cellStyle name="Neutral 3 2" xfId="6631"/>
    <cellStyle name="Neutral 3 2 2" xfId="16743"/>
    <cellStyle name="Neutral 3 2 2 2" xfId="33668"/>
    <cellStyle name="Neutral 3 2 3" xfId="33669"/>
    <cellStyle name="Neutral 3 3" xfId="6632"/>
    <cellStyle name="Neutral 3 3 2" xfId="19681"/>
    <cellStyle name="Neutral 3 4" xfId="6633"/>
    <cellStyle name="Neutral 3 4 2" xfId="19682"/>
    <cellStyle name="Neutral 3 5" xfId="15041"/>
    <cellStyle name="Neutral 4" xfId="10308"/>
    <cellStyle name="Neutral 4 2" xfId="33670"/>
    <cellStyle name="Neutral 4 2 2" xfId="33671"/>
    <cellStyle name="Neutral 4 2 2 2" xfId="33672"/>
    <cellStyle name="Neutral 4 2 3" xfId="33673"/>
    <cellStyle name="Neutral 4 2 4" xfId="33674"/>
    <cellStyle name="Neutral 4 3" xfId="33675"/>
    <cellStyle name="Neutral 4 3 2" xfId="33676"/>
    <cellStyle name="Neutral 4 4" xfId="33677"/>
    <cellStyle name="Neutral 4 4 2" xfId="33678"/>
    <cellStyle name="Neutral 5" xfId="10309"/>
    <cellStyle name="Neutral 5 2" xfId="12869"/>
    <cellStyle name="Neutral 5 2 2" xfId="33679"/>
    <cellStyle name="Neutral 5 2 3" xfId="33680"/>
    <cellStyle name="Neutral 5 3" xfId="33681"/>
    <cellStyle name="Neutral 6" xfId="10310"/>
    <cellStyle name="Neutral 6 2" xfId="33682"/>
    <cellStyle name="Neutral 6 2 2" xfId="33683"/>
    <cellStyle name="Neutral 6 3" xfId="33684"/>
    <cellStyle name="Neutral 6 4" xfId="33685"/>
    <cellStyle name="Neutral 6 5" xfId="33686"/>
    <cellStyle name="Neutral 7" xfId="10311"/>
    <cellStyle name="Neutral 7 2" xfId="33687"/>
    <cellStyle name="Neutral 7 3" xfId="33688"/>
    <cellStyle name="Neutral 8" xfId="33689"/>
    <cellStyle name="Neutral 9" xfId="33690"/>
    <cellStyle name="no dec" xfId="6634"/>
    <cellStyle name="no dec 2" xfId="6635"/>
    <cellStyle name="no dec 2 2" xfId="6636"/>
    <cellStyle name="no dec 2 2 2" xfId="15735"/>
    <cellStyle name="no dec 2 2 3" xfId="33691"/>
    <cellStyle name="no dec 2 3" xfId="15043"/>
    <cellStyle name="no dec 2 4" xfId="33692"/>
    <cellStyle name="no dec 3" xfId="6637"/>
    <cellStyle name="no dec 3 2" xfId="15363"/>
    <cellStyle name="no dec 4" xfId="6638"/>
    <cellStyle name="no dec 4 2" xfId="33693"/>
    <cellStyle name="no dec 5" xfId="15042"/>
    <cellStyle name="Normal" xfId="0" builtinId="0"/>
    <cellStyle name="Normal - Style1" xfId="6639"/>
    <cellStyle name="Normal - Style1 10" xfId="15044"/>
    <cellStyle name="Normal - Style1 10 2" xfId="33694"/>
    <cellStyle name="Normal - Style1 10 3" xfId="33695"/>
    <cellStyle name="Normal - Style1 11" xfId="33696"/>
    <cellStyle name="Normal - Style1 11 2" xfId="33697"/>
    <cellStyle name="Normal - Style1 11 3" xfId="33698"/>
    <cellStyle name="Normal - Style1 12" xfId="33699"/>
    <cellStyle name="Normal - Style1 12 2" xfId="33700"/>
    <cellStyle name="Normal - Style1 13" xfId="33701"/>
    <cellStyle name="Normal - Style1 2" xfId="6640"/>
    <cellStyle name="Normal - Style1 2 2" xfId="6641"/>
    <cellStyle name="Normal - Style1 2 2 2" xfId="6642"/>
    <cellStyle name="Normal - Style1 2 2 2 2" xfId="19683"/>
    <cellStyle name="Normal - Style1 2 2 2 2 2" xfId="33702"/>
    <cellStyle name="Normal - Style1 2 2 3" xfId="10312"/>
    <cellStyle name="Normal - Style1 2 2 3 2" xfId="33703"/>
    <cellStyle name="Normal - Style1 2 2 3 2 2" xfId="33704"/>
    <cellStyle name="Normal - Style1 2 2 3 3" xfId="33705"/>
    <cellStyle name="Normal - Style1 2 2 3 4" xfId="33706"/>
    <cellStyle name="Normal - Style1 2 2 4" xfId="12870"/>
    <cellStyle name="Normal - Style1 2 2 4 2" xfId="33707"/>
    <cellStyle name="Normal - Style1 2 2 4 3" xfId="33708"/>
    <cellStyle name="Normal - Style1 2 2 5" xfId="15045"/>
    <cellStyle name="Normal - Style1 2 2 5 2" xfId="33709"/>
    <cellStyle name="Normal - Style1 2 3" xfId="6643"/>
    <cellStyle name="Normal - Style1 2 3 2" xfId="12871"/>
    <cellStyle name="Normal - Style1 2 3 2 2" xfId="33710"/>
    <cellStyle name="Normal - Style1 2 3 3" xfId="15736"/>
    <cellStyle name="Normal - Style1 2 4" xfId="33711"/>
    <cellStyle name="Normal - Style1 2 4 2" xfId="33712"/>
    <cellStyle name="Normal - Style1 2 4 2 2" xfId="33713"/>
    <cellStyle name="Normal - Style1 2 4 3" xfId="33714"/>
    <cellStyle name="Normal - Style1 2 5" xfId="33715"/>
    <cellStyle name="Normal - Style1 2 5 2" xfId="33716"/>
    <cellStyle name="Normal - Style1 2 6" xfId="33717"/>
    <cellStyle name="Normal - Style1 2 6 2" xfId="33718"/>
    <cellStyle name="Normal - Style1 3" xfId="6644"/>
    <cellStyle name="Normal - Style1 3 2" xfId="6645"/>
    <cellStyle name="Normal - Style1 3 2 2" xfId="6646"/>
    <cellStyle name="Normal - Style1 3 2 2 2" xfId="19684"/>
    <cellStyle name="Normal - Style1 3 2 2 2 2" xfId="33719"/>
    <cellStyle name="Normal - Style1 3 2 3" xfId="12872"/>
    <cellStyle name="Normal - Style1 3 2 3 2" xfId="33720"/>
    <cellStyle name="Normal - Style1 3 2 3 2 2" xfId="33721"/>
    <cellStyle name="Normal - Style1 3 2 3 3" xfId="33722"/>
    <cellStyle name="Normal - Style1 3 2 3 4" xfId="33723"/>
    <cellStyle name="Normal - Style1 3 2 4" xfId="15046"/>
    <cellStyle name="Normal - Style1 3 2 4 2" xfId="33724"/>
    <cellStyle name="Normal - Style1 3 2 5" xfId="33725"/>
    <cellStyle name="Normal - Style1 3 2 5 2" xfId="33726"/>
    <cellStyle name="Normal - Style1 3 3" xfId="6647"/>
    <cellStyle name="Normal - Style1 3 3 2" xfId="12873"/>
    <cellStyle name="Normal - Style1 3 3 2 2" xfId="33727"/>
    <cellStyle name="Normal - Style1 3 3 3" xfId="15737"/>
    <cellStyle name="Normal - Style1 3 4" xfId="10313"/>
    <cellStyle name="Normal - Style1 3 4 2" xfId="33728"/>
    <cellStyle name="Normal - Style1 3 4 2 2" xfId="33729"/>
    <cellStyle name="Normal - Style1 3 4 3" xfId="33730"/>
    <cellStyle name="Normal - Style1 3 4 4" xfId="33731"/>
    <cellStyle name="Normal - Style1 3 5" xfId="33732"/>
    <cellStyle name="Normal - Style1 3 5 2" xfId="33733"/>
    <cellStyle name="Normal - Style1 3 6" xfId="33734"/>
    <cellStyle name="Normal - Style1 3 6 2" xfId="33735"/>
    <cellStyle name="Normal - Style1 4" xfId="6648"/>
    <cellStyle name="Normal - Style1 4 2" xfId="6649"/>
    <cellStyle name="Normal - Style1 4 2 2" xfId="6650"/>
    <cellStyle name="Normal - Style1 4 2 2 2" xfId="19685"/>
    <cellStyle name="Normal - Style1 4 2 2 2 2" xfId="33736"/>
    <cellStyle name="Normal - Style1 4 2 3" xfId="12874"/>
    <cellStyle name="Normal - Style1 4 2 3 2" xfId="33737"/>
    <cellStyle name="Normal - Style1 4 2 3 3" xfId="33738"/>
    <cellStyle name="Normal - Style1 4 2 4" xfId="15048"/>
    <cellStyle name="Normal - Style1 4 2 4 2" xfId="33739"/>
    <cellStyle name="Normal - Style1 4 3" xfId="6651"/>
    <cellStyle name="Normal - Style1 4 3 2" xfId="19686"/>
    <cellStyle name="Normal - Style1 4 3 2 2" xfId="33740"/>
    <cellStyle name="Normal - Style1 4 4" xfId="12875"/>
    <cellStyle name="Normal - Style1 4 4 2" xfId="33741"/>
    <cellStyle name="Normal - Style1 4 4 2 2" xfId="33742"/>
    <cellStyle name="Normal - Style1 4 4 3" xfId="33743"/>
    <cellStyle name="Normal - Style1 4 4 4" xfId="33744"/>
    <cellStyle name="Normal - Style1 4 5" xfId="15047"/>
    <cellStyle name="Normal - Style1 4 5 2" xfId="33745"/>
    <cellStyle name="Normal - Style1 4 5 3" xfId="33746"/>
    <cellStyle name="Normal - Style1 4 6" xfId="33747"/>
    <cellStyle name="Normal - Style1 4 6 2" xfId="33748"/>
    <cellStyle name="Normal - Style1 5" xfId="6652"/>
    <cellStyle name="Normal - Style1 5 2" xfId="6653"/>
    <cellStyle name="Normal - Style1 5 2 2" xfId="8535"/>
    <cellStyle name="Normal - Style1 5 2 2 2" xfId="33749"/>
    <cellStyle name="Normal - Style1 5 2 2 2 2" xfId="33750"/>
    <cellStyle name="Normal - Style1 5 2 3" xfId="10314"/>
    <cellStyle name="Normal - Style1 5 2 3 2" xfId="33751"/>
    <cellStyle name="Normal - Style1 5 2 3 3" xfId="33752"/>
    <cellStyle name="Normal - Style1 5 2 4" xfId="11050"/>
    <cellStyle name="Normal - Style1 5 2 4 2" xfId="33753"/>
    <cellStyle name="Normal - Style1 5 2 5" xfId="33754"/>
    <cellStyle name="Normal - Style1 5 3" xfId="6654"/>
    <cellStyle name="Normal - Style1 5 3 2" xfId="16744"/>
    <cellStyle name="Normal - Style1 5 3 2 2" xfId="33755"/>
    <cellStyle name="Normal - Style1 5 4" xfId="10315"/>
    <cellStyle name="Normal - Style1 5 4 2" xfId="33756"/>
    <cellStyle name="Normal - Style1 5 4 3" xfId="33757"/>
    <cellStyle name="Normal - Style1 5 5" xfId="10316"/>
    <cellStyle name="Normal - Style1 5 5 2" xfId="33758"/>
    <cellStyle name="Normal - Style1 5 6" xfId="33759"/>
    <cellStyle name="Normal - Style1 6" xfId="6655"/>
    <cellStyle name="Normal - Style1 6 2" xfId="6656"/>
    <cellStyle name="Normal - Style1 6 2 2" xfId="6657"/>
    <cellStyle name="Normal - Style1 6 2 2 2" xfId="19687"/>
    <cellStyle name="Normal - Style1 6 2 2 2 2" xfId="33760"/>
    <cellStyle name="Normal - Style1 6 2 3" xfId="16745"/>
    <cellStyle name="Normal - Style1 6 2 3 2" xfId="33761"/>
    <cellStyle name="Normal - Style1 6 2 4" xfId="33762"/>
    <cellStyle name="Normal - Style1 6 2 4 2" xfId="33763"/>
    <cellStyle name="Normal - Style1 6 2 5" xfId="33764"/>
    <cellStyle name="Normal - Style1 6 3" xfId="6658"/>
    <cellStyle name="Normal - Style1 6 3 2" xfId="19688"/>
    <cellStyle name="Normal - Style1 6 3 2 2" xfId="33765"/>
    <cellStyle name="Normal - Style1 6 4" xfId="6659"/>
    <cellStyle name="Normal - Style1 6 4 2" xfId="19689"/>
    <cellStyle name="Normal - Style1 6 4 2 2" xfId="33766"/>
    <cellStyle name="Normal - Style1 6 4 3" xfId="33767"/>
    <cellStyle name="Normal - Style1 6 4 4" xfId="33768"/>
    <cellStyle name="Normal - Style1 6 5" xfId="12876"/>
    <cellStyle name="Normal - Style1 6 5 2" xfId="33769"/>
    <cellStyle name="Normal - Style1 6 5 3" xfId="33770"/>
    <cellStyle name="Normal - Style1 6 6" xfId="15738"/>
    <cellStyle name="Normal - Style1 6 6 2" xfId="33771"/>
    <cellStyle name="Normal - Style1 6 7" xfId="33772"/>
    <cellStyle name="Normal - Style1 7" xfId="6660"/>
    <cellStyle name="Normal - Style1 7 2" xfId="10317"/>
    <cellStyle name="Normal - Style1 7 2 2" xfId="10318"/>
    <cellStyle name="Normal - Style1 7 2 2 2" xfId="33773"/>
    <cellStyle name="Normal - Style1 7 2 2 2 2" xfId="33774"/>
    <cellStyle name="Normal - Style1 7 2 3" xfId="33775"/>
    <cellStyle name="Normal - Style1 7 2 3 2" xfId="33776"/>
    <cellStyle name="Normal - Style1 7 2 4" xfId="33777"/>
    <cellStyle name="Normal - Style1 7 2 4 2" xfId="33778"/>
    <cellStyle name="Normal - Style1 7 2 5" xfId="33779"/>
    <cellStyle name="Normal - Style1 7 3" xfId="10319"/>
    <cellStyle name="Normal - Style1 7 3 2" xfId="33780"/>
    <cellStyle name="Normal - Style1 7 3 2 2" xfId="33781"/>
    <cellStyle name="Normal - Style1 7 4" xfId="33782"/>
    <cellStyle name="Normal - Style1 7 4 2" xfId="33783"/>
    <cellStyle name="Normal - Style1 7 5" xfId="33784"/>
    <cellStyle name="Normal - Style1 7 5 2" xfId="33785"/>
    <cellStyle name="Normal - Style1 7 6" xfId="33786"/>
    <cellStyle name="Normal - Style1 8" xfId="10320"/>
    <cellStyle name="Normal - Style1 8 2" xfId="33787"/>
    <cellStyle name="Normal - Style1 8 2 2" xfId="33788"/>
    <cellStyle name="Normal - Style1 8 3" xfId="33789"/>
    <cellStyle name="Normal - Style1 8 4" xfId="33790"/>
    <cellStyle name="Normal - Style1 9" xfId="10321"/>
    <cellStyle name="Normal - Style1 9 2" xfId="33791"/>
    <cellStyle name="Normal - Style1 9 2 2" xfId="33792"/>
    <cellStyle name="Normal - Style1 9 3" xfId="33793"/>
    <cellStyle name="Normal - Style1 9 4" xfId="33794"/>
    <cellStyle name="Normal - Style1_(C) WHE Proforma with ITC cash grant 10 Yr Amort_for deferral_102809" xfId="6661"/>
    <cellStyle name="Normal [0]" xfId="33795"/>
    <cellStyle name="Normal [2]" xfId="33796"/>
    <cellStyle name="Normal 1" xfId="6662"/>
    <cellStyle name="Normal 1 2" xfId="10322"/>
    <cellStyle name="Normal 1 2 2" xfId="10323"/>
    <cellStyle name="Normal 1 2 2 2" xfId="33797"/>
    <cellStyle name="Normal 1 2 2 2 2" xfId="33798"/>
    <cellStyle name="Normal 1 2 2 2 2 2" xfId="33799"/>
    <cellStyle name="Normal 1 2 2 3" xfId="33800"/>
    <cellStyle name="Normal 1 2 2 3 2" xfId="33801"/>
    <cellStyle name="Normal 1 2 2 4" xfId="33802"/>
    <cellStyle name="Normal 1 2 2 4 2" xfId="33803"/>
    <cellStyle name="Normal 1 2 3" xfId="33804"/>
    <cellStyle name="Normal 1 2 3 2" xfId="33805"/>
    <cellStyle name="Normal 1 2 3 2 2" xfId="33806"/>
    <cellStyle name="Normal 1 2 4" xfId="33807"/>
    <cellStyle name="Normal 1 2 4 2" xfId="33808"/>
    <cellStyle name="Normal 1 2 5" xfId="33809"/>
    <cellStyle name="Normal 1 2 5 2" xfId="33810"/>
    <cellStyle name="Normal 1 3" xfId="10324"/>
    <cellStyle name="Normal 1 3 2" xfId="10325"/>
    <cellStyle name="Normal 1 3 2 2" xfId="33811"/>
    <cellStyle name="Normal 1 3 2 2 2" xfId="33812"/>
    <cellStyle name="Normal 1 3 3" xfId="33813"/>
    <cellStyle name="Normal 1 3 3 2" xfId="33814"/>
    <cellStyle name="Normal 1 3 4" xfId="33815"/>
    <cellStyle name="Normal 1 3 4 2" xfId="33816"/>
    <cellStyle name="Normal 1 4" xfId="10326"/>
    <cellStyle name="Normal 1 4 2" xfId="33817"/>
    <cellStyle name="Normal 1 4 2 2" xfId="33818"/>
    <cellStyle name="Normal 1 5" xfId="12877"/>
    <cellStyle name="Normal 1 5 2" xfId="33819"/>
    <cellStyle name="Normal 1 5 2 2" xfId="33820"/>
    <cellStyle name="Normal 1 5 2 3" xfId="33821"/>
    <cellStyle name="Normal 1 5 3" xfId="33822"/>
    <cellStyle name="Normal 1 5 4" xfId="33823"/>
    <cellStyle name="Normal 1 5 5" xfId="33824"/>
    <cellStyle name="Normal 1 6" xfId="15049"/>
    <cellStyle name="Normal 1 6 2" xfId="33825"/>
    <cellStyle name="Normal 1 6 2 2" xfId="33826"/>
    <cellStyle name="Normal 1 6 2 2 2" xfId="33827"/>
    <cellStyle name="Normal 1 6 2 3" xfId="33828"/>
    <cellStyle name="Normal 1 6 2 4" xfId="33829"/>
    <cellStyle name="Normal 1 6 3" xfId="33830"/>
    <cellStyle name="Normal 1 6 3 2" xfId="33831"/>
    <cellStyle name="Normal 1 6 4" xfId="33832"/>
    <cellStyle name="Normal 1 6 5" xfId="33833"/>
    <cellStyle name="Normal 1 7" xfId="33834"/>
    <cellStyle name="Normal 1 7 2" xfId="33835"/>
    <cellStyle name="Normal 1 8" xfId="33836"/>
    <cellStyle name="Normal 1 8 2" xfId="33837"/>
    <cellStyle name="Normal 10" xfId="6663"/>
    <cellStyle name="Normal 10 2" xfId="6664"/>
    <cellStyle name="Normal 10 2 2" xfId="6665"/>
    <cellStyle name="Normal 10 2 2 2" xfId="6666"/>
    <cellStyle name="Normal 10 2 2 2 2" xfId="19690"/>
    <cellStyle name="Normal 10 2 2 2 2 2" xfId="33838"/>
    <cellStyle name="Normal 10 2 2 3" xfId="12878"/>
    <cellStyle name="Normal 10 2 2 3 2" xfId="33839"/>
    <cellStyle name="Normal 10 2 2 3 3" xfId="33840"/>
    <cellStyle name="Normal 10 2 2 4" xfId="15052"/>
    <cellStyle name="Normal 10 2 2 4 2" xfId="33841"/>
    <cellStyle name="Normal 10 2 3" xfId="6667"/>
    <cellStyle name="Normal 10 2 3 2" xfId="19691"/>
    <cellStyle name="Normal 10 2 3 2 2" xfId="33842"/>
    <cellStyle name="Normal 10 2 4" xfId="12879"/>
    <cellStyle name="Normal 10 2 4 2" xfId="33843"/>
    <cellStyle name="Normal 10 2 4 3" xfId="33844"/>
    <cellStyle name="Normal 10 2 5" xfId="15051"/>
    <cellStyle name="Normal 10 2 5 2" xfId="33845"/>
    <cellStyle name="Normal 10 3" xfId="6668"/>
    <cellStyle name="Normal 10 3 2" xfId="6669"/>
    <cellStyle name="Normal 10 3 2 2" xfId="6670"/>
    <cellStyle name="Normal 10 3 2 2 2" xfId="19692"/>
    <cellStyle name="Normal 10 3 2 2 2 2" xfId="33846"/>
    <cellStyle name="Normal 10 3 2 3" xfId="12880"/>
    <cellStyle name="Normal 10 3 2 3 2" xfId="33847"/>
    <cellStyle name="Normal 10 3 2 3 3" xfId="33848"/>
    <cellStyle name="Normal 10 3 2 4" xfId="15054"/>
    <cellStyle name="Normal 10 3 2 4 2" xfId="33849"/>
    <cellStyle name="Normal 10 3 3" xfId="6671"/>
    <cellStyle name="Normal 10 3 3 2" xfId="19693"/>
    <cellStyle name="Normal 10 3 3 2 2" xfId="33850"/>
    <cellStyle name="Normal 10 3 4" xfId="12881"/>
    <cellStyle name="Normal 10 3 4 2" xfId="33851"/>
    <cellStyle name="Normal 10 3 4 3" xfId="33852"/>
    <cellStyle name="Normal 10 3 5" xfId="15053"/>
    <cellStyle name="Normal 10 3 5 2" xfId="33853"/>
    <cellStyle name="Normal 10 4" xfId="6672"/>
    <cellStyle name="Normal 10 4 2" xfId="6673"/>
    <cellStyle name="Normal 10 4 2 2" xfId="6674"/>
    <cellStyle name="Normal 10 4 2 2 2" xfId="19694"/>
    <cellStyle name="Normal 10 4 2 3" xfId="16746"/>
    <cellStyle name="Normal 10 4 3" xfId="6675"/>
    <cellStyle name="Normal 10 4 3 2" xfId="19695"/>
    <cellStyle name="Normal 10 4 3 2 2" xfId="33854"/>
    <cellStyle name="Normal 10 4 3 3" xfId="33855"/>
    <cellStyle name="Normal 10 4 3 4" xfId="33856"/>
    <cellStyle name="Normal 10 4 4" xfId="15055"/>
    <cellStyle name="Normal 10 4 4 2" xfId="33857"/>
    <cellStyle name="Normal 10 4 4 3" xfId="33858"/>
    <cellStyle name="Normal 10 4 5" xfId="33859"/>
    <cellStyle name="Normal 10 4 5 2" xfId="33860"/>
    <cellStyle name="Normal 10 4 6" xfId="33861"/>
    <cellStyle name="Normal 10 5" xfId="6676"/>
    <cellStyle name="Normal 10 5 2" xfId="6677"/>
    <cellStyle name="Normal 10 5 2 2" xfId="16747"/>
    <cellStyle name="Normal 10 5 3" xfId="6678"/>
    <cellStyle name="Normal 10 5 3 2" xfId="16748"/>
    <cellStyle name="Normal 10 5 4" xfId="15739"/>
    <cellStyle name="Normal 10 6" xfId="6679"/>
    <cellStyle name="Normal 10 6 2" xfId="6680"/>
    <cellStyle name="Normal 10 6 2 2" xfId="16750"/>
    <cellStyle name="Normal 10 6 3" xfId="16749"/>
    <cellStyle name="Normal 10 6 4" xfId="33862"/>
    <cellStyle name="Normal 10 7" xfId="6681"/>
    <cellStyle name="Normal 10 7 2" xfId="16751"/>
    <cellStyle name="Normal 10 7 2 2" xfId="33863"/>
    <cellStyle name="Normal 10 7 3" xfId="33864"/>
    <cellStyle name="Normal 10 8" xfId="6682"/>
    <cellStyle name="Normal 10 8 2" xfId="16752"/>
    <cellStyle name="Normal 10 9" xfId="15050"/>
    <cellStyle name="Normal 10_ Price Inputs" xfId="10327"/>
    <cellStyle name="Normal 100" xfId="6683"/>
    <cellStyle name="Normal 100 2" xfId="19696"/>
    <cellStyle name="Normal 100 2 2" xfId="39823"/>
    <cellStyle name="Normal 100 3" xfId="33865"/>
    <cellStyle name="Normal 100 4" xfId="33866"/>
    <cellStyle name="Normal 100 5" xfId="33867"/>
    <cellStyle name="Normal 101" xfId="6684"/>
    <cellStyle name="Normal 101 2" xfId="19697"/>
    <cellStyle name="Normal 101 2 2" xfId="39824"/>
    <cellStyle name="Normal 101 3" xfId="33868"/>
    <cellStyle name="Normal 101 4" xfId="33869"/>
    <cellStyle name="Normal 102" xfId="6685"/>
    <cellStyle name="Normal 102 2" xfId="19698"/>
    <cellStyle name="Normal 102 2 2" xfId="39825"/>
    <cellStyle name="Normal 102 3" xfId="33870"/>
    <cellStyle name="Normal 102 4" xfId="33871"/>
    <cellStyle name="Normal 103" xfId="6686"/>
    <cellStyle name="Normal 103 2" xfId="19699"/>
    <cellStyle name="Normal 103 2 2" xfId="39826"/>
    <cellStyle name="Normal 103 3" xfId="33872"/>
    <cellStyle name="Normal 103 4" xfId="33873"/>
    <cellStyle name="Normal 104" xfId="6687"/>
    <cellStyle name="Normal 104 2" xfId="19700"/>
    <cellStyle name="Normal 104 2 2" xfId="39827"/>
    <cellStyle name="Normal 104 3" xfId="33874"/>
    <cellStyle name="Normal 104 4" xfId="33875"/>
    <cellStyle name="Normal 105" xfId="6688"/>
    <cellStyle name="Normal 105 2" xfId="19701"/>
    <cellStyle name="Normal 105 2 2" xfId="39828"/>
    <cellStyle name="Normal 105 3" xfId="33876"/>
    <cellStyle name="Normal 105 4" xfId="33877"/>
    <cellStyle name="Normal 106" xfId="6689"/>
    <cellStyle name="Normal 106 2" xfId="19702"/>
    <cellStyle name="Normal 106 2 2" xfId="39829"/>
    <cellStyle name="Normal 106 3" xfId="33878"/>
    <cellStyle name="Normal 106 4" xfId="33879"/>
    <cellStyle name="Normal 107" xfId="6690"/>
    <cellStyle name="Normal 107 2" xfId="19703"/>
    <cellStyle name="Normal 107 2 2" xfId="39830"/>
    <cellStyle name="Normal 107 3" xfId="33880"/>
    <cellStyle name="Normal 107 4" xfId="33881"/>
    <cellStyle name="Normal 108" xfId="6691"/>
    <cellStyle name="Normal 108 2" xfId="19704"/>
    <cellStyle name="Normal 108 2 2" xfId="33882"/>
    <cellStyle name="Normal 108 3" xfId="33883"/>
    <cellStyle name="Normal 109" xfId="6692"/>
    <cellStyle name="Normal 109 2" xfId="19705"/>
    <cellStyle name="Normal 109 2 2" xfId="33884"/>
    <cellStyle name="Normal 109 3" xfId="33885"/>
    <cellStyle name="Normal 11" xfId="6693"/>
    <cellStyle name="Normal 11 2" xfId="6694"/>
    <cellStyle name="Normal 11 2 2" xfId="6695"/>
    <cellStyle name="Normal 11 2 2 2" xfId="6696"/>
    <cellStyle name="Normal 11 2 2 2 2" xfId="19706"/>
    <cellStyle name="Normal 11 2 2 2 3" xfId="33886"/>
    <cellStyle name="Normal 11 2 2 3" xfId="16753"/>
    <cellStyle name="Normal 11 2 3" xfId="6697"/>
    <cellStyle name="Normal 11 2 3 2" xfId="19707"/>
    <cellStyle name="Normal 11 2 3 2 2" xfId="33887"/>
    <cellStyle name="Normal 11 2 3 3" xfId="33888"/>
    <cellStyle name="Normal 11 2 3 4" xfId="33889"/>
    <cellStyle name="Normal 11 2 4" xfId="15057"/>
    <cellStyle name="Normal 11 2 4 2" xfId="33890"/>
    <cellStyle name="Normal 11 2 5" xfId="33891"/>
    <cellStyle name="Normal 11 2 6" xfId="33892"/>
    <cellStyle name="Normal 11 3" xfId="6698"/>
    <cellStyle name="Normal 11 3 2" xfId="6699"/>
    <cellStyle name="Normal 11 3 2 2" xfId="16754"/>
    <cellStyle name="Normal 11 3 2 3" xfId="33893"/>
    <cellStyle name="Normal 11 3 3" xfId="6700"/>
    <cellStyle name="Normal 11 3 3 2" xfId="16755"/>
    <cellStyle name="Normal 11 3 4" xfId="15740"/>
    <cellStyle name="Normal 11 4" xfId="6701"/>
    <cellStyle name="Normal 11 4 2" xfId="6702"/>
    <cellStyle name="Normal 11 4 2 2" xfId="16757"/>
    <cellStyle name="Normal 11 4 2 2 2" xfId="40108"/>
    <cellStyle name="Normal 11 4 2 3" xfId="40109"/>
    <cellStyle name="Normal 11 4 3" xfId="16756"/>
    <cellStyle name="Normal 11 4 3 2" xfId="40110"/>
    <cellStyle name="Normal 11 4 4" xfId="33894"/>
    <cellStyle name="Normal 11 5" xfId="6703"/>
    <cellStyle name="Normal 11 5 2" xfId="16758"/>
    <cellStyle name="Normal 11 5 2 2" xfId="33895"/>
    <cellStyle name="Normal 11 5 3" xfId="33896"/>
    <cellStyle name="Normal 11 6" xfId="6704"/>
    <cellStyle name="Normal 11 6 2" xfId="16759"/>
    <cellStyle name="Normal 11 7" xfId="15056"/>
    <cellStyle name="Normal 11_16.37E Wild Horse Expansion DeferralRevwrkingfile SF" xfId="6705"/>
    <cellStyle name="Normal 110" xfId="6706"/>
    <cellStyle name="Normal 110 2" xfId="19708"/>
    <cellStyle name="Normal 110 2 2" xfId="39831"/>
    <cellStyle name="Normal 110 3" xfId="33897"/>
    <cellStyle name="Normal 111" xfId="6707"/>
    <cellStyle name="Normal 111 2" xfId="33898"/>
    <cellStyle name="Normal 111 2 2" xfId="39832"/>
    <cellStyle name="Normal 111 3" xfId="33899"/>
    <cellStyle name="Normal 112" xfId="6708"/>
    <cellStyle name="Normal 112 2" xfId="33900"/>
    <cellStyle name="Normal 112 2 2" xfId="39833"/>
    <cellStyle name="Normal 112 3" xfId="39834"/>
    <cellStyle name="Normal 113" xfId="6709"/>
    <cellStyle name="Normal 113 2" xfId="39835"/>
    <cellStyle name="Normal 114" xfId="6710"/>
    <cellStyle name="Normal 114 2" xfId="39836"/>
    <cellStyle name="Normal 115" xfId="6711"/>
    <cellStyle name="Normal 115 2" xfId="39837"/>
    <cellStyle name="Normal 116" xfId="6712"/>
    <cellStyle name="Normal 116 2" xfId="39838"/>
    <cellStyle name="Normal 117" xfId="6713"/>
    <cellStyle name="Normal 117 2" xfId="39839"/>
    <cellStyle name="Normal 118" xfId="6714"/>
    <cellStyle name="Normal 118 2" xfId="39840"/>
    <cellStyle name="Normal 119" xfId="6715"/>
    <cellStyle name="Normal 119 2" xfId="20274"/>
    <cellStyle name="Normal 12" xfId="6716"/>
    <cellStyle name="Normal 12 2" xfId="6717"/>
    <cellStyle name="Normal 12 2 2" xfId="6718"/>
    <cellStyle name="Normal 12 2 2 2" xfId="6719"/>
    <cellStyle name="Normal 12 2 2 2 2" xfId="19709"/>
    <cellStyle name="Normal 12 2 2 3" xfId="16760"/>
    <cellStyle name="Normal 12 2 3" xfId="6720"/>
    <cellStyle name="Normal 12 2 3 2" xfId="19710"/>
    <cellStyle name="Normal 12 2 3 2 2" xfId="33901"/>
    <cellStyle name="Normal 12 2 3 3" xfId="33902"/>
    <cellStyle name="Normal 12 2 3 4" xfId="33903"/>
    <cellStyle name="Normal 12 2 4" xfId="15059"/>
    <cellStyle name="Normal 12 2 4 2" xfId="33904"/>
    <cellStyle name="Normal 12 2 5" xfId="33905"/>
    <cellStyle name="Normal 12 2 5 2" xfId="33906"/>
    <cellStyle name="Normal 12 3" xfId="6721"/>
    <cellStyle name="Normal 12 3 2" xfId="6722"/>
    <cellStyle name="Normal 12 3 2 2" xfId="16761"/>
    <cellStyle name="Normal 12 3 2 3" xfId="33907"/>
    <cellStyle name="Normal 12 3 3" xfId="6723"/>
    <cellStyle name="Normal 12 3 3 2" xfId="16762"/>
    <cellStyle name="Normal 12 3 4" xfId="15741"/>
    <cellStyle name="Normal 12 4" xfId="6724"/>
    <cellStyle name="Normal 12 4 2" xfId="6725"/>
    <cellStyle name="Normal 12 4 2 2" xfId="16764"/>
    <cellStyle name="Normal 12 4 3" xfId="16763"/>
    <cellStyle name="Normal 12 5" xfId="6726"/>
    <cellStyle name="Normal 12 5 2" xfId="16765"/>
    <cellStyle name="Normal 12 6" xfId="6727"/>
    <cellStyle name="Normal 12 6 2" xfId="16766"/>
    <cellStyle name="Normal 12 7" xfId="15058"/>
    <cellStyle name="Normal 120" xfId="6728"/>
    <cellStyle name="Normal 120 2" xfId="39841"/>
    <cellStyle name="Normal 121" xfId="10697"/>
    <cellStyle name="Normal 121 2" xfId="38802"/>
    <cellStyle name="Normal 122" xfId="11027"/>
    <cellStyle name="Normal 123" xfId="11032"/>
    <cellStyle name="Normal 124" xfId="11038"/>
    <cellStyle name="Normal 125" xfId="11041"/>
    <cellStyle name="Normal 125 2" xfId="20268"/>
    <cellStyle name="Normal 126" xfId="11046"/>
    <cellStyle name="Normal 127" xfId="11043"/>
    <cellStyle name="Normal 128" xfId="11047"/>
    <cellStyle name="Normal 129" xfId="13011"/>
    <cellStyle name="Normal 13" xfId="6729"/>
    <cellStyle name="Normal 13 2" xfId="6730"/>
    <cellStyle name="Normal 13 2 2" xfId="6731"/>
    <cellStyle name="Normal 13 2 2 2" xfId="6732"/>
    <cellStyle name="Normal 13 2 2 2 2" xfId="19711"/>
    <cellStyle name="Normal 13 2 2 3" xfId="16767"/>
    <cellStyle name="Normal 13 2 3" xfId="6733"/>
    <cellStyle name="Normal 13 2 3 2" xfId="19712"/>
    <cellStyle name="Normal 13 2 3 2 2" xfId="33908"/>
    <cellStyle name="Normal 13 2 3 3" xfId="33909"/>
    <cellStyle name="Normal 13 2 3 4" xfId="33910"/>
    <cellStyle name="Normal 13 2 4" xfId="15409"/>
    <cellStyle name="Normal 13 2 4 2" xfId="33911"/>
    <cellStyle name="Normal 13 2 5" xfId="33912"/>
    <cellStyle name="Normal 13 2 5 2" xfId="33913"/>
    <cellStyle name="Normal 13 3" xfId="6734"/>
    <cellStyle name="Normal 13 3 2" xfId="6735"/>
    <cellStyle name="Normal 13 3 2 2" xfId="16769"/>
    <cellStyle name="Normal 13 3 3" xfId="6736"/>
    <cellStyle name="Normal 13 3 3 2" xfId="16770"/>
    <cellStyle name="Normal 13 3 4" xfId="16768"/>
    <cellStyle name="Normal 13 4" xfId="6737"/>
    <cellStyle name="Normal 13 4 2" xfId="6738"/>
    <cellStyle name="Normal 13 4 2 2" xfId="16772"/>
    <cellStyle name="Normal 13 4 3" xfId="16771"/>
    <cellStyle name="Normal 13 5" xfId="6739"/>
    <cellStyle name="Normal 13 5 2" xfId="16773"/>
    <cellStyle name="Normal 13 5 2 2" xfId="33914"/>
    <cellStyle name="Normal 13 5 3" xfId="33915"/>
    <cellStyle name="Normal 13 6" xfId="6740"/>
    <cellStyle name="Normal 13 6 2" xfId="16774"/>
    <cellStyle name="Normal 13 7" xfId="15060"/>
    <cellStyle name="Normal 130" xfId="13016"/>
    <cellStyle name="Normal 131" xfId="15774"/>
    <cellStyle name="Normal 132" xfId="40037"/>
    <cellStyle name="Normal 14" xfId="6741"/>
    <cellStyle name="Normal 14 2" xfId="6742"/>
    <cellStyle name="Normal 14 2 2" xfId="6743"/>
    <cellStyle name="Normal 14 2 2 2" xfId="19713"/>
    <cellStyle name="Normal 14 2 3" xfId="12882"/>
    <cellStyle name="Normal 14 2 3 2" xfId="39842"/>
    <cellStyle name="Normal 14 2 4" xfId="15410"/>
    <cellStyle name="Normal 14 3" xfId="6744"/>
    <cellStyle name="Normal 14 3 2" xfId="12883"/>
    <cellStyle name="Normal 14 3 2 2" xfId="33916"/>
    <cellStyle name="Normal 14 3 3" xfId="19714"/>
    <cellStyle name="Normal 14 4" xfId="10328"/>
    <cellStyle name="Normal 14 4 2" xfId="33917"/>
    <cellStyle name="Normal 14 4 2 2" xfId="33918"/>
    <cellStyle name="Normal 14 4 3" xfId="33919"/>
    <cellStyle name="Normal 14 4 4" xfId="33920"/>
    <cellStyle name="Normal 14 5" xfId="15061"/>
    <cellStyle name="Normal 15" xfId="6745"/>
    <cellStyle name="Normal 15 2" xfId="6746"/>
    <cellStyle name="Normal 15 2 2" xfId="10329"/>
    <cellStyle name="Normal 15 2 2 2" xfId="33921"/>
    <cellStyle name="Normal 15 2 3" xfId="12884"/>
    <cellStyle name="Normal 15 2 3 2" xfId="39843"/>
    <cellStyle name="Normal 15 2 4" xfId="15742"/>
    <cellStyle name="Normal 15 3" xfId="6747"/>
    <cellStyle name="Normal 15 3 2" xfId="6748"/>
    <cellStyle name="Normal 15 3 2 2" xfId="16776"/>
    <cellStyle name="Normal 15 3 3" xfId="6749"/>
    <cellStyle name="Normal 15 3 3 2" xfId="16777"/>
    <cellStyle name="Normal 15 3 4" xfId="16775"/>
    <cellStyle name="Normal 15 4" xfId="6750"/>
    <cellStyle name="Normal 15 4 2" xfId="6751"/>
    <cellStyle name="Normal 15 4 2 2" xfId="16779"/>
    <cellStyle name="Normal 15 4 3" xfId="16778"/>
    <cellStyle name="Normal 15 4 4" xfId="33922"/>
    <cellStyle name="Normal 15 5" xfId="6752"/>
    <cellStyle name="Normal 15 5 2" xfId="16780"/>
    <cellStyle name="Normal 15 6" xfId="6753"/>
    <cellStyle name="Normal 15 6 2" xfId="16781"/>
    <cellStyle name="Normal 15 7" xfId="15062"/>
    <cellStyle name="Normal 16" xfId="6754"/>
    <cellStyle name="Normal 16 2" xfId="6755"/>
    <cellStyle name="Normal 16 2 2" xfId="10330"/>
    <cellStyle name="Normal 16 2 2 2" xfId="33923"/>
    <cellStyle name="Normal 16 2 2 2 2" xfId="33924"/>
    <cellStyle name="Normal 16 2 3" xfId="12885"/>
    <cellStyle name="Normal 16 2 3 2" xfId="33925"/>
    <cellStyle name="Normal 16 2 3 2 2" xfId="33926"/>
    <cellStyle name="Normal 16 2 3 3" xfId="33927"/>
    <cellStyle name="Normal 16 2 3 4" xfId="33928"/>
    <cellStyle name="Normal 16 2 4" xfId="15743"/>
    <cellStyle name="Normal 16 2 4 2" xfId="33929"/>
    <cellStyle name="Normal 16 2 5" xfId="33930"/>
    <cellStyle name="Normal 16 2 5 2" xfId="33931"/>
    <cellStyle name="Normal 16 3" xfId="6756"/>
    <cellStyle name="Normal 16 3 2" xfId="6757"/>
    <cellStyle name="Normal 16 3 2 2" xfId="16783"/>
    <cellStyle name="Normal 16 3 3" xfId="6758"/>
    <cellStyle name="Normal 16 3 3 2" xfId="16784"/>
    <cellStyle name="Normal 16 3 4" xfId="16782"/>
    <cellStyle name="Normal 16 4" xfId="6759"/>
    <cellStyle name="Normal 16 4 2" xfId="6760"/>
    <cellStyle name="Normal 16 4 2 2" xfId="16786"/>
    <cellStyle name="Normal 16 4 3" xfId="16785"/>
    <cellStyle name="Normal 16 5" xfId="6761"/>
    <cellStyle name="Normal 16 5 2" xfId="16787"/>
    <cellStyle name="Normal 16 6" xfId="6762"/>
    <cellStyle name="Normal 16 6 2" xfId="16788"/>
    <cellStyle name="Normal 16 7" xfId="15063"/>
    <cellStyle name="Normal 17" xfId="6763"/>
    <cellStyle name="Normal 17 2" xfId="6764"/>
    <cellStyle name="Normal 17 2 2" xfId="10331"/>
    <cellStyle name="Normal 17 2 2 2" xfId="33932"/>
    <cellStyle name="Normal 17 2 2 2 2" xfId="33933"/>
    <cellStyle name="Normal 17 2 3" xfId="12886"/>
    <cellStyle name="Normal 17 2 3 2" xfId="33934"/>
    <cellStyle name="Normal 17 2 3 2 2" xfId="33935"/>
    <cellStyle name="Normal 17 2 3 3" xfId="33936"/>
    <cellStyle name="Normal 17 2 3 4" xfId="33937"/>
    <cellStyle name="Normal 17 2 4" xfId="15744"/>
    <cellStyle name="Normal 17 2 4 2" xfId="33938"/>
    <cellStyle name="Normal 17 2 5" xfId="33939"/>
    <cellStyle name="Normal 17 2 5 2" xfId="33940"/>
    <cellStyle name="Normal 17 3" xfId="6765"/>
    <cellStyle name="Normal 17 3 2" xfId="6766"/>
    <cellStyle name="Normal 17 3 2 2" xfId="19715"/>
    <cellStyle name="Normal 17 3 3" xfId="16789"/>
    <cellStyle name="Normal 17 4" xfId="6767"/>
    <cellStyle name="Normal 17 4 2" xfId="19716"/>
    <cellStyle name="Normal 17 4 3" xfId="33941"/>
    <cellStyle name="Normal 17 5" xfId="15064"/>
    <cellStyle name="Normal 17 5 2" xfId="33942"/>
    <cellStyle name="Normal 18" xfId="6768"/>
    <cellStyle name="Normal 18 2" xfId="6769"/>
    <cellStyle name="Normal 18 2 2" xfId="10332"/>
    <cellStyle name="Normal 18 2 2 2" xfId="33943"/>
    <cellStyle name="Normal 18 2 2 2 2" xfId="33944"/>
    <cellStyle name="Normal 18 2 3" xfId="12887"/>
    <cellStyle name="Normal 18 2 3 2" xfId="33945"/>
    <cellStyle name="Normal 18 2 3 2 2" xfId="33946"/>
    <cellStyle name="Normal 18 2 3 3" xfId="33947"/>
    <cellStyle name="Normal 18 2 3 4" xfId="33948"/>
    <cellStyle name="Normal 18 2 4" xfId="15745"/>
    <cellStyle name="Normal 18 2 4 2" xfId="33949"/>
    <cellStyle name="Normal 18 2 5" xfId="33950"/>
    <cellStyle name="Normal 18 2 5 2" xfId="33951"/>
    <cellStyle name="Normal 18 3" xfId="6770"/>
    <cellStyle name="Normal 18 3 2" xfId="6771"/>
    <cellStyle name="Normal 18 3 2 2" xfId="19717"/>
    <cellStyle name="Normal 18 3 3" xfId="16790"/>
    <cellStyle name="Normal 18 4" xfId="6772"/>
    <cellStyle name="Normal 18 4 2" xfId="19718"/>
    <cellStyle name="Normal 18 4 3" xfId="33952"/>
    <cellStyle name="Normal 18 5" xfId="15065"/>
    <cellStyle name="Normal 18 5 2" xfId="33953"/>
    <cellStyle name="Normal 19" xfId="6773"/>
    <cellStyle name="Normal 19 2" xfId="6774"/>
    <cellStyle name="Normal 19 2 2" xfId="10333"/>
    <cellStyle name="Normal 19 2 2 2" xfId="33954"/>
    <cellStyle name="Normal 19 2 2 2 2" xfId="33955"/>
    <cellStyle name="Normal 19 2 3" xfId="12888"/>
    <cellStyle name="Normal 19 2 3 2" xfId="33956"/>
    <cellStyle name="Normal 19 2 3 2 2" xfId="33957"/>
    <cellStyle name="Normal 19 2 3 3" xfId="33958"/>
    <cellStyle name="Normal 19 2 3 4" xfId="33959"/>
    <cellStyle name="Normal 19 2 4" xfId="15746"/>
    <cellStyle name="Normal 19 2 4 2" xfId="33960"/>
    <cellStyle name="Normal 19 2 5" xfId="33961"/>
    <cellStyle name="Normal 19 2 5 2" xfId="33962"/>
    <cellStyle name="Normal 19 3" xfId="6775"/>
    <cellStyle name="Normal 19 3 2" xfId="6776"/>
    <cellStyle name="Normal 19 3 2 2" xfId="19719"/>
    <cellStyle name="Normal 19 3 3" xfId="16791"/>
    <cellStyle name="Normal 19 4" xfId="10334"/>
    <cellStyle name="Normal 19 4 2" xfId="33963"/>
    <cellStyle name="Normal 19 4 3" xfId="33964"/>
    <cellStyle name="Normal 19 5" xfId="15066"/>
    <cellStyle name="Normal 19 5 2" xfId="33965"/>
    <cellStyle name="Normal 2" xfId="6777"/>
    <cellStyle name="Normal 2 10" xfId="6778"/>
    <cellStyle name="Normal 2 10 2" xfId="10335"/>
    <cellStyle name="Normal 2 10 2 2" xfId="33966"/>
    <cellStyle name="Normal 2 10 2 2 2" xfId="33967"/>
    <cellStyle name="Normal 2 10 3" xfId="15067"/>
    <cellStyle name="Normal 2 10 3 2" xfId="33968"/>
    <cellStyle name="Normal 2 10 4" xfId="33969"/>
    <cellStyle name="Normal 2 10 4 2" xfId="33970"/>
    <cellStyle name="Normal 2 11" xfId="6779"/>
    <cellStyle name="Normal 2 11 2" xfId="10336"/>
    <cellStyle name="Normal 2 11 2 2" xfId="33971"/>
    <cellStyle name="Normal 2 11 2 2 2" xfId="33972"/>
    <cellStyle name="Normal 2 11 3" xfId="15068"/>
    <cellStyle name="Normal 2 11 3 2" xfId="33973"/>
    <cellStyle name="Normal 2 11 4" xfId="33974"/>
    <cellStyle name="Normal 2 11 4 2" xfId="33975"/>
    <cellStyle name="Normal 2 12" xfId="10337"/>
    <cellStyle name="Normal 2 12 2" xfId="10338"/>
    <cellStyle name="Normal 2 12 2 2" xfId="33976"/>
    <cellStyle name="Normal 2 12 2 2 2" xfId="33977"/>
    <cellStyle name="Normal 2 12 2 3" xfId="33978"/>
    <cellStyle name="Normal 2 12 3" xfId="12889"/>
    <cellStyle name="Normal 2 12 3 2" xfId="33979"/>
    <cellStyle name="Normal 2 12 3 2 2" xfId="33980"/>
    <cellStyle name="Normal 2 12 3 3" xfId="33981"/>
    <cellStyle name="Normal 2 12 4" xfId="33982"/>
    <cellStyle name="Normal 2 12 4 2" xfId="33983"/>
    <cellStyle name="Normal 2 12 5" xfId="33984"/>
    <cellStyle name="Normal 2 12 5 2" xfId="33985"/>
    <cellStyle name="Normal 2 13" xfId="10339"/>
    <cellStyle name="Normal 2 13 2" xfId="10340"/>
    <cellStyle name="Normal 2 13 2 2" xfId="33986"/>
    <cellStyle name="Normal 2 13 2 3" xfId="33987"/>
    <cellStyle name="Normal 2 13 3" xfId="33988"/>
    <cellStyle name="Normal 2 13 3 2" xfId="33989"/>
    <cellStyle name="Normal 2 13 4" xfId="39844"/>
    <cellStyle name="Normal 2 14" xfId="10341"/>
    <cellStyle name="Normal 2 14 2" xfId="33990"/>
    <cellStyle name="Normal 2 15" xfId="10342"/>
    <cellStyle name="Normal 2 15 2" xfId="33991"/>
    <cellStyle name="Normal 2 15 3" xfId="33992"/>
    <cellStyle name="Normal 2 16" xfId="12890"/>
    <cellStyle name="Normal 2 16 2" xfId="39845"/>
    <cellStyle name="Normal 2 17" xfId="39846"/>
    <cellStyle name="Normal 2 2" xfId="6780"/>
    <cellStyle name="Normal 2 2 10" xfId="12891"/>
    <cellStyle name="Normal 2 2 10 2" xfId="33993"/>
    <cellStyle name="Normal 2 2 10 3" xfId="33994"/>
    <cellStyle name="Normal 2 2 11" xfId="33995"/>
    <cellStyle name="Normal 2 2 11 2" xfId="33996"/>
    <cellStyle name="Normal 2 2 12" xfId="33997"/>
    <cellStyle name="Normal 2 2 2" xfId="6781"/>
    <cellStyle name="Normal 2 2 2 2" xfId="6782"/>
    <cellStyle name="Normal 2 2 2 2 2" xfId="10343"/>
    <cellStyle name="Normal 2 2 2 2 2 2" xfId="10344"/>
    <cellStyle name="Normal 2 2 2 2 2 2 2" xfId="33998"/>
    <cellStyle name="Normal 2 2 2 2 2 3" xfId="33999"/>
    <cellStyle name="Normal 2 2 2 2 3" xfId="10345"/>
    <cellStyle name="Normal 2 2 2 2 3 2" xfId="10346"/>
    <cellStyle name="Normal 2 2 2 2 3 2 2" xfId="34000"/>
    <cellStyle name="Normal 2 2 2 2 3 3" xfId="39847"/>
    <cellStyle name="Normal 2 2 2 2 4" xfId="10347"/>
    <cellStyle name="Normal 2 2 2 2 4 2" xfId="34001"/>
    <cellStyle name="Normal 2 2 2 2 5" xfId="12892"/>
    <cellStyle name="Normal 2 2 2 2 5 2" xfId="39848"/>
    <cellStyle name="Normal 2 2 2 2 6" xfId="15070"/>
    <cellStyle name="Normal 2 2 2 3" xfId="10348"/>
    <cellStyle name="Normal 2 2 2 3 2" xfId="10349"/>
    <cellStyle name="Normal 2 2 2 3 2 2" xfId="10350"/>
    <cellStyle name="Normal 2 2 2 3 2 2 2" xfId="34002"/>
    <cellStyle name="Normal 2 2 2 3 2 3" xfId="34003"/>
    <cellStyle name="Normal 2 2 2 3 3" xfId="10351"/>
    <cellStyle name="Normal 2 2 2 3 3 2" xfId="10352"/>
    <cellStyle name="Normal 2 2 2 3 3 2 2" xfId="34004"/>
    <cellStyle name="Normal 2 2 2 3 3 3" xfId="39849"/>
    <cellStyle name="Normal 2 2 2 3 4" xfId="10353"/>
    <cellStyle name="Normal 2 2 2 3 4 2" xfId="34005"/>
    <cellStyle name="Normal 2 2 2 3 5" xfId="34006"/>
    <cellStyle name="Normal 2 2 2 4" xfId="10354"/>
    <cellStyle name="Normal 2 2 2 4 2" xfId="10355"/>
    <cellStyle name="Normal 2 2 2 4 2 2" xfId="34007"/>
    <cellStyle name="Normal 2 2 2 4 3" xfId="34008"/>
    <cellStyle name="Normal 2 2 2 5" xfId="10356"/>
    <cellStyle name="Normal 2 2 2 5 2" xfId="10357"/>
    <cellStyle name="Normal 2 2 2 5 2 2" xfId="34009"/>
    <cellStyle name="Normal 2 2 2 5 3" xfId="34010"/>
    <cellStyle name="Normal 2 2 2 6" xfId="10358"/>
    <cellStyle name="Normal 2 2 2 6 2" xfId="34011"/>
    <cellStyle name="Normal 2 2 2 7" xfId="12893"/>
    <cellStyle name="Normal 2 2 2 7 2" xfId="39850"/>
    <cellStyle name="Normal 2 2 2 8" xfId="15069"/>
    <cellStyle name="Normal 2 2 2_12PCORC Wind Vestas and Royalties" xfId="34012"/>
    <cellStyle name="Normal 2 2 3" xfId="6783"/>
    <cellStyle name="Normal 2 2 3 2" xfId="6784"/>
    <cellStyle name="Normal 2 2 3 2 2" xfId="10359"/>
    <cellStyle name="Normal 2 2 3 2 2 2" xfId="34013"/>
    <cellStyle name="Normal 2 2 3 2 3" xfId="12894"/>
    <cellStyle name="Normal 2 2 3 2 3 2" xfId="34014"/>
    <cellStyle name="Normal 2 2 3 2 3 3" xfId="34015"/>
    <cellStyle name="Normal 2 2 3 2 4" xfId="15072"/>
    <cellStyle name="Normal 2 2 3 3" xfId="10360"/>
    <cellStyle name="Normal 2 2 3 3 2" xfId="10361"/>
    <cellStyle name="Normal 2 2 3 3 2 2" xfId="34016"/>
    <cellStyle name="Normal 2 2 3 3 3" xfId="34017"/>
    <cellStyle name="Normal 2 2 3 4" xfId="10362"/>
    <cellStyle name="Normal 2 2 3 4 2" xfId="34018"/>
    <cellStyle name="Normal 2 2 3 5" xfId="12895"/>
    <cellStyle name="Normal 2 2 3 5 2" xfId="34019"/>
    <cellStyle name="Normal 2 2 3 5 3" xfId="34020"/>
    <cellStyle name="Normal 2 2 3 6" xfId="15071"/>
    <cellStyle name="Normal 2 2 4" xfId="6785"/>
    <cellStyle name="Normal 2 2 4 2" xfId="6786"/>
    <cellStyle name="Normal 2 2 4 2 2" xfId="19720"/>
    <cellStyle name="Normal 2 2 4 2 2 2" xfId="34021"/>
    <cellStyle name="Normal 2 2 4 3" xfId="12896"/>
    <cellStyle name="Normal 2 2 4 3 2" xfId="34022"/>
    <cellStyle name="Normal 2 2 4 3 3" xfId="34023"/>
    <cellStyle name="Normal 2 2 4 4" xfId="15073"/>
    <cellStyle name="Normal 2 2 4 4 2" xfId="34024"/>
    <cellStyle name="Normal 2 2 5" xfId="6787"/>
    <cellStyle name="Normal 2 2 5 2" xfId="19721"/>
    <cellStyle name="Normal 2 2 5 2 2" xfId="34025"/>
    <cellStyle name="Normal 2 2 5 3" xfId="34026"/>
    <cellStyle name="Normal 2 2 6" xfId="10363"/>
    <cellStyle name="Normal 2 2 6 2" xfId="34027"/>
    <cellStyle name="Normal 2 2 6 2 2" xfId="34028"/>
    <cellStyle name="Normal 2 2 6 3" xfId="34029"/>
    <cellStyle name="Normal 2 2 7" xfId="10364"/>
    <cellStyle name="Normal 2 2 7 2" xfId="34030"/>
    <cellStyle name="Normal 2 2 7 2 2" xfId="34031"/>
    <cellStyle name="Normal 2 2 7 3" xfId="34032"/>
    <cellStyle name="Normal 2 2 7 4" xfId="34033"/>
    <cellStyle name="Normal 2 2 8" xfId="12897"/>
    <cellStyle name="Normal 2 2 8 2" xfId="34034"/>
    <cellStyle name="Normal 2 2 8 2 2" xfId="34035"/>
    <cellStyle name="Normal 2 2 8 3" xfId="34036"/>
    <cellStyle name="Normal 2 2 9" xfId="12898"/>
    <cellStyle name="Normal 2 2 9 2" xfId="34037"/>
    <cellStyle name="Normal 2 2 9 3" xfId="34038"/>
    <cellStyle name="Normal 2 2_ Price Inputs" xfId="10365"/>
    <cellStyle name="Normal 2 3" xfId="6788"/>
    <cellStyle name="Normal 2 3 2" xfId="6789"/>
    <cellStyle name="Normal 2 3 2 2" xfId="10366"/>
    <cellStyle name="Normal 2 3 2 2 2" xfId="34039"/>
    <cellStyle name="Normal 2 3 2 2 2 2" xfId="34040"/>
    <cellStyle name="Normal 2 3 2 2 3" xfId="34041"/>
    <cellStyle name="Normal 2 3 2 3" xfId="12899"/>
    <cellStyle name="Normal 2 3 2 3 2" xfId="34042"/>
    <cellStyle name="Normal 2 3 2 3 3" xfId="34043"/>
    <cellStyle name="Normal 2 3 2 4" xfId="15075"/>
    <cellStyle name="Normal 2 3 2 4 2" xfId="34044"/>
    <cellStyle name="Normal 2 3 3" xfId="6790"/>
    <cellStyle name="Normal 2 3 3 2" xfId="10367"/>
    <cellStyle name="Normal 2 3 3 2 2" xfId="34045"/>
    <cellStyle name="Normal 2 3 3 3" xfId="12900"/>
    <cellStyle name="Normal 2 3 3 3 2" xfId="39851"/>
    <cellStyle name="Normal 2 3 3 4" xfId="15747"/>
    <cellStyle name="Normal 2 3 4" xfId="10368"/>
    <cellStyle name="Normal 2 3 4 2" xfId="34046"/>
    <cellStyle name="Normal 2 3 5" xfId="12901"/>
    <cellStyle name="Normal 2 3 5 2" xfId="34047"/>
    <cellStyle name="Normal 2 3 5 3" xfId="34048"/>
    <cellStyle name="Normal 2 3 6" xfId="15074"/>
    <cellStyle name="Normal 2 4" xfId="6791"/>
    <cellStyle name="Normal 2 4 2" xfId="6792"/>
    <cellStyle name="Normal 2 4 2 2" xfId="10369"/>
    <cellStyle name="Normal 2 4 2 2 2" xfId="34049"/>
    <cellStyle name="Normal 2 4 2 2 2 2" xfId="34050"/>
    <cellStyle name="Normal 2 4 2 2 3" xfId="34051"/>
    <cellStyle name="Normal 2 4 2 3" xfId="12902"/>
    <cellStyle name="Normal 2 4 2 3 2" xfId="34052"/>
    <cellStyle name="Normal 2 4 2 3 3" xfId="34053"/>
    <cellStyle name="Normal 2 4 2 4" xfId="15077"/>
    <cellStyle name="Normal 2 4 2 4 2" xfId="34054"/>
    <cellStyle name="Normal 2 4 3" xfId="10370"/>
    <cellStyle name="Normal 2 4 3 2" xfId="10371"/>
    <cellStyle name="Normal 2 4 3 2 2" xfId="34055"/>
    <cellStyle name="Normal 2 4 3 3" xfId="34056"/>
    <cellStyle name="Normal 2 4 4" xfId="10372"/>
    <cellStyle name="Normal 2 4 4 2" xfId="34057"/>
    <cellStyle name="Normal 2 4 5" xfId="12903"/>
    <cellStyle name="Normal 2 4 5 2" xfId="34058"/>
    <cellStyle name="Normal 2 4 5 3" xfId="34059"/>
    <cellStyle name="Normal 2 4 6" xfId="15076"/>
    <cellStyle name="Normal 2 5" xfId="6793"/>
    <cellStyle name="Normal 2 5 2" xfId="6794"/>
    <cellStyle name="Normal 2 5 2 2" xfId="10373"/>
    <cellStyle name="Normal 2 5 2 2 2" xfId="34060"/>
    <cellStyle name="Normal 2 5 2 2 2 2" xfId="34061"/>
    <cellStyle name="Normal 2 5 2 2 3" xfId="34062"/>
    <cellStyle name="Normal 2 5 2 3" xfId="12904"/>
    <cellStyle name="Normal 2 5 2 3 2" xfId="34063"/>
    <cellStyle name="Normal 2 5 2 3 3" xfId="34064"/>
    <cellStyle name="Normal 2 5 2 4" xfId="15079"/>
    <cellStyle name="Normal 2 5 2 4 2" xfId="34065"/>
    <cellStyle name="Normal 2 5 3" xfId="10374"/>
    <cellStyle name="Normal 2 5 3 2" xfId="10375"/>
    <cellStyle name="Normal 2 5 3 2 2" xfId="34066"/>
    <cellStyle name="Normal 2 5 3 3" xfId="34067"/>
    <cellStyle name="Normal 2 5 4" xfId="10376"/>
    <cellStyle name="Normal 2 5 4 2" xfId="34068"/>
    <cellStyle name="Normal 2 5 5" xfId="12905"/>
    <cellStyle name="Normal 2 5 5 2" xfId="34069"/>
    <cellStyle name="Normal 2 5 5 3" xfId="34070"/>
    <cellStyle name="Normal 2 5 6" xfId="15078"/>
    <cellStyle name="Normal 2 6" xfId="6795"/>
    <cellStyle name="Normal 2 6 2" xfId="6796"/>
    <cellStyle name="Normal 2 6 2 2" xfId="6797"/>
    <cellStyle name="Normal 2 6 2 2 2" xfId="19722"/>
    <cellStyle name="Normal 2 6 2 2 2 2" xfId="34071"/>
    <cellStyle name="Normal 2 6 2 3" xfId="12906"/>
    <cellStyle name="Normal 2 6 2 3 2" xfId="34072"/>
    <cellStyle name="Normal 2 6 2 3 3" xfId="34073"/>
    <cellStyle name="Normal 2 6 2 4" xfId="15081"/>
    <cellStyle name="Normal 2 6 2 4 2" xfId="34074"/>
    <cellStyle name="Normal 2 6 3" xfId="6798"/>
    <cellStyle name="Normal 2 6 3 2" xfId="19723"/>
    <cellStyle name="Normal 2 6 3 2 2" xfId="34075"/>
    <cellStyle name="Normal 2 6 4" xfId="12907"/>
    <cellStyle name="Normal 2 6 4 2" xfId="34076"/>
    <cellStyle name="Normal 2 6 4 3" xfId="34077"/>
    <cellStyle name="Normal 2 6 5" xfId="15080"/>
    <cellStyle name="Normal 2 6 5 2" xfId="34078"/>
    <cellStyle name="Normal 2 7" xfId="6799"/>
    <cellStyle name="Normal 2 7 2" xfId="6800"/>
    <cellStyle name="Normal 2 7 2 2" xfId="6801"/>
    <cellStyle name="Normal 2 7 2 2 2" xfId="19724"/>
    <cellStyle name="Normal 2 7 2 2 3" xfId="34079"/>
    <cellStyle name="Normal 2 7 2 3" xfId="16792"/>
    <cellStyle name="Normal 2 7 2 4" xfId="34080"/>
    <cellStyle name="Normal 2 7 3" xfId="6802"/>
    <cellStyle name="Normal 2 7 3 2" xfId="19725"/>
    <cellStyle name="Normal 2 7 3 3" xfId="34081"/>
    <cellStyle name="Normal 2 7 4" xfId="15082"/>
    <cellStyle name="Normal 2 7 4 2" xfId="39852"/>
    <cellStyle name="Normal 2 7 5" xfId="39853"/>
    <cellStyle name="Normal 2 8" xfId="6803"/>
    <cellStyle name="Normal 2 8 2" xfId="6804"/>
    <cellStyle name="Normal 2 8 2 2" xfId="6805"/>
    <cellStyle name="Normal 2 8 2 2 2" xfId="6806"/>
    <cellStyle name="Normal 2 8 2 2 2 2" xfId="19726"/>
    <cellStyle name="Normal 2 8 2 2 3" xfId="16794"/>
    <cellStyle name="Normal 2 8 2 3" xfId="6807"/>
    <cellStyle name="Normal 2 8 2 3 2" xfId="19727"/>
    <cellStyle name="Normal 2 8 2 4" xfId="16793"/>
    <cellStyle name="Normal 2 8 3" xfId="6808"/>
    <cellStyle name="Normal 2 8 3 2" xfId="6809"/>
    <cellStyle name="Normal 2 8 3 2 2" xfId="19728"/>
    <cellStyle name="Normal 2 8 3 3" xfId="16795"/>
    <cellStyle name="Normal 2 8 3 4" xfId="34082"/>
    <cellStyle name="Normal 2 8 4" xfId="6810"/>
    <cellStyle name="Normal 2 8 4 2" xfId="19729"/>
    <cellStyle name="Normal 2 8 5" xfId="15083"/>
    <cellStyle name="Normal 2 9" xfId="6811"/>
    <cellStyle name="Normal 2 9 2" xfId="6812"/>
    <cellStyle name="Normal 2 9 2 2" xfId="6813"/>
    <cellStyle name="Normal 2 9 2 2 2" xfId="19730"/>
    <cellStyle name="Normal 2 9 2 3" xfId="16796"/>
    <cellStyle name="Normal 2 9 3" xfId="6814"/>
    <cellStyle name="Normal 2 9 3 2" xfId="19731"/>
    <cellStyle name="Normal 2 9 4" xfId="15084"/>
    <cellStyle name="Normal 2 9 4 2" xfId="34083"/>
    <cellStyle name="Normal 2_16.37E Wild Horse Expansion DeferralRevwrkingfile SF" xfId="6815"/>
    <cellStyle name="Normal 20" xfId="6816"/>
    <cellStyle name="Normal 20 2" xfId="6817"/>
    <cellStyle name="Normal 20 2 2" xfId="6818"/>
    <cellStyle name="Normal 20 2 2 2" xfId="19732"/>
    <cellStyle name="Normal 20 2 2 2 2" xfId="34084"/>
    <cellStyle name="Normal 20 2 3" xfId="12908"/>
    <cellStyle name="Normal 20 2 3 2" xfId="34085"/>
    <cellStyle name="Normal 20 2 3 3" xfId="34086"/>
    <cellStyle name="Normal 20 2 4" xfId="15086"/>
    <cellStyle name="Normal 20 2 4 2" xfId="34087"/>
    <cellStyle name="Normal 20 3" xfId="6819"/>
    <cellStyle name="Normal 20 3 2" xfId="6820"/>
    <cellStyle name="Normal 20 3 2 2" xfId="19733"/>
    <cellStyle name="Normal 20 3 2 2 2" xfId="40111"/>
    <cellStyle name="Normal 20 3 2 2 2 2" xfId="40112"/>
    <cellStyle name="Normal 20 3 2 2 3" xfId="40113"/>
    <cellStyle name="Normal 20 3 2 3" xfId="40114"/>
    <cellStyle name="Normal 20 3 2 3 2" xfId="40115"/>
    <cellStyle name="Normal 20 3 2 4" xfId="40116"/>
    <cellStyle name="Normal 20 3 3" xfId="15748"/>
    <cellStyle name="Normal 20 3 3 2" xfId="40117"/>
    <cellStyle name="Normal 20 3 3 2 2" xfId="40118"/>
    <cellStyle name="Normal 20 3 3 2 2 2" xfId="40119"/>
    <cellStyle name="Normal 20 3 3 2 2 2 2" xfId="40120"/>
    <cellStyle name="Normal 20 3 3 2 2 3" xfId="40121"/>
    <cellStyle name="Normal 20 3 3 2 3" xfId="40122"/>
    <cellStyle name="Normal 20 3 3 2 3 2" xfId="40123"/>
    <cellStyle name="Normal 20 3 3 2 4" xfId="40124"/>
    <cellStyle name="Normal 20 3 3 3" xfId="40125"/>
    <cellStyle name="Normal 20 3 3 3 2" xfId="40126"/>
    <cellStyle name="Normal 20 3 3 3 2 2" xfId="40127"/>
    <cellStyle name="Normal 20 3 3 3 3" xfId="40128"/>
    <cellStyle name="Normal 20 3 3 4" xfId="40129"/>
    <cellStyle name="Normal 20 3 3 4 2" xfId="40130"/>
    <cellStyle name="Normal 20 3 3 5" xfId="40131"/>
    <cellStyle name="Normal 20 3 4" xfId="40132"/>
    <cellStyle name="Normal 20 3 4 2" xfId="40133"/>
    <cellStyle name="Normal 20 3 4 2 2" xfId="40134"/>
    <cellStyle name="Normal 20 3 4 2 2 2" xfId="40135"/>
    <cellStyle name="Normal 20 3 4 2 3" xfId="40136"/>
    <cellStyle name="Normal 20 3 4 3" xfId="40137"/>
    <cellStyle name="Normal 20 3 4 3 2" xfId="40138"/>
    <cellStyle name="Normal 20 3 4 4" xfId="40139"/>
    <cellStyle name="Normal 20 3 5" xfId="40140"/>
    <cellStyle name="Normal 20 3 5 2" xfId="40141"/>
    <cellStyle name="Normal 20 3 5 2 2" xfId="40142"/>
    <cellStyle name="Normal 20 3 5 3" xfId="40143"/>
    <cellStyle name="Normal 20 3 6" xfId="40144"/>
    <cellStyle name="Normal 20 3 6 2" xfId="40145"/>
    <cellStyle name="Normal 20 3 7" xfId="40146"/>
    <cellStyle name="Normal 20 4" xfId="6821"/>
    <cellStyle name="Normal 20 4 2" xfId="6822"/>
    <cellStyle name="Normal 20 4 2 2" xfId="19734"/>
    <cellStyle name="Normal 20 4 3" xfId="16797"/>
    <cellStyle name="Normal 20 4 4" xfId="34088"/>
    <cellStyle name="Normal 20 5" xfId="6823"/>
    <cellStyle name="Normal 20 5 2" xfId="19735"/>
    <cellStyle name="Normal 20 6" xfId="15085"/>
    <cellStyle name="Normal 20 6 2" xfId="34089"/>
    <cellStyle name="Normal 21" xfId="6824"/>
    <cellStyle name="Normal 21 2" xfId="6825"/>
    <cellStyle name="Normal 21 2 2" xfId="6826"/>
    <cellStyle name="Normal 21 2 2 2" xfId="16798"/>
    <cellStyle name="Normal 21 2 2 2 2" xfId="34090"/>
    <cellStyle name="Normal 21 2 2 2 3" xfId="34091"/>
    <cellStyle name="Normal 21 2 2 3" xfId="39854"/>
    <cellStyle name="Normal 21 2 3" xfId="6827"/>
    <cellStyle name="Normal 21 2 3 2" xfId="16799"/>
    <cellStyle name="Normal 21 2 3 2 2" xfId="34092"/>
    <cellStyle name="Normal 21 2 3 3" xfId="34093"/>
    <cellStyle name="Normal 21 2 4" xfId="15411"/>
    <cellStyle name="Normal 21 2 4 2" xfId="34094"/>
    <cellStyle name="Normal 21 2 5" xfId="34095"/>
    <cellStyle name="Normal 21 2 5 2" xfId="34096"/>
    <cellStyle name="Normal 21 2 6" xfId="34097"/>
    <cellStyle name="Normal 21 3" xfId="6828"/>
    <cellStyle name="Normal 21 3 2" xfId="6829"/>
    <cellStyle name="Normal 21 3 2 2" xfId="16801"/>
    <cellStyle name="Normal 21 3 3" xfId="16800"/>
    <cellStyle name="Normal 21 4" xfId="6830"/>
    <cellStyle name="Normal 21 4 2" xfId="16802"/>
    <cellStyle name="Normal 21 4 2 2" xfId="34098"/>
    <cellStyle name="Normal 21 4 3" xfId="34099"/>
    <cellStyle name="Normal 21 4 4" xfId="34100"/>
    <cellStyle name="Normal 21 5" xfId="6831"/>
    <cellStyle name="Normal 21 5 2" xfId="16803"/>
    <cellStyle name="Normal 21 5 2 2" xfId="34101"/>
    <cellStyle name="Normal 21 5 3" xfId="34102"/>
    <cellStyle name="Normal 21 5 4" xfId="34103"/>
    <cellStyle name="Normal 21 6" xfId="10377"/>
    <cellStyle name="Normal 21 6 2" xfId="34104"/>
    <cellStyle name="Normal 21 7" xfId="15087"/>
    <cellStyle name="Normal 21 8" xfId="34105"/>
    <cellStyle name="Normal 21_4 31E Reg Asset  Liab and EXH D" xfId="10378"/>
    <cellStyle name="Normal 22" xfId="6832"/>
    <cellStyle name="Normal 22 2" xfId="6833"/>
    <cellStyle name="Normal 22 2 2" xfId="6834"/>
    <cellStyle name="Normal 22 2 2 2" xfId="16804"/>
    <cellStyle name="Normal 22 2 2 2 2" xfId="34106"/>
    <cellStyle name="Normal 22 2 2 3" xfId="39855"/>
    <cellStyle name="Normal 22 2 3" xfId="6835"/>
    <cellStyle name="Normal 22 2 3 2" xfId="16805"/>
    <cellStyle name="Normal 22 2 4" xfId="15412"/>
    <cellStyle name="Normal 22 3" xfId="6836"/>
    <cellStyle name="Normal 22 3 2" xfId="6837"/>
    <cellStyle name="Normal 22 3 2 2" xfId="16807"/>
    <cellStyle name="Normal 22 3 3" xfId="16806"/>
    <cellStyle name="Normal 22 4" xfId="6838"/>
    <cellStyle name="Normal 22 4 2" xfId="16808"/>
    <cellStyle name="Normal 22 5" xfId="6839"/>
    <cellStyle name="Normal 22 5 2" xfId="16809"/>
    <cellStyle name="Normal 22 6" xfId="10379"/>
    <cellStyle name="Normal 22 6 2" xfId="39856"/>
    <cellStyle name="Normal 22 7" xfId="15088"/>
    <cellStyle name="Normal 23" xfId="6840"/>
    <cellStyle name="Normal 23 2" xfId="6841"/>
    <cellStyle name="Normal 23 2 2" xfId="6842"/>
    <cellStyle name="Normal 23 2 2 2" xfId="16810"/>
    <cellStyle name="Normal 23 2 2 2 2" xfId="39857"/>
    <cellStyle name="Normal 23 2 2 3" xfId="39858"/>
    <cellStyle name="Normal 23 2 3" xfId="6843"/>
    <cellStyle name="Normal 23 2 3 2" xfId="16811"/>
    <cellStyle name="Normal 23 2 4" xfId="15413"/>
    <cellStyle name="Normal 23 3" xfId="6844"/>
    <cellStyle name="Normal 23 3 2" xfId="6845"/>
    <cellStyle name="Normal 23 3 2 2" xfId="16813"/>
    <cellStyle name="Normal 23 3 3" xfId="16812"/>
    <cellStyle name="Normal 23 4" xfId="6846"/>
    <cellStyle name="Normal 23 4 2" xfId="16814"/>
    <cellStyle name="Normal 23 4 3" xfId="34107"/>
    <cellStyle name="Normal 23 5" xfId="6847"/>
    <cellStyle name="Normal 23 5 2" xfId="16815"/>
    <cellStyle name="Normal 23 6" xfId="15089"/>
    <cellStyle name="Normal 24" xfId="6848"/>
    <cellStyle name="Normal 24 2" xfId="6849"/>
    <cellStyle name="Normal 24 2 2" xfId="6850"/>
    <cellStyle name="Normal 24 2 2 2" xfId="16816"/>
    <cellStyle name="Normal 24 2 2 2 2" xfId="34108"/>
    <cellStyle name="Normal 24 2 2 2 3" xfId="34109"/>
    <cellStyle name="Normal 24 2 2 3" xfId="34110"/>
    <cellStyle name="Normal 24 2 3" xfId="6851"/>
    <cellStyle name="Normal 24 2 3 2" xfId="16817"/>
    <cellStyle name="Normal 24 2 4" xfId="12909"/>
    <cellStyle name="Normal 24 2 4 2" xfId="39859"/>
    <cellStyle name="Normal 24 2 5" xfId="12910"/>
    <cellStyle name="Normal 24 2 5 2" xfId="39860"/>
    <cellStyle name="Normal 24 2 6" xfId="39861"/>
    <cellStyle name="Normal 24 3" xfId="6852"/>
    <cellStyle name="Normal 24 3 2" xfId="6853"/>
    <cellStyle name="Normal 24 3 2 2" xfId="16818"/>
    <cellStyle name="Normal 24 3 2 3" xfId="34111"/>
    <cellStyle name="Normal 24 3 3" xfId="15414"/>
    <cellStyle name="Normal 24 3 3 2" xfId="39862"/>
    <cellStyle name="Normal 24 3 4" xfId="39863"/>
    <cellStyle name="Normal 24 4" xfId="6854"/>
    <cellStyle name="Normal 24 4 2" xfId="16819"/>
    <cellStyle name="Normal 24 4 2 2" xfId="34112"/>
    <cellStyle name="Normal 24 4 3" xfId="34113"/>
    <cellStyle name="Normal 24 5" xfId="6855"/>
    <cellStyle name="Normal 24 5 2" xfId="16820"/>
    <cellStyle name="Normal 24 6" xfId="15090"/>
    <cellStyle name="Normal 24_PCA 11 -  Exhibit D Jan 2012 fr A Kellogg" xfId="12911"/>
    <cellStyle name="Normal 25" xfId="6856"/>
    <cellStyle name="Normal 25 2" xfId="6857"/>
    <cellStyle name="Normal 25 2 2" xfId="6858"/>
    <cellStyle name="Normal 25 2 2 2" xfId="16821"/>
    <cellStyle name="Normal 25 2 2 2 2" xfId="39864"/>
    <cellStyle name="Normal 25 2 2 3" xfId="39865"/>
    <cellStyle name="Normal 25 2 3" xfId="6859"/>
    <cellStyle name="Normal 25 2 3 2" xfId="16822"/>
    <cellStyle name="Normal 25 2 4" xfId="15415"/>
    <cellStyle name="Normal 25 2 4 2" xfId="39866"/>
    <cellStyle name="Normal 25 2 5" xfId="39867"/>
    <cellStyle name="Normal 25 3" xfId="6860"/>
    <cellStyle name="Normal 25 3 2" xfId="6861"/>
    <cellStyle name="Normal 25 3 2 2" xfId="16824"/>
    <cellStyle name="Normal 25 3 3" xfId="16823"/>
    <cellStyle name="Normal 25 3 4" xfId="34114"/>
    <cellStyle name="Normal 25 4" xfId="6862"/>
    <cellStyle name="Normal 25 4 2" xfId="16825"/>
    <cellStyle name="Normal 25 4 3" xfId="34115"/>
    <cellStyle name="Normal 25 5" xfId="6863"/>
    <cellStyle name="Normal 25 5 2" xfId="16826"/>
    <cellStyle name="Normal 25 6" xfId="15091"/>
    <cellStyle name="Normal 26" xfId="6864"/>
    <cellStyle name="Normal 26 2" xfId="6865"/>
    <cellStyle name="Normal 26 2 2" xfId="6866"/>
    <cellStyle name="Normal 26 2 2 2" xfId="16827"/>
    <cellStyle name="Normal 26 2 2 2 2" xfId="39868"/>
    <cellStyle name="Normal 26 2 2 3" xfId="34116"/>
    <cellStyle name="Normal 26 2 3" xfId="6867"/>
    <cellStyle name="Normal 26 2 3 2" xfId="16828"/>
    <cellStyle name="Normal 26 2 4" xfId="15416"/>
    <cellStyle name="Normal 26 3" xfId="6868"/>
    <cellStyle name="Normal 26 3 2" xfId="6869"/>
    <cellStyle name="Normal 26 3 2 2" xfId="16830"/>
    <cellStyle name="Normal 26 3 3" xfId="16829"/>
    <cellStyle name="Normal 26 4" xfId="6870"/>
    <cellStyle name="Normal 26 4 2" xfId="16831"/>
    <cellStyle name="Normal 26 4 2 2" xfId="39869"/>
    <cellStyle name="Normal 26 4 3" xfId="20276"/>
    <cellStyle name="Normal 26 4 4" xfId="39870"/>
    <cellStyle name="Normal 26 4 5" xfId="39871"/>
    <cellStyle name="Normal 26 5" xfId="6871"/>
    <cellStyle name="Normal 26 5 2" xfId="16832"/>
    <cellStyle name="Normal 26 5 3" xfId="34117"/>
    <cellStyle name="Normal 26 6" xfId="8534"/>
    <cellStyle name="Normal 26 7" xfId="15092"/>
    <cellStyle name="Normal 27" xfId="6872"/>
    <cellStyle name="Normal 27 2" xfId="6873"/>
    <cellStyle name="Normal 27 2 2" xfId="6874"/>
    <cellStyle name="Normal 27 2 2 2" xfId="16833"/>
    <cellStyle name="Normal 27 2 2 2 2" xfId="39872"/>
    <cellStyle name="Normal 27 2 2 3" xfId="34118"/>
    <cellStyle name="Normal 27 2 3" xfId="6875"/>
    <cellStyle name="Normal 27 2 3 2" xfId="16834"/>
    <cellStyle name="Normal 27 2 4" xfId="15417"/>
    <cellStyle name="Normal 27 3" xfId="6876"/>
    <cellStyle name="Normal 27 3 2" xfId="6877"/>
    <cellStyle name="Normal 27 3 2 2" xfId="16836"/>
    <cellStyle name="Normal 27 3 3" xfId="16835"/>
    <cellStyle name="Normal 27 4" xfId="6878"/>
    <cellStyle name="Normal 27 4 2" xfId="16837"/>
    <cellStyle name="Normal 27 5" xfId="6879"/>
    <cellStyle name="Normal 27 5 2" xfId="16838"/>
    <cellStyle name="Normal 27 6" xfId="15093"/>
    <cellStyle name="Normal 28" xfId="6880"/>
    <cellStyle name="Normal 28 2" xfId="6881"/>
    <cellStyle name="Normal 28 2 2" xfId="6882"/>
    <cellStyle name="Normal 28 2 2 2" xfId="16839"/>
    <cellStyle name="Normal 28 2 2 2 2" xfId="34119"/>
    <cellStyle name="Normal 28 2 2 3" xfId="39873"/>
    <cellStyle name="Normal 28 2 3" xfId="6883"/>
    <cellStyle name="Normal 28 2 3 2" xfId="16840"/>
    <cellStyle name="Normal 28 2 4" xfId="15418"/>
    <cellStyle name="Normal 28 3" xfId="6884"/>
    <cellStyle name="Normal 28 3 2" xfId="6885"/>
    <cellStyle name="Normal 28 3 2 2" xfId="16842"/>
    <cellStyle name="Normal 28 3 3" xfId="16841"/>
    <cellStyle name="Normal 28 3 4" xfId="34120"/>
    <cellStyle name="Normal 28 4" xfId="6886"/>
    <cellStyle name="Normal 28 4 2" xfId="16843"/>
    <cellStyle name="Normal 28 5" xfId="6887"/>
    <cellStyle name="Normal 28 5 2" xfId="16844"/>
    <cellStyle name="Normal 28 6" xfId="15094"/>
    <cellStyle name="Normal 29" xfId="6888"/>
    <cellStyle name="Normal 29 2" xfId="6889"/>
    <cellStyle name="Normal 29 2 2" xfId="6890"/>
    <cellStyle name="Normal 29 2 2 2" xfId="16845"/>
    <cellStyle name="Normal 29 2 2 2 2" xfId="39874"/>
    <cellStyle name="Normal 29 2 2 3" xfId="34121"/>
    <cellStyle name="Normal 29 2 3" xfId="6891"/>
    <cellStyle name="Normal 29 2 3 2" xfId="16846"/>
    <cellStyle name="Normal 29 2 4" xfId="15419"/>
    <cellStyle name="Normal 29 3" xfId="6892"/>
    <cellStyle name="Normal 29 3 2" xfId="6893"/>
    <cellStyle name="Normal 29 3 2 2" xfId="16848"/>
    <cellStyle name="Normal 29 3 3" xfId="16847"/>
    <cellStyle name="Normal 29 3 4" xfId="34122"/>
    <cellStyle name="Normal 29 4" xfId="6894"/>
    <cellStyle name="Normal 29 4 2" xfId="16849"/>
    <cellStyle name="Normal 29 5" xfId="6895"/>
    <cellStyle name="Normal 29 5 2" xfId="16850"/>
    <cellStyle name="Normal 29 6" xfId="15095"/>
    <cellStyle name="Normal 29 7" xfId="38807"/>
    <cellStyle name="Normal 3" xfId="6896"/>
    <cellStyle name="Normal 3 10" xfId="10380"/>
    <cellStyle name="Normal 3 10 2" xfId="10381"/>
    <cellStyle name="Normal 3 10 2 2" xfId="34123"/>
    <cellStyle name="Normal 3 10 3" xfId="34124"/>
    <cellStyle name="Normal 3 10 4" xfId="34125"/>
    <cellStyle name="Normal 3 11" xfId="10382"/>
    <cellStyle name="Normal 3 11 2" xfId="10383"/>
    <cellStyle name="Normal 3 11 2 2" xfId="34126"/>
    <cellStyle name="Normal 3 11 3" xfId="34127"/>
    <cellStyle name="Normal 3 12" xfId="10384"/>
    <cellStyle name="Normal 3 12 2" xfId="34128"/>
    <cellStyle name="Normal 3 13" xfId="10385"/>
    <cellStyle name="Normal 3 13 2" xfId="39875"/>
    <cellStyle name="Normal 3 14" xfId="12912"/>
    <cellStyle name="Normal 3 14 2" xfId="39876"/>
    <cellStyle name="Normal 3 15" xfId="15364"/>
    <cellStyle name="Normal 3 2" xfId="6897"/>
    <cellStyle name="Normal 3 2 2" xfId="6898"/>
    <cellStyle name="Normal 3 2 2 2" xfId="6899"/>
    <cellStyle name="Normal 3 2 2 2 2" xfId="19736"/>
    <cellStyle name="Normal 3 2 2 2 2 2" xfId="34129"/>
    <cellStyle name="Normal 3 2 2 3" xfId="12913"/>
    <cellStyle name="Normal 3 2 2 3 2" xfId="34130"/>
    <cellStyle name="Normal 3 2 2 3 3" xfId="34131"/>
    <cellStyle name="Normal 3 2 2 4" xfId="15097"/>
    <cellStyle name="Normal 3 2 2 4 2" xfId="34132"/>
    <cellStyle name="Normal 3 2 3" xfId="6900"/>
    <cellStyle name="Normal 3 2 3 2" xfId="10386"/>
    <cellStyle name="Normal 3 2 3 2 2" xfId="34133"/>
    <cellStyle name="Normal 3 2 3 2 2 2" xfId="34134"/>
    <cellStyle name="Normal 3 2 3 3" xfId="19737"/>
    <cellStyle name="Normal 3 2 3 3 2" xfId="34135"/>
    <cellStyle name="Normal 3 2 3 4" xfId="34136"/>
    <cellStyle name="Normal 3 2 3 4 2" xfId="34137"/>
    <cellStyle name="Normal 3 2 4" xfId="10387"/>
    <cellStyle name="Normal 3 2 4 2" xfId="34138"/>
    <cellStyle name="Normal 3 2 4 2 2" xfId="34139"/>
    <cellStyle name="Normal 3 2 5" xfId="12914"/>
    <cellStyle name="Normal 3 2 5 2" xfId="34140"/>
    <cellStyle name="Normal 3 2 5 3" xfId="34141"/>
    <cellStyle name="Normal 3 2 6" xfId="15096"/>
    <cellStyle name="Normal 3 2 6 2" xfId="34142"/>
    <cellStyle name="Normal 3 2_Chelan PUD Power Costs (8-10)" xfId="10388"/>
    <cellStyle name="Normal 3 3" xfId="6901"/>
    <cellStyle name="Normal 3 3 2" xfId="6902"/>
    <cellStyle name="Normal 3 3 2 2" xfId="6903"/>
    <cellStyle name="Normal 3 3 2 2 2" xfId="19738"/>
    <cellStyle name="Normal 3 3 2 2 2 2" xfId="34143"/>
    <cellStyle name="Normal 3 3 2 3" xfId="12915"/>
    <cellStyle name="Normal 3 3 2 3 2" xfId="34144"/>
    <cellStyle name="Normal 3 3 2 3 3" xfId="34145"/>
    <cellStyle name="Normal 3 3 2 4" xfId="15099"/>
    <cellStyle name="Normal 3 3 2 4 2" xfId="34146"/>
    <cellStyle name="Normal 3 3 3" xfId="6904"/>
    <cellStyle name="Normal 3 3 3 2" xfId="19739"/>
    <cellStyle name="Normal 3 3 3 2 2" xfId="34147"/>
    <cellStyle name="Normal 3 3 4" xfId="12916"/>
    <cellStyle name="Normal 3 3 4 2" xfId="34148"/>
    <cellStyle name="Normal 3 3 4 3" xfId="34149"/>
    <cellStyle name="Normal 3 3 5" xfId="15098"/>
    <cellStyle name="Normal 3 3 5 2" xfId="34150"/>
    <cellStyle name="Normal 3 4" xfId="6905"/>
    <cellStyle name="Normal 3 4 2" xfId="6906"/>
    <cellStyle name="Normal 3 4 2 2" xfId="6907"/>
    <cellStyle name="Normal 3 4 2 2 2" xfId="19740"/>
    <cellStyle name="Normal 3 4 2 2 3" xfId="34151"/>
    <cellStyle name="Normal 3 4 2 3" xfId="16851"/>
    <cellStyle name="Normal 3 4 2 4" xfId="34152"/>
    <cellStyle name="Normal 3 4 3" xfId="6908"/>
    <cellStyle name="Normal 3 4 3 2" xfId="6909"/>
    <cellStyle name="Normal 3 4 3 2 2" xfId="19741"/>
    <cellStyle name="Normal 3 4 3 3" xfId="16852"/>
    <cellStyle name="Normal 3 4 3 4" xfId="34153"/>
    <cellStyle name="Normal 3 4 4" xfId="6910"/>
    <cellStyle name="Normal 3 4 4 2" xfId="6911"/>
    <cellStyle name="Normal 3 4 4 2 2" xfId="19742"/>
    <cellStyle name="Normal 3 4 4 3" xfId="16853"/>
    <cellStyle name="Normal 3 4 5" xfId="15100"/>
    <cellStyle name="Normal 3 4 5 2" xfId="34154"/>
    <cellStyle name="Normal 3 4 6" xfId="39877"/>
    <cellStyle name="Normal 3 5" xfId="6912"/>
    <cellStyle name="Normal 3 5 2" xfId="6913"/>
    <cellStyle name="Normal 3 5 2 2" xfId="16854"/>
    <cellStyle name="Normal 3 5 2 2 2" xfId="34155"/>
    <cellStyle name="Normal 3 5 2 3" xfId="34156"/>
    <cellStyle name="Normal 3 5 3" xfId="10389"/>
    <cellStyle name="Normal 3 5 3 2" xfId="34157"/>
    <cellStyle name="Normal 3 5 3 2 2" xfId="34158"/>
    <cellStyle name="Normal 3 5 3 3" xfId="34159"/>
    <cellStyle name="Normal 3 5 3 4" xfId="34160"/>
    <cellStyle name="Normal 3 5 4" xfId="15749"/>
    <cellStyle name="Normal 3 5 4 2" xfId="34161"/>
    <cellStyle name="Normal 3 5 5" xfId="34162"/>
    <cellStyle name="Normal 3 5 5 2" xfId="34163"/>
    <cellStyle name="Normal 3 6" xfId="10390"/>
    <cellStyle name="Normal 3 6 2" xfId="10391"/>
    <cellStyle name="Normal 3 6 2 2" xfId="34164"/>
    <cellStyle name="Normal 3 6 2 2 2" xfId="34165"/>
    <cellStyle name="Normal 3 6 3" xfId="34166"/>
    <cellStyle name="Normal 3 6 3 2" xfId="34167"/>
    <cellStyle name="Normal 3 6 3 2 2" xfId="34168"/>
    <cellStyle name="Normal 3 6 3 3" xfId="34169"/>
    <cellStyle name="Normal 3 6 3 4" xfId="34170"/>
    <cellStyle name="Normal 3 6 4" xfId="34171"/>
    <cellStyle name="Normal 3 6 4 2" xfId="34172"/>
    <cellStyle name="Normal 3 6 5" xfId="34173"/>
    <cellStyle name="Normal 3 6 5 2" xfId="34174"/>
    <cellStyle name="Normal 3 7" xfId="10392"/>
    <cellStyle name="Normal 3 7 2" xfId="10393"/>
    <cellStyle name="Normal 3 7 2 2" xfId="34175"/>
    <cellStyle name="Normal 3 7 2 2 2" xfId="34176"/>
    <cellStyle name="Normal 3 7 3" xfId="34177"/>
    <cellStyle name="Normal 3 7 3 2" xfId="34178"/>
    <cellStyle name="Normal 3 7 3 2 2" xfId="34179"/>
    <cellStyle name="Normal 3 7 3 3" xfId="34180"/>
    <cellStyle name="Normal 3 7 4" xfId="34181"/>
    <cellStyle name="Normal 3 7 4 2" xfId="34182"/>
    <cellStyle name="Normal 3 7 5" xfId="34183"/>
    <cellStyle name="Normal 3 7 5 2" xfId="34184"/>
    <cellStyle name="Normal 3 8" xfId="10394"/>
    <cellStyle name="Normal 3 8 2" xfId="10395"/>
    <cellStyle name="Normal 3 8 2 2" xfId="34185"/>
    <cellStyle name="Normal 3 8 2 2 2" xfId="34186"/>
    <cellStyle name="Normal 3 8 3" xfId="34187"/>
    <cellStyle name="Normal 3 8 3 2" xfId="34188"/>
    <cellStyle name="Normal 3 8 3 2 2" xfId="34189"/>
    <cellStyle name="Normal 3 8 3 3" xfId="34190"/>
    <cellStyle name="Normal 3 8 4" xfId="34191"/>
    <cellStyle name="Normal 3 8 4 2" xfId="34192"/>
    <cellStyle name="Normal 3 8 5" xfId="34193"/>
    <cellStyle name="Normal 3 8 5 2" xfId="34194"/>
    <cellStyle name="Normal 3 9" xfId="10396"/>
    <cellStyle name="Normal 3 9 2" xfId="10397"/>
    <cellStyle name="Normal 3 9 2 2" xfId="34195"/>
    <cellStyle name="Normal 3 9 2 2 2" xfId="34196"/>
    <cellStyle name="Normal 3 9 3" xfId="34197"/>
    <cellStyle name="Normal 3 9 3 2" xfId="34198"/>
    <cellStyle name="Normal 3 9 3 2 2" xfId="34199"/>
    <cellStyle name="Normal 3 9 3 3" xfId="34200"/>
    <cellStyle name="Normal 3 9 4" xfId="34201"/>
    <cellStyle name="Normal 3 9 4 2" xfId="34202"/>
    <cellStyle name="Normal 3 9 5" xfId="34203"/>
    <cellStyle name="Normal 3 9 5 2" xfId="34204"/>
    <cellStyle name="Normal 3_ Price Inputs" xfId="10398"/>
    <cellStyle name="Normal 30" xfId="6914"/>
    <cellStyle name="Normal 30 2" xfId="6915"/>
    <cellStyle name="Normal 30 2 2" xfId="6916"/>
    <cellStyle name="Normal 30 2 2 2" xfId="16855"/>
    <cellStyle name="Normal 30 2 2 2 2" xfId="39878"/>
    <cellStyle name="Normal 30 2 2 3" xfId="34205"/>
    <cellStyle name="Normal 30 2 3" xfId="6917"/>
    <cellStyle name="Normal 30 2 3 2" xfId="16856"/>
    <cellStyle name="Normal 30 2 4" xfId="15420"/>
    <cellStyle name="Normal 30 3" xfId="6918"/>
    <cellStyle name="Normal 30 3 2" xfId="6919"/>
    <cellStyle name="Normal 30 3 2 2" xfId="16858"/>
    <cellStyle name="Normal 30 3 3" xfId="16857"/>
    <cellStyle name="Normal 30 4" xfId="6920"/>
    <cellStyle name="Normal 30 4 2" xfId="16859"/>
    <cellStyle name="Normal 30 5" xfId="6921"/>
    <cellStyle name="Normal 30 5 2" xfId="16860"/>
    <cellStyle name="Normal 30 6" xfId="15101"/>
    <cellStyle name="Normal 31" xfId="6922"/>
    <cellStyle name="Normal 31 2" xfId="6923"/>
    <cellStyle name="Normal 31 2 2" xfId="6924"/>
    <cellStyle name="Normal 31 2 2 2" xfId="16861"/>
    <cellStyle name="Normal 31 2 2 2 2" xfId="34206"/>
    <cellStyle name="Normal 31 2 2 3" xfId="34207"/>
    <cellStyle name="Normal 31 2 3" xfId="6925"/>
    <cellStyle name="Normal 31 2 3 2" xfId="16862"/>
    <cellStyle name="Normal 31 2 4" xfId="15421"/>
    <cellStyle name="Normal 31 3" xfId="6926"/>
    <cellStyle name="Normal 31 3 2" xfId="6927"/>
    <cellStyle name="Normal 31 3 2 2" xfId="16864"/>
    <cellStyle name="Normal 31 3 3" xfId="16863"/>
    <cellStyle name="Normal 31 4" xfId="6928"/>
    <cellStyle name="Normal 31 4 2" xfId="16865"/>
    <cellStyle name="Normal 31 5" xfId="6929"/>
    <cellStyle name="Normal 31 5 2" xfId="16866"/>
    <cellStyle name="Normal 31 6" xfId="15102"/>
    <cellStyle name="Normal 32" xfId="6930"/>
    <cellStyle name="Normal 32 2" xfId="6931"/>
    <cellStyle name="Normal 32 2 2" xfId="6932"/>
    <cellStyle name="Normal 32 2 2 2" xfId="16867"/>
    <cellStyle name="Normal 32 2 2 2 2" xfId="39879"/>
    <cellStyle name="Normal 32 2 2 3" xfId="34208"/>
    <cellStyle name="Normal 32 2 3" xfId="6933"/>
    <cellStyle name="Normal 32 2 3 2" xfId="16868"/>
    <cellStyle name="Normal 32 2 4" xfId="15422"/>
    <cellStyle name="Normal 32 3" xfId="6934"/>
    <cellStyle name="Normal 32 3 2" xfId="6935"/>
    <cellStyle name="Normal 32 3 2 2" xfId="16870"/>
    <cellStyle name="Normal 32 3 3" xfId="16869"/>
    <cellStyle name="Normal 32 4" xfId="6936"/>
    <cellStyle name="Normal 32 4 2" xfId="16871"/>
    <cellStyle name="Normal 32 5" xfId="6937"/>
    <cellStyle name="Normal 32 5 2" xfId="16872"/>
    <cellStyle name="Normal 32 6" xfId="15103"/>
    <cellStyle name="Normal 33" xfId="6938"/>
    <cellStyle name="Normal 33 2" xfId="6939"/>
    <cellStyle name="Normal 33 2 2" xfId="6940"/>
    <cellStyle name="Normal 33 2 2 2" xfId="16873"/>
    <cellStyle name="Normal 33 2 2 2 2" xfId="39880"/>
    <cellStyle name="Normal 33 2 2 3" xfId="34209"/>
    <cellStyle name="Normal 33 2 3" xfId="6941"/>
    <cellStyle name="Normal 33 2 3 2" xfId="16874"/>
    <cellStyle name="Normal 33 2 4" xfId="15423"/>
    <cellStyle name="Normal 33 3" xfId="6942"/>
    <cellStyle name="Normal 33 3 2" xfId="6943"/>
    <cellStyle name="Normal 33 3 2 2" xfId="16876"/>
    <cellStyle name="Normal 33 3 3" xfId="16875"/>
    <cellStyle name="Normal 33 4" xfId="6944"/>
    <cellStyle name="Normal 33 4 2" xfId="16877"/>
    <cellStyle name="Normal 33 5" xfId="6945"/>
    <cellStyle name="Normal 33 5 2" xfId="16878"/>
    <cellStyle name="Normal 33 6" xfId="15104"/>
    <cellStyle name="Normal 34" xfId="6946"/>
    <cellStyle name="Normal 34 2" xfId="6947"/>
    <cellStyle name="Normal 34 2 2" xfId="6948"/>
    <cellStyle name="Normal 34 2 2 2" xfId="16879"/>
    <cellStyle name="Normal 34 2 2 2 2" xfId="39881"/>
    <cellStyle name="Normal 34 2 2 3" xfId="34210"/>
    <cellStyle name="Normal 34 2 3" xfId="6949"/>
    <cellStyle name="Normal 34 2 3 2" xfId="16880"/>
    <cellStyle name="Normal 34 2 4" xfId="15424"/>
    <cellStyle name="Normal 34 3" xfId="6950"/>
    <cellStyle name="Normal 34 3 2" xfId="6951"/>
    <cellStyle name="Normal 34 3 2 2" xfId="16882"/>
    <cellStyle name="Normal 34 3 3" xfId="16881"/>
    <cellStyle name="Normal 34 4" xfId="6952"/>
    <cellStyle name="Normal 34 4 2" xfId="16883"/>
    <cellStyle name="Normal 34 5" xfId="6953"/>
    <cellStyle name="Normal 34 5 2" xfId="16884"/>
    <cellStyle name="Normal 34 6" xfId="15105"/>
    <cellStyle name="Normal 35" xfId="6954"/>
    <cellStyle name="Normal 35 2" xfId="6955"/>
    <cellStyle name="Normal 35 2 2" xfId="6956"/>
    <cellStyle name="Normal 35 2 2 2" xfId="16885"/>
    <cellStyle name="Normal 35 2 2 2 2" xfId="39882"/>
    <cellStyle name="Normal 35 2 2 3" xfId="34211"/>
    <cellStyle name="Normal 35 2 3" xfId="6957"/>
    <cellStyle name="Normal 35 2 3 2" xfId="16886"/>
    <cellStyle name="Normal 35 2 4" xfId="15425"/>
    <cellStyle name="Normal 35 3" xfId="6958"/>
    <cellStyle name="Normal 35 3 2" xfId="6959"/>
    <cellStyle name="Normal 35 3 2 2" xfId="16888"/>
    <cellStyle name="Normal 35 3 3" xfId="16887"/>
    <cellStyle name="Normal 35 4" xfId="6960"/>
    <cellStyle name="Normal 35 4 2" xfId="16889"/>
    <cellStyle name="Normal 35 5" xfId="6961"/>
    <cellStyle name="Normal 35 5 2" xfId="16890"/>
    <cellStyle name="Normal 35 6" xfId="15106"/>
    <cellStyle name="Normal 36" xfId="6962"/>
    <cellStyle name="Normal 36 2" xfId="6963"/>
    <cellStyle name="Normal 36 2 2" xfId="6964"/>
    <cellStyle name="Normal 36 2 2 2" xfId="16891"/>
    <cellStyle name="Normal 36 2 2 2 2" xfId="39883"/>
    <cellStyle name="Normal 36 2 2 3" xfId="34212"/>
    <cellStyle name="Normal 36 2 3" xfId="6965"/>
    <cellStyle name="Normal 36 2 3 2" xfId="16892"/>
    <cellStyle name="Normal 36 2 4" xfId="15426"/>
    <cellStyle name="Normal 36 3" xfId="6966"/>
    <cellStyle name="Normal 36 3 2" xfId="6967"/>
    <cellStyle name="Normal 36 3 2 2" xfId="16894"/>
    <cellStyle name="Normal 36 3 3" xfId="16893"/>
    <cellStyle name="Normal 36 4" xfId="6968"/>
    <cellStyle name="Normal 36 4 2" xfId="16895"/>
    <cellStyle name="Normal 36 5" xfId="6969"/>
    <cellStyle name="Normal 36 5 2" xfId="16896"/>
    <cellStyle name="Normal 36 6" xfId="15107"/>
    <cellStyle name="Normal 37" xfId="6970"/>
    <cellStyle name="Normal 37 2" xfId="6971"/>
    <cellStyle name="Normal 37 2 2" xfId="6972"/>
    <cellStyle name="Normal 37 2 2 2" xfId="16897"/>
    <cellStyle name="Normal 37 2 2 2 2" xfId="39884"/>
    <cellStyle name="Normal 37 2 2 3" xfId="34213"/>
    <cellStyle name="Normal 37 2 3" xfId="6973"/>
    <cellStyle name="Normal 37 2 3 2" xfId="16898"/>
    <cellStyle name="Normal 37 2 4" xfId="15427"/>
    <cellStyle name="Normal 37 3" xfId="6974"/>
    <cellStyle name="Normal 37 3 2" xfId="6975"/>
    <cellStyle name="Normal 37 3 2 2" xfId="16900"/>
    <cellStyle name="Normal 37 3 3" xfId="16899"/>
    <cellStyle name="Normal 37 4" xfId="6976"/>
    <cellStyle name="Normal 37 4 2" xfId="16901"/>
    <cellStyle name="Normal 37 5" xfId="6977"/>
    <cellStyle name="Normal 37 5 2" xfId="16902"/>
    <cellStyle name="Normal 37 6" xfId="15108"/>
    <cellStyle name="Normal 38" xfId="6978"/>
    <cellStyle name="Normal 38 2" xfId="6979"/>
    <cellStyle name="Normal 38 2 2" xfId="6980"/>
    <cellStyle name="Normal 38 2 2 2" xfId="16903"/>
    <cellStyle name="Normal 38 2 2 2 2" xfId="39885"/>
    <cellStyle name="Normal 38 2 2 3" xfId="34214"/>
    <cellStyle name="Normal 38 2 3" xfId="6981"/>
    <cellStyle name="Normal 38 2 3 2" xfId="16904"/>
    <cellStyle name="Normal 38 2 4" xfId="15428"/>
    <cellStyle name="Normal 38 3" xfId="6982"/>
    <cellStyle name="Normal 38 3 2" xfId="6983"/>
    <cellStyle name="Normal 38 3 2 2" xfId="16906"/>
    <cellStyle name="Normal 38 3 3" xfId="16905"/>
    <cellStyle name="Normal 38 4" xfId="6984"/>
    <cellStyle name="Normal 38 4 2" xfId="16907"/>
    <cellStyle name="Normal 38 5" xfId="6985"/>
    <cellStyle name="Normal 38 5 2" xfId="16908"/>
    <cellStyle name="Normal 38 6" xfId="15109"/>
    <cellStyle name="Normal 39" xfId="6986"/>
    <cellStyle name="Normal 39 2" xfId="6987"/>
    <cellStyle name="Normal 39 2 2" xfId="6988"/>
    <cellStyle name="Normal 39 2 2 2" xfId="16909"/>
    <cellStyle name="Normal 39 2 2 2 2" xfId="39886"/>
    <cellStyle name="Normal 39 2 2 3" xfId="34215"/>
    <cellStyle name="Normal 39 2 3" xfId="6989"/>
    <cellStyle name="Normal 39 2 3 2" xfId="16910"/>
    <cellStyle name="Normal 39 2 4" xfId="15429"/>
    <cellStyle name="Normal 39 3" xfId="6990"/>
    <cellStyle name="Normal 39 3 2" xfId="6991"/>
    <cellStyle name="Normal 39 3 2 2" xfId="16912"/>
    <cellStyle name="Normal 39 3 3" xfId="16911"/>
    <cellStyle name="Normal 39 4" xfId="6992"/>
    <cellStyle name="Normal 39 4 2" xfId="16913"/>
    <cellStyle name="Normal 39 5" xfId="6993"/>
    <cellStyle name="Normal 39 5 2" xfId="16914"/>
    <cellStyle name="Normal 39 6" xfId="15110"/>
    <cellStyle name="Normal 4" xfId="6994"/>
    <cellStyle name="Normal 4 2" xfId="6995"/>
    <cellStyle name="Normal 4 2 2" xfId="6996"/>
    <cellStyle name="Normal 4 2 2 2" xfId="6997"/>
    <cellStyle name="Normal 4 2 2 2 2" xfId="16915"/>
    <cellStyle name="Normal 4 2 2 2 2 2" xfId="34216"/>
    <cellStyle name="Normal 4 2 2 3" xfId="6998"/>
    <cellStyle name="Normal 4 2 2 3 2" xfId="16916"/>
    <cellStyle name="Normal 4 2 2 3 3" xfId="34217"/>
    <cellStyle name="Normal 4 2 2 4" xfId="10701"/>
    <cellStyle name="Normal 4 2 2 4 2" xfId="34218"/>
    <cellStyle name="Normal 4 2 3" xfId="6999"/>
    <cellStyle name="Normal 4 2 3 2" xfId="7000"/>
    <cellStyle name="Normal 4 2 3 2 2" xfId="16917"/>
    <cellStyle name="Normal 4 2 3 3" xfId="15430"/>
    <cellStyle name="Normal 4 2 3 4" xfId="34219"/>
    <cellStyle name="Normal 4 2 4" xfId="7001"/>
    <cellStyle name="Normal 4 2 4 2" xfId="10399"/>
    <cellStyle name="Normal 4 2 4 2 2" xfId="34220"/>
    <cellStyle name="Normal 4 2 4 3" xfId="16918"/>
    <cellStyle name="Normal 4 2 5" xfId="7002"/>
    <cellStyle name="Normal 4 2 5 2" xfId="16919"/>
    <cellStyle name="Normal 4 2 6" xfId="12917"/>
    <cellStyle name="Normal 4 2 6 2" xfId="39887"/>
    <cellStyle name="Normal 4 2 7" xfId="15111"/>
    <cellStyle name="Normal 4 2 7 2" xfId="39888"/>
    <cellStyle name="Normal 4 2 8" xfId="39889"/>
    <cellStyle name="Normal 4 3" xfId="7003"/>
    <cellStyle name="Normal 4 3 2" xfId="7004"/>
    <cellStyle name="Normal 4 3 2 2" xfId="19743"/>
    <cellStyle name="Normal 4 3 2 2 2" xfId="34221"/>
    <cellStyle name="Normal 4 3 3" xfId="12918"/>
    <cellStyle name="Normal 4 3 3 2" xfId="34222"/>
    <cellStyle name="Normal 4 3 3 2 2" xfId="34223"/>
    <cellStyle name="Normal 4 3 3 3" xfId="34224"/>
    <cellStyle name="Normal 4 3 3 4" xfId="34225"/>
    <cellStyle name="Normal 4 3 4" xfId="15112"/>
    <cellStyle name="Normal 4 3 4 2" xfId="34226"/>
    <cellStyle name="Normal 4 3 4 3" xfId="34227"/>
    <cellStyle name="Normal 4 3 5" xfId="34228"/>
    <cellStyle name="Normal 4 3 5 2" xfId="34229"/>
    <cellStyle name="Normal 4 3 6" xfId="34230"/>
    <cellStyle name="Normal 4 4" xfId="7005"/>
    <cellStyle name="Normal 4 4 2" xfId="10400"/>
    <cellStyle name="Normal 4 4 2 2" xfId="34231"/>
    <cellStyle name="Normal 4 4 2 2 2" xfId="34232"/>
    <cellStyle name="Normal 4 4 3" xfId="12919"/>
    <cellStyle name="Normal 4 4 3 2" xfId="34233"/>
    <cellStyle name="Normal 4 4 3 3" xfId="34234"/>
    <cellStyle name="Normal 4 4 4" xfId="15750"/>
    <cellStyle name="Normal 4 4 4 2" xfId="34235"/>
    <cellStyle name="Normal 4 5" xfId="10401"/>
    <cellStyle name="Normal 4 5 2" xfId="34236"/>
    <cellStyle name="Normal 4 5 2 2" xfId="34237"/>
    <cellStyle name="Normal 4 5 3" xfId="34238"/>
    <cellStyle name="Normal 4 6" xfId="10402"/>
    <cellStyle name="Normal 4 6 2" xfId="34239"/>
    <cellStyle name="Normal 4 6 3" xfId="34240"/>
    <cellStyle name="Normal 4 7" xfId="10403"/>
    <cellStyle name="Normal 4 8" xfId="15365"/>
    <cellStyle name="Normal 4_ Price Inputs" xfId="10404"/>
    <cellStyle name="Normal 40" xfId="7006"/>
    <cellStyle name="Normal 40 2" xfId="10405"/>
    <cellStyle name="Normal 40 2 2" xfId="12920"/>
    <cellStyle name="Normal 40 2 2 2" xfId="34241"/>
    <cellStyle name="Normal 40 2 2 2 2" xfId="39890"/>
    <cellStyle name="Normal 40 2 2 3" xfId="34242"/>
    <cellStyle name="Normal 40 2 3" xfId="34243"/>
    <cellStyle name="Normal 40 2 3 2" xfId="34244"/>
    <cellStyle name="Normal 40 2 4" xfId="34245"/>
    <cellStyle name="Normal 40 3" xfId="12921"/>
    <cellStyle name="Normal 40 3 2" xfId="34246"/>
    <cellStyle name="Normal 40 3 2 2" xfId="39891"/>
    <cellStyle name="Normal 40 3 3" xfId="39892"/>
    <cellStyle name="Normal 40 4" xfId="39893"/>
    <cellStyle name="Normal 41" xfId="7007"/>
    <cellStyle name="Normal 41 2" xfId="7008"/>
    <cellStyle name="Normal 41 2 2" xfId="7009"/>
    <cellStyle name="Normal 41 2 2 2" xfId="19744"/>
    <cellStyle name="Normal 41 2 3" xfId="16920"/>
    <cellStyle name="Normal 41 2 3 2" xfId="39894"/>
    <cellStyle name="Normal 41 2 4" xfId="34247"/>
    <cellStyle name="Normal 41 3" xfId="7010"/>
    <cellStyle name="Normal 41 3 2" xfId="7011"/>
    <cellStyle name="Normal 41 3 2 2" xfId="19745"/>
    <cellStyle name="Normal 41 3 3" xfId="16921"/>
    <cellStyle name="Normal 41 4" xfId="7012"/>
    <cellStyle name="Normal 41 4 2" xfId="7013"/>
    <cellStyle name="Normal 41 4 2 2" xfId="19746"/>
    <cellStyle name="Normal 41 4 3" xfId="16922"/>
    <cellStyle name="Normal 41 5" xfId="15778"/>
    <cellStyle name="Normal 42" xfId="7014"/>
    <cellStyle name="Normal 42 2" xfId="7015"/>
    <cellStyle name="Normal 42 2 2" xfId="7016"/>
    <cellStyle name="Normal 42 2 2 2" xfId="7017"/>
    <cellStyle name="Normal 42 2 2 2 2" xfId="19747"/>
    <cellStyle name="Normal 42 2 2 3" xfId="16925"/>
    <cellStyle name="Normal 42 2 3" xfId="7018"/>
    <cellStyle name="Normal 42 2 3 2" xfId="19748"/>
    <cellStyle name="Normal 42 2 4" xfId="16924"/>
    <cellStyle name="Normal 42 3" xfId="7019"/>
    <cellStyle name="Normal 42 3 2" xfId="7020"/>
    <cellStyle name="Normal 42 3 2 2" xfId="19749"/>
    <cellStyle name="Normal 42 3 3" xfId="16926"/>
    <cellStyle name="Normal 42 4" xfId="7021"/>
    <cellStyle name="Normal 42 4 2" xfId="7022"/>
    <cellStyle name="Normal 42 4 2 2" xfId="19750"/>
    <cellStyle name="Normal 42 4 3" xfId="16927"/>
    <cellStyle name="Normal 42 5" xfId="7023"/>
    <cellStyle name="Normal 42 5 2" xfId="7024"/>
    <cellStyle name="Normal 42 5 2 2" xfId="19751"/>
    <cellStyle name="Normal 42 5 3" xfId="16928"/>
    <cellStyle name="Normal 42 6" xfId="16923"/>
    <cellStyle name="Normal 43" xfId="7025"/>
    <cellStyle name="Normal 43 2" xfId="7026"/>
    <cellStyle name="Normal 43 2 2" xfId="16930"/>
    <cellStyle name="Normal 43 2 2 2" xfId="34248"/>
    <cellStyle name="Normal 43 2 3" xfId="34249"/>
    <cellStyle name="Normal 43 2 3 2" xfId="39895"/>
    <cellStyle name="Normal 43 2 4" xfId="34250"/>
    <cellStyle name="Normal 43 3" xfId="7027"/>
    <cellStyle name="Normal 43 3 2" xfId="7028"/>
    <cellStyle name="Normal 43 3 2 2" xfId="19752"/>
    <cellStyle name="Normal 43 3 3" xfId="16931"/>
    <cellStyle name="Normal 43 4" xfId="16929"/>
    <cellStyle name="Normal 43 4 2" xfId="39896"/>
    <cellStyle name="Normal 43 5" xfId="39897"/>
    <cellStyle name="Normal 44" xfId="7029"/>
    <cellStyle name="Normal 44 2" xfId="7030"/>
    <cellStyle name="Normal 44 2 2" xfId="7031"/>
    <cellStyle name="Normal 44 2 2 2" xfId="7032"/>
    <cellStyle name="Normal 44 2 2 2 2" xfId="19753"/>
    <cellStyle name="Normal 44 2 2 3" xfId="16934"/>
    <cellStyle name="Normal 44 2 3" xfId="7033"/>
    <cellStyle name="Normal 44 2 3 2" xfId="19754"/>
    <cellStyle name="Normal 44 2 4" xfId="7034"/>
    <cellStyle name="Normal 44 2 4 2" xfId="19755"/>
    <cellStyle name="Normal 44 2 5" xfId="16933"/>
    <cellStyle name="Normal 44 3" xfId="7035"/>
    <cellStyle name="Normal 44 3 2" xfId="7036"/>
    <cellStyle name="Normal 44 3 2 2" xfId="19756"/>
    <cellStyle name="Normal 44 3 3" xfId="7037"/>
    <cellStyle name="Normal 44 3 3 2" xfId="19757"/>
    <cellStyle name="Normal 44 3 4" xfId="16935"/>
    <cellStyle name="Normal 44 4" xfId="7038"/>
    <cellStyle name="Normal 44 4 2" xfId="7039"/>
    <cellStyle name="Normal 44 4 2 2" xfId="19758"/>
    <cellStyle name="Normal 44 4 3" xfId="16936"/>
    <cellStyle name="Normal 44 5" xfId="7040"/>
    <cellStyle name="Normal 44 5 2" xfId="7041"/>
    <cellStyle name="Normal 44 5 2 2" xfId="19759"/>
    <cellStyle name="Normal 44 5 3" xfId="16937"/>
    <cellStyle name="Normal 44 6" xfId="13014"/>
    <cellStyle name="Normal 44 7" xfId="16932"/>
    <cellStyle name="Normal 45" xfId="7042"/>
    <cellStyle name="Normal 45 2" xfId="7043"/>
    <cellStyle name="Normal 45 2 2" xfId="7044"/>
    <cellStyle name="Normal 45 2 2 2" xfId="16940"/>
    <cellStyle name="Normal 45 2 3" xfId="16939"/>
    <cellStyle name="Normal 45 2 3 2" xfId="39898"/>
    <cellStyle name="Normal 45 2 4" xfId="34251"/>
    <cellStyle name="Normal 45 3" xfId="7045"/>
    <cellStyle name="Normal 45 3 2" xfId="16941"/>
    <cellStyle name="Normal 45 4" xfId="7046"/>
    <cellStyle name="Normal 45 4 2" xfId="16942"/>
    <cellStyle name="Normal 45 5" xfId="7047"/>
    <cellStyle name="Normal 45 5 2" xfId="19760"/>
    <cellStyle name="Normal 45 6" xfId="16938"/>
    <cellStyle name="Normal 46" xfId="7048"/>
    <cellStyle name="Normal 46 2" xfId="7049"/>
    <cellStyle name="Normal 46 2 2" xfId="7050"/>
    <cellStyle name="Normal 46 2 2 2" xfId="16945"/>
    <cellStyle name="Normal 46 2 2 2 2" xfId="40147"/>
    <cellStyle name="Normal 46 2 2 3" xfId="40148"/>
    <cellStyle name="Normal 46 2 3" xfId="7051"/>
    <cellStyle name="Normal 46 2 3 2" xfId="16946"/>
    <cellStyle name="Normal 46 2 4" xfId="16944"/>
    <cellStyle name="Normal 46 2 5" xfId="34252"/>
    <cellStyle name="Normal 46 3" xfId="7052"/>
    <cellStyle name="Normal 46 3 2" xfId="16947"/>
    <cellStyle name="Normal 46 3 2 2" xfId="40149"/>
    <cellStyle name="Normal 46 3 3" xfId="40150"/>
    <cellStyle name="Normal 46 4" xfId="7053"/>
    <cellStyle name="Normal 46 4 2" xfId="16948"/>
    <cellStyle name="Normal 46 4 2 2" xfId="40151"/>
    <cellStyle name="Normal 46 4 3" xfId="40152"/>
    <cellStyle name="Normal 46 5" xfId="7054"/>
    <cellStyle name="Normal 46 5 2" xfId="19761"/>
    <cellStyle name="Normal 46 6" xfId="16943"/>
    <cellStyle name="Normal 47" xfId="7055"/>
    <cellStyle name="Normal 47 2" xfId="7056"/>
    <cellStyle name="Normal 47 2 2" xfId="7057"/>
    <cellStyle name="Normal 47 2 2 2" xfId="19762"/>
    <cellStyle name="Normal 47 2 3" xfId="16950"/>
    <cellStyle name="Normal 47 2 3 2" xfId="39899"/>
    <cellStyle name="Normal 47 2 4" xfId="39900"/>
    <cellStyle name="Normal 47 3" xfId="7058"/>
    <cellStyle name="Normal 47 3 2" xfId="7059"/>
    <cellStyle name="Normal 47 3 2 2" xfId="19763"/>
    <cellStyle name="Normal 47 3 3" xfId="16951"/>
    <cellStyle name="Normal 47 4" xfId="7060"/>
    <cellStyle name="Normal 47 4 2" xfId="7061"/>
    <cellStyle name="Normal 47 4 2 2" xfId="19764"/>
    <cellStyle name="Normal 47 4 3" xfId="16952"/>
    <cellStyle name="Normal 47 5" xfId="16949"/>
    <cellStyle name="Normal 47 5 2" xfId="39901"/>
    <cellStyle name="Normal 47 6" xfId="34253"/>
    <cellStyle name="Normal 48" xfId="7062"/>
    <cellStyle name="Normal 48 2" xfId="7063"/>
    <cellStyle name="Normal 48 2 2" xfId="7064"/>
    <cellStyle name="Normal 48 2 2 2" xfId="19765"/>
    <cellStyle name="Normal 48 2 3" xfId="16954"/>
    <cellStyle name="Normal 48 2 3 2" xfId="39902"/>
    <cellStyle name="Normal 48 2 4" xfId="39903"/>
    <cellStyle name="Normal 48 3" xfId="7065"/>
    <cellStyle name="Normal 48 3 2" xfId="7066"/>
    <cellStyle name="Normal 48 3 2 2" xfId="19766"/>
    <cellStyle name="Normal 48 3 3" xfId="16955"/>
    <cellStyle name="Normal 48 4" xfId="7067"/>
    <cellStyle name="Normal 48 4 2" xfId="7068"/>
    <cellStyle name="Normal 48 4 2 2" xfId="19767"/>
    <cellStyle name="Normal 48 4 3" xfId="16956"/>
    <cellStyle name="Normal 48 5" xfId="16953"/>
    <cellStyle name="Normal 49" xfId="7069"/>
    <cellStyle name="Normal 49 2" xfId="7070"/>
    <cellStyle name="Normal 49 2 2" xfId="7071"/>
    <cellStyle name="Normal 49 2 2 2" xfId="19768"/>
    <cellStyle name="Normal 49 2 3" xfId="16958"/>
    <cellStyle name="Normal 49 3" xfId="7072"/>
    <cellStyle name="Normal 49 3 2" xfId="7073"/>
    <cellStyle name="Normal 49 3 2 2" xfId="19769"/>
    <cellStyle name="Normal 49 3 3" xfId="16959"/>
    <cellStyle name="Normal 49 4" xfId="7074"/>
    <cellStyle name="Normal 49 4 2" xfId="7075"/>
    <cellStyle name="Normal 49 4 2 2" xfId="19770"/>
    <cellStyle name="Normal 49 4 3" xfId="16960"/>
    <cellStyle name="Normal 49 5" xfId="16957"/>
    <cellStyle name="Normal 49 5 2" xfId="39904"/>
    <cellStyle name="Normal 49 6" xfId="39905"/>
    <cellStyle name="Normal 5" xfId="7076"/>
    <cellStyle name="Normal 5 2" xfId="7077"/>
    <cellStyle name="Normal 5 2 2" xfId="7078"/>
    <cellStyle name="Normal 5 2 2 2" xfId="19771"/>
    <cellStyle name="Normal 5 2 2 2 2" xfId="34254"/>
    <cellStyle name="Normal 5 2 2 3" xfId="34255"/>
    <cellStyle name="Normal 5 2 3" xfId="12922"/>
    <cellStyle name="Normal 5 2 3 2" xfId="34256"/>
    <cellStyle name="Normal 5 2 3 2 2" xfId="34257"/>
    <cellStyle name="Normal 5 2 3 3" xfId="34258"/>
    <cellStyle name="Normal 5 2 3 4" xfId="34259"/>
    <cellStyle name="Normal 5 2 4" xfId="15113"/>
    <cellStyle name="Normal 5 2 4 2" xfId="34260"/>
    <cellStyle name="Normal 5 2 5" xfId="34261"/>
    <cellStyle name="Normal 5 2 5 2" xfId="34262"/>
    <cellStyle name="Normal 5 2 6" xfId="34263"/>
    <cellStyle name="Normal 5 3" xfId="7079"/>
    <cellStyle name="Normal 5 3 2" xfId="12923"/>
    <cellStyle name="Normal 5 3 2 2" xfId="34264"/>
    <cellStyle name="Normal 5 3 2 3" xfId="34265"/>
    <cellStyle name="Normal 5 3 3" xfId="15751"/>
    <cellStyle name="Normal 5 4" xfId="10406"/>
    <cellStyle name="Normal 5 4 2" xfId="34266"/>
    <cellStyle name="Normal 5 4 3" xfId="34267"/>
    <cellStyle name="Normal 5 5" xfId="10407"/>
    <cellStyle name="Normal 5 5 2" xfId="34268"/>
    <cellStyle name="Normal 5 6" xfId="15366"/>
    <cellStyle name="Normal 50" xfId="7080"/>
    <cellStyle name="Normal 50 2" xfId="7081"/>
    <cellStyle name="Normal 50 2 2" xfId="7082"/>
    <cellStyle name="Normal 50 2 2 2" xfId="19772"/>
    <cellStyle name="Normal 50 2 3" xfId="16962"/>
    <cellStyle name="Normal 50 3" xfId="7083"/>
    <cellStyle name="Normal 50 3 2" xfId="7084"/>
    <cellStyle name="Normal 50 3 2 2" xfId="19773"/>
    <cellStyle name="Normal 50 3 3" xfId="16963"/>
    <cellStyle name="Normal 50 4" xfId="7085"/>
    <cellStyle name="Normal 50 4 2" xfId="7086"/>
    <cellStyle name="Normal 50 4 2 2" xfId="19774"/>
    <cellStyle name="Normal 50 4 3" xfId="16964"/>
    <cellStyle name="Normal 50 5" xfId="16961"/>
    <cellStyle name="Normal 50 5 2" xfId="39906"/>
    <cellStyle name="Normal 50 6" xfId="39907"/>
    <cellStyle name="Normal 51" xfId="7087"/>
    <cellStyle name="Normal 51 2" xfId="7088"/>
    <cellStyle name="Normal 51 2 2" xfId="7089"/>
    <cellStyle name="Normal 51 2 2 2" xfId="16967"/>
    <cellStyle name="Normal 51 2 3" xfId="7090"/>
    <cellStyle name="Normal 51 2 3 2" xfId="16968"/>
    <cellStyle name="Normal 51 2 4" xfId="16966"/>
    <cellStyle name="Normal 51 3" xfId="7091"/>
    <cellStyle name="Normal 51 3 2" xfId="16969"/>
    <cellStyle name="Normal 51 4" xfId="7092"/>
    <cellStyle name="Normal 51 4 2" xfId="16970"/>
    <cellStyle name="Normal 51 5" xfId="7093"/>
    <cellStyle name="Normal 51 5 2" xfId="19775"/>
    <cellStyle name="Normal 51 6" xfId="16965"/>
    <cellStyle name="Normal 52" xfId="7094"/>
    <cellStyle name="Normal 52 2" xfId="16971"/>
    <cellStyle name="Normal 52 2 2" xfId="34269"/>
    <cellStyle name="Normal 52 2 2 2" xfId="39908"/>
    <cellStyle name="Normal 52 2 3" xfId="34270"/>
    <cellStyle name="Normal 52 3" xfId="34271"/>
    <cellStyle name="Normal 52 3 2" xfId="39909"/>
    <cellStyle name="Normal 52 4" xfId="34272"/>
    <cellStyle name="Normal 52 4 2" xfId="39910"/>
    <cellStyle name="Normal 52 5" xfId="39911"/>
    <cellStyle name="Normal 53" xfId="7095"/>
    <cellStyle name="Normal 53 2" xfId="7096"/>
    <cellStyle name="Normal 53 2 2" xfId="16973"/>
    <cellStyle name="Normal 53 2 2 2" xfId="39912"/>
    <cellStyle name="Normal 53 2 3" xfId="34273"/>
    <cellStyle name="Normal 53 2 4" xfId="34274"/>
    <cellStyle name="Normal 53 3" xfId="7097"/>
    <cellStyle name="Normal 53 3 2" xfId="7098"/>
    <cellStyle name="Normal 53 3 2 2" xfId="19776"/>
    <cellStyle name="Normal 53 3 3" xfId="16974"/>
    <cellStyle name="Normal 53 4" xfId="7099"/>
    <cellStyle name="Normal 53 4 2" xfId="16975"/>
    <cellStyle name="Normal 53 5" xfId="16972"/>
    <cellStyle name="Normal 54" xfId="7100"/>
    <cellStyle name="Normal 54 2" xfId="7101"/>
    <cellStyle name="Normal 54 2 2" xfId="16977"/>
    <cellStyle name="Normal 54 2 2 2" xfId="39913"/>
    <cellStyle name="Normal 54 2 3" xfId="34275"/>
    <cellStyle name="Normal 54 2 4" xfId="34276"/>
    <cellStyle name="Normal 54 3" xfId="7102"/>
    <cellStyle name="Normal 54 3 2" xfId="7103"/>
    <cellStyle name="Normal 54 3 2 2" xfId="19777"/>
    <cellStyle name="Normal 54 3 3" xfId="16978"/>
    <cellStyle name="Normal 54 4" xfId="7104"/>
    <cellStyle name="Normal 54 4 2" xfId="16979"/>
    <cellStyle name="Normal 54 5" xfId="11031"/>
    <cellStyle name="Normal 54 6" xfId="16976"/>
    <cellStyle name="Normal 55" xfId="7105"/>
    <cellStyle name="Normal 55 2" xfId="7106"/>
    <cellStyle name="Normal 55 2 2" xfId="7107"/>
    <cellStyle name="Normal 55 2 2 2" xfId="19778"/>
    <cellStyle name="Normal 55 2 3" xfId="16981"/>
    <cellStyle name="Normal 55 2 4" xfId="34277"/>
    <cellStyle name="Normal 55 3" xfId="7108"/>
    <cellStyle name="Normal 55 3 2" xfId="19779"/>
    <cellStyle name="Normal 55 4" xfId="16980"/>
    <cellStyle name="Normal 55 4 2" xfId="39914"/>
    <cellStyle name="Normal 55 5" xfId="34278"/>
    <cellStyle name="Normal 56" xfId="7109"/>
    <cellStyle name="Normal 56 2" xfId="7110"/>
    <cellStyle name="Normal 56 2 2" xfId="7111"/>
    <cellStyle name="Normal 56 2 2 2" xfId="19780"/>
    <cellStyle name="Normal 56 2 3" xfId="16983"/>
    <cellStyle name="Normal 56 2 4" xfId="34279"/>
    <cellStyle name="Normal 56 3" xfId="7112"/>
    <cellStyle name="Normal 56 3 2" xfId="19781"/>
    <cellStyle name="Normal 56 4" xfId="16982"/>
    <cellStyle name="Normal 56 4 2" xfId="39915"/>
    <cellStyle name="Normal 56 5" xfId="34280"/>
    <cellStyle name="Normal 57" xfId="7113"/>
    <cellStyle name="Normal 57 2" xfId="7114"/>
    <cellStyle name="Normal 57 2 2" xfId="19782"/>
    <cellStyle name="Normal 57 2 2 2" xfId="39916"/>
    <cellStyle name="Normal 57 2 3" xfId="34281"/>
    <cellStyle name="Normal 57 2 4" xfId="34282"/>
    <cellStyle name="Normal 57 3" xfId="16984"/>
    <cellStyle name="Normal 57 3 2" xfId="39917"/>
    <cellStyle name="Normal 57 4" xfId="34283"/>
    <cellStyle name="Normal 57 4 2" xfId="39918"/>
    <cellStyle name="Normal 57 5" xfId="34284"/>
    <cellStyle name="Normal 58" xfId="7115"/>
    <cellStyle name="Normal 58 2" xfId="7116"/>
    <cellStyle name="Normal 58 2 2" xfId="19783"/>
    <cellStyle name="Normal 58 2 2 2" xfId="39919"/>
    <cellStyle name="Normal 58 2 3" xfId="34285"/>
    <cellStyle name="Normal 58 2 4" xfId="34286"/>
    <cellStyle name="Normal 58 3" xfId="16985"/>
    <cellStyle name="Normal 58 3 2" xfId="39920"/>
    <cellStyle name="Normal 58 4" xfId="34287"/>
    <cellStyle name="Normal 58 4 2" xfId="39921"/>
    <cellStyle name="Normal 58 5" xfId="34288"/>
    <cellStyle name="Normal 59" xfId="7117"/>
    <cellStyle name="Normal 59 2" xfId="7118"/>
    <cellStyle name="Normal 59 2 2" xfId="19784"/>
    <cellStyle name="Normal 59 2 2 2" xfId="39922"/>
    <cellStyle name="Normal 59 2 3" xfId="34289"/>
    <cellStyle name="Normal 59 3" xfId="16986"/>
    <cellStyle name="Normal 59 3 2" xfId="39923"/>
    <cellStyle name="Normal 59 4" xfId="34290"/>
    <cellStyle name="Normal 59 4 2" xfId="39924"/>
    <cellStyle name="Normal 59 5" xfId="39925"/>
    <cellStyle name="Normal 6" xfId="7119"/>
    <cellStyle name="Normal 6 2" xfId="7120"/>
    <cellStyle name="Normal 6 2 2" xfId="7121"/>
    <cellStyle name="Normal 6 2 2 2" xfId="7122"/>
    <cellStyle name="Normal 6 2 2 2 2" xfId="19785"/>
    <cellStyle name="Normal 6 2 2 3" xfId="16987"/>
    <cellStyle name="Normal 6 2 3" xfId="7123"/>
    <cellStyle name="Normal 6 2 3 2" xfId="19786"/>
    <cellStyle name="Normal 6 2 3 2 2" xfId="34291"/>
    <cellStyle name="Normal 6 2 3 3" xfId="34292"/>
    <cellStyle name="Normal 6 2 3 4" xfId="34293"/>
    <cellStyle name="Normal 6 2 4" xfId="12924"/>
    <cellStyle name="Normal 6 2 4 2" xfId="34294"/>
    <cellStyle name="Normal 6 2 5" xfId="34295"/>
    <cellStyle name="Normal 6 3" xfId="10408"/>
    <cellStyle name="Normal 6 3 2" xfId="10409"/>
    <cellStyle name="Normal 6 3 2 2" xfId="34296"/>
    <cellStyle name="Normal 6 3 2 2 2" xfId="34297"/>
    <cellStyle name="Normal 6 3 2 3" xfId="34298"/>
    <cellStyle name="Normal 6 3 3" xfId="12925"/>
    <cellStyle name="Normal 6 3 3 2" xfId="34299"/>
    <cellStyle name="Normal 6 3 3 3" xfId="34300"/>
    <cellStyle name="Normal 6 3 4" xfId="34301"/>
    <cellStyle name="Normal 6 3 4 2" xfId="34302"/>
    <cellStyle name="Normal 6 4" xfId="10410"/>
    <cellStyle name="Normal 6 4 2" xfId="34303"/>
    <cellStyle name="Normal 6 4 2 2" xfId="34304"/>
    <cellStyle name="Normal 6 4 3" xfId="34305"/>
    <cellStyle name="Normal 6 5" xfId="10411"/>
    <cellStyle name="Normal 6 5 2" xfId="34306"/>
    <cellStyle name="Normal 6 5 3" xfId="34307"/>
    <cellStyle name="Normal 6 6" xfId="10412"/>
    <cellStyle name="Normal 6 6 2" xfId="34308"/>
    <cellStyle name="Normal 6 6 2 2" xfId="34309"/>
    <cellStyle name="Normal 6 6 3" xfId="34310"/>
    <cellStyle name="Normal 6 7" xfId="34311"/>
    <cellStyle name="Normal 6 8" xfId="34312"/>
    <cellStyle name="Normal 6 9" xfId="34313"/>
    <cellStyle name="Normal 6_Scenario 1 REC vs PTC Offset" xfId="12926"/>
    <cellStyle name="Normal 60" xfId="7124"/>
    <cellStyle name="Normal 60 2" xfId="7125"/>
    <cellStyle name="Normal 60 2 2" xfId="19787"/>
    <cellStyle name="Normal 60 2 2 2" xfId="39926"/>
    <cellStyle name="Normal 60 2 3" xfId="34314"/>
    <cellStyle name="Normal 60 3" xfId="16988"/>
    <cellStyle name="Normal 60 3 2" xfId="39927"/>
    <cellStyle name="Normal 60 4" xfId="34315"/>
    <cellStyle name="Normal 60 4 2" xfId="39928"/>
    <cellStyle name="Normal 60 5" xfId="39929"/>
    <cellStyle name="Normal 61" xfId="7126"/>
    <cellStyle name="Normal 61 2" xfId="7127"/>
    <cellStyle name="Normal 61 2 2" xfId="19788"/>
    <cellStyle name="Normal 61 2 2 2" xfId="39930"/>
    <cellStyle name="Normal 61 2 3" xfId="39931"/>
    <cellStyle name="Normal 61 3" xfId="16989"/>
    <cellStyle name="Normal 61 3 2" xfId="39932"/>
    <cellStyle name="Normal 61 4" xfId="34316"/>
    <cellStyle name="Normal 62" xfId="7128"/>
    <cellStyle name="Normal 62 2" xfId="7129"/>
    <cellStyle name="Normal 62 2 2" xfId="19789"/>
    <cellStyle name="Normal 62 3" xfId="16990"/>
    <cellStyle name="Normal 63" xfId="7130"/>
    <cellStyle name="Normal 63 2" xfId="7131"/>
    <cellStyle name="Normal 63 2 2" xfId="19790"/>
    <cellStyle name="Normal 63 2 3" xfId="34317"/>
    <cellStyle name="Normal 63 3" xfId="16991"/>
    <cellStyle name="Normal 63 3 2" xfId="39933"/>
    <cellStyle name="Normal 63 4" xfId="39934"/>
    <cellStyle name="Normal 64" xfId="7132"/>
    <cellStyle name="Normal 64 2" xfId="7133"/>
    <cellStyle name="Normal 64 2 2" xfId="19791"/>
    <cellStyle name="Normal 64 2 3" xfId="34318"/>
    <cellStyle name="Normal 64 3" xfId="16992"/>
    <cellStyle name="Normal 64 3 2" xfId="39935"/>
    <cellStyle name="Normal 64 4" xfId="34319"/>
    <cellStyle name="Normal 65" xfId="7134"/>
    <cellStyle name="Normal 65 2" xfId="7135"/>
    <cellStyle name="Normal 65 2 2" xfId="19792"/>
    <cellStyle name="Normal 65 2 3" xfId="34320"/>
    <cellStyle name="Normal 65 3" xfId="16993"/>
    <cellStyle name="Normal 65 3 2" xfId="39936"/>
    <cellStyle name="Normal 65 4" xfId="34321"/>
    <cellStyle name="Normal 66" xfId="7136"/>
    <cellStyle name="Normal 66 2" xfId="7137"/>
    <cellStyle name="Normal 66 2 2" xfId="19793"/>
    <cellStyle name="Normal 66 2 3" xfId="34322"/>
    <cellStyle name="Normal 66 3" xfId="16994"/>
    <cellStyle name="Normal 66 3 2" xfId="39937"/>
    <cellStyle name="Normal 66 4" xfId="34323"/>
    <cellStyle name="Normal 66 5" xfId="34324"/>
    <cellStyle name="Normal 67" xfId="7138"/>
    <cellStyle name="Normal 67 2" xfId="7139"/>
    <cellStyle name="Normal 67 2 2" xfId="19794"/>
    <cellStyle name="Normal 67 2 3" xfId="34325"/>
    <cellStyle name="Normal 67 3" xfId="16995"/>
    <cellStyle name="Normal 67 3 2" xfId="39938"/>
    <cellStyle name="Normal 67 4" xfId="34326"/>
    <cellStyle name="Normal 68" xfId="7140"/>
    <cellStyle name="Normal 68 2" xfId="7141"/>
    <cellStyle name="Normal 68 2 2" xfId="19795"/>
    <cellStyle name="Normal 68 2 3" xfId="34327"/>
    <cellStyle name="Normal 68 3" xfId="16996"/>
    <cellStyle name="Normal 68 3 2" xfId="39939"/>
    <cellStyle name="Normal 68 4" xfId="34328"/>
    <cellStyle name="Normal 69" xfId="7142"/>
    <cellStyle name="Normal 69 2" xfId="7143"/>
    <cellStyle name="Normal 69 2 2" xfId="19796"/>
    <cellStyle name="Normal 69 2 3" xfId="34329"/>
    <cellStyle name="Normal 69 3" xfId="16997"/>
    <cellStyle name="Normal 69 3 2" xfId="39940"/>
    <cellStyle name="Normal 69 4" xfId="34330"/>
    <cellStyle name="Normal 7" xfId="7144"/>
    <cellStyle name="Normal 7 2" xfId="7145"/>
    <cellStyle name="Normal 7 2 2" xfId="7146"/>
    <cellStyle name="Normal 7 2 2 2" xfId="7147"/>
    <cellStyle name="Normal 7 2 2 2 2" xfId="19797"/>
    <cellStyle name="Normal 7 2 2 2 3" xfId="34331"/>
    <cellStyle name="Normal 7 2 2 3" xfId="16998"/>
    <cellStyle name="Normal 7 2 3" xfId="7148"/>
    <cellStyle name="Normal 7 2 3 2" xfId="19798"/>
    <cellStyle name="Normal 7 2 3 2 2" xfId="34332"/>
    <cellStyle name="Normal 7 2 3 3" xfId="34333"/>
    <cellStyle name="Normal 7 2 3 4" xfId="34334"/>
    <cellStyle name="Normal 7 2 4" xfId="15115"/>
    <cellStyle name="Normal 7 2 4 2" xfId="34335"/>
    <cellStyle name="Normal 7 2 5" xfId="34336"/>
    <cellStyle name="Normal 7 2 6" xfId="34337"/>
    <cellStyle name="Normal 7 3" xfId="7149"/>
    <cellStyle name="Normal 7 3 2" xfId="12927"/>
    <cellStyle name="Normal 7 3 2 2" xfId="34338"/>
    <cellStyle name="Normal 7 3 2 3" xfId="34339"/>
    <cellStyle name="Normal 7 3 3" xfId="15431"/>
    <cellStyle name="Normal 7 4" xfId="10413"/>
    <cellStyle name="Normal 7 4 2" xfId="34340"/>
    <cellStyle name="Normal 7 4 3" xfId="34341"/>
    <cellStyle name="Normal 7 4 4" xfId="34342"/>
    <cellStyle name="Normal 7 5" xfId="10414"/>
    <cellStyle name="Normal 7 5 2" xfId="34343"/>
    <cellStyle name="Normal 7 5 2 2" xfId="34344"/>
    <cellStyle name="Normal 7 5 3" xfId="34345"/>
    <cellStyle name="Normal 7 6" xfId="10930"/>
    <cellStyle name="Normal 7 6 2" xfId="40153"/>
    <cellStyle name="Normal 7 7" xfId="15114"/>
    <cellStyle name="Normal 70" xfId="7150"/>
    <cellStyle name="Normal 70 2" xfId="7151"/>
    <cellStyle name="Normal 70 2 2" xfId="19799"/>
    <cellStyle name="Normal 70 2 3" xfId="34346"/>
    <cellStyle name="Normal 70 3" xfId="16999"/>
    <cellStyle name="Normal 71" xfId="7152"/>
    <cellStyle name="Normal 71 2" xfId="7153"/>
    <cellStyle name="Normal 71 2 2" xfId="19800"/>
    <cellStyle name="Normal 71 3" xfId="17000"/>
    <cellStyle name="Normal 72" xfId="7154"/>
    <cellStyle name="Normal 72 2" xfId="7155"/>
    <cellStyle name="Normal 72 2 2" xfId="19801"/>
    <cellStyle name="Normal 72 2 3" xfId="34347"/>
    <cellStyle name="Normal 72 3" xfId="17001"/>
    <cellStyle name="Normal 72 4" xfId="34348"/>
    <cellStyle name="Normal 73" xfId="7156"/>
    <cellStyle name="Normal 73 2" xfId="7157"/>
    <cellStyle name="Normal 73 2 2" xfId="19802"/>
    <cellStyle name="Normal 73 3" xfId="17002"/>
    <cellStyle name="Normal 73 3 2" xfId="39941"/>
    <cellStyle name="Normal 73 4" xfId="39942"/>
    <cellStyle name="Normal 74" xfId="7158"/>
    <cellStyle name="Normal 74 2" xfId="11055"/>
    <cellStyle name="Normal 74 2 2" xfId="39943"/>
    <cellStyle name="Normal 74 3" xfId="17003"/>
    <cellStyle name="Normal 74 3 2" xfId="39944"/>
    <cellStyle name="Normal 74 4" xfId="39945"/>
    <cellStyle name="Normal 75" xfId="7159"/>
    <cellStyle name="Normal 75 2" xfId="11051"/>
    <cellStyle name="Normal 75 2 2" xfId="39946"/>
    <cellStyle name="Normal 75 3" xfId="17004"/>
    <cellStyle name="Normal 75 3 2" xfId="39947"/>
    <cellStyle name="Normal 75 4" xfId="39948"/>
    <cellStyle name="Normal 76" xfId="7160"/>
    <cellStyle name="Normal 76 2" xfId="11049"/>
    <cellStyle name="Normal 76 2 2" xfId="39949"/>
    <cellStyle name="Normal 76 3" xfId="17005"/>
    <cellStyle name="Normal 76 3 2" xfId="39950"/>
    <cellStyle name="Normal 76 4" xfId="39951"/>
    <cellStyle name="Normal 77" xfId="7161"/>
    <cellStyle name="Normal 77 2" xfId="11053"/>
    <cellStyle name="Normal 77 2 2" xfId="39952"/>
    <cellStyle name="Normal 77 3" xfId="17006"/>
    <cellStyle name="Normal 77 3 2" xfId="39953"/>
    <cellStyle name="Normal 77 4" xfId="39954"/>
    <cellStyle name="Normal 78" xfId="7162"/>
    <cellStyle name="Normal 78 2" xfId="11054"/>
    <cellStyle name="Normal 78 2 2" xfId="39955"/>
    <cellStyle name="Normal 78 3" xfId="17007"/>
    <cellStyle name="Normal 78 3 2" xfId="39956"/>
    <cellStyle name="Normal 78 4" xfId="39957"/>
    <cellStyle name="Normal 79" xfId="7163"/>
    <cellStyle name="Normal 79 2" xfId="17008"/>
    <cellStyle name="Normal 79 2 2" xfId="39958"/>
    <cellStyle name="Normal 79 3" xfId="34349"/>
    <cellStyle name="Normal 79 3 2" xfId="39959"/>
    <cellStyle name="Normal 79 4" xfId="39960"/>
    <cellStyle name="Normal 8" xfId="7164"/>
    <cellStyle name="Normal 8 2" xfId="7165"/>
    <cellStyle name="Normal 8 2 2" xfId="7166"/>
    <cellStyle name="Normal 8 2 2 2" xfId="7167"/>
    <cellStyle name="Normal 8 2 2 2 2" xfId="19803"/>
    <cellStyle name="Normal 8 2 2 3" xfId="17009"/>
    <cellStyle name="Normal 8 2 3" xfId="7168"/>
    <cellStyle name="Normal 8 2 3 2" xfId="19804"/>
    <cellStyle name="Normal 8 2 3 2 2" xfId="34350"/>
    <cellStyle name="Normal 8 2 3 3" xfId="34351"/>
    <cellStyle name="Normal 8 2 3 4" xfId="34352"/>
    <cellStyle name="Normal 8 2 4" xfId="15116"/>
    <cellStyle name="Normal 8 2 4 2" xfId="34353"/>
    <cellStyle name="Normal 8 2 5" xfId="34354"/>
    <cellStyle name="Normal 8 2 5 2" xfId="34355"/>
    <cellStyle name="Normal 8 2 6" xfId="34356"/>
    <cellStyle name="Normal 8 3" xfId="7169"/>
    <cellStyle name="Normal 8 3 2" xfId="12928"/>
    <cellStyle name="Normal 8 3 2 2" xfId="34357"/>
    <cellStyle name="Normal 8 3 2 3" xfId="34358"/>
    <cellStyle name="Normal 8 3 3" xfId="15752"/>
    <cellStyle name="Normal 8 4" xfId="10415"/>
    <cellStyle name="Normal 8 4 2" xfId="34359"/>
    <cellStyle name="Normal 8 4 3" xfId="34360"/>
    <cellStyle name="Normal 8 5" xfId="10416"/>
    <cellStyle name="Normal 8 5 2" xfId="34361"/>
    <cellStyle name="Normal 8 6" xfId="34362"/>
    <cellStyle name="Normal 80" xfId="7170"/>
    <cellStyle name="Normal 80 2" xfId="17010"/>
    <cellStyle name="Normal 80 2 2" xfId="39961"/>
    <cellStyle name="Normal 80 3" xfId="34363"/>
    <cellStyle name="Normal 80 3 2" xfId="39962"/>
    <cellStyle name="Normal 80 4" xfId="39963"/>
    <cellStyle name="Normal 81" xfId="7171"/>
    <cellStyle name="Normal 81 2" xfId="17011"/>
    <cellStyle name="Normal 81 2 2" xfId="39964"/>
    <cellStyle name="Normal 81 3" xfId="34364"/>
    <cellStyle name="Normal 81 3 2" xfId="39965"/>
    <cellStyle name="Normal 81 4" xfId="39966"/>
    <cellStyle name="Normal 82" xfId="7172"/>
    <cellStyle name="Normal 82 2" xfId="17012"/>
    <cellStyle name="Normal 82 2 2" xfId="39967"/>
    <cellStyle name="Normal 82 3" xfId="34365"/>
    <cellStyle name="Normal 82 3 2" xfId="39968"/>
    <cellStyle name="Normal 82 4" xfId="39969"/>
    <cellStyle name="Normal 83" xfId="7173"/>
    <cellStyle name="Normal 83 2" xfId="17013"/>
    <cellStyle name="Normal 83 2 2" xfId="34366"/>
    <cellStyle name="Normal 83 2 3" xfId="34367"/>
    <cellStyle name="Normal 83 3" xfId="34368"/>
    <cellStyle name="Normal 83 3 2" xfId="39970"/>
    <cellStyle name="Normal 83 4" xfId="39971"/>
    <cellStyle name="Normal 84" xfId="7174"/>
    <cellStyle name="Normal 84 2" xfId="17014"/>
    <cellStyle name="Normal 84 2 2" xfId="34369"/>
    <cellStyle name="Normal 84 2 3" xfId="34370"/>
    <cellStyle name="Normal 84 3" xfId="34371"/>
    <cellStyle name="Normal 84 3 2" xfId="39972"/>
    <cellStyle name="Normal 84 4" xfId="39973"/>
    <cellStyle name="Normal 85" xfId="7175"/>
    <cellStyle name="Normal 85 2" xfId="17015"/>
    <cellStyle name="Normal 85 2 2" xfId="34372"/>
    <cellStyle name="Normal 85 2 3" xfId="34373"/>
    <cellStyle name="Normal 85 3" xfId="34374"/>
    <cellStyle name="Normal 85 3 2" xfId="39974"/>
    <cellStyle name="Normal 85 4" xfId="39975"/>
    <cellStyle name="Normal 86" xfId="7176"/>
    <cellStyle name="Normal 86 2" xfId="17016"/>
    <cellStyle name="Normal 86 2 2" xfId="34375"/>
    <cellStyle name="Normal 86 2 3" xfId="34376"/>
    <cellStyle name="Normal 86 3" xfId="34377"/>
    <cellStyle name="Normal 86 4" xfId="34378"/>
    <cellStyle name="Normal 87" xfId="7177"/>
    <cellStyle name="Normal 87 2" xfId="17017"/>
    <cellStyle name="Normal 87 2 2" xfId="39976"/>
    <cellStyle name="Normal 87 3" xfId="34379"/>
    <cellStyle name="Normal 88" xfId="7178"/>
    <cellStyle name="Normal 88 2" xfId="17018"/>
    <cellStyle name="Normal 88 2 2" xfId="39977"/>
    <cellStyle name="Normal 88 3" xfId="34380"/>
    <cellStyle name="Normal 89" xfId="7179"/>
    <cellStyle name="Normal 89 2" xfId="17019"/>
    <cellStyle name="Normal 89 2 2" xfId="39978"/>
    <cellStyle name="Normal 89 3" xfId="34381"/>
    <cellStyle name="Normal 9" xfId="7180"/>
    <cellStyle name="Normal 9 2" xfId="7181"/>
    <cellStyle name="Normal 9 2 2" xfId="7182"/>
    <cellStyle name="Normal 9 2 2 2" xfId="7183"/>
    <cellStyle name="Normal 9 2 2 2 2" xfId="19805"/>
    <cellStyle name="Normal 9 2 2 3" xfId="17020"/>
    <cellStyle name="Normal 9 2 3" xfId="7184"/>
    <cellStyle name="Normal 9 2 3 2" xfId="19806"/>
    <cellStyle name="Normal 9 2 3 2 2" xfId="34382"/>
    <cellStyle name="Normal 9 2 3 3" xfId="34383"/>
    <cellStyle name="Normal 9 2 3 4" xfId="34384"/>
    <cellStyle name="Normal 9 2 4" xfId="15753"/>
    <cellStyle name="Normal 9 2 4 2" xfId="34385"/>
    <cellStyle name="Normal 9 2 5" xfId="34386"/>
    <cellStyle name="Normal 9 2 5 2" xfId="34387"/>
    <cellStyle name="Normal 9 2 6" xfId="34388"/>
    <cellStyle name="Normal 9 3" xfId="10417"/>
    <cellStyle name="Normal 9 3 2" xfId="34389"/>
    <cellStyle name="Normal 9 3 2 2" xfId="34390"/>
    <cellStyle name="Normal 9 4" xfId="10418"/>
    <cellStyle name="Normal 9 4 2" xfId="34391"/>
    <cellStyle name="Normal 9 4 3" xfId="34392"/>
    <cellStyle name="Normal 9 4 4" xfId="34393"/>
    <cellStyle name="Normal 9 5" xfId="10419"/>
    <cellStyle name="Normal 9 5 2" xfId="34394"/>
    <cellStyle name="Normal 9 5 2 2" xfId="34395"/>
    <cellStyle name="Normal 9 5 3" xfId="34396"/>
    <cellStyle name="Normal 9 6" xfId="15117"/>
    <cellStyle name="Normal 9 7" xfId="34397"/>
    <cellStyle name="Normal 9_NOL Analysis(For Ann Kellog and  Pete Winne)" xfId="38804"/>
    <cellStyle name="Normal 90" xfId="7185"/>
    <cellStyle name="Normal 90 2" xfId="17021"/>
    <cellStyle name="Normal 90 2 2" xfId="39979"/>
    <cellStyle name="Normal 90 3" xfId="34398"/>
    <cellStyle name="Normal 91" xfId="7186"/>
    <cellStyle name="Normal 91 2" xfId="17022"/>
    <cellStyle name="Normal 91 2 2" xfId="39980"/>
    <cellStyle name="Normal 91 3" xfId="34399"/>
    <cellStyle name="Normal 92" xfId="7187"/>
    <cellStyle name="Normal 92 2" xfId="17023"/>
    <cellStyle name="Normal 92 2 2" xfId="39981"/>
    <cellStyle name="Normal 92 3" xfId="34400"/>
    <cellStyle name="Normal 93" xfId="7188"/>
    <cellStyle name="Normal 93 2" xfId="17024"/>
    <cellStyle name="Normal 93 2 2" xfId="39982"/>
    <cellStyle name="Normal 93 3" xfId="34401"/>
    <cellStyle name="Normal 94" xfId="7189"/>
    <cellStyle name="Normal 94 2" xfId="15118"/>
    <cellStyle name="Normal 94 2 2" xfId="39983"/>
    <cellStyle name="Normal 94 3" xfId="34402"/>
    <cellStyle name="Normal 94 3 2" xfId="39984"/>
    <cellStyle name="Normal 94 4" xfId="39985"/>
    <cellStyle name="Normal 95" xfId="7190"/>
    <cellStyle name="Normal 95 2" xfId="17025"/>
    <cellStyle name="Normal 95 2 2" xfId="34403"/>
    <cellStyle name="Normal 95 2 3" xfId="34404"/>
    <cellStyle name="Normal 95 3" xfId="34405"/>
    <cellStyle name="Normal 95 4" xfId="34406"/>
    <cellStyle name="Normal 95 5" xfId="34407"/>
    <cellStyle name="Normal 96" xfId="7191"/>
    <cellStyle name="Normal 96 2" xfId="15119"/>
    <cellStyle name="Normal 96 2 2" xfId="39986"/>
    <cellStyle name="Normal 96 3" xfId="34408"/>
    <cellStyle name="Normal 96 3 2" xfId="39987"/>
    <cellStyle name="Normal 96 4" xfId="39988"/>
    <cellStyle name="Normal 97" xfId="7192"/>
    <cellStyle name="Normal 97 2" xfId="19807"/>
    <cellStyle name="Normal 97 2 2" xfId="39989"/>
    <cellStyle name="Normal 97 3" xfId="34409"/>
    <cellStyle name="Normal 97 4" xfId="34410"/>
    <cellStyle name="Normal 98" xfId="7193"/>
    <cellStyle name="Normal 98 2" xfId="19808"/>
    <cellStyle name="Normal 98 2 2" xfId="39990"/>
    <cellStyle name="Normal 98 3" xfId="34411"/>
    <cellStyle name="Normal 98 4" xfId="34412"/>
    <cellStyle name="Normal 98 5" xfId="34413"/>
    <cellStyle name="Normal 99" xfId="7194"/>
    <cellStyle name="Normal 99 2" xfId="19809"/>
    <cellStyle name="Normal 99 2 2" xfId="39991"/>
    <cellStyle name="Normal 99 3" xfId="34414"/>
    <cellStyle name="Normal 99 4" xfId="34415"/>
    <cellStyle name="Normal 99 5" xfId="34416"/>
    <cellStyle name="Normal_2.03E Power Costs 60 w-yrs DRAFT 02.13.04" xfId="11030"/>
    <cellStyle name="Normal_2.26E Regulatory Assets &amp; Liabilities" xfId="11023"/>
    <cellStyle name="Normal_4.05 Exhibit A-2 " xfId="8525"/>
    <cellStyle name="Normal_Book4" xfId="8528"/>
    <cellStyle name="Normal_CopyOfBook6" xfId="10936"/>
    <cellStyle name="Normal_Exhibit A-3 Colstrip Fixed Costs Working File" xfId="8529"/>
    <cellStyle name="Normal_JHS Rebuttal Exhs 11-14 internal" xfId="8530"/>
    <cellStyle name="Normal_Monthly" xfId="8532"/>
    <cellStyle name="Normal_PCA Adj Agrmt Exhibit A3" xfId="7195"/>
    <cellStyle name="Normal_PCA Adj Agrmt Exhibit A3 2" xfId="11036"/>
    <cellStyle name="Normal_PCA Adj Agrmt Exhibit A3 3" xfId="20272"/>
    <cellStyle name="Normal_PCA-Porperty Taxes on Production &amp; Transmission.Test Year" xfId="10938"/>
    <cellStyle name="Normal_Portfoilio Test Results_051005" xfId="20275"/>
    <cellStyle name="Normal_Portfoilio Test Results_051005 2 2" xfId="38806"/>
    <cellStyle name="Normal_Production Adjustment GRC TY0903 RY0206" xfId="8531"/>
    <cellStyle name="Normal_Wild Horse 2006 GRC" xfId="11022"/>
    <cellStyle name="Normal_Year To Date" xfId="8533"/>
    <cellStyle name="Note 10" xfId="7196"/>
    <cellStyle name="Note 10 2" xfId="7197"/>
    <cellStyle name="Note 10 2 2" xfId="10420"/>
    <cellStyle name="Note 10 2 2 2" xfId="34417"/>
    <cellStyle name="Note 10 2 3" xfId="15432"/>
    <cellStyle name="Note 10 2 4" xfId="34418"/>
    <cellStyle name="Note 10 3" xfId="10421"/>
    <cellStyle name="Note 10 3 2" xfId="10422"/>
    <cellStyle name="Note 10 3 2 2" xfId="34419"/>
    <cellStyle name="Note 10 3 3" xfId="34420"/>
    <cellStyle name="Note 10 4" xfId="10423"/>
    <cellStyle name="Note 10 4 2" xfId="34421"/>
    <cellStyle name="Note 10 5" xfId="12929"/>
    <cellStyle name="Note 10 5 2" xfId="39992"/>
    <cellStyle name="Note 10 6" xfId="12930"/>
    <cellStyle name="Note 10 6 2" xfId="39993"/>
    <cellStyle name="Note 10 7" xfId="34422"/>
    <cellStyle name="Note 10 7 2" xfId="39994"/>
    <cellStyle name="Note 10 8" xfId="39995"/>
    <cellStyle name="Note 11" xfId="7198"/>
    <cellStyle name="Note 11 2" xfId="7199"/>
    <cellStyle name="Note 11 2 2" xfId="15433"/>
    <cellStyle name="Note 11 2 2 2" xfId="34423"/>
    <cellStyle name="Note 11 2 3" xfId="34424"/>
    <cellStyle name="Note 11 2 4" xfId="34425"/>
    <cellStyle name="Note 11 2 5" xfId="34426"/>
    <cellStyle name="Note 11 3" xfId="10424"/>
    <cellStyle name="Note 11 3 2" xfId="34427"/>
    <cellStyle name="Note 11 3 2 2" xfId="34428"/>
    <cellStyle name="Note 11 3 3" xfId="34429"/>
    <cellStyle name="Note 11 3 4" xfId="34430"/>
    <cellStyle name="Note 11 3 5" xfId="34431"/>
    <cellStyle name="Note 11 4" xfId="12931"/>
    <cellStyle name="Note 11 4 2" xfId="34432"/>
    <cellStyle name="Note 11 4 3" xfId="34433"/>
    <cellStyle name="Note 11 5" xfId="34434"/>
    <cellStyle name="Note 11 6" xfId="34435"/>
    <cellStyle name="Note 12" xfId="7200"/>
    <cellStyle name="Note 12 2" xfId="7201"/>
    <cellStyle name="Note 12 2 2" xfId="10425"/>
    <cellStyle name="Note 12 2 2 2" xfId="34436"/>
    <cellStyle name="Note 12 2 2 2 2" xfId="34437"/>
    <cellStyle name="Note 12 2 3" xfId="12932"/>
    <cellStyle name="Note 12 2 3 2" xfId="34438"/>
    <cellStyle name="Note 12 2 3 3" xfId="34439"/>
    <cellStyle name="Note 12 2 4" xfId="15434"/>
    <cellStyle name="Note 12 2 4 2" xfId="34440"/>
    <cellStyle name="Note 12 2 5" xfId="34441"/>
    <cellStyle name="Note 12 2 6" xfId="34442"/>
    <cellStyle name="Note 12 3" xfId="7202"/>
    <cellStyle name="Note 12 3 2" xfId="7203"/>
    <cellStyle name="Note 12 3 2 2" xfId="7204"/>
    <cellStyle name="Note 12 3 2 3" xfId="7205"/>
    <cellStyle name="Note 12 3 2 4" xfId="7206"/>
    <cellStyle name="Note 12 3 2 5" xfId="7207"/>
    <cellStyle name="Note 12 3 2 6" xfId="19810"/>
    <cellStyle name="Note 12 3 2 7" xfId="20216"/>
    <cellStyle name="Note 12 3 3" xfId="7208"/>
    <cellStyle name="Note 12 3 4" xfId="7209"/>
    <cellStyle name="Note 12 3 5" xfId="7210"/>
    <cellStyle name="Note 12 3 6" xfId="7211"/>
    <cellStyle name="Note 12 3 7" xfId="17026"/>
    <cellStyle name="Note 12 3 8" xfId="20156"/>
    <cellStyle name="Note 12 4" xfId="7212"/>
    <cellStyle name="Note 12 4 2" xfId="7213"/>
    <cellStyle name="Note 12 4 2 2" xfId="34443"/>
    <cellStyle name="Note 12 4 3" xfId="7214"/>
    <cellStyle name="Note 12 4 4" xfId="7215"/>
    <cellStyle name="Note 12 4 5" xfId="7216"/>
    <cellStyle name="Note 12 4 6" xfId="19811"/>
    <cellStyle name="Note 12 4 7" xfId="20217"/>
    <cellStyle name="Note 12 5" xfId="15120"/>
    <cellStyle name="Note 12 5 2" xfId="34444"/>
    <cellStyle name="Note 12 5 2 2" xfId="34445"/>
    <cellStyle name="Note 12 5 3" xfId="34446"/>
    <cellStyle name="Note 12 6" xfId="34447"/>
    <cellStyle name="Note 12 6 2" xfId="34448"/>
    <cellStyle name="Note 12 7" xfId="34449"/>
    <cellStyle name="Note 12 8" xfId="34450"/>
    <cellStyle name="Note 13" xfId="10426"/>
    <cellStyle name="Note 13 2" xfId="10427"/>
    <cellStyle name="Note 13 2 2" xfId="34451"/>
    <cellStyle name="Note 13 2 3" xfId="34452"/>
    <cellStyle name="Note 13 3" xfId="10428"/>
    <cellStyle name="Note 14" xfId="10429"/>
    <cellStyle name="Note 14 2" xfId="34453"/>
    <cellStyle name="Note 14 2 2" xfId="34454"/>
    <cellStyle name="Note 14 2 3" xfId="34455"/>
    <cellStyle name="Note 14 3" xfId="34456"/>
    <cellStyle name="Note 14 3 2" xfId="34457"/>
    <cellStyle name="Note 14 4" xfId="34458"/>
    <cellStyle name="Note 15" xfId="10430"/>
    <cellStyle name="Note 15 2" xfId="34459"/>
    <cellStyle name="Note 15 2 2" xfId="34460"/>
    <cellStyle name="Note 15 2 3" xfId="34461"/>
    <cellStyle name="Note 15 3" xfId="34462"/>
    <cellStyle name="Note 15 4" xfId="34463"/>
    <cellStyle name="Note 15 5" xfId="34464"/>
    <cellStyle name="Note 16" xfId="11020"/>
    <cellStyle name="Note 16 2" xfId="34465"/>
    <cellStyle name="Note 16 2 2" xfId="34466"/>
    <cellStyle name="Note 16 3" xfId="34467"/>
    <cellStyle name="Note 17" xfId="34468"/>
    <cellStyle name="Note 17 2" xfId="34469"/>
    <cellStyle name="Note 18" xfId="34470"/>
    <cellStyle name="Note 2" xfId="7217"/>
    <cellStyle name="Note 2 2" xfId="7218"/>
    <cellStyle name="Note 2 2 2" xfId="7219"/>
    <cellStyle name="Note 2 2 2 2" xfId="7220"/>
    <cellStyle name="Note 2 2 2 2 2" xfId="34471"/>
    <cellStyle name="Note 2 2 2 3" xfId="7221"/>
    <cellStyle name="Note 2 2 2 3 2" xfId="34472"/>
    <cellStyle name="Note 2 2 2 4" xfId="7222"/>
    <cellStyle name="Note 2 2 2 5" xfId="7223"/>
    <cellStyle name="Note 2 2 2 6" xfId="15123"/>
    <cellStyle name="Note 2 2 2 7" xfId="20030"/>
    <cellStyle name="Note 2 2 3" xfId="7224"/>
    <cellStyle name="Note 2 2 3 2" xfId="7225"/>
    <cellStyle name="Note 2 2 3 2 2" xfId="34473"/>
    <cellStyle name="Note 2 2 3 3" xfId="7226"/>
    <cellStyle name="Note 2 2 3 4" xfId="7227"/>
    <cellStyle name="Note 2 2 3 5" xfId="7228"/>
    <cellStyle name="Note 2 2 3 6" xfId="15436"/>
    <cellStyle name="Note 2 2 3 7" xfId="20067"/>
    <cellStyle name="Note 2 2 4" xfId="10431"/>
    <cellStyle name="Note 2 2 4 2" xfId="34474"/>
    <cellStyle name="Note 2 2 5" xfId="10432"/>
    <cellStyle name="Note 2 2 5 2" xfId="34475"/>
    <cellStyle name="Note 2 2 6" xfId="12933"/>
    <cellStyle name="Note 2 2 6 2" xfId="39996"/>
    <cellStyle name="Note 2 2 7" xfId="15122"/>
    <cellStyle name="Note 2 3" xfId="7229"/>
    <cellStyle name="Note 2 3 2" xfId="7230"/>
    <cellStyle name="Note 2 3 2 2" xfId="10433"/>
    <cellStyle name="Note 2 3 2 2 2" xfId="34476"/>
    <cellStyle name="Note 2 3 2 3" xfId="34477"/>
    <cellStyle name="Note 2 3 3" xfId="7231"/>
    <cellStyle name="Note 2 3 3 2" xfId="10434"/>
    <cellStyle name="Note 2 3 3 2 2" xfId="34478"/>
    <cellStyle name="Note 2 3 3 3" xfId="39997"/>
    <cellStyle name="Note 2 3 4" xfId="7232"/>
    <cellStyle name="Note 2 3 4 2" xfId="34479"/>
    <cellStyle name="Note 2 3 5" xfId="7233"/>
    <cellStyle name="Note 2 3 5 2" xfId="39998"/>
    <cellStyle name="Note 2 3 6" xfId="15124"/>
    <cellStyle name="Note 2 3 7" xfId="20031"/>
    <cellStyle name="Note 2 4" xfId="7234"/>
    <cellStyle name="Note 2 4 2" xfId="7235"/>
    <cellStyle name="Note 2 4 2 2" xfId="34480"/>
    <cellStyle name="Note 2 4 2 2 2" xfId="34481"/>
    <cellStyle name="Note 2 4 2 3" xfId="34482"/>
    <cellStyle name="Note 2 4 2 4" xfId="34483"/>
    <cellStyle name="Note 2 4 3" xfId="7236"/>
    <cellStyle name="Note 2 4 3 2" xfId="34484"/>
    <cellStyle name="Note 2 4 3 3" xfId="34485"/>
    <cellStyle name="Note 2 4 4" xfId="7237"/>
    <cellStyle name="Note 2 4 4 2" xfId="34486"/>
    <cellStyle name="Note 2 4 4 3" xfId="34487"/>
    <cellStyle name="Note 2 4 5" xfId="7238"/>
    <cellStyle name="Note 2 4 6" xfId="15435"/>
    <cellStyle name="Note 2 4 7" xfId="20066"/>
    <cellStyle name="Note 2 5" xfId="10435"/>
    <cellStyle name="Note 2 5 2" xfId="10436"/>
    <cellStyle name="Note 2 5 2 2" xfId="34488"/>
    <cellStyle name="Note 2 5 3" xfId="34489"/>
    <cellStyle name="Note 2 6" xfId="10437"/>
    <cellStyle name="Note 2 6 2" xfId="34490"/>
    <cellStyle name="Note 2 6 2 2" xfId="34491"/>
    <cellStyle name="Note 2 6 3" xfId="34492"/>
    <cellStyle name="Note 2 7" xfId="10438"/>
    <cellStyle name="Note 2 7 2" xfId="34493"/>
    <cellStyle name="Note 2 8" xfId="15121"/>
    <cellStyle name="Note 2_AURORA Total New" xfId="7239"/>
    <cellStyle name="Note 3" xfId="7240"/>
    <cellStyle name="Note 3 2" xfId="7241"/>
    <cellStyle name="Note 3 2 2" xfId="7242"/>
    <cellStyle name="Note 3 2 2 2" xfId="34494"/>
    <cellStyle name="Note 3 2 2 2 2" xfId="34495"/>
    <cellStyle name="Note 3 2 2 3" xfId="34496"/>
    <cellStyle name="Note 3 2 3" xfId="7243"/>
    <cellStyle name="Note 3 2 3 2" xfId="34497"/>
    <cellStyle name="Note 3 2 3 3" xfId="34498"/>
    <cellStyle name="Note 3 2 4" xfId="7244"/>
    <cellStyle name="Note 3 2 4 2" xfId="34499"/>
    <cellStyle name="Note 3 2 4 3" xfId="34500"/>
    <cellStyle name="Note 3 2 5" xfId="7245"/>
    <cellStyle name="Note 3 2 6" xfId="15126"/>
    <cellStyle name="Note 3 2 7" xfId="20032"/>
    <cellStyle name="Note 3 3" xfId="7246"/>
    <cellStyle name="Note 3 3 2" xfId="7247"/>
    <cellStyle name="Note 3 3 2 2" xfId="34501"/>
    <cellStyle name="Note 3 3 3" xfId="7248"/>
    <cellStyle name="Note 3 3 3 2" xfId="39999"/>
    <cellStyle name="Note 3 3 4" xfId="7249"/>
    <cellStyle name="Note 3 3 5" xfId="7250"/>
    <cellStyle name="Note 3 3 6" xfId="15437"/>
    <cellStyle name="Note 3 3 7" xfId="20068"/>
    <cellStyle name="Note 3 4" xfId="10439"/>
    <cellStyle name="Note 3 4 2" xfId="34502"/>
    <cellStyle name="Note 3 4 2 2" xfId="34503"/>
    <cellStyle name="Note 3 4 3" xfId="34504"/>
    <cellStyle name="Note 3 5" xfId="10440"/>
    <cellStyle name="Note 3 5 2" xfId="34505"/>
    <cellStyle name="Note 3 6" xfId="15125"/>
    <cellStyle name="Note 3 7" xfId="34506"/>
    <cellStyle name="Note 4" xfId="7251"/>
    <cellStyle name="Note 4 2" xfId="7252"/>
    <cellStyle name="Note 4 2 2" xfId="7253"/>
    <cellStyle name="Note 4 2 2 2" xfId="34507"/>
    <cellStyle name="Note 4 2 3" xfId="7254"/>
    <cellStyle name="Note 4 2 3 2" xfId="34508"/>
    <cellStyle name="Note 4 2 4" xfId="7255"/>
    <cellStyle name="Note 4 2 5" xfId="7256"/>
    <cellStyle name="Note 4 2 6" xfId="15128"/>
    <cellStyle name="Note 4 2 7" xfId="20033"/>
    <cellStyle name="Note 4 3" xfId="7257"/>
    <cellStyle name="Note 4 3 2" xfId="7258"/>
    <cellStyle name="Note 4 3 2 2" xfId="34509"/>
    <cellStyle name="Note 4 3 3" xfId="7259"/>
    <cellStyle name="Note 4 3 4" xfId="7260"/>
    <cellStyle name="Note 4 3 5" xfId="7261"/>
    <cellStyle name="Note 4 3 6" xfId="15438"/>
    <cellStyle name="Note 4 3 7" xfId="20069"/>
    <cellStyle name="Note 4 4" xfId="10441"/>
    <cellStyle name="Note 4 4 2" xfId="34510"/>
    <cellStyle name="Note 4 4 2 2" xfId="34511"/>
    <cellStyle name="Note 4 4 3" xfId="34512"/>
    <cellStyle name="Note 4 5" xfId="12934"/>
    <cellStyle name="Note 4 5 2" xfId="34513"/>
    <cellStyle name="Note 4 6" xfId="12935"/>
    <cellStyle name="Note 4 6 2" xfId="34514"/>
    <cellStyle name="Note 4 7" xfId="15127"/>
    <cellStyle name="Note 5" xfId="7262"/>
    <cellStyle name="Note 5 2" xfId="7263"/>
    <cellStyle name="Note 5 2 2" xfId="7264"/>
    <cellStyle name="Note 5 2 2 2" xfId="34515"/>
    <cellStyle name="Note 5 2 3" xfId="7265"/>
    <cellStyle name="Note 5 2 3 2" xfId="34516"/>
    <cellStyle name="Note 5 2 4" xfId="7266"/>
    <cellStyle name="Note 5 2 5" xfId="7267"/>
    <cellStyle name="Note 5 2 6" xfId="15130"/>
    <cellStyle name="Note 5 2 7" xfId="20034"/>
    <cellStyle name="Note 5 3" xfId="7268"/>
    <cellStyle name="Note 5 3 2" xfId="7269"/>
    <cellStyle name="Note 5 3 2 2" xfId="34517"/>
    <cellStyle name="Note 5 3 3" xfId="7270"/>
    <cellStyle name="Note 5 3 4" xfId="7271"/>
    <cellStyle name="Note 5 3 5" xfId="7272"/>
    <cellStyle name="Note 5 3 6" xfId="15439"/>
    <cellStyle name="Note 5 3 7" xfId="20070"/>
    <cellStyle name="Note 5 4" xfId="10442"/>
    <cellStyle name="Note 5 4 2" xfId="34518"/>
    <cellStyle name="Note 5 4 2 2" xfId="34519"/>
    <cellStyle name="Note 5 4 3" xfId="34520"/>
    <cellStyle name="Note 5 5" xfId="12936"/>
    <cellStyle name="Note 5 5 2" xfId="34521"/>
    <cellStyle name="Note 5 6" xfId="12937"/>
    <cellStyle name="Note 5 6 2" xfId="34522"/>
    <cellStyle name="Note 5 7" xfId="15129"/>
    <cellStyle name="Note 6" xfId="7273"/>
    <cellStyle name="Note 6 2" xfId="7274"/>
    <cellStyle name="Note 6 2 2" xfId="7275"/>
    <cellStyle name="Note 6 2 2 2" xfId="34523"/>
    <cellStyle name="Note 6 2 2 3" xfId="34524"/>
    <cellStyle name="Note 6 2 3" xfId="7276"/>
    <cellStyle name="Note 6 2 3 2" xfId="34525"/>
    <cellStyle name="Note 6 2 4" xfId="7277"/>
    <cellStyle name="Note 6 2 5" xfId="7278"/>
    <cellStyle name="Note 6 2 6" xfId="15132"/>
    <cellStyle name="Note 6 2 7" xfId="20035"/>
    <cellStyle name="Note 6 3" xfId="7279"/>
    <cellStyle name="Note 6 3 2" xfId="7280"/>
    <cellStyle name="Note 6 3 2 2" xfId="34526"/>
    <cellStyle name="Note 6 3 3" xfId="7281"/>
    <cellStyle name="Note 6 3 4" xfId="7282"/>
    <cellStyle name="Note 6 3 5" xfId="7283"/>
    <cellStyle name="Note 6 3 6" xfId="15440"/>
    <cellStyle name="Note 6 3 7" xfId="20071"/>
    <cellStyle name="Note 6 4" xfId="12938"/>
    <cellStyle name="Note 6 4 2" xfId="34527"/>
    <cellStyle name="Note 6 4 2 2" xfId="34528"/>
    <cellStyle name="Note 6 4 3" xfId="34529"/>
    <cellStyle name="Note 6 4 4" xfId="34530"/>
    <cellStyle name="Note 6 5" xfId="15131"/>
    <cellStyle name="Note 6 5 2" xfId="34531"/>
    <cellStyle name="Note 6 6" xfId="34532"/>
    <cellStyle name="Note 7" xfId="7284"/>
    <cellStyle name="Note 7 2" xfId="7285"/>
    <cellStyle name="Note 7 2 2" xfId="7286"/>
    <cellStyle name="Note 7 2 2 2" xfId="34533"/>
    <cellStyle name="Note 7 2 2 3" xfId="34534"/>
    <cellStyle name="Note 7 2 3" xfId="7287"/>
    <cellStyle name="Note 7 2 3 2" xfId="34535"/>
    <cellStyle name="Note 7 2 4" xfId="7288"/>
    <cellStyle name="Note 7 2 5" xfId="7289"/>
    <cellStyle name="Note 7 2 6" xfId="15134"/>
    <cellStyle name="Note 7 2 7" xfId="20036"/>
    <cellStyle name="Note 7 3" xfId="7290"/>
    <cellStyle name="Note 7 3 2" xfId="7291"/>
    <cellStyle name="Note 7 3 2 2" xfId="34536"/>
    <cellStyle name="Note 7 3 3" xfId="7292"/>
    <cellStyle name="Note 7 3 4" xfId="7293"/>
    <cellStyle name="Note 7 3 5" xfId="7294"/>
    <cellStyle name="Note 7 3 6" xfId="15441"/>
    <cellStyle name="Note 7 3 7" xfId="20072"/>
    <cellStyle name="Note 7 4" xfId="12939"/>
    <cellStyle name="Note 7 4 2" xfId="34537"/>
    <cellStyle name="Note 7 4 2 2" xfId="34538"/>
    <cellStyle name="Note 7 4 3" xfId="34539"/>
    <cellStyle name="Note 7 4 4" xfId="34540"/>
    <cellStyle name="Note 7 5" xfId="15133"/>
    <cellStyle name="Note 7 5 2" xfId="34541"/>
    <cellStyle name="Note 7 6" xfId="34542"/>
    <cellStyle name="Note 8" xfId="7295"/>
    <cellStyle name="Note 8 2" xfId="7296"/>
    <cellStyle name="Note 8 2 2" xfId="7297"/>
    <cellStyle name="Note 8 2 2 2" xfId="34543"/>
    <cellStyle name="Note 8 2 2 3" xfId="34544"/>
    <cellStyle name="Note 8 2 3" xfId="7298"/>
    <cellStyle name="Note 8 2 3 2" xfId="34545"/>
    <cellStyle name="Note 8 2 4" xfId="7299"/>
    <cellStyle name="Note 8 2 5" xfId="7300"/>
    <cellStyle name="Note 8 2 6" xfId="15136"/>
    <cellStyle name="Note 8 2 7" xfId="20037"/>
    <cellStyle name="Note 8 3" xfId="7301"/>
    <cellStyle name="Note 8 3 2" xfId="7302"/>
    <cellStyle name="Note 8 3 2 2" xfId="34546"/>
    <cellStyle name="Note 8 3 3" xfId="7303"/>
    <cellStyle name="Note 8 3 4" xfId="7304"/>
    <cellStyle name="Note 8 3 5" xfId="7305"/>
    <cellStyle name="Note 8 3 6" xfId="15442"/>
    <cellStyle name="Note 8 3 7" xfId="20073"/>
    <cellStyle name="Note 8 4" xfId="12940"/>
    <cellStyle name="Note 8 4 2" xfId="34547"/>
    <cellStyle name="Note 8 4 2 2" xfId="34548"/>
    <cellStyle name="Note 8 4 3" xfId="34549"/>
    <cellStyle name="Note 8 4 4" xfId="34550"/>
    <cellStyle name="Note 8 5" xfId="15135"/>
    <cellStyle name="Note 8 5 2" xfId="34551"/>
    <cellStyle name="Note 8 6" xfId="34552"/>
    <cellStyle name="Note 9" xfId="7306"/>
    <cellStyle name="Note 9 2" xfId="7307"/>
    <cellStyle name="Note 9 2 2" xfId="7308"/>
    <cellStyle name="Note 9 2 2 2" xfId="34553"/>
    <cellStyle name="Note 9 2 2 3" xfId="34554"/>
    <cellStyle name="Note 9 2 3" xfId="7309"/>
    <cellStyle name="Note 9 2 3 2" xfId="34555"/>
    <cellStyle name="Note 9 2 4" xfId="7310"/>
    <cellStyle name="Note 9 2 5" xfId="7311"/>
    <cellStyle name="Note 9 2 6" xfId="15138"/>
    <cellStyle name="Note 9 2 7" xfId="20038"/>
    <cellStyle name="Note 9 3" xfId="7312"/>
    <cellStyle name="Note 9 3 2" xfId="7313"/>
    <cellStyle name="Note 9 3 2 2" xfId="34556"/>
    <cellStyle name="Note 9 3 3" xfId="7314"/>
    <cellStyle name="Note 9 3 4" xfId="7315"/>
    <cellStyle name="Note 9 3 5" xfId="7316"/>
    <cellStyle name="Note 9 3 6" xfId="15443"/>
    <cellStyle name="Note 9 3 7" xfId="20074"/>
    <cellStyle name="Note 9 4" xfId="12941"/>
    <cellStyle name="Note 9 4 2" xfId="34557"/>
    <cellStyle name="Note 9 4 2 2" xfId="34558"/>
    <cellStyle name="Note 9 4 3" xfId="34559"/>
    <cellStyle name="Note 9 4 4" xfId="34560"/>
    <cellStyle name="Note 9 5" xfId="15137"/>
    <cellStyle name="Note 9 5 2" xfId="34561"/>
    <cellStyle name="Note 9 6" xfId="34562"/>
    <cellStyle name="Output" xfId="7317" builtinId="21" customBuiltin="1"/>
    <cellStyle name="Output 2" xfId="7318"/>
    <cellStyle name="Output 2 2" xfId="7319"/>
    <cellStyle name="Output 2 2 2" xfId="7320"/>
    <cellStyle name="Output 2 2 2 2" xfId="7321"/>
    <cellStyle name="Output 2 2 2 2 2" xfId="34563"/>
    <cellStyle name="Output 2 2 2 3" xfId="7322"/>
    <cellStyle name="Output 2 2 2 4" xfId="7323"/>
    <cellStyle name="Output 2 2 2 5" xfId="7324"/>
    <cellStyle name="Output 2 2 2 6" xfId="15444"/>
    <cellStyle name="Output 2 2 2 7" xfId="20075"/>
    <cellStyle name="Output 2 2 3" xfId="10443"/>
    <cellStyle name="Output 2 2 3 2" xfId="10444"/>
    <cellStyle name="Output 2 2 3 2 2" xfId="34564"/>
    <cellStyle name="Output 2 2 3 3" xfId="40000"/>
    <cellStyle name="Output 2 2 4" xfId="12942"/>
    <cellStyle name="Output 2 2 4 2" xfId="34565"/>
    <cellStyle name="Output 2 2 5" xfId="15140"/>
    <cellStyle name="Output 2 3" xfId="7325"/>
    <cellStyle name="Output 2 3 2" xfId="12943"/>
    <cellStyle name="Output 2 3 2 2" xfId="34566"/>
    <cellStyle name="Output 2 3 2 2 2" xfId="34567"/>
    <cellStyle name="Output 2 3 2 3" xfId="34568"/>
    <cellStyle name="Output 2 3 2 4" xfId="34569"/>
    <cellStyle name="Output 2 3 3" xfId="15754"/>
    <cellStyle name="Output 2 3 3 2" xfId="34570"/>
    <cellStyle name="Output 2 3 4" xfId="34571"/>
    <cellStyle name="Output 2 3 4 2" xfId="34572"/>
    <cellStyle name="Output 2 4" xfId="7326"/>
    <cellStyle name="Output 2 4 2" xfId="10445"/>
    <cellStyle name="Output 2 4 2 2" xfId="34573"/>
    <cellStyle name="Output 2 4 3" xfId="34574"/>
    <cellStyle name="Output 2 4 4" xfId="34575"/>
    <cellStyle name="Output 2 5" xfId="7327"/>
    <cellStyle name="Output 2 5 2" xfId="34576"/>
    <cellStyle name="Output 2 5 3" xfId="34577"/>
    <cellStyle name="Output 2 6" xfId="7328"/>
    <cellStyle name="Output 2 6 2" xfId="34578"/>
    <cellStyle name="Output 2 7" xfId="7329"/>
    <cellStyle name="Output 2 8" xfId="15139"/>
    <cellStyle name="Output 2 9" xfId="20039"/>
    <cellStyle name="Output 3" xfId="7330"/>
    <cellStyle name="Output 3 10" xfId="20040"/>
    <cellStyle name="Output 3 2" xfId="7331"/>
    <cellStyle name="Output 3 2 2" xfId="17027"/>
    <cellStyle name="Output 3 2 2 2" xfId="34579"/>
    <cellStyle name="Output 3 2 3" xfId="34580"/>
    <cellStyle name="Output 3 2 4" xfId="34581"/>
    <cellStyle name="Output 3 3" xfId="7332"/>
    <cellStyle name="Output 3 3 2" xfId="10446"/>
    <cellStyle name="Output 3 3 2 2" xfId="34582"/>
    <cellStyle name="Output 3 3 3" xfId="19812"/>
    <cellStyle name="Output 3 4" xfId="7333"/>
    <cellStyle name="Output 3 4 2" xfId="19813"/>
    <cellStyle name="Output 3 5" xfId="7334"/>
    <cellStyle name="Output 3 6" xfId="7335"/>
    <cellStyle name="Output 3 7" xfId="7336"/>
    <cellStyle name="Output 3 8" xfId="7337"/>
    <cellStyle name="Output 3 9" xfId="15141"/>
    <cellStyle name="Output 4" xfId="10447"/>
    <cellStyle name="Output 4 2" xfId="10448"/>
    <cellStyle name="Output 4 2 2" xfId="34583"/>
    <cellStyle name="Output 4 2 2 2" xfId="34584"/>
    <cellStyle name="Output 4 2 3" xfId="34585"/>
    <cellStyle name="Output 4 2 4" xfId="34586"/>
    <cellStyle name="Output 4 3" xfId="34587"/>
    <cellStyle name="Output 4 3 2" xfId="34588"/>
    <cellStyle name="Output 4 3 3" xfId="34589"/>
    <cellStyle name="Output 4 4" xfId="34590"/>
    <cellStyle name="Output 4 4 2" xfId="34591"/>
    <cellStyle name="Output 5" xfId="10449"/>
    <cellStyle name="Output 5 2" xfId="12944"/>
    <cellStyle name="Output 5 2 2" xfId="34592"/>
    <cellStyle name="Output 5 2 3" xfId="34593"/>
    <cellStyle name="Output 5 3" xfId="34594"/>
    <cellStyle name="Output 5 3 2" xfId="40001"/>
    <cellStyle name="Output 5 4" xfId="40002"/>
    <cellStyle name="Output 6" xfId="10450"/>
    <cellStyle name="Output 6 2" xfId="10451"/>
    <cellStyle name="Output 6 2 2" xfId="34595"/>
    <cellStyle name="Output 6 3" xfId="34596"/>
    <cellStyle name="Output 6 4" xfId="34597"/>
    <cellStyle name="Output 7" xfId="10452"/>
    <cellStyle name="Output 7 2" xfId="34598"/>
    <cellStyle name="Output 8" xfId="10453"/>
    <cellStyle name="Output 8 2" xfId="34599"/>
    <cellStyle name="Output 9" xfId="34600"/>
    <cellStyle name="Percen - Style1" xfId="7338"/>
    <cellStyle name="Percen - Style1 2" xfId="10454"/>
    <cellStyle name="Percen - Style1 2 2" xfId="10455"/>
    <cellStyle name="Percen - Style1 2 2 2" xfId="34601"/>
    <cellStyle name="Percen - Style1 2 3" xfId="34602"/>
    <cellStyle name="Percen - Style1 3" xfId="10456"/>
    <cellStyle name="Percen - Style1 3 2" xfId="34603"/>
    <cellStyle name="Percen - Style1 3 3" xfId="34604"/>
    <cellStyle name="Percen - Style1 4" xfId="15142"/>
    <cellStyle name="Percen - Style1 4 2" xfId="34605"/>
    <cellStyle name="Percen - Style2" xfId="7339"/>
    <cellStyle name="Percen - Style2 2" xfId="10457"/>
    <cellStyle name="Percen - Style2 2 2" xfId="10458"/>
    <cellStyle name="Percen - Style2 2 2 2" xfId="34606"/>
    <cellStyle name="Percen - Style2 2 3" xfId="34607"/>
    <cellStyle name="Percen - Style2 3" xfId="10459"/>
    <cellStyle name="Percen - Style2 3 2" xfId="34608"/>
    <cellStyle name="Percen - Style2 3 3" xfId="34609"/>
    <cellStyle name="Percen - Style2 4" xfId="15143"/>
    <cellStyle name="Percen - Style2 4 2" xfId="34610"/>
    <cellStyle name="Percen - Style3" xfId="7340"/>
    <cellStyle name="Percen - Style3 2" xfId="7341"/>
    <cellStyle name="Percen - Style3 2 2" xfId="10460"/>
    <cellStyle name="Percen - Style3 2 2 2" xfId="34611"/>
    <cellStyle name="Percen - Style3 2 3" xfId="15367"/>
    <cellStyle name="Percen - Style3 3" xfId="10461"/>
    <cellStyle name="Percen - Style3 3 2" xfId="34612"/>
    <cellStyle name="Percen - Style3 3 2 2" xfId="34613"/>
    <cellStyle name="Percen - Style3 3 3" xfId="34614"/>
    <cellStyle name="Percen - Style3 3 4" xfId="34615"/>
    <cellStyle name="Percen - Style3 4" xfId="15144"/>
    <cellStyle name="Percen - Style3 4 2" xfId="34616"/>
    <cellStyle name="Percen - Style3 5" xfId="34617"/>
    <cellStyle name="Percen - Style3_Electric Rev Req Model (2009 GRC) Rebuttal" xfId="7342"/>
    <cellStyle name="Percent" xfId="7343" builtinId="5"/>
    <cellStyle name="Percent (0)" xfId="10931"/>
    <cellStyle name="Percent (0) 2" xfId="34618"/>
    <cellStyle name="Percent (0) 3" xfId="34619"/>
    <cellStyle name="Percent [2]" xfId="7344"/>
    <cellStyle name="Percent [2] 10" xfId="34620"/>
    <cellStyle name="Percent [2] 10 2" xfId="34621"/>
    <cellStyle name="Percent [2] 11" xfId="34622"/>
    <cellStyle name="Percent [2] 11 2" xfId="34623"/>
    <cellStyle name="Percent [2] 12" xfId="34624"/>
    <cellStyle name="Percent [2] 12 2" xfId="34625"/>
    <cellStyle name="Percent [2] 12 3" xfId="34626"/>
    <cellStyle name="Percent [2] 2" xfId="7345"/>
    <cellStyle name="Percent [2] 2 2" xfId="7346"/>
    <cellStyle name="Percent [2] 2 2 2" xfId="7347"/>
    <cellStyle name="Percent [2] 2 2 2 2" xfId="19814"/>
    <cellStyle name="Percent [2] 2 2 2 2 2" xfId="34627"/>
    <cellStyle name="Percent [2] 2 2 2 3" xfId="34628"/>
    <cellStyle name="Percent [2] 2 2 3" xfId="15146"/>
    <cellStyle name="Percent [2] 2 2 3 2" xfId="34629"/>
    <cellStyle name="Percent [2] 2 2 4" xfId="34630"/>
    <cellStyle name="Percent [2] 2 2 4 2" xfId="34631"/>
    <cellStyle name="Percent [2] 2 3" xfId="7348"/>
    <cellStyle name="Percent [2] 2 3 2" xfId="12945"/>
    <cellStyle name="Percent [2] 2 3 2 2" xfId="34632"/>
    <cellStyle name="Percent [2] 2 3 2 3" xfId="34633"/>
    <cellStyle name="Percent [2] 2 3 3" xfId="34634"/>
    <cellStyle name="Percent [2] 2 4" xfId="34635"/>
    <cellStyle name="Percent [2] 2 4 2" xfId="34636"/>
    <cellStyle name="Percent [2] 2 4 2 2" xfId="34637"/>
    <cellStyle name="Percent [2] 2 4 3" xfId="34638"/>
    <cellStyle name="Percent [2] 2 5" xfId="34639"/>
    <cellStyle name="Percent [2] 2 5 2" xfId="34640"/>
    <cellStyle name="Percent [2] 2 6" xfId="34641"/>
    <cellStyle name="Percent [2] 2 6 2" xfId="34642"/>
    <cellStyle name="Percent [2] 3" xfId="7349"/>
    <cellStyle name="Percent [2] 3 2" xfId="7350"/>
    <cellStyle name="Percent [2] 3 2 2" xfId="7351"/>
    <cellStyle name="Percent [2] 3 2 2 2" xfId="19815"/>
    <cellStyle name="Percent [2] 3 2 3" xfId="17028"/>
    <cellStyle name="Percent [2] 3 2 4" xfId="34643"/>
    <cellStyle name="Percent [2] 3 3" xfId="7352"/>
    <cellStyle name="Percent [2] 3 3 2" xfId="7353"/>
    <cellStyle name="Percent [2] 3 3 2 2" xfId="19816"/>
    <cellStyle name="Percent [2] 3 3 3" xfId="17029"/>
    <cellStyle name="Percent [2] 3 4" xfId="7354"/>
    <cellStyle name="Percent [2] 3 4 2" xfId="7355"/>
    <cellStyle name="Percent [2] 3 4 2 2" xfId="19817"/>
    <cellStyle name="Percent [2] 3 4 3" xfId="17030"/>
    <cellStyle name="Percent [2] 3 5" xfId="15147"/>
    <cellStyle name="Percent [2] 3 5 2" xfId="34644"/>
    <cellStyle name="Percent [2] 4" xfId="7356"/>
    <cellStyle name="Percent [2] 4 2" xfId="7357"/>
    <cellStyle name="Percent [2] 4 2 2" xfId="12946"/>
    <cellStyle name="Percent [2] 4 2 2 2" xfId="34645"/>
    <cellStyle name="Percent [2] 4 2 2 2 2" xfId="34646"/>
    <cellStyle name="Percent [2] 4 2 2 3" xfId="34647"/>
    <cellStyle name="Percent [2] 4 2 3" xfId="15755"/>
    <cellStyle name="Percent [2] 4 2 3 2" xfId="34648"/>
    <cellStyle name="Percent [2] 4 2 4" xfId="34649"/>
    <cellStyle name="Percent [2] 4 2 4 2" xfId="34650"/>
    <cellStyle name="Percent [2] 4 3" xfId="12947"/>
    <cellStyle name="Percent [2] 4 3 2" xfId="34651"/>
    <cellStyle name="Percent [2] 4 3 2 2" xfId="34652"/>
    <cellStyle name="Percent [2] 4 3 3" xfId="34653"/>
    <cellStyle name="Percent [2] 4 3 4" xfId="34654"/>
    <cellStyle name="Percent [2] 4 4" xfId="15148"/>
    <cellStyle name="Percent [2] 4 4 2" xfId="34655"/>
    <cellStyle name="Percent [2] 4 4 2 2" xfId="34656"/>
    <cellStyle name="Percent [2] 4 4 3" xfId="34657"/>
    <cellStyle name="Percent [2] 4 5" xfId="34658"/>
    <cellStyle name="Percent [2] 4 5 2" xfId="34659"/>
    <cellStyle name="Percent [2] 4 6" xfId="34660"/>
    <cellStyle name="Percent [2] 4 6 2" xfId="34661"/>
    <cellStyle name="Percent [2] 5" xfId="7358"/>
    <cellStyle name="Percent [2] 5 2" xfId="19818"/>
    <cellStyle name="Percent [2] 5 2 2" xfId="34662"/>
    <cellStyle name="Percent [2] 5 2 2 2" xfId="34663"/>
    <cellStyle name="Percent [2] 5 2 2 2 2" xfId="34664"/>
    <cellStyle name="Percent [2] 5 2 3" xfId="34665"/>
    <cellStyle name="Percent [2] 5 2 3 2" xfId="34666"/>
    <cellStyle name="Percent [2] 5 2 4" xfId="34667"/>
    <cellStyle name="Percent [2] 5 2 4 2" xfId="34668"/>
    <cellStyle name="Percent [2] 5 2 5" xfId="34669"/>
    <cellStyle name="Percent [2] 5 3" xfId="34670"/>
    <cellStyle name="Percent [2] 5 3 2" xfId="34671"/>
    <cellStyle name="Percent [2] 5 3 2 2" xfId="34672"/>
    <cellStyle name="Percent [2] 5 4" xfId="34673"/>
    <cellStyle name="Percent [2] 5 4 2" xfId="34674"/>
    <cellStyle name="Percent [2] 5 5" xfId="34675"/>
    <cellStyle name="Percent [2] 5 5 2" xfId="34676"/>
    <cellStyle name="Percent [2] 6" xfId="7359"/>
    <cellStyle name="Percent [2] 6 2" xfId="10462"/>
    <cellStyle name="Percent [2] 6 2 2" xfId="34677"/>
    <cellStyle name="Percent [2] 6 2 2 2" xfId="34678"/>
    <cellStyle name="Percent [2] 6 3" xfId="34679"/>
    <cellStyle name="Percent [2] 6 3 2" xfId="34680"/>
    <cellStyle name="Percent [2] 6 4" xfId="34681"/>
    <cellStyle name="Percent [2] 6 4 2" xfId="34682"/>
    <cellStyle name="Percent [2] 7" xfId="10463"/>
    <cellStyle name="Percent [2] 7 2" xfId="10464"/>
    <cellStyle name="Percent [2] 7 2 2" xfId="34683"/>
    <cellStyle name="Percent [2] 7 3" xfId="40003"/>
    <cellStyle name="Percent [2] 8" xfId="10465"/>
    <cellStyle name="Percent [2] 8 2" xfId="34684"/>
    <cellStyle name="Percent [2] 8 2 2" xfId="34685"/>
    <cellStyle name="Percent [2] 8 3" xfId="34686"/>
    <cellStyle name="Percent [2] 8 4" xfId="34687"/>
    <cellStyle name="Percent [2] 9" xfId="34688"/>
    <cellStyle name="Percent [2] 9 2" xfId="34689"/>
    <cellStyle name="Percent [2] 9 2 2" xfId="34690"/>
    <cellStyle name="Percent [2] 9 2 2 2" xfId="34691"/>
    <cellStyle name="Percent [2] 9 2 3" xfId="34692"/>
    <cellStyle name="Percent [2] 9 3" xfId="34693"/>
    <cellStyle name="Percent [2] 9 3 2" xfId="34694"/>
    <cellStyle name="Percent [2] 9 4" xfId="34695"/>
    <cellStyle name="Percent 10" xfId="7360"/>
    <cellStyle name="Percent 10 2" xfId="7361"/>
    <cellStyle name="Percent 10 2 2" xfId="12948"/>
    <cellStyle name="Percent 10 2 2 2" xfId="34696"/>
    <cellStyle name="Percent 10 2 2 2 2" xfId="34697"/>
    <cellStyle name="Percent 10 2 2 3" xfId="34698"/>
    <cellStyle name="Percent 10 2 3" xfId="15150"/>
    <cellStyle name="Percent 10 2 3 2" xfId="34699"/>
    <cellStyle name="Percent 10 2 4" xfId="34700"/>
    <cellStyle name="Percent 10 2 4 2" xfId="34701"/>
    <cellStyle name="Percent 10 3" xfId="7362"/>
    <cellStyle name="Percent 10 3 2" xfId="7363"/>
    <cellStyle name="Percent 10 3 2 2" xfId="19819"/>
    <cellStyle name="Percent 10 3 3" xfId="12949"/>
    <cellStyle name="Percent 10 3 3 2" xfId="40004"/>
    <cellStyle name="Percent 10 3 4" xfId="17031"/>
    <cellStyle name="Percent 10 4" xfId="10466"/>
    <cellStyle name="Percent 10 4 2" xfId="34702"/>
    <cellStyle name="Percent 10 4 2 2" xfId="34703"/>
    <cellStyle name="Percent 10 4 3" xfId="34704"/>
    <cellStyle name="Percent 10 4 4" xfId="34705"/>
    <cellStyle name="Percent 10 5" xfId="15149"/>
    <cellStyle name="Percent 10 5 2" xfId="34706"/>
    <cellStyle name="Percent 10 5 2 2" xfId="34707"/>
    <cellStyle name="Percent 10 5 3" xfId="34708"/>
    <cellStyle name="Percent 10 6" xfId="34709"/>
    <cellStyle name="Percent 10 6 2" xfId="34710"/>
    <cellStyle name="Percent 10 7" xfId="34711"/>
    <cellStyle name="Percent 100" xfId="34712"/>
    <cellStyle name="Percent 101" xfId="34713"/>
    <cellStyle name="Percent 102" xfId="34714"/>
    <cellStyle name="Percent 103" xfId="34715"/>
    <cellStyle name="Percent 104" xfId="34716"/>
    <cellStyle name="Percent 105" xfId="34717"/>
    <cellStyle name="Percent 106" xfId="34718"/>
    <cellStyle name="Percent 107" xfId="34719"/>
    <cellStyle name="Percent 11" xfId="7364"/>
    <cellStyle name="Percent 11 2" xfId="7365"/>
    <cellStyle name="Percent 11 2 2" xfId="7366"/>
    <cellStyle name="Percent 11 2 2 2" xfId="19820"/>
    <cellStyle name="Percent 11 2 2 2 2" xfId="34720"/>
    <cellStyle name="Percent 11 2 2 3" xfId="34721"/>
    <cellStyle name="Percent 11 2 3" xfId="15152"/>
    <cellStyle name="Percent 11 2 3 2" xfId="34722"/>
    <cellStyle name="Percent 11 2 4" xfId="34723"/>
    <cellStyle name="Percent 11 2 4 2" xfId="34724"/>
    <cellStyle name="Percent 11 3" xfId="7367"/>
    <cellStyle name="Percent 11 3 2" xfId="7368"/>
    <cellStyle name="Percent 11 3 2 2" xfId="19821"/>
    <cellStyle name="Percent 11 3 2 3" xfId="34725"/>
    <cellStyle name="Percent 11 3 3" xfId="17032"/>
    <cellStyle name="Percent 11 4" xfId="7369"/>
    <cellStyle name="Percent 11 4 2" xfId="7370"/>
    <cellStyle name="Percent 11 4 2 2" xfId="19822"/>
    <cellStyle name="Percent 11 4 3" xfId="17033"/>
    <cellStyle name="Percent 11 5" xfId="15151"/>
    <cellStyle name="Percent 11 5 2" xfId="34726"/>
    <cellStyle name="Percent 11 6" xfId="34727"/>
    <cellStyle name="Percent 11 6 2" xfId="34728"/>
    <cellStyle name="Percent 12" xfId="7371"/>
    <cellStyle name="Percent 12 2" xfId="7372"/>
    <cellStyle name="Percent 12 2 2" xfId="7373"/>
    <cellStyle name="Percent 12 2 2 2" xfId="7374"/>
    <cellStyle name="Percent 12 2 2 2 2" xfId="19823"/>
    <cellStyle name="Percent 12 2 2 3" xfId="17034"/>
    <cellStyle name="Percent 12 2 3" xfId="7375"/>
    <cellStyle name="Percent 12 2 3 2" xfId="19824"/>
    <cellStyle name="Percent 12 2 4" xfId="15154"/>
    <cellStyle name="Percent 12 2 4 2" xfId="34729"/>
    <cellStyle name="Percent 12 3" xfId="7376"/>
    <cellStyle name="Percent 12 3 2" xfId="7377"/>
    <cellStyle name="Percent 12 3 2 2" xfId="19825"/>
    <cellStyle name="Percent 12 3 3" xfId="17035"/>
    <cellStyle name="Percent 12 4" xfId="7378"/>
    <cellStyle name="Percent 12 4 2" xfId="7379"/>
    <cellStyle name="Percent 12 4 2 2" xfId="19826"/>
    <cellStyle name="Percent 12 4 3" xfId="17036"/>
    <cellStyle name="Percent 12 5" xfId="7380"/>
    <cellStyle name="Percent 12 5 2" xfId="7381"/>
    <cellStyle name="Percent 12 5 2 2" xfId="19827"/>
    <cellStyle name="Percent 12 5 3" xfId="17037"/>
    <cellStyle name="Percent 12 6" xfId="15153"/>
    <cellStyle name="Percent 12 6 2" xfId="34730"/>
    <cellStyle name="Percent 13" xfId="7382"/>
    <cellStyle name="Percent 13 2" xfId="7383"/>
    <cellStyle name="Percent 13 2 2" xfId="7384"/>
    <cellStyle name="Percent 13 2 2 2" xfId="17038"/>
    <cellStyle name="Percent 13 2 2 2 2" xfId="34731"/>
    <cellStyle name="Percent 13 2 2 3" xfId="34732"/>
    <cellStyle name="Percent 13 2 3" xfId="7385"/>
    <cellStyle name="Percent 13 2 3 2" xfId="19828"/>
    <cellStyle name="Percent 13 2 4" xfId="15156"/>
    <cellStyle name="Percent 13 2 4 2" xfId="34733"/>
    <cellStyle name="Percent 13 3" xfId="7386"/>
    <cellStyle name="Percent 13 3 2" xfId="7387"/>
    <cellStyle name="Percent 13 3 2 2" xfId="19829"/>
    <cellStyle name="Percent 13 3 3" xfId="17039"/>
    <cellStyle name="Percent 13 4" xfId="7388"/>
    <cellStyle name="Percent 13 4 2" xfId="17040"/>
    <cellStyle name="Percent 13 4 2 2" xfId="34734"/>
    <cellStyle name="Percent 13 4 3" xfId="34735"/>
    <cellStyle name="Percent 13 5" xfId="7389"/>
    <cellStyle name="Percent 13 5 2" xfId="19830"/>
    <cellStyle name="Percent 13 6" xfId="15155"/>
    <cellStyle name="Percent 13 6 2" xfId="34736"/>
    <cellStyle name="Percent 13 7" xfId="34737"/>
    <cellStyle name="Percent 14" xfId="7390"/>
    <cellStyle name="Percent 14 2" xfId="7391"/>
    <cellStyle name="Percent 14 2 2" xfId="7392"/>
    <cellStyle name="Percent 14 2 2 2" xfId="17041"/>
    <cellStyle name="Percent 14 2 2 2 2" xfId="34738"/>
    <cellStyle name="Percent 14 2 2 3" xfId="34739"/>
    <cellStyle name="Percent 14 2 3" xfId="15158"/>
    <cellStyle name="Percent 14 2 3 2" xfId="34740"/>
    <cellStyle name="Percent 14 2 4" xfId="34741"/>
    <cellStyle name="Percent 14 2 4 2" xfId="34742"/>
    <cellStyle name="Percent 14 3" xfId="7393"/>
    <cellStyle name="Percent 14 3 2" xfId="17042"/>
    <cellStyle name="Percent 14 3 2 2" xfId="34743"/>
    <cellStyle name="Percent 14 3 3" xfId="34744"/>
    <cellStyle name="Percent 14 4" xfId="7394"/>
    <cellStyle name="Percent 14 4 2" xfId="7395"/>
    <cellStyle name="Percent 14 4 2 2" xfId="19831"/>
    <cellStyle name="Percent 14 4 3" xfId="17043"/>
    <cellStyle name="Percent 14 5" xfId="7396"/>
    <cellStyle name="Percent 14 5 2" xfId="17044"/>
    <cellStyle name="Percent 14 6" xfId="15157"/>
    <cellStyle name="Percent 14 6 2" xfId="34745"/>
    <cellStyle name="Percent 15" xfId="7397"/>
    <cellStyle name="Percent 15 2" xfId="7398"/>
    <cellStyle name="Percent 15 2 2" xfId="7399"/>
    <cellStyle name="Percent 15 2 2 2" xfId="17045"/>
    <cellStyle name="Percent 15 2 2 2 2" xfId="34746"/>
    <cellStyle name="Percent 15 2 2 3" xfId="34747"/>
    <cellStyle name="Percent 15 2 3" xfId="7400"/>
    <cellStyle name="Percent 15 2 3 2" xfId="19832"/>
    <cellStyle name="Percent 15 2 4" xfId="7401"/>
    <cellStyle name="Percent 15 2 4 2" xfId="19833"/>
    <cellStyle name="Percent 15 2 5" xfId="15160"/>
    <cellStyle name="Percent 15 3" xfId="7402"/>
    <cellStyle name="Percent 15 3 2" xfId="7403"/>
    <cellStyle name="Percent 15 3 2 2" xfId="19834"/>
    <cellStyle name="Percent 15 3 3" xfId="17046"/>
    <cellStyle name="Percent 15 4" xfId="7404"/>
    <cellStyle name="Percent 15 4 2" xfId="7405"/>
    <cellStyle name="Percent 15 4 2 2" xfId="19835"/>
    <cellStyle name="Percent 15 4 3" xfId="17047"/>
    <cellStyle name="Percent 15 5" xfId="7406"/>
    <cellStyle name="Percent 15 5 2" xfId="17048"/>
    <cellStyle name="Percent 15 6" xfId="7407"/>
    <cellStyle name="Percent 15 6 2" xfId="19836"/>
    <cellStyle name="Percent 15 7" xfId="15159"/>
    <cellStyle name="Percent 16" xfId="7408"/>
    <cellStyle name="Percent 16 2" xfId="7409"/>
    <cellStyle name="Percent 16 2 2" xfId="7410"/>
    <cellStyle name="Percent 16 2 2 2" xfId="19837"/>
    <cellStyle name="Percent 16 2 2 2 2" xfId="34748"/>
    <cellStyle name="Percent 16 2 2 3" xfId="34749"/>
    <cellStyle name="Percent 16 2 3" xfId="15162"/>
    <cellStyle name="Percent 16 2 3 2" xfId="34750"/>
    <cellStyle name="Percent 16 2 4" xfId="34751"/>
    <cellStyle name="Percent 16 2 4 2" xfId="34752"/>
    <cellStyle name="Percent 16 3" xfId="7411"/>
    <cellStyle name="Percent 16 3 2" xfId="7412"/>
    <cellStyle name="Percent 16 3 2 2" xfId="19838"/>
    <cellStyle name="Percent 16 3 3" xfId="17049"/>
    <cellStyle name="Percent 16 4" xfId="7413"/>
    <cellStyle name="Percent 16 4 2" xfId="7414"/>
    <cellStyle name="Percent 16 4 2 2" xfId="19839"/>
    <cellStyle name="Percent 16 4 3" xfId="17050"/>
    <cellStyle name="Percent 16 5" xfId="15161"/>
    <cellStyle name="Percent 16 5 2" xfId="34753"/>
    <cellStyle name="Percent 17" xfId="7415"/>
    <cellStyle name="Percent 17 2" xfId="7416"/>
    <cellStyle name="Percent 17 2 2" xfId="7417"/>
    <cellStyle name="Percent 17 2 2 2" xfId="19840"/>
    <cellStyle name="Percent 17 2 2 2 2" xfId="34754"/>
    <cellStyle name="Percent 17 2 2 3" xfId="34755"/>
    <cellStyle name="Percent 17 2 3" xfId="15164"/>
    <cellStyle name="Percent 17 2 3 2" xfId="34756"/>
    <cellStyle name="Percent 17 2 4" xfId="34757"/>
    <cellStyle name="Percent 17 2 4 2" xfId="34758"/>
    <cellStyle name="Percent 17 3" xfId="7418"/>
    <cellStyle name="Percent 17 3 2" xfId="7419"/>
    <cellStyle name="Percent 17 3 2 2" xfId="19841"/>
    <cellStyle name="Percent 17 3 3" xfId="17051"/>
    <cellStyle name="Percent 17 3 4" xfId="34759"/>
    <cellStyle name="Percent 17 4" xfId="7420"/>
    <cellStyle name="Percent 17 4 2" xfId="7421"/>
    <cellStyle name="Percent 17 4 2 2" xfId="19842"/>
    <cellStyle name="Percent 17 4 3" xfId="17052"/>
    <cellStyle name="Percent 17 5" xfId="15163"/>
    <cellStyle name="Percent 17 5 2" xfId="34760"/>
    <cellStyle name="Percent 18" xfId="7422"/>
    <cellStyle name="Percent 18 2" xfId="7423"/>
    <cellStyle name="Percent 18 2 2" xfId="7424"/>
    <cellStyle name="Percent 18 2 2 2" xfId="19843"/>
    <cellStyle name="Percent 18 2 2 2 2" xfId="34761"/>
    <cellStyle name="Percent 18 2 2 3" xfId="34762"/>
    <cellStyle name="Percent 18 2 3" xfId="15166"/>
    <cellStyle name="Percent 18 2 3 2" xfId="34763"/>
    <cellStyle name="Percent 18 2 4" xfId="34764"/>
    <cellStyle name="Percent 18 2 4 2" xfId="34765"/>
    <cellStyle name="Percent 18 3" xfId="7425"/>
    <cellStyle name="Percent 18 3 2" xfId="7426"/>
    <cellStyle name="Percent 18 3 2 2" xfId="19844"/>
    <cellStyle name="Percent 18 3 3" xfId="17053"/>
    <cellStyle name="Percent 18 3 4" xfId="34766"/>
    <cellStyle name="Percent 18 4" xfId="7427"/>
    <cellStyle name="Percent 18 4 2" xfId="7428"/>
    <cellStyle name="Percent 18 4 2 2" xfId="19845"/>
    <cellStyle name="Percent 18 4 3" xfId="17054"/>
    <cellStyle name="Percent 18 5" xfId="15165"/>
    <cellStyle name="Percent 18 5 2" xfId="34767"/>
    <cellStyle name="Percent 19" xfId="7429"/>
    <cellStyle name="Percent 19 2" xfId="7430"/>
    <cellStyle name="Percent 19 2 2" xfId="7431"/>
    <cellStyle name="Percent 19 2 2 2" xfId="19846"/>
    <cellStyle name="Percent 19 2 2 2 2" xfId="34768"/>
    <cellStyle name="Percent 19 2 2 3" xfId="34769"/>
    <cellStyle name="Percent 19 2 3" xfId="15168"/>
    <cellStyle name="Percent 19 2 3 2" xfId="34770"/>
    <cellStyle name="Percent 19 2 4" xfId="34771"/>
    <cellStyle name="Percent 19 2 4 2" xfId="34772"/>
    <cellStyle name="Percent 19 3" xfId="7432"/>
    <cellStyle name="Percent 19 3 2" xfId="7433"/>
    <cellStyle name="Percent 19 3 2 2" xfId="19847"/>
    <cellStyle name="Percent 19 3 3" xfId="17055"/>
    <cellStyle name="Percent 19 4" xfId="7434"/>
    <cellStyle name="Percent 19 4 2" xfId="7435"/>
    <cellStyle name="Percent 19 4 2 2" xfId="19848"/>
    <cellStyle name="Percent 19 4 3" xfId="17056"/>
    <cellStyle name="Percent 19 5" xfId="15167"/>
    <cellStyle name="Percent 19 5 2" xfId="34773"/>
    <cellStyle name="Percent 2" xfId="7436"/>
    <cellStyle name="Percent 2 2" xfId="7437"/>
    <cellStyle name="Percent 2 2 2" xfId="7438"/>
    <cellStyle name="Percent 2 2 2 2" xfId="7439"/>
    <cellStyle name="Percent 2 2 2 2 2" xfId="10467"/>
    <cellStyle name="Percent 2 2 2 2 2 2" xfId="34774"/>
    <cellStyle name="Percent 2 2 2 2 3" xfId="19849"/>
    <cellStyle name="Percent 2 2 2 3" xfId="12950"/>
    <cellStyle name="Percent 2 2 2 3 2" xfId="34775"/>
    <cellStyle name="Percent 2 2 2 3 2 2" xfId="34776"/>
    <cellStyle name="Percent 2 2 2 3 3" xfId="34777"/>
    <cellStyle name="Percent 2 2 2 3 4" xfId="34778"/>
    <cellStyle name="Percent 2 2 2 4" xfId="15170"/>
    <cellStyle name="Percent 2 2 2 4 2" xfId="34779"/>
    <cellStyle name="Percent 2 2 2 5" xfId="34780"/>
    <cellStyle name="Percent 2 2 2 5 2" xfId="34781"/>
    <cellStyle name="Percent 2 2 3" xfId="7440"/>
    <cellStyle name="Percent 2 2 3 2" xfId="10468"/>
    <cellStyle name="Percent 2 2 3 2 2" xfId="10469"/>
    <cellStyle name="Percent 2 2 3 2 2 2" xfId="34782"/>
    <cellStyle name="Percent 2 2 3 2 3" xfId="40005"/>
    <cellStyle name="Percent 2 2 3 3" xfId="19850"/>
    <cellStyle name="Percent 2 2 3 3 2" xfId="34783"/>
    <cellStyle name="Percent 2 2 3 3 2 2" xfId="34784"/>
    <cellStyle name="Percent 2 2 3 3 3" xfId="34785"/>
    <cellStyle name="Percent 2 2 3 4" xfId="34786"/>
    <cellStyle name="Percent 2 2 3 4 2" xfId="34787"/>
    <cellStyle name="Percent 2 2 3 5" xfId="34788"/>
    <cellStyle name="Percent 2 2 3 5 2" xfId="34789"/>
    <cellStyle name="Percent 2 2 4" xfId="10470"/>
    <cellStyle name="Percent 2 2 4 2" xfId="10471"/>
    <cellStyle name="Percent 2 2 4 2 2" xfId="34790"/>
    <cellStyle name="Percent 2 2 4 3" xfId="40006"/>
    <cellStyle name="Percent 2 2 5" xfId="12951"/>
    <cellStyle name="Percent 2 2 5 2" xfId="34791"/>
    <cellStyle name="Percent 2 2 5 2 2" xfId="34792"/>
    <cellStyle name="Percent 2 2 5 3" xfId="34793"/>
    <cellStyle name="Percent 2 2 5 4" xfId="34794"/>
    <cellStyle name="Percent 2 2 5 5" xfId="34795"/>
    <cellStyle name="Percent 2 2 6" xfId="15169"/>
    <cellStyle name="Percent 2 2 6 2" xfId="34796"/>
    <cellStyle name="Percent 2 2 7" xfId="34797"/>
    <cellStyle name="Percent 2 2 7 2" xfId="34798"/>
    <cellStyle name="Percent 2 3" xfId="7441"/>
    <cellStyle name="Percent 2 3 2" xfId="7442"/>
    <cellStyle name="Percent 2 3 2 2" xfId="10472"/>
    <cellStyle name="Percent 2 3 2 2 2" xfId="34799"/>
    <cellStyle name="Percent 2 3 2 3" xfId="19851"/>
    <cellStyle name="Percent 2 3 2 4" xfId="34800"/>
    <cellStyle name="Percent 2 3 3" xfId="12952"/>
    <cellStyle name="Percent 2 3 3 2" xfId="34801"/>
    <cellStyle name="Percent 2 3 3 3" xfId="34802"/>
    <cellStyle name="Percent 2 3 4" xfId="15171"/>
    <cellStyle name="Percent 2 3 4 2" xfId="34803"/>
    <cellStyle name="Percent 2 4" xfId="7443"/>
    <cellStyle name="Percent 2 4 2" xfId="7444"/>
    <cellStyle name="Percent 2 4 2 2" xfId="19852"/>
    <cellStyle name="Percent 2 4 3" xfId="12953"/>
    <cellStyle name="Percent 2 4 3 2" xfId="34804"/>
    <cellStyle name="Percent 2 4 4" xfId="40007"/>
    <cellStyle name="Percent 2 5" xfId="7445"/>
    <cellStyle name="Percent 2 5 2" xfId="19853"/>
    <cellStyle name="Percent 2 5 3" xfId="34805"/>
    <cellStyle name="Percent 2 6" xfId="34806"/>
    <cellStyle name="Percent 2 6 2" xfId="34807"/>
    <cellStyle name="Percent 2 7" xfId="34808"/>
    <cellStyle name="Percent 2 7 2" xfId="34809"/>
    <cellStyle name="Percent 20" xfId="7446"/>
    <cellStyle name="Percent 20 2" xfId="7447"/>
    <cellStyle name="Percent 20 2 2" xfId="7448"/>
    <cellStyle name="Percent 20 2 2 2" xfId="17057"/>
    <cellStyle name="Percent 20 2 2 2 2" xfId="34810"/>
    <cellStyle name="Percent 20 2 2 3" xfId="34811"/>
    <cellStyle name="Percent 20 2 3" xfId="7449"/>
    <cellStyle name="Percent 20 2 3 2" xfId="19854"/>
    <cellStyle name="Percent 20 2 4" xfId="7450"/>
    <cellStyle name="Percent 20 2 4 2" xfId="19855"/>
    <cellStyle name="Percent 20 2 5" xfId="15173"/>
    <cellStyle name="Percent 20 3" xfId="7451"/>
    <cellStyle name="Percent 20 3 2" xfId="17058"/>
    <cellStyle name="Percent 20 3 2 2" xfId="34812"/>
    <cellStyle name="Percent 20 3 3" xfId="34813"/>
    <cellStyle name="Percent 20 4" xfId="7452"/>
    <cellStyle name="Percent 20 4 2" xfId="19856"/>
    <cellStyle name="Percent 20 5" xfId="7453"/>
    <cellStyle name="Percent 20 5 2" xfId="19857"/>
    <cellStyle name="Percent 20 6" xfId="15172"/>
    <cellStyle name="Percent 21" xfId="7454"/>
    <cellStyle name="Percent 21 2" xfId="7455"/>
    <cellStyle name="Percent 21 2 2" xfId="17059"/>
    <cellStyle name="Percent 21 2 2 2" xfId="34814"/>
    <cellStyle name="Percent 21 2 3" xfId="34815"/>
    <cellStyle name="Percent 21 2 3 2" xfId="34816"/>
    <cellStyle name="Percent 21 2 4" xfId="34817"/>
    <cellStyle name="Percent 21 3" xfId="7456"/>
    <cellStyle name="Percent 21 3 2" xfId="19858"/>
    <cellStyle name="Percent 21 3 2 2" xfId="34818"/>
    <cellStyle name="Percent 21 3 3" xfId="34819"/>
    <cellStyle name="Percent 21 4" xfId="12954"/>
    <cellStyle name="Percent 21 4 2" xfId="34820"/>
    <cellStyle name="Percent 21 4 3" xfId="34821"/>
    <cellStyle name="Percent 21 5" xfId="15174"/>
    <cellStyle name="Percent 21 5 2" xfId="34822"/>
    <cellStyle name="Percent 22" xfId="7457"/>
    <cellStyle name="Percent 22 2" xfId="7458"/>
    <cellStyle name="Percent 22 2 2" xfId="12955"/>
    <cellStyle name="Percent 22 2 2 2" xfId="34823"/>
    <cellStyle name="Percent 22 2 3" xfId="15756"/>
    <cellStyle name="Percent 22 3" xfId="7459"/>
    <cellStyle name="Percent 22 3 2" xfId="7460"/>
    <cellStyle name="Percent 22 3 2 2" xfId="19859"/>
    <cellStyle name="Percent 22 3 3" xfId="17060"/>
    <cellStyle name="Percent 22 4" xfId="7461"/>
    <cellStyle name="Percent 22 4 2" xfId="17061"/>
    <cellStyle name="Percent 22 5" xfId="15175"/>
    <cellStyle name="Percent 23" xfId="7462"/>
    <cellStyle name="Percent 23 2" xfId="7463"/>
    <cellStyle name="Percent 23 2 2" xfId="17062"/>
    <cellStyle name="Percent 23 2 2 2" xfId="34824"/>
    <cellStyle name="Percent 23 2 3" xfId="34825"/>
    <cellStyle name="Percent 23 3" xfId="7464"/>
    <cellStyle name="Percent 23 3 2" xfId="7465"/>
    <cellStyle name="Percent 23 3 2 2" xfId="19860"/>
    <cellStyle name="Percent 23 3 3" xfId="17063"/>
    <cellStyle name="Percent 23 4" xfId="7466"/>
    <cellStyle name="Percent 23 4 2" xfId="17064"/>
    <cellStyle name="Percent 23 5" xfId="15176"/>
    <cellStyle name="Percent 24" xfId="7467"/>
    <cellStyle name="Percent 24 2" xfId="7468"/>
    <cellStyle name="Percent 24 2 2" xfId="7469"/>
    <cellStyle name="Percent 24 2 2 2" xfId="19861"/>
    <cellStyle name="Percent 24 2 3" xfId="17066"/>
    <cellStyle name="Percent 24 3" xfId="7470"/>
    <cellStyle name="Percent 24 3 2" xfId="7471"/>
    <cellStyle name="Percent 24 3 2 2" xfId="19862"/>
    <cellStyle name="Percent 24 3 3" xfId="17067"/>
    <cellStyle name="Percent 24 4" xfId="7472"/>
    <cellStyle name="Percent 24 4 2" xfId="7473"/>
    <cellStyle name="Percent 24 4 2 2" xfId="19863"/>
    <cellStyle name="Percent 24 4 3" xfId="17068"/>
    <cellStyle name="Percent 24 5" xfId="7474"/>
    <cellStyle name="Percent 24 5 2" xfId="19864"/>
    <cellStyle name="Percent 24 6" xfId="17065"/>
    <cellStyle name="Percent 25" xfId="7475"/>
    <cellStyle name="Percent 25 2" xfId="7476"/>
    <cellStyle name="Percent 25 2 2" xfId="7477"/>
    <cellStyle name="Percent 25 2 2 2" xfId="19865"/>
    <cellStyle name="Percent 25 2 3" xfId="17070"/>
    <cellStyle name="Percent 25 3" xfId="7478"/>
    <cellStyle name="Percent 25 3 2" xfId="19866"/>
    <cellStyle name="Percent 25 3 3" xfId="34826"/>
    <cellStyle name="Percent 25 4" xfId="17069"/>
    <cellStyle name="Percent 25 4 2" xfId="34827"/>
    <cellStyle name="Percent 25 4 3" xfId="34828"/>
    <cellStyle name="Percent 25 5" xfId="34829"/>
    <cellStyle name="Percent 25 6" xfId="40008"/>
    <cellStyle name="Percent 25 7" xfId="40009"/>
    <cellStyle name="Percent 26" xfId="7479"/>
    <cellStyle name="Percent 26 2" xfId="7480"/>
    <cellStyle name="Percent 26 2 2" xfId="19867"/>
    <cellStyle name="Percent 26 2 2 2" xfId="34830"/>
    <cellStyle name="Percent 26 3" xfId="17071"/>
    <cellStyle name="Percent 26 3 2" xfId="34831"/>
    <cellStyle name="Percent 26 4" xfId="34832"/>
    <cellStyle name="Percent 26 4 2" xfId="34833"/>
    <cellStyle name="Percent 27" xfId="7481"/>
    <cellStyle name="Percent 27 2" xfId="7482"/>
    <cellStyle name="Percent 27 2 2" xfId="19868"/>
    <cellStyle name="Percent 27 3" xfId="17072"/>
    <cellStyle name="Percent 28" xfId="7483"/>
    <cellStyle name="Percent 28 2" xfId="7484"/>
    <cellStyle name="Percent 28 2 2" xfId="19869"/>
    <cellStyle name="Percent 28 2 3" xfId="34834"/>
    <cellStyle name="Percent 28 3" xfId="17073"/>
    <cellStyle name="Percent 29" xfId="7485"/>
    <cellStyle name="Percent 29 2" xfId="7486"/>
    <cellStyle name="Percent 29 2 2" xfId="19870"/>
    <cellStyle name="Percent 29 2 3" xfId="34835"/>
    <cellStyle name="Percent 29 3" xfId="17074"/>
    <cellStyle name="Percent 3" xfId="7487"/>
    <cellStyle name="Percent 3 2" xfId="7488"/>
    <cellStyle name="Percent 3 2 2" xfId="7489"/>
    <cellStyle name="Percent 3 2 2 2" xfId="7490"/>
    <cellStyle name="Percent 3 2 2 2 2" xfId="19871"/>
    <cellStyle name="Percent 3 2 2 3" xfId="17075"/>
    <cellStyle name="Percent 3 2 3" xfId="7491"/>
    <cellStyle name="Percent 3 2 3 2" xfId="19872"/>
    <cellStyle name="Percent 3 2 3 2 2" xfId="34836"/>
    <cellStyle name="Percent 3 2 3 3" xfId="34837"/>
    <cellStyle name="Percent 3 2 3 4" xfId="34838"/>
    <cellStyle name="Percent 3 2 4" xfId="15177"/>
    <cellStyle name="Percent 3 2 4 2" xfId="34839"/>
    <cellStyle name="Percent 3 2 5" xfId="34840"/>
    <cellStyle name="Percent 3 2 5 2" xfId="34841"/>
    <cellStyle name="Percent 3 3" xfId="7492"/>
    <cellStyle name="Percent 3 3 2" xfId="7493"/>
    <cellStyle name="Percent 3 3 2 2" xfId="10473"/>
    <cellStyle name="Percent 3 3 2 2 2" xfId="34842"/>
    <cellStyle name="Percent 3 3 2 3" xfId="19873"/>
    <cellStyle name="Percent 3 3 3" xfId="12956"/>
    <cellStyle name="Percent 3 3 3 2" xfId="34843"/>
    <cellStyle name="Percent 3 3 3 2 2" xfId="34844"/>
    <cellStyle name="Percent 3 3 3 3" xfId="34845"/>
    <cellStyle name="Percent 3 3 3 4" xfId="34846"/>
    <cellStyle name="Percent 3 3 4" xfId="15178"/>
    <cellStyle name="Percent 3 3 4 2" xfId="34847"/>
    <cellStyle name="Percent 3 3 4 2 2" xfId="34848"/>
    <cellStyle name="Percent 3 3 4 3" xfId="34849"/>
    <cellStyle name="Percent 3 3 5" xfId="34850"/>
    <cellStyle name="Percent 3 3 5 2" xfId="34851"/>
    <cellStyle name="Percent 3 3 6" xfId="34852"/>
    <cellStyle name="Percent 3 4" xfId="7494"/>
    <cellStyle name="Percent 3 4 2" xfId="12957"/>
    <cellStyle name="Percent 3 4 2 2" xfId="34853"/>
    <cellStyle name="Percent 3 4 2 2 2" xfId="34854"/>
    <cellStyle name="Percent 3 4 2 3" xfId="34855"/>
    <cellStyle name="Percent 3 4 2 4" xfId="34856"/>
    <cellStyle name="Percent 3 4 3" xfId="34857"/>
    <cellStyle name="Percent 3 4 3 2" xfId="34858"/>
    <cellStyle name="Percent 3 4 3 3" xfId="34859"/>
    <cellStyle name="Percent 3 4 4" xfId="34860"/>
    <cellStyle name="Percent 3 4 4 2" xfId="34861"/>
    <cellStyle name="Percent 3 5" xfId="8538"/>
    <cellStyle name="Percent 3 5 2" xfId="10474"/>
    <cellStyle name="Percent 3 5 2 2" xfId="34862"/>
    <cellStyle name="Percent 3 5 3" xfId="40010"/>
    <cellStyle name="Percent 3 6" xfId="10475"/>
    <cellStyle name="Percent 3 6 2" xfId="10476"/>
    <cellStyle name="Percent 3 6 2 2" xfId="34863"/>
    <cellStyle name="Percent 3 6 3" xfId="34864"/>
    <cellStyle name="Percent 3 7" xfId="10477"/>
    <cellStyle name="Percent 3 7 2" xfId="34865"/>
    <cellStyle name="Percent 3 7 3" xfId="34866"/>
    <cellStyle name="Percent 3 8" xfId="34867"/>
    <cellStyle name="Percent 3 8 2" xfId="34868"/>
    <cellStyle name="Percent 3 9" xfId="34869"/>
    <cellStyle name="Percent 3 9 2" xfId="34870"/>
    <cellStyle name="Percent 30" xfId="7495"/>
    <cellStyle name="Percent 30 2" xfId="7496"/>
    <cellStyle name="Percent 30 2 2" xfId="19874"/>
    <cellStyle name="Percent 30 2 3" xfId="34871"/>
    <cellStyle name="Percent 30 3" xfId="17076"/>
    <cellStyle name="Percent 31" xfId="7497"/>
    <cellStyle name="Percent 31 2" xfId="7498"/>
    <cellStyle name="Percent 31 2 2" xfId="19875"/>
    <cellStyle name="Percent 31 2 3" xfId="34872"/>
    <cellStyle name="Percent 31 3" xfId="17077"/>
    <cellStyle name="Percent 32" xfId="7499"/>
    <cellStyle name="Percent 32 2" xfId="7500"/>
    <cellStyle name="Percent 32 2 2" xfId="19876"/>
    <cellStyle name="Percent 32 3" xfId="17078"/>
    <cellStyle name="Percent 32 4" xfId="34873"/>
    <cellStyle name="Percent 33" xfId="7501"/>
    <cellStyle name="Percent 33 2" xfId="7502"/>
    <cellStyle name="Percent 33 2 2" xfId="19877"/>
    <cellStyle name="Percent 33 2 3" xfId="34874"/>
    <cellStyle name="Percent 33 3" xfId="17079"/>
    <cellStyle name="Percent 33 4" xfId="34875"/>
    <cellStyle name="Percent 34" xfId="7503"/>
    <cellStyle name="Percent 34 2" xfId="7504"/>
    <cellStyle name="Percent 34 2 2" xfId="19878"/>
    <cellStyle name="Percent 34 3" xfId="17080"/>
    <cellStyle name="Percent 35" xfId="7505"/>
    <cellStyle name="Percent 35 2" xfId="7506"/>
    <cellStyle name="Percent 35 2 2" xfId="19879"/>
    <cellStyle name="Percent 35 3" xfId="17081"/>
    <cellStyle name="Percent 36" xfId="7507"/>
    <cellStyle name="Percent 36 2" xfId="7508"/>
    <cellStyle name="Percent 36 2 2" xfId="19880"/>
    <cellStyle name="Percent 36 3" xfId="17082"/>
    <cellStyle name="Percent 37" xfId="7509"/>
    <cellStyle name="Percent 37 2" xfId="7510"/>
    <cellStyle name="Percent 37 2 2" xfId="19881"/>
    <cellStyle name="Percent 37 3" xfId="17083"/>
    <cellStyle name="Percent 38" xfId="7511"/>
    <cellStyle name="Percent 38 2" xfId="7512"/>
    <cellStyle name="Percent 38 2 2" xfId="19882"/>
    <cellStyle name="Percent 38 3" xfId="17084"/>
    <cellStyle name="Percent 39" xfId="7513"/>
    <cellStyle name="Percent 39 2" xfId="7514"/>
    <cellStyle name="Percent 39 2 2" xfId="19883"/>
    <cellStyle name="Percent 39 3" xfId="17085"/>
    <cellStyle name="Percent 4" xfId="7515"/>
    <cellStyle name="Percent 4 2" xfId="7516"/>
    <cellStyle name="Percent 4 2 2" xfId="7517"/>
    <cellStyle name="Percent 4 2 2 2" xfId="12958"/>
    <cellStyle name="Percent 4 2 2 2 2" xfId="34876"/>
    <cellStyle name="Percent 4 2 2 2 3" xfId="34877"/>
    <cellStyle name="Percent 4 2 2 3" xfId="15180"/>
    <cellStyle name="Percent 4 2 2 3 2" xfId="34878"/>
    <cellStyle name="Percent 4 2 3" xfId="7518"/>
    <cellStyle name="Percent 4 2 3 2" xfId="7519"/>
    <cellStyle name="Percent 4 2 3 2 2" xfId="19884"/>
    <cellStyle name="Percent 4 2 3 3" xfId="17086"/>
    <cellStyle name="Percent 4 2 4" xfId="7520"/>
    <cellStyle name="Percent 4 2 4 2" xfId="19885"/>
    <cellStyle name="Percent 4 2 4 3" xfId="34879"/>
    <cellStyle name="Percent 4 2 5" xfId="15179"/>
    <cellStyle name="Percent 4 2 5 2" xfId="34880"/>
    <cellStyle name="Percent 4 3" xfId="7521"/>
    <cellStyle name="Percent 4 3 2" xfId="7522"/>
    <cellStyle name="Percent 4 3 2 2" xfId="19886"/>
    <cellStyle name="Percent 4 3 2 2 2" xfId="34881"/>
    <cellStyle name="Percent 4 3 2 3" xfId="34882"/>
    <cellStyle name="Percent 4 3 3" xfId="15181"/>
    <cellStyle name="Percent 4 3 3 2" xfId="34883"/>
    <cellStyle name="Percent 4 3 4" xfId="34884"/>
    <cellStyle name="Percent 4 3 4 2" xfId="34885"/>
    <cellStyle name="Percent 4 3 5" xfId="34886"/>
    <cellStyle name="Percent 4 4" xfId="7523"/>
    <cellStyle name="Percent 4 4 2" xfId="10478"/>
    <cellStyle name="Percent 4 4 2 2" xfId="34887"/>
    <cellStyle name="Percent 4 4 3" xfId="19887"/>
    <cellStyle name="Percent 4 5" xfId="10479"/>
    <cellStyle name="Percent 4 5 2" xfId="34888"/>
    <cellStyle name="Percent 4 5 2 2" xfId="34889"/>
    <cellStyle name="Percent 4 5 3" xfId="34890"/>
    <cellStyle name="Percent 4 5 4" xfId="34891"/>
    <cellStyle name="Percent 4 6" xfId="15757"/>
    <cellStyle name="Percent 4 6 2" xfId="34892"/>
    <cellStyle name="Percent 4 7" xfId="34893"/>
    <cellStyle name="Percent 4 7 2" xfId="34894"/>
    <cellStyle name="Percent 40" xfId="7524"/>
    <cellStyle name="Percent 40 2" xfId="7525"/>
    <cellStyle name="Percent 40 2 2" xfId="19888"/>
    <cellStyle name="Percent 40 3" xfId="17087"/>
    <cellStyle name="Percent 41" xfId="7526"/>
    <cellStyle name="Percent 41 2" xfId="7527"/>
    <cellStyle name="Percent 41 2 2" xfId="19889"/>
    <cellStyle name="Percent 41 3" xfId="17088"/>
    <cellStyle name="Percent 41 4" xfId="20277"/>
    <cellStyle name="Percent 42" xfId="7528"/>
    <cellStyle name="Percent 42 2" xfId="7529"/>
    <cellStyle name="Percent 42 2 2" xfId="19890"/>
    <cellStyle name="Percent 42 3" xfId="17089"/>
    <cellStyle name="Percent 43" xfId="7530"/>
    <cellStyle name="Percent 43 2" xfId="7531"/>
    <cellStyle name="Percent 43 2 2" xfId="19891"/>
    <cellStyle name="Percent 43 3" xfId="17090"/>
    <cellStyle name="Percent 44" xfId="7532"/>
    <cellStyle name="Percent 44 2" xfId="7533"/>
    <cellStyle name="Percent 44 2 2" xfId="19892"/>
    <cellStyle name="Percent 44 3" xfId="17091"/>
    <cellStyle name="Percent 45" xfId="7534"/>
    <cellStyle name="Percent 45 2" xfId="7535"/>
    <cellStyle name="Percent 45 2 2" xfId="19893"/>
    <cellStyle name="Percent 45 3" xfId="17092"/>
    <cellStyle name="Percent 46" xfId="7536"/>
    <cellStyle name="Percent 46 2" xfId="17093"/>
    <cellStyle name="Percent 46 2 2" xfId="34895"/>
    <cellStyle name="Percent 47" xfId="7537"/>
    <cellStyle name="Percent 47 2" xfId="17094"/>
    <cellStyle name="Percent 47 2 2" xfId="34896"/>
    <cellStyle name="Percent 48" xfId="7538"/>
    <cellStyle name="Percent 48 2" xfId="17095"/>
    <cellStyle name="Percent 48 2 2" xfId="34897"/>
    <cellStyle name="Percent 49" xfId="7539"/>
    <cellStyle name="Percent 49 2" xfId="17096"/>
    <cellStyle name="Percent 49 2 2" xfId="34898"/>
    <cellStyle name="Percent 5" xfId="7540"/>
    <cellStyle name="Percent 5 2" xfId="7541"/>
    <cellStyle name="Percent 5 2 2" xfId="7542"/>
    <cellStyle name="Percent 5 2 2 2" xfId="19894"/>
    <cellStyle name="Percent 5 2 2 2 2" xfId="34899"/>
    <cellStyle name="Percent 5 2 2 3" xfId="34900"/>
    <cellStyle name="Percent 5 2 3" xfId="15182"/>
    <cellStyle name="Percent 5 2 3 2" xfId="34901"/>
    <cellStyle name="Percent 5 2 4" xfId="34902"/>
    <cellStyle name="Percent 5 2 4 2" xfId="34903"/>
    <cellStyle name="Percent 5 3" xfId="7543"/>
    <cellStyle name="Percent 5 3 2" xfId="10480"/>
    <cellStyle name="Percent 5 3 2 2" xfId="34904"/>
    <cellStyle name="Percent 5 3 3" xfId="19895"/>
    <cellStyle name="Percent 5 4" xfId="10481"/>
    <cellStyle name="Percent 5 4 2" xfId="34905"/>
    <cellStyle name="Percent 5 4 2 2" xfId="34906"/>
    <cellStyle name="Percent 5 4 3" xfId="34907"/>
    <cellStyle name="Percent 5 4 4" xfId="34908"/>
    <cellStyle name="Percent 5 5" xfId="15368"/>
    <cellStyle name="Percent 5 5 2" xfId="34909"/>
    <cellStyle name="Percent 5 6" xfId="34910"/>
    <cellStyle name="Percent 5 6 2" xfId="34911"/>
    <cellStyle name="Percent 50" xfId="7544"/>
    <cellStyle name="Percent 50 2" xfId="17097"/>
    <cellStyle name="Percent 50 2 2" xfId="34912"/>
    <cellStyle name="Percent 51" xfId="7545"/>
    <cellStyle name="Percent 51 2" xfId="17098"/>
    <cellStyle name="Percent 51 2 2" xfId="34913"/>
    <cellStyle name="Percent 52" xfId="7546"/>
    <cellStyle name="Percent 52 2" xfId="17099"/>
    <cellStyle name="Percent 52 2 2" xfId="34914"/>
    <cellStyle name="Percent 53" xfId="7547"/>
    <cellStyle name="Percent 53 2" xfId="17100"/>
    <cellStyle name="Percent 53 2 2" xfId="34915"/>
    <cellStyle name="Percent 54" xfId="7548"/>
    <cellStyle name="Percent 54 2" xfId="17101"/>
    <cellStyle name="Percent 54 2 2" xfId="34916"/>
    <cellStyle name="Percent 55" xfId="7549"/>
    <cellStyle name="Percent 55 2" xfId="17102"/>
    <cellStyle name="Percent 55 2 2" xfId="34917"/>
    <cellStyle name="Percent 56" xfId="7550"/>
    <cellStyle name="Percent 56 2" xfId="17103"/>
    <cellStyle name="Percent 56 2 2" xfId="34918"/>
    <cellStyle name="Percent 57" xfId="7551"/>
    <cellStyle name="Percent 57 2" xfId="17104"/>
    <cellStyle name="Percent 57 2 2" xfId="34919"/>
    <cellStyle name="Percent 58" xfId="7552"/>
    <cellStyle name="Percent 58 2" xfId="17105"/>
    <cellStyle name="Percent 58 2 2" xfId="34920"/>
    <cellStyle name="Percent 59" xfId="7553"/>
    <cellStyle name="Percent 59 2" xfId="17106"/>
    <cellStyle name="Percent 59 2 2" xfId="34921"/>
    <cellStyle name="Percent 6" xfId="7554"/>
    <cellStyle name="Percent 6 2" xfId="7555"/>
    <cellStyle name="Percent 6 2 2" xfId="7556"/>
    <cellStyle name="Percent 6 2 2 2" xfId="7557"/>
    <cellStyle name="Percent 6 2 2 2 2" xfId="19896"/>
    <cellStyle name="Percent 6 2 2 2 3" xfId="34922"/>
    <cellStyle name="Percent 6 2 2 3" xfId="17107"/>
    <cellStyle name="Percent 6 2 3" xfId="7558"/>
    <cellStyle name="Percent 6 2 3 2" xfId="19897"/>
    <cellStyle name="Percent 6 2 3 2 2" xfId="34923"/>
    <cellStyle name="Percent 6 2 3 3" xfId="34924"/>
    <cellStyle name="Percent 6 2 4" xfId="15183"/>
    <cellStyle name="Percent 6 2 4 2" xfId="34925"/>
    <cellStyle name="Percent 6 2 5" xfId="34926"/>
    <cellStyle name="Percent 6 3" xfId="7559"/>
    <cellStyle name="Percent 6 3 2" xfId="7560"/>
    <cellStyle name="Percent 6 3 2 2" xfId="19898"/>
    <cellStyle name="Percent 6 3 3" xfId="17108"/>
    <cellStyle name="Percent 6 4" xfId="7561"/>
    <cellStyle name="Percent 6 4 2" xfId="19899"/>
    <cellStyle name="Percent 6 4 2 2" xfId="34927"/>
    <cellStyle name="Percent 6 4 3" xfId="34928"/>
    <cellStyle name="Percent 6 4 4" xfId="34929"/>
    <cellStyle name="Percent 6 5" xfId="15758"/>
    <cellStyle name="Percent 6 5 2" xfId="34930"/>
    <cellStyle name="Percent 6 6" xfId="34931"/>
    <cellStyle name="Percent 6 6 2" xfId="34932"/>
    <cellStyle name="Percent 60" xfId="7562"/>
    <cellStyle name="Percent 60 2" xfId="17109"/>
    <cellStyle name="Percent 60 2 2" xfId="34933"/>
    <cellStyle name="Percent 61" xfId="7563"/>
    <cellStyle name="Percent 61 2" xfId="17110"/>
    <cellStyle name="Percent 61 2 2" xfId="34934"/>
    <cellStyle name="Percent 62" xfId="7564"/>
    <cellStyle name="Percent 62 2" xfId="17111"/>
    <cellStyle name="Percent 62 2 2" xfId="34935"/>
    <cellStyle name="Percent 63" xfId="7565"/>
    <cellStyle name="Percent 63 2" xfId="17112"/>
    <cellStyle name="Percent 63 2 2" xfId="34936"/>
    <cellStyle name="Percent 64" xfId="7566"/>
    <cellStyle name="Percent 64 2" xfId="17113"/>
    <cellStyle name="Percent 64 2 2" xfId="34937"/>
    <cellStyle name="Percent 64 3" xfId="34938"/>
    <cellStyle name="Percent 65" xfId="7567"/>
    <cellStyle name="Percent 65 2" xfId="17114"/>
    <cellStyle name="Percent 65 2 2" xfId="34939"/>
    <cellStyle name="Percent 65 2 2 2" xfId="34940"/>
    <cellStyle name="Percent 65 2 3" xfId="34941"/>
    <cellStyle name="Percent 65 3" xfId="34942"/>
    <cellStyle name="Percent 65 3 2" xfId="34943"/>
    <cellStyle name="Percent 65 4" xfId="34944"/>
    <cellStyle name="Percent 66" xfId="7568"/>
    <cellStyle name="Percent 66 2" xfId="17115"/>
    <cellStyle name="Percent 66 2 2" xfId="34945"/>
    <cellStyle name="Percent 66 3" xfId="34946"/>
    <cellStyle name="Percent 67" xfId="7569"/>
    <cellStyle name="Percent 67 2" xfId="17116"/>
    <cellStyle name="Percent 67 2 2" xfId="34947"/>
    <cellStyle name="Percent 67 3" xfId="34948"/>
    <cellStyle name="Percent 68" xfId="7570"/>
    <cellStyle name="Percent 68 2" xfId="19900"/>
    <cellStyle name="Percent 68 2 2" xfId="34949"/>
    <cellStyle name="Percent 68 3" xfId="34950"/>
    <cellStyle name="Percent 69" xfId="7571"/>
    <cellStyle name="Percent 69 2" xfId="19901"/>
    <cellStyle name="Percent 69 2 2" xfId="34951"/>
    <cellStyle name="Percent 69 3" xfId="34952"/>
    <cellStyle name="Percent 7" xfId="7572"/>
    <cellStyle name="Percent 7 2" xfId="7573"/>
    <cellStyle name="Percent 7 2 2" xfId="10482"/>
    <cellStyle name="Percent 7 2 2 2" xfId="34953"/>
    <cellStyle name="Percent 7 2 3" xfId="12959"/>
    <cellStyle name="Percent 7 2 3 2" xfId="40011"/>
    <cellStyle name="Percent 7 2 4" xfId="15759"/>
    <cellStyle name="Percent 7 3" xfId="7574"/>
    <cellStyle name="Percent 7 3 2" xfId="7575"/>
    <cellStyle name="Percent 7 3 2 2" xfId="17118"/>
    <cellStyle name="Percent 7 3 3" xfId="7576"/>
    <cellStyle name="Percent 7 3 3 2" xfId="19902"/>
    <cellStyle name="Percent 7 3 4" xfId="7577"/>
    <cellStyle name="Percent 7 3 4 2" xfId="19903"/>
    <cellStyle name="Percent 7 3 5" xfId="17117"/>
    <cellStyle name="Percent 7 4" xfId="7578"/>
    <cellStyle name="Percent 7 4 2" xfId="7579"/>
    <cellStyle name="Percent 7 4 2 2" xfId="19904"/>
    <cellStyle name="Percent 7 4 3" xfId="17119"/>
    <cellStyle name="Percent 7 5" xfId="7580"/>
    <cellStyle name="Percent 7 5 2" xfId="7581"/>
    <cellStyle name="Percent 7 5 2 2" xfId="19905"/>
    <cellStyle name="Percent 7 5 3" xfId="17120"/>
    <cellStyle name="Percent 7 6" xfId="7582"/>
    <cellStyle name="Percent 7 6 2" xfId="17121"/>
    <cellStyle name="Percent 7 7" xfId="7583"/>
    <cellStyle name="Percent 7 7 2" xfId="19906"/>
    <cellStyle name="Percent 7 8" xfId="7584"/>
    <cellStyle name="Percent 7 8 2" xfId="19907"/>
    <cellStyle name="Percent 7 9" xfId="15184"/>
    <cellStyle name="Percent 70" xfId="7585"/>
    <cellStyle name="Percent 70 2" xfId="19908"/>
    <cellStyle name="Percent 70 2 2" xfId="34954"/>
    <cellStyle name="Percent 70 3" xfId="34955"/>
    <cellStyle name="Percent 71" xfId="7586"/>
    <cellStyle name="Percent 71 2" xfId="19909"/>
    <cellStyle name="Percent 71 2 2" xfId="34956"/>
    <cellStyle name="Percent 71 3" xfId="34957"/>
    <cellStyle name="Percent 72" xfId="7587"/>
    <cellStyle name="Percent 72 2" xfId="19910"/>
    <cellStyle name="Percent 72 2 2" xfId="34958"/>
    <cellStyle name="Percent 72 3" xfId="34959"/>
    <cellStyle name="Percent 73" xfId="7588"/>
    <cellStyle name="Percent 73 2" xfId="19911"/>
    <cellStyle name="Percent 73 2 2" xfId="34960"/>
    <cellStyle name="Percent 73 3" xfId="34961"/>
    <cellStyle name="Percent 74" xfId="7589"/>
    <cellStyle name="Percent 74 2" xfId="19912"/>
    <cellStyle name="Percent 74 2 2" xfId="34962"/>
    <cellStyle name="Percent 74 3" xfId="34963"/>
    <cellStyle name="Percent 75" xfId="7590"/>
    <cellStyle name="Percent 75 2" xfId="19913"/>
    <cellStyle name="Percent 75 2 2" xfId="34964"/>
    <cellStyle name="Percent 75 3" xfId="34965"/>
    <cellStyle name="Percent 76" xfId="7591"/>
    <cellStyle name="Percent 76 2" xfId="19914"/>
    <cellStyle name="Percent 76 2 2" xfId="34966"/>
    <cellStyle name="Percent 76 3" xfId="34967"/>
    <cellStyle name="Percent 77" xfId="7592"/>
    <cellStyle name="Percent 77 2" xfId="19915"/>
    <cellStyle name="Percent 78" xfId="7593"/>
    <cellStyle name="Percent 78 2" xfId="19916"/>
    <cellStyle name="Percent 79" xfId="7594"/>
    <cellStyle name="Percent 79 2" xfId="19917"/>
    <cellStyle name="Percent 79 3" xfId="34968"/>
    <cellStyle name="Percent 79 4" xfId="34969"/>
    <cellStyle name="Percent 8" xfId="7595"/>
    <cellStyle name="Percent 8 2" xfId="7596"/>
    <cellStyle name="Percent 8 2 2" xfId="10483"/>
    <cellStyle name="Percent 8 2 2 2" xfId="12960"/>
    <cellStyle name="Percent 8 2 2 2 2" xfId="34970"/>
    <cellStyle name="Percent 8 2 2 2 3" xfId="34971"/>
    <cellStyle name="Percent 8 2 2 3" xfId="34972"/>
    <cellStyle name="Percent 8 2 2 4" xfId="34973"/>
    <cellStyle name="Percent 8 2 3" xfId="15186"/>
    <cellStyle name="Percent 8 2 3 2" xfId="34974"/>
    <cellStyle name="Percent 8 2 3 2 2" xfId="34975"/>
    <cellStyle name="Percent 8 2 3 3" xfId="34976"/>
    <cellStyle name="Percent 8 2 4" xfId="34977"/>
    <cellStyle name="Percent 8 2 4 2" xfId="34978"/>
    <cellStyle name="Percent 8 2 5" xfId="34979"/>
    <cellStyle name="Percent 8 3" xfId="7597"/>
    <cellStyle name="Percent 8 3 2" xfId="10484"/>
    <cellStyle name="Percent 8 3 2 2" xfId="34980"/>
    <cellStyle name="Percent 8 3 3" xfId="15445"/>
    <cellStyle name="Percent 8 4" xfId="10485"/>
    <cellStyle name="Percent 8 4 2" xfId="34981"/>
    <cellStyle name="Percent 8 4 2 2" xfId="34982"/>
    <cellStyle name="Percent 8 4 3" xfId="34983"/>
    <cellStyle name="Percent 8 4 4" xfId="34984"/>
    <cellStyle name="Percent 8 5" xfId="15185"/>
    <cellStyle name="Percent 8 5 2" xfId="34985"/>
    <cellStyle name="Percent 8 5 2 2" xfId="34986"/>
    <cellStyle name="Percent 8 5 3" xfId="34987"/>
    <cellStyle name="Percent 8 6" xfId="34988"/>
    <cellStyle name="Percent 8 6 2" xfId="34989"/>
    <cellStyle name="Percent 8 7" xfId="34990"/>
    <cellStyle name="Percent 80" xfId="7598"/>
    <cellStyle name="Percent 80 2" xfId="19918"/>
    <cellStyle name="Percent 80 3" xfId="34991"/>
    <cellStyle name="Percent 80 4" xfId="34992"/>
    <cellStyle name="Percent 81" xfId="7599"/>
    <cellStyle name="Percent 81 2" xfId="19919"/>
    <cellStyle name="Percent 81 3" xfId="34993"/>
    <cellStyle name="Percent 81 4" xfId="34994"/>
    <cellStyle name="Percent 82" xfId="7600"/>
    <cellStyle name="Percent 82 2" xfId="19920"/>
    <cellStyle name="Percent 82 3" xfId="34995"/>
    <cellStyle name="Percent 82 4" xfId="34996"/>
    <cellStyle name="Percent 83" xfId="7601"/>
    <cellStyle name="Percent 83 2" xfId="34997"/>
    <cellStyle name="Percent 83 3" xfId="34998"/>
    <cellStyle name="Percent 83 4" xfId="34999"/>
    <cellStyle name="Percent 84" xfId="7602"/>
    <cellStyle name="Percent 84 2" xfId="35000"/>
    <cellStyle name="Percent 84 3" xfId="35001"/>
    <cellStyle name="Percent 84 4" xfId="35002"/>
    <cellStyle name="Percent 85" xfId="7603"/>
    <cellStyle name="Percent 85 2" xfId="35003"/>
    <cellStyle name="Percent 85 3" xfId="35004"/>
    <cellStyle name="Percent 85 4" xfId="35005"/>
    <cellStyle name="Percent 86" xfId="7604"/>
    <cellStyle name="Percent 86 2" xfId="35006"/>
    <cellStyle name="Percent 87" xfId="7605"/>
    <cellStyle name="Percent 87 2" xfId="35007"/>
    <cellStyle name="Percent 87 3" xfId="35008"/>
    <cellStyle name="Percent 88" xfId="7606"/>
    <cellStyle name="Percent 88 2" xfId="35009"/>
    <cellStyle name="Percent 88 3" xfId="35010"/>
    <cellStyle name="Percent 89" xfId="7607"/>
    <cellStyle name="Percent 89 2" xfId="35011"/>
    <cellStyle name="Percent 89 3" xfId="35012"/>
    <cellStyle name="Percent 9" xfId="7608"/>
    <cellStyle name="Percent 9 2" xfId="7609"/>
    <cellStyle name="Percent 9 2 2" xfId="7610"/>
    <cellStyle name="Percent 9 2 2 2" xfId="12961"/>
    <cellStyle name="Percent 9 2 2 2 2" xfId="35013"/>
    <cellStyle name="Percent 9 2 2 2 3" xfId="35014"/>
    <cellStyle name="Percent 9 2 2 3" xfId="35015"/>
    <cellStyle name="Percent 9 2 3" xfId="35016"/>
    <cellStyle name="Percent 9 2 3 2" xfId="35017"/>
    <cellStyle name="Percent 9 2 3 2 2" xfId="35018"/>
    <cellStyle name="Percent 9 2 3 3" xfId="35019"/>
    <cellStyle name="Percent 9 2 4" xfId="35020"/>
    <cellStyle name="Percent 9 2 4 2" xfId="35021"/>
    <cellStyle name="Percent 9 2 5" xfId="35022"/>
    <cellStyle name="Percent 9 3" xfId="7611"/>
    <cellStyle name="Percent 9 3 2" xfId="12962"/>
    <cellStyle name="Percent 9 3 2 2" xfId="35023"/>
    <cellStyle name="Percent 9 3 2 3" xfId="35024"/>
    <cellStyle name="Percent 9 3 3" xfId="19921"/>
    <cellStyle name="Percent 9 4" xfId="35025"/>
    <cellStyle name="Percent 9 4 2" xfId="35026"/>
    <cellStyle name="Percent 9 4 2 2" xfId="35027"/>
    <cellStyle name="Percent 9 4 3" xfId="35028"/>
    <cellStyle name="Percent 9 5" xfId="35029"/>
    <cellStyle name="Percent 9 5 2" xfId="35030"/>
    <cellStyle name="Percent 9 5 2 2" xfId="35031"/>
    <cellStyle name="Percent 9 5 3" xfId="35032"/>
    <cellStyle name="Percent 9 6" xfId="35033"/>
    <cellStyle name="Percent 9 6 2" xfId="35034"/>
    <cellStyle name="Percent 9 7" xfId="35035"/>
    <cellStyle name="Percent 90" xfId="7612"/>
    <cellStyle name="Percent 90 2" xfId="35036"/>
    <cellStyle name="Percent 91" xfId="7613"/>
    <cellStyle name="Percent 91 2" xfId="35037"/>
    <cellStyle name="Percent 92" xfId="10700"/>
    <cellStyle name="Percent 92 2" xfId="35038"/>
    <cellStyle name="Percent 93" xfId="10939"/>
    <cellStyle name="Percent 93 2" xfId="35039"/>
    <cellStyle name="Percent 94" xfId="11040"/>
    <cellStyle name="Percent 94 2" xfId="35040"/>
    <cellStyle name="Percent 95" xfId="15145"/>
    <cellStyle name="Percent 95 2" xfId="35041"/>
    <cellStyle name="Percent 96" xfId="20041"/>
    <cellStyle name="Percent 96 2" xfId="35042"/>
    <cellStyle name="Percent 97" xfId="35043"/>
    <cellStyle name="Percent 97 2" xfId="35044"/>
    <cellStyle name="Percent 98" xfId="35045"/>
    <cellStyle name="Percent 99" xfId="35046"/>
    <cellStyle name="Processing" xfId="7614"/>
    <cellStyle name="Processing 2" xfId="7615"/>
    <cellStyle name="Processing 2 2" xfId="7616"/>
    <cellStyle name="Processing 2 2 2" xfId="12963"/>
    <cellStyle name="Processing 2 2 2 2" xfId="35047"/>
    <cellStyle name="Processing 2 2 2 2 2" xfId="35048"/>
    <cellStyle name="Processing 2 2 2 3" xfId="35049"/>
    <cellStyle name="Processing 2 2 3" xfId="15189"/>
    <cellStyle name="Processing 2 2 3 2" xfId="35050"/>
    <cellStyle name="Processing 2 2 4" xfId="35051"/>
    <cellStyle name="Processing 2 2 4 2" xfId="35052"/>
    <cellStyle name="Processing 2 3" xfId="10486"/>
    <cellStyle name="Processing 2 3 2" xfId="35053"/>
    <cellStyle name="Processing 2 3 2 2" xfId="35054"/>
    <cellStyle name="Processing 2 3 3" xfId="35055"/>
    <cellStyle name="Processing 2 4" xfId="15188"/>
    <cellStyle name="Processing 2 4 2" xfId="35056"/>
    <cellStyle name="Processing 2 4 2 2" xfId="35057"/>
    <cellStyle name="Processing 2 4 3" xfId="35058"/>
    <cellStyle name="Processing 2 5" xfId="35059"/>
    <cellStyle name="Processing 2 5 2" xfId="35060"/>
    <cellStyle name="Processing 2 6" xfId="35061"/>
    <cellStyle name="Processing 2 6 2" xfId="35062"/>
    <cellStyle name="Processing 3" xfId="7617"/>
    <cellStyle name="Processing 3 2" xfId="12964"/>
    <cellStyle name="Processing 3 2 2" xfId="35063"/>
    <cellStyle name="Processing 3 2 2 2" xfId="35064"/>
    <cellStyle name="Processing 3 2 3" xfId="35065"/>
    <cellStyle name="Processing 3 3" xfId="15190"/>
    <cellStyle name="Processing 3 3 2" xfId="35066"/>
    <cellStyle name="Processing 3 4" xfId="35067"/>
    <cellStyle name="Processing 3 4 2" xfId="35068"/>
    <cellStyle name="Processing 4" xfId="10487"/>
    <cellStyle name="Processing 4 2" xfId="10488"/>
    <cellStyle name="Processing 4 2 2" xfId="35069"/>
    <cellStyle name="Processing 4 3" xfId="40012"/>
    <cellStyle name="Processing 5" xfId="10489"/>
    <cellStyle name="Processing 5 2" xfId="35070"/>
    <cellStyle name="Processing 5 2 2" xfId="35071"/>
    <cellStyle name="Processing 5 3" xfId="35072"/>
    <cellStyle name="Processing 5 4" xfId="35073"/>
    <cellStyle name="Processing 6" xfId="15187"/>
    <cellStyle name="Processing 6 2" xfId="35074"/>
    <cellStyle name="Processing 7" xfId="35075"/>
    <cellStyle name="Processing 7 2" xfId="35076"/>
    <cellStyle name="Processing_AURORA Total New" xfId="7618"/>
    <cellStyle name="Protected" xfId="35077"/>
    <cellStyle name="ProtectedDates" xfId="35078"/>
    <cellStyle name="PSChar" xfId="7619"/>
    <cellStyle name="PSChar 2" xfId="7620"/>
    <cellStyle name="PSChar 2 2" xfId="7621"/>
    <cellStyle name="PSChar 2 2 2" xfId="15760"/>
    <cellStyle name="PSChar 2 3" xfId="12965"/>
    <cellStyle name="PSChar 2 3 2" xfId="35079"/>
    <cellStyle name="PSChar 2 4" xfId="15192"/>
    <cellStyle name="PSChar 3" xfId="7622"/>
    <cellStyle name="PSChar 3 2" xfId="15369"/>
    <cellStyle name="PSChar 3 3" xfId="35080"/>
    <cellStyle name="PSChar 4" xfId="7623"/>
    <cellStyle name="PSChar 4 2" xfId="35081"/>
    <cellStyle name="PSChar 5" xfId="15191"/>
    <cellStyle name="PSDate" xfId="7624"/>
    <cellStyle name="PSDate 2" xfId="7625"/>
    <cellStyle name="PSDate 2 2" xfId="7626"/>
    <cellStyle name="PSDate 2 2 2" xfId="15761"/>
    <cellStyle name="PSDate 2 3" xfId="12966"/>
    <cellStyle name="PSDate 2 3 2" xfId="35082"/>
    <cellStyle name="PSDate 2 4" xfId="15194"/>
    <cellStyle name="PSDate 3" xfId="7627"/>
    <cellStyle name="PSDate 3 2" xfId="15370"/>
    <cellStyle name="PSDate 3 3" xfId="35083"/>
    <cellStyle name="PSDate 4" xfId="7628"/>
    <cellStyle name="PSDate 4 2" xfId="35084"/>
    <cellStyle name="PSDate 5" xfId="15193"/>
    <cellStyle name="PSDec" xfId="7629"/>
    <cellStyle name="PSDec 2" xfId="7630"/>
    <cellStyle name="PSDec 2 2" xfId="7631"/>
    <cellStyle name="PSDec 2 2 2" xfId="15762"/>
    <cellStyle name="PSDec 2 3" xfId="12967"/>
    <cellStyle name="PSDec 2 3 2" xfId="35085"/>
    <cellStyle name="PSDec 2 4" xfId="15196"/>
    <cellStyle name="PSDec 3" xfId="7632"/>
    <cellStyle name="PSDec 3 2" xfId="15371"/>
    <cellStyle name="PSDec 3 3" xfId="35086"/>
    <cellStyle name="PSDec 4" xfId="7633"/>
    <cellStyle name="PSDec 4 2" xfId="35087"/>
    <cellStyle name="PSDec 5" xfId="15195"/>
    <cellStyle name="PSHeading" xfId="7634"/>
    <cellStyle name="PSHeading 2" xfId="7635"/>
    <cellStyle name="PSHeading 2 2" xfId="7636"/>
    <cellStyle name="PSHeading 2 2 2" xfId="15763"/>
    <cellStyle name="PSHeading 2 2 3" xfId="35088"/>
    <cellStyle name="PSHeading 2 3" xfId="12968"/>
    <cellStyle name="PSHeading 2 3 2" xfId="35089"/>
    <cellStyle name="PSHeading 2 4" xfId="15198"/>
    <cellStyle name="PSHeading 3" xfId="7637"/>
    <cellStyle name="PSHeading 3 2" xfId="15372"/>
    <cellStyle name="PSHeading 3 3" xfId="35090"/>
    <cellStyle name="PSHeading 4" xfId="7638"/>
    <cellStyle name="PSHeading 4 2" xfId="35091"/>
    <cellStyle name="PSHeading 5" xfId="15197"/>
    <cellStyle name="PSInt" xfId="7639"/>
    <cellStyle name="PSInt 2" xfId="7640"/>
    <cellStyle name="PSInt 2 2" xfId="7641"/>
    <cellStyle name="PSInt 2 2 2" xfId="15764"/>
    <cellStyle name="PSInt 2 3" xfId="12969"/>
    <cellStyle name="PSInt 2 3 2" xfId="35092"/>
    <cellStyle name="PSInt 2 4" xfId="15200"/>
    <cellStyle name="PSInt 3" xfId="7642"/>
    <cellStyle name="PSInt 3 2" xfId="15373"/>
    <cellStyle name="PSInt 3 3" xfId="35093"/>
    <cellStyle name="PSInt 4" xfId="7643"/>
    <cellStyle name="PSInt 4 2" xfId="35094"/>
    <cellStyle name="PSInt 5" xfId="15199"/>
    <cellStyle name="PSSpacer" xfId="7644"/>
    <cellStyle name="PSSpacer 2" xfId="7645"/>
    <cellStyle name="PSSpacer 2 2" xfId="7646"/>
    <cellStyle name="PSSpacer 2 2 2" xfId="15765"/>
    <cellStyle name="PSSpacer 2 3" xfId="12970"/>
    <cellStyle name="PSSpacer 2 3 2" xfId="35095"/>
    <cellStyle name="PSSpacer 2 4" xfId="15202"/>
    <cellStyle name="PSSpacer 3" xfId="7647"/>
    <cellStyle name="PSSpacer 3 2" xfId="15374"/>
    <cellStyle name="PSSpacer 3 3" xfId="35096"/>
    <cellStyle name="PSSpacer 4" xfId="7648"/>
    <cellStyle name="PSSpacer 4 2" xfId="35097"/>
    <cellStyle name="PSSpacer 5" xfId="15201"/>
    <cellStyle name="purple - Style8" xfId="7649"/>
    <cellStyle name="purple - Style8 2" xfId="7650"/>
    <cellStyle name="purple - Style8 2 2" xfId="10490"/>
    <cellStyle name="purple - Style8 2 2 2" xfId="35098"/>
    <cellStyle name="purple - Style8 2 3" xfId="15375"/>
    <cellStyle name="purple - Style8 3" xfId="10491"/>
    <cellStyle name="purple - Style8 3 2" xfId="35099"/>
    <cellStyle name="purple - Style8 3 2 2" xfId="35100"/>
    <cellStyle name="purple - Style8 3 3" xfId="35101"/>
    <cellStyle name="purple - Style8 3 4" xfId="35102"/>
    <cellStyle name="purple - Style8 4" xfId="15203"/>
    <cellStyle name="purple - Style8 4 2" xfId="35103"/>
    <cellStyle name="purple - Style8 5" xfId="35104"/>
    <cellStyle name="purple - Style8_Electric Rev Req Model (2009 GRC) Rebuttal" xfId="7651"/>
    <cellStyle name="RED" xfId="7652"/>
    <cellStyle name="Red - Style7" xfId="7653"/>
    <cellStyle name="Red - Style7 2" xfId="7654"/>
    <cellStyle name="Red - Style7 2 2" xfId="10492"/>
    <cellStyle name="Red - Style7 2 2 2" xfId="35105"/>
    <cellStyle name="Red - Style7 2 3" xfId="15376"/>
    <cellStyle name="Red - Style7 3" xfId="10493"/>
    <cellStyle name="Red - Style7 3 2" xfId="35106"/>
    <cellStyle name="Red - Style7 3 2 2" xfId="35107"/>
    <cellStyle name="Red - Style7 3 3" xfId="35108"/>
    <cellStyle name="Red - Style7 3 4" xfId="35109"/>
    <cellStyle name="Red - Style7 4" xfId="15205"/>
    <cellStyle name="Red - Style7 4 2" xfId="35110"/>
    <cellStyle name="Red - Style7 5" xfId="35111"/>
    <cellStyle name="Red - Style7_Electric Rev Req Model (2009 GRC) Rebuttal" xfId="7655"/>
    <cellStyle name="RED 10" xfId="35112"/>
    <cellStyle name="RED 10 2" xfId="35113"/>
    <cellStyle name="RED 10 2 2" xfId="35114"/>
    <cellStyle name="RED 10 3" xfId="35115"/>
    <cellStyle name="RED 11" xfId="35116"/>
    <cellStyle name="RED 11 2" xfId="35117"/>
    <cellStyle name="RED 11 2 2" xfId="35118"/>
    <cellStyle name="RED 11 3" xfId="35119"/>
    <cellStyle name="RED 12" xfId="35120"/>
    <cellStyle name="RED 12 2" xfId="35121"/>
    <cellStyle name="RED 12 2 2" xfId="35122"/>
    <cellStyle name="RED 12 3" xfId="35123"/>
    <cellStyle name="RED 13" xfId="35124"/>
    <cellStyle name="RED 13 2" xfId="35125"/>
    <cellStyle name="RED 13 2 2" xfId="35126"/>
    <cellStyle name="RED 13 3" xfId="35127"/>
    <cellStyle name="RED 14" xfId="35128"/>
    <cellStyle name="RED 14 2" xfId="35129"/>
    <cellStyle name="RED 15" xfId="35130"/>
    <cellStyle name="RED 15 2" xfId="35131"/>
    <cellStyle name="RED 16" xfId="35132"/>
    <cellStyle name="RED 16 2" xfId="35133"/>
    <cellStyle name="RED 17" xfId="35134"/>
    <cellStyle name="RED 17 2" xfId="35135"/>
    <cellStyle name="RED 18" xfId="35136"/>
    <cellStyle name="RED 18 2" xfId="35137"/>
    <cellStyle name="RED 19" xfId="35138"/>
    <cellStyle name="RED 19 2" xfId="35139"/>
    <cellStyle name="RED 2" xfId="7656"/>
    <cellStyle name="RED 2 2" xfId="7657"/>
    <cellStyle name="RED 2 2 2" xfId="15766"/>
    <cellStyle name="RED 2 3" xfId="12971"/>
    <cellStyle name="RED 2 3 2" xfId="40013"/>
    <cellStyle name="RED 2 4" xfId="15206"/>
    <cellStyle name="RED 20" xfId="35140"/>
    <cellStyle name="RED 20 2" xfId="35141"/>
    <cellStyle name="RED 21" xfId="35142"/>
    <cellStyle name="RED 21 2" xfId="35143"/>
    <cellStyle name="RED 22" xfId="35144"/>
    <cellStyle name="RED 22 2" xfId="35145"/>
    <cellStyle name="RED 23" xfId="35146"/>
    <cellStyle name="RED 23 2" xfId="35147"/>
    <cellStyle name="RED 24" xfId="35148"/>
    <cellStyle name="RED 24 2" xfId="35149"/>
    <cellStyle name="RED 25" xfId="35150"/>
    <cellStyle name="RED 25 2" xfId="35151"/>
    <cellStyle name="RED 26" xfId="35152"/>
    <cellStyle name="RED 26 2" xfId="35153"/>
    <cellStyle name="RED 27" xfId="35154"/>
    <cellStyle name="RED 28" xfId="35155"/>
    <cellStyle name="RED 29" xfId="35156"/>
    <cellStyle name="RED 3" xfId="10494"/>
    <cellStyle name="RED 3 2" xfId="10495"/>
    <cellStyle name="RED 3 2 2" xfId="35157"/>
    <cellStyle name="RED 3 3" xfId="35158"/>
    <cellStyle name="RED 30" xfId="35159"/>
    <cellStyle name="RED 4" xfId="10496"/>
    <cellStyle name="RED 4 2" xfId="10497"/>
    <cellStyle name="RED 4 2 2" xfId="35160"/>
    <cellStyle name="RED 4 3" xfId="35161"/>
    <cellStyle name="RED 5" xfId="10498"/>
    <cellStyle name="RED 5 2" xfId="10499"/>
    <cellStyle name="RED 5 2 2" xfId="35162"/>
    <cellStyle name="RED 5 3" xfId="35163"/>
    <cellStyle name="RED 6" xfId="10500"/>
    <cellStyle name="RED 6 2" xfId="10501"/>
    <cellStyle name="RED 6 2 2" xfId="35164"/>
    <cellStyle name="RED 6 3" xfId="35165"/>
    <cellStyle name="RED 7" xfId="10502"/>
    <cellStyle name="RED 7 2" xfId="35166"/>
    <cellStyle name="RED 7 2 2" xfId="35167"/>
    <cellStyle name="RED 7 3" xfId="35168"/>
    <cellStyle name="RED 7 4" xfId="35169"/>
    <cellStyle name="RED 8" xfId="15204"/>
    <cellStyle name="RED 8 2" xfId="35170"/>
    <cellStyle name="RED 8 2 2" xfId="35171"/>
    <cellStyle name="RED 8 3" xfId="35172"/>
    <cellStyle name="RED 9" xfId="20042"/>
    <cellStyle name="RED 9 2" xfId="35173"/>
    <cellStyle name="RED 9 2 2" xfId="35174"/>
    <cellStyle name="RED 9 3" xfId="35175"/>
    <cellStyle name="RED_04 07E Wild Horse Wind Expansion (C) (2)" xfId="7658"/>
    <cellStyle name="Report" xfId="7659"/>
    <cellStyle name="Report - Style5" xfId="7660"/>
    <cellStyle name="Report - Style5 2" xfId="15377"/>
    <cellStyle name="Report - Style6" xfId="7661"/>
    <cellStyle name="Report - Style6 2" xfId="15378"/>
    <cellStyle name="Report - Style7" xfId="7662"/>
    <cellStyle name="Report - Style7 2" xfId="7663"/>
    <cellStyle name="Report - Style7 3" xfId="7664"/>
    <cellStyle name="Report - Style7 4" xfId="7665"/>
    <cellStyle name="Report - Style7 5" xfId="7666"/>
    <cellStyle name="Report - Style7 6" xfId="15379"/>
    <cellStyle name="Report - Style7 7" xfId="20054"/>
    <cellStyle name="Report - Style8" xfId="7667"/>
    <cellStyle name="Report - Style8 2" xfId="7668"/>
    <cellStyle name="Report - Style8 3" xfId="7669"/>
    <cellStyle name="Report - Style8 4" xfId="7670"/>
    <cellStyle name="Report - Style8 5" xfId="7671"/>
    <cellStyle name="Report - Style8 6" xfId="15380"/>
    <cellStyle name="Report - Style8 7" xfId="20055"/>
    <cellStyle name="Report 2" xfId="7672"/>
    <cellStyle name="Report 2 2" xfId="7673"/>
    <cellStyle name="Report 2 2 2" xfId="12972"/>
    <cellStyle name="Report 2 2 2 2" xfId="35176"/>
    <cellStyle name="Report 2 2 2 2 2" xfId="35177"/>
    <cellStyle name="Report 2 2 2 3" xfId="35178"/>
    <cellStyle name="Report 2 2 3" xfId="15209"/>
    <cellStyle name="Report 2 2 3 2" xfId="35179"/>
    <cellStyle name="Report 2 2 4" xfId="35180"/>
    <cellStyle name="Report 2 2 4 2" xfId="35181"/>
    <cellStyle name="Report 2 3" xfId="10503"/>
    <cellStyle name="Report 2 3 2" xfId="35182"/>
    <cellStyle name="Report 2 3 2 2" xfId="35183"/>
    <cellStyle name="Report 2 3 3" xfId="35184"/>
    <cellStyle name="Report 2 4" xfId="15208"/>
    <cellStyle name="Report 2 4 2" xfId="35185"/>
    <cellStyle name="Report 2 4 2 2" xfId="35186"/>
    <cellStyle name="Report 2 4 3" xfId="35187"/>
    <cellStyle name="Report 2 5" xfId="35188"/>
    <cellStyle name="Report 2 5 2" xfId="35189"/>
    <cellStyle name="Report 2 6" xfId="35190"/>
    <cellStyle name="Report 2 6 2" xfId="35191"/>
    <cellStyle name="Report 3" xfId="7674"/>
    <cellStyle name="Report 3 2" xfId="12973"/>
    <cellStyle name="Report 3 2 2" xfId="35192"/>
    <cellStyle name="Report 3 2 2 2" xfId="35193"/>
    <cellStyle name="Report 3 2 3" xfId="35194"/>
    <cellStyle name="Report 3 3" xfId="15210"/>
    <cellStyle name="Report 3 3 2" xfId="35195"/>
    <cellStyle name="Report 3 4" xfId="35196"/>
    <cellStyle name="Report 3 4 2" xfId="35197"/>
    <cellStyle name="Report 4" xfId="7675"/>
    <cellStyle name="Report 4 2" xfId="10504"/>
    <cellStyle name="Report 4 2 2" xfId="35198"/>
    <cellStyle name="Report 4 3" xfId="15446"/>
    <cellStyle name="Report 5" xfId="10505"/>
    <cellStyle name="Report 5 2" xfId="35199"/>
    <cellStyle name="Report 5 2 2" xfId="35200"/>
    <cellStyle name="Report 5 3" xfId="35201"/>
    <cellStyle name="Report 5 4" xfId="35202"/>
    <cellStyle name="Report 6" xfId="15207"/>
    <cellStyle name="Report 6 2" xfId="35203"/>
    <cellStyle name="Report 7" xfId="20043"/>
    <cellStyle name="Report 7 2" xfId="35204"/>
    <cellStyle name="Report Bar" xfId="7676"/>
    <cellStyle name="Report Bar 2" xfId="7677"/>
    <cellStyle name="Report Bar 2 2" xfId="7678"/>
    <cellStyle name="Report Bar 2 2 2" xfId="7679"/>
    <cellStyle name="Report Bar 2 2 2 2" xfId="35205"/>
    <cellStyle name="Report Bar 2 2 2 2 2" xfId="35206"/>
    <cellStyle name="Report Bar 2 2 2 3" xfId="35207"/>
    <cellStyle name="Report Bar 2 2 3" xfId="7680"/>
    <cellStyle name="Report Bar 2 2 3 2" xfId="35208"/>
    <cellStyle name="Report Bar 2 2 4" xfId="7681"/>
    <cellStyle name="Report Bar 2 2 4 2" xfId="35209"/>
    <cellStyle name="Report Bar 2 2 5" xfId="15213"/>
    <cellStyle name="Report Bar 2 2 6" xfId="20045"/>
    <cellStyle name="Report Bar 2 3" xfId="7682"/>
    <cellStyle name="Report Bar 2 3 2" xfId="35210"/>
    <cellStyle name="Report Bar 2 3 2 2" xfId="35211"/>
    <cellStyle name="Report Bar 2 3 3" xfId="35212"/>
    <cellStyle name="Report Bar 2 4" xfId="7683"/>
    <cellStyle name="Report Bar 2 4 2" xfId="35213"/>
    <cellStyle name="Report Bar 2 4 2 2" xfId="35214"/>
    <cellStyle name="Report Bar 2 4 3" xfId="35215"/>
    <cellStyle name="Report Bar 2 5" xfId="7684"/>
    <cellStyle name="Report Bar 2 5 2" xfId="35216"/>
    <cellStyle name="Report Bar 2 6" xfId="15212"/>
    <cellStyle name="Report Bar 2 6 2" xfId="35217"/>
    <cellStyle name="Report Bar 2 7" xfId="20044"/>
    <cellStyle name="Report Bar 3" xfId="7685"/>
    <cellStyle name="Report Bar 3 2" xfId="7686"/>
    <cellStyle name="Report Bar 3 2 2" xfId="35218"/>
    <cellStyle name="Report Bar 3 2 2 2" xfId="35219"/>
    <cellStyle name="Report Bar 3 2 3" xfId="35220"/>
    <cellStyle name="Report Bar 3 3" xfId="7687"/>
    <cellStyle name="Report Bar 3 3 2" xfId="35221"/>
    <cellStyle name="Report Bar 3 4" xfId="7688"/>
    <cellStyle name="Report Bar 3 4 2" xfId="35222"/>
    <cellStyle name="Report Bar 3 5" xfId="15214"/>
    <cellStyle name="Report Bar 3 6" xfId="20046"/>
    <cellStyle name="Report Bar 4" xfId="7689"/>
    <cellStyle name="Report Bar 4 2" xfId="7690"/>
    <cellStyle name="Report Bar 4 2 2" xfId="35223"/>
    <cellStyle name="Report Bar 4 3" xfId="7691"/>
    <cellStyle name="Report Bar 4 4" xfId="7692"/>
    <cellStyle name="Report Bar 4 5" xfId="7693"/>
    <cellStyle name="Report Bar 4 6" xfId="15447"/>
    <cellStyle name="Report Bar 4 7" xfId="20076"/>
    <cellStyle name="Report Bar 5" xfId="10506"/>
    <cellStyle name="Report Bar 5 2" xfId="35224"/>
    <cellStyle name="Report Bar 5 2 2" xfId="35225"/>
    <cellStyle name="Report Bar 5 3" xfId="35226"/>
    <cellStyle name="Report Bar 5 4" xfId="35227"/>
    <cellStyle name="Report Bar 6" xfId="15211"/>
    <cellStyle name="Report Bar 6 2" xfId="35228"/>
    <cellStyle name="Report Bar 7" xfId="35229"/>
    <cellStyle name="Report Bar 7 2" xfId="35230"/>
    <cellStyle name="Report Bar_AURORA Total New" xfId="7694"/>
    <cellStyle name="Report Heading" xfId="7695"/>
    <cellStyle name="Report Heading 2" xfId="7696"/>
    <cellStyle name="Report Heading 2 2" xfId="10507"/>
    <cellStyle name="Report Heading 2 2 2" xfId="35231"/>
    <cellStyle name="Report Heading 2 2 2 2" xfId="35232"/>
    <cellStyle name="Report Heading 2 2 3" xfId="35233"/>
    <cellStyle name="Report Heading 2 3" xfId="15216"/>
    <cellStyle name="Report Heading 2 3 2" xfId="35234"/>
    <cellStyle name="Report Heading 3" xfId="10508"/>
    <cellStyle name="Report Heading 3 2" xfId="35235"/>
    <cellStyle name="Report Heading 3 2 2" xfId="35236"/>
    <cellStyle name="Report Heading 3 3" xfId="35237"/>
    <cellStyle name="Report Heading 3 4" xfId="35238"/>
    <cellStyle name="Report Heading 4" xfId="15215"/>
    <cellStyle name="Report Heading 4 2" xfId="35239"/>
    <cellStyle name="Report Heading 5" xfId="35240"/>
    <cellStyle name="Report Heading 5 2" xfId="35241"/>
    <cellStyle name="Report Heading_Electric Rev Req Model (2009 GRC) Rebuttal" xfId="7697"/>
    <cellStyle name="Report Percent" xfId="7698"/>
    <cellStyle name="Report Percent 10" xfId="35242"/>
    <cellStyle name="Report Percent 10 2" xfId="35243"/>
    <cellStyle name="Report Percent 11" xfId="35244"/>
    <cellStyle name="Report Percent 11 2" xfId="35245"/>
    <cellStyle name="Report Percent 11 3" xfId="35246"/>
    <cellStyle name="Report Percent 2" xfId="7699"/>
    <cellStyle name="Report Percent 2 2" xfId="7700"/>
    <cellStyle name="Report Percent 2 2 2" xfId="7701"/>
    <cellStyle name="Report Percent 2 2 2 2" xfId="19922"/>
    <cellStyle name="Report Percent 2 2 2 2 2" xfId="35247"/>
    <cellStyle name="Report Percent 2 2 2 3" xfId="35248"/>
    <cellStyle name="Report Percent 2 2 3" xfId="15217"/>
    <cellStyle name="Report Percent 2 2 3 2" xfId="35249"/>
    <cellStyle name="Report Percent 2 2 4" xfId="35250"/>
    <cellStyle name="Report Percent 2 2 4 2" xfId="35251"/>
    <cellStyle name="Report Percent 2 3" xfId="7702"/>
    <cellStyle name="Report Percent 2 3 2" xfId="12974"/>
    <cellStyle name="Report Percent 2 3 2 2" xfId="35252"/>
    <cellStyle name="Report Percent 2 3 2 3" xfId="35253"/>
    <cellStyle name="Report Percent 2 3 3" xfId="35254"/>
    <cellStyle name="Report Percent 2 4" xfId="35255"/>
    <cellStyle name="Report Percent 2 4 2" xfId="35256"/>
    <cellStyle name="Report Percent 2 4 2 2" xfId="35257"/>
    <cellStyle name="Report Percent 2 4 3" xfId="35258"/>
    <cellStyle name="Report Percent 2 5" xfId="35259"/>
    <cellStyle name="Report Percent 2 5 2" xfId="35260"/>
    <cellStyle name="Report Percent 2 6" xfId="35261"/>
    <cellStyle name="Report Percent 2 6 2" xfId="35262"/>
    <cellStyle name="Report Percent 3" xfId="7703"/>
    <cellStyle name="Report Percent 3 2" xfId="7704"/>
    <cellStyle name="Report Percent 3 2 2" xfId="7705"/>
    <cellStyle name="Report Percent 3 2 2 2" xfId="19923"/>
    <cellStyle name="Report Percent 3 2 3" xfId="17122"/>
    <cellStyle name="Report Percent 3 2 4" xfId="35263"/>
    <cellStyle name="Report Percent 3 3" xfId="7706"/>
    <cellStyle name="Report Percent 3 3 2" xfId="7707"/>
    <cellStyle name="Report Percent 3 3 2 2" xfId="19924"/>
    <cellStyle name="Report Percent 3 3 3" xfId="17123"/>
    <cellStyle name="Report Percent 3 4" xfId="7708"/>
    <cellStyle name="Report Percent 3 4 2" xfId="7709"/>
    <cellStyle name="Report Percent 3 4 2 2" xfId="19925"/>
    <cellStyle name="Report Percent 3 4 3" xfId="17124"/>
    <cellStyle name="Report Percent 3 5" xfId="15218"/>
    <cellStyle name="Report Percent 3 5 2" xfId="35264"/>
    <cellStyle name="Report Percent 4" xfId="7710"/>
    <cellStyle name="Report Percent 4 2" xfId="7711"/>
    <cellStyle name="Report Percent 4 2 2" xfId="12975"/>
    <cellStyle name="Report Percent 4 2 2 2" xfId="35265"/>
    <cellStyle name="Report Percent 4 2 2 2 2" xfId="35266"/>
    <cellStyle name="Report Percent 4 2 2 3" xfId="35267"/>
    <cellStyle name="Report Percent 4 2 3" xfId="15767"/>
    <cellStyle name="Report Percent 4 2 3 2" xfId="35268"/>
    <cellStyle name="Report Percent 4 2 4" xfId="35269"/>
    <cellStyle name="Report Percent 4 2 4 2" xfId="35270"/>
    <cellStyle name="Report Percent 4 3" xfId="12976"/>
    <cellStyle name="Report Percent 4 3 2" xfId="35271"/>
    <cellStyle name="Report Percent 4 3 2 2" xfId="35272"/>
    <cellStyle name="Report Percent 4 3 3" xfId="35273"/>
    <cellStyle name="Report Percent 4 3 4" xfId="35274"/>
    <cellStyle name="Report Percent 4 4" xfId="15219"/>
    <cellStyle name="Report Percent 4 4 2" xfId="35275"/>
    <cellStyle name="Report Percent 4 4 2 2" xfId="35276"/>
    <cellStyle name="Report Percent 4 4 3" xfId="35277"/>
    <cellStyle name="Report Percent 4 5" xfId="35278"/>
    <cellStyle name="Report Percent 4 5 2" xfId="35279"/>
    <cellStyle name="Report Percent 4 6" xfId="35280"/>
    <cellStyle name="Report Percent 4 6 2" xfId="35281"/>
    <cellStyle name="Report Percent 5" xfId="7712"/>
    <cellStyle name="Report Percent 5 2" xfId="19926"/>
    <cellStyle name="Report Percent 5 2 2" xfId="35282"/>
    <cellStyle name="Report Percent 5 2 2 2" xfId="35283"/>
    <cellStyle name="Report Percent 5 2 2 2 2" xfId="35284"/>
    <cellStyle name="Report Percent 5 2 3" xfId="35285"/>
    <cellStyle name="Report Percent 5 2 3 2" xfId="35286"/>
    <cellStyle name="Report Percent 5 2 4" xfId="35287"/>
    <cellStyle name="Report Percent 5 2 4 2" xfId="35288"/>
    <cellStyle name="Report Percent 5 2 5" xfId="35289"/>
    <cellStyle name="Report Percent 5 3" xfId="35290"/>
    <cellStyle name="Report Percent 5 3 2" xfId="35291"/>
    <cellStyle name="Report Percent 5 3 2 2" xfId="35292"/>
    <cellStyle name="Report Percent 5 4" xfId="35293"/>
    <cellStyle name="Report Percent 5 4 2" xfId="35294"/>
    <cellStyle name="Report Percent 5 5" xfId="35295"/>
    <cellStyle name="Report Percent 5 5 2" xfId="35296"/>
    <cellStyle name="Report Percent 6" xfId="10509"/>
    <cellStyle name="Report Percent 6 2" xfId="10510"/>
    <cellStyle name="Report Percent 6 2 2" xfId="35297"/>
    <cellStyle name="Report Percent 6 2 2 2" xfId="35298"/>
    <cellStyle name="Report Percent 6 3" xfId="35299"/>
    <cellStyle name="Report Percent 6 3 2" xfId="35300"/>
    <cellStyle name="Report Percent 6 4" xfId="35301"/>
    <cellStyle name="Report Percent 6 4 2" xfId="35302"/>
    <cellStyle name="Report Percent 7" xfId="10511"/>
    <cellStyle name="Report Percent 7 2" xfId="10512"/>
    <cellStyle name="Report Percent 7 2 2" xfId="35303"/>
    <cellStyle name="Report Percent 7 3" xfId="40014"/>
    <cellStyle name="Report Percent 8" xfId="10513"/>
    <cellStyle name="Report Percent 8 2" xfId="35304"/>
    <cellStyle name="Report Percent 8 2 2" xfId="35305"/>
    <cellStyle name="Report Percent 8 3" xfId="35306"/>
    <cellStyle name="Report Percent 8 4" xfId="35307"/>
    <cellStyle name="Report Percent 9" xfId="35308"/>
    <cellStyle name="Report Percent 9 2" xfId="35309"/>
    <cellStyle name="Report Percent 9 2 2" xfId="35310"/>
    <cellStyle name="Report Percent 9 2 2 2" xfId="35311"/>
    <cellStyle name="Report Percent 9 2 3" xfId="35312"/>
    <cellStyle name="Report Percent 9 3" xfId="35313"/>
    <cellStyle name="Report Percent 9 3 2" xfId="35314"/>
    <cellStyle name="Report Percent 9 4" xfId="35315"/>
    <cellStyle name="Report Percent_AURORA Total New" xfId="7713"/>
    <cellStyle name="Report Unit Cost" xfId="7714"/>
    <cellStyle name="Report Unit Cost 10" xfId="35316"/>
    <cellStyle name="Report Unit Cost 10 2" xfId="35317"/>
    <cellStyle name="Report Unit Cost 10 2 2" xfId="35318"/>
    <cellStyle name="Report Unit Cost 10 2 2 2" xfId="35319"/>
    <cellStyle name="Report Unit Cost 10 2 3" xfId="35320"/>
    <cellStyle name="Report Unit Cost 10 3" xfId="35321"/>
    <cellStyle name="Report Unit Cost 10 3 2" xfId="35322"/>
    <cellStyle name="Report Unit Cost 10 4" xfId="35323"/>
    <cellStyle name="Report Unit Cost 11" xfId="35324"/>
    <cellStyle name="Report Unit Cost 11 2" xfId="35325"/>
    <cellStyle name="Report Unit Cost 12" xfId="35326"/>
    <cellStyle name="Report Unit Cost 12 2" xfId="35327"/>
    <cellStyle name="Report Unit Cost 12 3" xfId="35328"/>
    <cellStyle name="Report Unit Cost 2" xfId="7715"/>
    <cellStyle name="Report Unit Cost 2 2" xfId="7716"/>
    <cellStyle name="Report Unit Cost 2 2 2" xfId="7717"/>
    <cellStyle name="Report Unit Cost 2 2 2 2" xfId="19927"/>
    <cellStyle name="Report Unit Cost 2 2 2 2 2" xfId="35329"/>
    <cellStyle name="Report Unit Cost 2 2 2 3" xfId="35330"/>
    <cellStyle name="Report Unit Cost 2 2 3" xfId="15220"/>
    <cellStyle name="Report Unit Cost 2 2 3 2" xfId="35331"/>
    <cellStyle name="Report Unit Cost 2 2 4" xfId="35332"/>
    <cellStyle name="Report Unit Cost 2 2 4 2" xfId="35333"/>
    <cellStyle name="Report Unit Cost 2 3" xfId="7718"/>
    <cellStyle name="Report Unit Cost 2 3 2" xfId="12977"/>
    <cellStyle name="Report Unit Cost 2 3 2 2" xfId="35334"/>
    <cellStyle name="Report Unit Cost 2 3 2 3" xfId="35335"/>
    <cellStyle name="Report Unit Cost 2 3 3" xfId="35336"/>
    <cellStyle name="Report Unit Cost 2 4" xfId="35337"/>
    <cellStyle name="Report Unit Cost 2 4 2" xfId="35338"/>
    <cellStyle name="Report Unit Cost 2 4 2 2" xfId="35339"/>
    <cellStyle name="Report Unit Cost 2 4 3" xfId="35340"/>
    <cellStyle name="Report Unit Cost 2 5" xfId="35341"/>
    <cellStyle name="Report Unit Cost 2 5 2" xfId="35342"/>
    <cellStyle name="Report Unit Cost 2 6" xfId="35343"/>
    <cellStyle name="Report Unit Cost 2 6 2" xfId="35344"/>
    <cellStyle name="Report Unit Cost 3" xfId="7719"/>
    <cellStyle name="Report Unit Cost 3 2" xfId="7720"/>
    <cellStyle name="Report Unit Cost 3 2 2" xfId="7721"/>
    <cellStyle name="Report Unit Cost 3 2 2 2" xfId="19928"/>
    <cellStyle name="Report Unit Cost 3 2 3" xfId="17125"/>
    <cellStyle name="Report Unit Cost 3 2 4" xfId="35345"/>
    <cellStyle name="Report Unit Cost 3 3" xfId="7722"/>
    <cellStyle name="Report Unit Cost 3 3 2" xfId="7723"/>
    <cellStyle name="Report Unit Cost 3 3 2 2" xfId="19929"/>
    <cellStyle name="Report Unit Cost 3 3 3" xfId="17126"/>
    <cellStyle name="Report Unit Cost 3 4" xfId="7724"/>
    <cellStyle name="Report Unit Cost 3 4 2" xfId="7725"/>
    <cellStyle name="Report Unit Cost 3 4 2 2" xfId="19930"/>
    <cellStyle name="Report Unit Cost 3 4 3" xfId="17127"/>
    <cellStyle name="Report Unit Cost 3 5" xfId="15221"/>
    <cellStyle name="Report Unit Cost 3 5 2" xfId="35346"/>
    <cellStyle name="Report Unit Cost 4" xfId="7726"/>
    <cellStyle name="Report Unit Cost 4 2" xfId="7727"/>
    <cellStyle name="Report Unit Cost 4 2 2" xfId="12978"/>
    <cellStyle name="Report Unit Cost 4 2 2 2" xfId="35347"/>
    <cellStyle name="Report Unit Cost 4 2 2 2 2" xfId="35348"/>
    <cellStyle name="Report Unit Cost 4 2 2 3" xfId="35349"/>
    <cellStyle name="Report Unit Cost 4 2 3" xfId="15768"/>
    <cellStyle name="Report Unit Cost 4 2 3 2" xfId="35350"/>
    <cellStyle name="Report Unit Cost 4 2 4" xfId="35351"/>
    <cellStyle name="Report Unit Cost 4 2 4 2" xfId="35352"/>
    <cellStyle name="Report Unit Cost 4 3" xfId="12979"/>
    <cellStyle name="Report Unit Cost 4 3 2" xfId="35353"/>
    <cellStyle name="Report Unit Cost 4 3 2 2" xfId="35354"/>
    <cellStyle name="Report Unit Cost 4 3 3" xfId="35355"/>
    <cellStyle name="Report Unit Cost 4 3 4" xfId="35356"/>
    <cellStyle name="Report Unit Cost 4 4" xfId="15222"/>
    <cellStyle name="Report Unit Cost 4 4 2" xfId="35357"/>
    <cellStyle name="Report Unit Cost 4 4 2 2" xfId="35358"/>
    <cellStyle name="Report Unit Cost 4 4 3" xfId="35359"/>
    <cellStyle name="Report Unit Cost 4 5" xfId="35360"/>
    <cellStyle name="Report Unit Cost 4 5 2" xfId="35361"/>
    <cellStyle name="Report Unit Cost 4 6" xfId="35362"/>
    <cellStyle name="Report Unit Cost 4 6 2" xfId="35363"/>
    <cellStyle name="Report Unit Cost 5" xfId="7728"/>
    <cellStyle name="Report Unit Cost 5 2" xfId="10514"/>
    <cellStyle name="Report Unit Cost 5 2 2" xfId="35364"/>
    <cellStyle name="Report Unit Cost 5 2 2 2" xfId="35365"/>
    <cellStyle name="Report Unit Cost 5 2 2 2 2" xfId="35366"/>
    <cellStyle name="Report Unit Cost 5 2 3" xfId="35367"/>
    <cellStyle name="Report Unit Cost 5 2 3 2" xfId="35368"/>
    <cellStyle name="Report Unit Cost 5 2 4" xfId="35369"/>
    <cellStyle name="Report Unit Cost 5 2 4 2" xfId="35370"/>
    <cellStyle name="Report Unit Cost 5 2 5" xfId="35371"/>
    <cellStyle name="Report Unit Cost 5 3" xfId="19931"/>
    <cellStyle name="Report Unit Cost 5 3 2" xfId="35372"/>
    <cellStyle name="Report Unit Cost 5 3 2 2" xfId="35373"/>
    <cellStyle name="Report Unit Cost 5 3 3" xfId="35374"/>
    <cellStyle name="Report Unit Cost 5 4" xfId="35375"/>
    <cellStyle name="Report Unit Cost 5 4 2" xfId="35376"/>
    <cellStyle name="Report Unit Cost 5 4 2 2" xfId="35377"/>
    <cellStyle name="Report Unit Cost 5 4 3" xfId="35378"/>
    <cellStyle name="Report Unit Cost 5 5" xfId="35379"/>
    <cellStyle name="Report Unit Cost 5 5 2" xfId="35380"/>
    <cellStyle name="Report Unit Cost 5 6" xfId="35381"/>
    <cellStyle name="Report Unit Cost 5 6 2" xfId="35382"/>
    <cellStyle name="Report Unit Cost 6" xfId="10515"/>
    <cellStyle name="Report Unit Cost 6 2" xfId="35383"/>
    <cellStyle name="Report Unit Cost 6 2 2" xfId="35384"/>
    <cellStyle name="Report Unit Cost 6 2 2 2" xfId="35385"/>
    <cellStyle name="Report Unit Cost 6 2 2 2 2" xfId="35386"/>
    <cellStyle name="Report Unit Cost 6 2 3" xfId="35387"/>
    <cellStyle name="Report Unit Cost 6 2 3 2" xfId="35388"/>
    <cellStyle name="Report Unit Cost 6 2 4" xfId="35389"/>
    <cellStyle name="Report Unit Cost 6 2 4 2" xfId="35390"/>
    <cellStyle name="Report Unit Cost 6 2 5" xfId="35391"/>
    <cellStyle name="Report Unit Cost 6 3" xfId="35392"/>
    <cellStyle name="Report Unit Cost 6 3 2" xfId="35393"/>
    <cellStyle name="Report Unit Cost 6 3 2 2" xfId="35394"/>
    <cellStyle name="Report Unit Cost 6 4" xfId="35395"/>
    <cellStyle name="Report Unit Cost 6 4 2" xfId="35396"/>
    <cellStyle name="Report Unit Cost 6 5" xfId="35397"/>
    <cellStyle name="Report Unit Cost 6 5 2" xfId="35398"/>
    <cellStyle name="Report Unit Cost 6 6" xfId="35399"/>
    <cellStyle name="Report Unit Cost 7" xfId="10516"/>
    <cellStyle name="Report Unit Cost 7 2" xfId="10517"/>
    <cellStyle name="Report Unit Cost 7 2 2" xfId="35400"/>
    <cellStyle name="Report Unit Cost 7 2 2 2" xfId="35401"/>
    <cellStyle name="Report Unit Cost 7 3" xfId="35402"/>
    <cellStyle name="Report Unit Cost 7 3 2" xfId="35403"/>
    <cellStyle name="Report Unit Cost 7 4" xfId="35404"/>
    <cellStyle name="Report Unit Cost 7 4 2" xfId="35405"/>
    <cellStyle name="Report Unit Cost 8" xfId="10518"/>
    <cellStyle name="Report Unit Cost 8 2" xfId="10519"/>
    <cellStyle name="Report Unit Cost 8 2 2" xfId="35406"/>
    <cellStyle name="Report Unit Cost 8 3" xfId="40015"/>
    <cellStyle name="Report Unit Cost 9" xfId="10520"/>
    <cellStyle name="Report Unit Cost 9 2" xfId="35407"/>
    <cellStyle name="Report Unit Cost 9 2 2" xfId="35408"/>
    <cellStyle name="Report Unit Cost 9 3" xfId="35409"/>
    <cellStyle name="Report Unit Cost 9 4" xfId="35410"/>
    <cellStyle name="Report Unit Cost_AURORA Total New" xfId="7729"/>
    <cellStyle name="Report_Adj Bench DR 3 for Initial Briefs (Electric)" xfId="7730"/>
    <cellStyle name="Reports" xfId="7731"/>
    <cellStyle name="Reports 2" xfId="7732"/>
    <cellStyle name="Reports 2 2" xfId="10521"/>
    <cellStyle name="Reports 2 2 2" xfId="35411"/>
    <cellStyle name="Reports 2 3" xfId="15448"/>
    <cellStyle name="Reports 3" xfId="12980"/>
    <cellStyle name="Reports 3 2" xfId="35412"/>
    <cellStyle name="Reports 3 3" xfId="35413"/>
    <cellStyle name="Reports 4" xfId="15223"/>
    <cellStyle name="Reports 4 2" xfId="35414"/>
    <cellStyle name="Reports Total" xfId="7733"/>
    <cellStyle name="Reports Total 2" xfId="7734"/>
    <cellStyle name="Reports Total 2 2" xfId="7735"/>
    <cellStyle name="Reports Total 2 2 2" xfId="7736"/>
    <cellStyle name="Reports Total 2 2 2 2" xfId="35415"/>
    <cellStyle name="Reports Total 2 2 2 2 2" xfId="35416"/>
    <cellStyle name="Reports Total 2 2 2 3" xfId="35417"/>
    <cellStyle name="Reports Total 2 2 3" xfId="7737"/>
    <cellStyle name="Reports Total 2 2 3 2" xfId="35418"/>
    <cellStyle name="Reports Total 2 2 4" xfId="7738"/>
    <cellStyle name="Reports Total 2 2 4 2" xfId="35419"/>
    <cellStyle name="Reports Total 2 2 5" xfId="7739"/>
    <cellStyle name="Reports Total 2 2 6" xfId="15226"/>
    <cellStyle name="Reports Total 2 2 7" xfId="20048"/>
    <cellStyle name="Reports Total 2 3" xfId="7740"/>
    <cellStyle name="Reports Total 2 3 2" xfId="35420"/>
    <cellStyle name="Reports Total 2 3 2 2" xfId="35421"/>
    <cellStyle name="Reports Total 2 3 3" xfId="35422"/>
    <cellStyle name="Reports Total 2 4" xfId="7741"/>
    <cellStyle name="Reports Total 2 4 2" xfId="35423"/>
    <cellStyle name="Reports Total 2 4 2 2" xfId="35424"/>
    <cellStyle name="Reports Total 2 4 3" xfId="35425"/>
    <cellStyle name="Reports Total 2 5" xfId="7742"/>
    <cellStyle name="Reports Total 2 5 2" xfId="35426"/>
    <cellStyle name="Reports Total 2 6" xfId="7743"/>
    <cellStyle name="Reports Total 2 6 2" xfId="35427"/>
    <cellStyle name="Reports Total 2 7" xfId="15225"/>
    <cellStyle name="Reports Total 2 8" xfId="20047"/>
    <cellStyle name="Reports Total 3" xfId="7744"/>
    <cellStyle name="Reports Total 3 2" xfId="7745"/>
    <cellStyle name="Reports Total 3 2 2" xfId="35428"/>
    <cellStyle name="Reports Total 3 2 2 2" xfId="35429"/>
    <cellStyle name="Reports Total 3 2 3" xfId="35430"/>
    <cellStyle name="Reports Total 3 3" xfId="7746"/>
    <cellStyle name="Reports Total 3 3 2" xfId="35431"/>
    <cellStyle name="Reports Total 3 4" xfId="7747"/>
    <cellStyle name="Reports Total 3 4 2" xfId="35432"/>
    <cellStyle name="Reports Total 3 5" xfId="7748"/>
    <cellStyle name="Reports Total 3 6" xfId="15227"/>
    <cellStyle name="Reports Total 3 7" xfId="20049"/>
    <cellStyle name="Reports Total 4" xfId="7749"/>
    <cellStyle name="Reports Total 4 2" xfId="7750"/>
    <cellStyle name="Reports Total 4 2 2" xfId="35433"/>
    <cellStyle name="Reports Total 4 3" xfId="7751"/>
    <cellStyle name="Reports Total 4 4" xfId="7752"/>
    <cellStyle name="Reports Total 4 5" xfId="7753"/>
    <cellStyle name="Reports Total 4 6" xfId="15449"/>
    <cellStyle name="Reports Total 4 7" xfId="20077"/>
    <cellStyle name="Reports Total 5" xfId="10522"/>
    <cellStyle name="Reports Total 5 2" xfId="35434"/>
    <cellStyle name="Reports Total 5 2 2" xfId="35435"/>
    <cellStyle name="Reports Total 5 3" xfId="35436"/>
    <cellStyle name="Reports Total 5 4" xfId="35437"/>
    <cellStyle name="Reports Total 6" xfId="15224"/>
    <cellStyle name="Reports Total 6 2" xfId="35438"/>
    <cellStyle name="Reports Total 7" xfId="35439"/>
    <cellStyle name="Reports Total 7 2" xfId="35440"/>
    <cellStyle name="Reports Total_AURORA Total New" xfId="7754"/>
    <cellStyle name="Reports Unit Cost Total" xfId="7755"/>
    <cellStyle name="Reports Unit Cost Total 2" xfId="7756"/>
    <cellStyle name="Reports Unit Cost Total 2 2" xfId="7757"/>
    <cellStyle name="Reports Unit Cost Total 2 2 2" xfId="35441"/>
    <cellStyle name="Reports Unit Cost Total 2 2 2 2" xfId="35442"/>
    <cellStyle name="Reports Unit Cost Total 2 2 3" xfId="35443"/>
    <cellStyle name="Reports Unit Cost Total 2 2 4" xfId="35444"/>
    <cellStyle name="Reports Unit Cost Total 2 3" xfId="7758"/>
    <cellStyle name="Reports Unit Cost Total 2 3 2" xfId="35445"/>
    <cellStyle name="Reports Unit Cost Total 2 4" xfId="7759"/>
    <cellStyle name="Reports Unit Cost Total 2 4 2" xfId="35446"/>
    <cellStyle name="Reports Unit Cost Total 2 5" xfId="7760"/>
    <cellStyle name="Reports Unit Cost Total 2 6" xfId="15450"/>
    <cellStyle name="Reports Unit Cost Total 2 7" xfId="20078"/>
    <cellStyle name="Reports Unit Cost Total 3" xfId="10523"/>
    <cellStyle name="Reports Unit Cost Total 3 2" xfId="10524"/>
    <cellStyle name="Reports Unit Cost Total 3 2 2" xfId="35447"/>
    <cellStyle name="Reports Unit Cost Total 3 3" xfId="35448"/>
    <cellStyle name="Reports Unit Cost Total 4" xfId="10525"/>
    <cellStyle name="Reports Unit Cost Total 4 2" xfId="35449"/>
    <cellStyle name="Reports Unit Cost Total 4 3" xfId="35450"/>
    <cellStyle name="Reports Unit Cost Total 5" xfId="15228"/>
    <cellStyle name="Reports Unit Cost Total 5 2" xfId="35451"/>
    <cellStyle name="Reports_14.21G &amp; 16.28E Incentive Pay" xfId="40154"/>
    <cellStyle name="RevList" xfId="7761"/>
    <cellStyle name="RevList 2" xfId="10526"/>
    <cellStyle name="RevList 2 2" xfId="10527"/>
    <cellStyle name="RevList 2 2 2" xfId="35452"/>
    <cellStyle name="RevList 2 3" xfId="35453"/>
    <cellStyle name="RevList 3" xfId="10528"/>
    <cellStyle name="RevList 3 2" xfId="35454"/>
    <cellStyle name="RevList 3 3" xfId="35455"/>
    <cellStyle name="RevList 4" xfId="15229"/>
    <cellStyle name="RevList 4 2" xfId="35456"/>
    <cellStyle name="round100" xfId="7762"/>
    <cellStyle name="round100 10" xfId="35457"/>
    <cellStyle name="round100 10 2" xfId="35458"/>
    <cellStyle name="round100 11" xfId="35459"/>
    <cellStyle name="round100 11 2" xfId="35460"/>
    <cellStyle name="round100 11 3" xfId="35461"/>
    <cellStyle name="round100 2" xfId="7763"/>
    <cellStyle name="round100 2 2" xfId="7764"/>
    <cellStyle name="round100 2 2 2" xfId="7765"/>
    <cellStyle name="round100 2 2 2 2" xfId="19932"/>
    <cellStyle name="round100 2 2 2 2 2" xfId="35462"/>
    <cellStyle name="round100 2 2 2 3" xfId="35463"/>
    <cellStyle name="round100 2 2 3" xfId="15230"/>
    <cellStyle name="round100 2 2 3 2" xfId="35464"/>
    <cellStyle name="round100 2 2 4" xfId="35465"/>
    <cellStyle name="round100 2 2 4 2" xfId="35466"/>
    <cellStyle name="round100 2 3" xfId="7766"/>
    <cellStyle name="round100 2 3 2" xfId="12981"/>
    <cellStyle name="round100 2 3 2 2" xfId="35467"/>
    <cellStyle name="round100 2 3 2 3" xfId="35468"/>
    <cellStyle name="round100 2 3 3" xfId="35469"/>
    <cellStyle name="round100 2 4" xfId="35470"/>
    <cellStyle name="round100 2 4 2" xfId="35471"/>
    <cellStyle name="round100 2 4 2 2" xfId="35472"/>
    <cellStyle name="round100 2 4 3" xfId="35473"/>
    <cellStyle name="round100 2 5" xfId="35474"/>
    <cellStyle name="round100 2 5 2" xfId="35475"/>
    <cellStyle name="round100 2 6" xfId="35476"/>
    <cellStyle name="round100 2 6 2" xfId="35477"/>
    <cellStyle name="round100 3" xfId="7767"/>
    <cellStyle name="round100 3 2" xfId="7768"/>
    <cellStyle name="round100 3 2 2" xfId="7769"/>
    <cellStyle name="round100 3 2 2 2" xfId="19933"/>
    <cellStyle name="round100 3 2 3" xfId="17128"/>
    <cellStyle name="round100 3 2 4" xfId="35478"/>
    <cellStyle name="round100 3 3" xfId="7770"/>
    <cellStyle name="round100 3 3 2" xfId="7771"/>
    <cellStyle name="round100 3 3 2 2" xfId="19934"/>
    <cellStyle name="round100 3 3 3" xfId="17129"/>
    <cellStyle name="round100 3 4" xfId="7772"/>
    <cellStyle name="round100 3 4 2" xfId="7773"/>
    <cellStyle name="round100 3 4 2 2" xfId="19935"/>
    <cellStyle name="round100 3 4 3" xfId="17130"/>
    <cellStyle name="round100 3 5" xfId="15231"/>
    <cellStyle name="round100 3 5 2" xfId="35479"/>
    <cellStyle name="round100 4" xfId="7774"/>
    <cellStyle name="round100 4 2" xfId="7775"/>
    <cellStyle name="round100 4 2 2" xfId="12982"/>
    <cellStyle name="round100 4 2 2 2" xfId="35480"/>
    <cellStyle name="round100 4 2 2 2 2" xfId="35481"/>
    <cellStyle name="round100 4 2 2 3" xfId="35482"/>
    <cellStyle name="round100 4 2 3" xfId="15769"/>
    <cellStyle name="round100 4 2 3 2" xfId="35483"/>
    <cellStyle name="round100 4 2 4" xfId="35484"/>
    <cellStyle name="round100 4 2 4 2" xfId="35485"/>
    <cellStyle name="round100 4 3" xfId="12983"/>
    <cellStyle name="round100 4 3 2" xfId="35486"/>
    <cellStyle name="round100 4 3 2 2" xfId="35487"/>
    <cellStyle name="round100 4 3 3" xfId="35488"/>
    <cellStyle name="round100 4 3 4" xfId="35489"/>
    <cellStyle name="round100 4 4" xfId="15232"/>
    <cellStyle name="round100 4 4 2" xfId="35490"/>
    <cellStyle name="round100 4 4 2 2" xfId="35491"/>
    <cellStyle name="round100 4 4 3" xfId="35492"/>
    <cellStyle name="round100 4 5" xfId="35493"/>
    <cellStyle name="round100 4 5 2" xfId="35494"/>
    <cellStyle name="round100 4 6" xfId="35495"/>
    <cellStyle name="round100 4 6 2" xfId="35496"/>
    <cellStyle name="round100 5" xfId="7776"/>
    <cellStyle name="round100 5 2" xfId="19936"/>
    <cellStyle name="round100 5 2 2" xfId="35497"/>
    <cellStyle name="round100 5 2 2 2" xfId="35498"/>
    <cellStyle name="round100 5 2 2 2 2" xfId="35499"/>
    <cellStyle name="round100 5 2 3" xfId="35500"/>
    <cellStyle name="round100 5 2 3 2" xfId="35501"/>
    <cellStyle name="round100 5 2 4" xfId="35502"/>
    <cellStyle name="round100 5 2 4 2" xfId="35503"/>
    <cellStyle name="round100 5 2 5" xfId="35504"/>
    <cellStyle name="round100 5 3" xfId="35505"/>
    <cellStyle name="round100 5 3 2" xfId="35506"/>
    <cellStyle name="round100 5 3 2 2" xfId="35507"/>
    <cellStyle name="round100 5 4" xfId="35508"/>
    <cellStyle name="round100 5 4 2" xfId="35509"/>
    <cellStyle name="round100 5 5" xfId="35510"/>
    <cellStyle name="round100 5 5 2" xfId="35511"/>
    <cellStyle name="round100 6" xfId="7777"/>
    <cellStyle name="round100 6 2" xfId="10529"/>
    <cellStyle name="round100 6 2 2" xfId="35512"/>
    <cellStyle name="round100 6 2 2 2" xfId="35513"/>
    <cellStyle name="round100 6 3" xfId="35514"/>
    <cellStyle name="round100 6 3 2" xfId="35515"/>
    <cellStyle name="round100 6 4" xfId="35516"/>
    <cellStyle name="round100 6 4 2" xfId="35517"/>
    <cellStyle name="round100 7" xfId="10530"/>
    <cellStyle name="round100 7 2" xfId="10531"/>
    <cellStyle name="round100 7 2 2" xfId="35518"/>
    <cellStyle name="round100 7 3" xfId="40016"/>
    <cellStyle name="round100 8" xfId="10532"/>
    <cellStyle name="round100 8 2" xfId="35519"/>
    <cellStyle name="round100 8 2 2" xfId="35520"/>
    <cellStyle name="round100 8 3" xfId="35521"/>
    <cellStyle name="round100 8 4" xfId="35522"/>
    <cellStyle name="round100 9" xfId="35523"/>
    <cellStyle name="round100 9 2" xfId="35524"/>
    <cellStyle name="round100 9 2 2" xfId="35525"/>
    <cellStyle name="round100 9 2 2 2" xfId="35526"/>
    <cellStyle name="round100 9 2 3" xfId="35527"/>
    <cellStyle name="round100 9 3" xfId="35528"/>
    <cellStyle name="round100 9 3 2" xfId="35529"/>
    <cellStyle name="round100 9 4" xfId="35530"/>
    <cellStyle name="RowHeading" xfId="35531"/>
    <cellStyle name="SAPBEXaggData" xfId="7778"/>
    <cellStyle name="SAPBEXaggData 2" xfId="7779"/>
    <cellStyle name="SAPBEXaggData 2 2" xfId="7780"/>
    <cellStyle name="SAPBEXaggData 2 2 2" xfId="35532"/>
    <cellStyle name="SAPBEXaggData 2 3" xfId="7781"/>
    <cellStyle name="SAPBEXaggData 2 4" xfId="7782"/>
    <cellStyle name="SAPBEXaggData 2 5" xfId="7783"/>
    <cellStyle name="SAPBEXaggData 2 6" xfId="15451"/>
    <cellStyle name="SAPBEXaggData 2 7" xfId="20079"/>
    <cellStyle name="SAPBEXaggData 3" xfId="15233"/>
    <cellStyle name="SAPBEXaggData 3 2" xfId="35533"/>
    <cellStyle name="SAPBEXaggData 4" xfId="35534"/>
    <cellStyle name="SAPBEXaggData 4 2" xfId="35535"/>
    <cellStyle name="SAPBEXaggDataEmph" xfId="7784"/>
    <cellStyle name="SAPBEXaggDataEmph 2" xfId="7785"/>
    <cellStyle name="SAPBEXaggDataEmph 2 2" xfId="7786"/>
    <cellStyle name="SAPBEXaggDataEmph 2 2 2" xfId="35536"/>
    <cellStyle name="SAPBEXaggDataEmph 2 3" xfId="7787"/>
    <cellStyle name="SAPBEXaggDataEmph 2 4" xfId="7788"/>
    <cellStyle name="SAPBEXaggDataEmph 2 5" xfId="7789"/>
    <cellStyle name="SAPBEXaggDataEmph 2 6" xfId="15452"/>
    <cellStyle name="SAPBEXaggDataEmph 2 7" xfId="20080"/>
    <cellStyle name="SAPBEXaggDataEmph 3" xfId="15234"/>
    <cellStyle name="SAPBEXaggDataEmph 3 2" xfId="35537"/>
    <cellStyle name="SAPBEXaggDataEmph 4" xfId="35538"/>
    <cellStyle name="SAPBEXaggDataEmph 4 2" xfId="35539"/>
    <cellStyle name="SAPBEXaggItem" xfId="7790"/>
    <cellStyle name="SAPBEXaggItem 2" xfId="7791"/>
    <cellStyle name="SAPBEXaggItem 2 2" xfId="7792"/>
    <cellStyle name="SAPBEXaggItem 2 2 2" xfId="35540"/>
    <cellStyle name="SAPBEXaggItem 2 3" xfId="7793"/>
    <cellStyle name="SAPBEXaggItem 2 4" xfId="7794"/>
    <cellStyle name="SAPBEXaggItem 2 5" xfId="7795"/>
    <cellStyle name="SAPBEXaggItem 2 6" xfId="15453"/>
    <cellStyle name="SAPBEXaggItem 2 7" xfId="20081"/>
    <cellStyle name="SAPBEXaggItem 3" xfId="15235"/>
    <cellStyle name="SAPBEXaggItem 3 2" xfId="35541"/>
    <cellStyle name="SAPBEXaggItem 4" xfId="35542"/>
    <cellStyle name="SAPBEXaggItem 4 2" xfId="35543"/>
    <cellStyle name="SAPBEXaggItemX" xfId="7796"/>
    <cellStyle name="SAPBEXaggItemX 2" xfId="7797"/>
    <cellStyle name="SAPBEXaggItemX 2 2" xfId="7798"/>
    <cellStyle name="SAPBEXaggItemX 2 2 2" xfId="35544"/>
    <cellStyle name="SAPBEXaggItemX 2 3" xfId="7799"/>
    <cellStyle name="SAPBEXaggItemX 2 4" xfId="7800"/>
    <cellStyle name="SAPBEXaggItemX 2 5" xfId="7801"/>
    <cellStyle name="SAPBEXaggItemX 2 6" xfId="15454"/>
    <cellStyle name="SAPBEXaggItemX 2 7" xfId="20082"/>
    <cellStyle name="SAPBEXaggItemX 3" xfId="15236"/>
    <cellStyle name="SAPBEXaggItemX 3 2" xfId="35545"/>
    <cellStyle name="SAPBEXaggItemX 4" xfId="35546"/>
    <cellStyle name="SAPBEXaggItemX 4 2" xfId="35547"/>
    <cellStyle name="SAPBEXchaText" xfId="7802"/>
    <cellStyle name="SAPBEXchaText 2" xfId="7803"/>
    <cellStyle name="SAPBEXchaText 2 2" xfId="7804"/>
    <cellStyle name="SAPBEXchaText 2 2 2" xfId="7805"/>
    <cellStyle name="SAPBEXchaText 2 2 2 2" xfId="7806"/>
    <cellStyle name="SAPBEXchaText 2 2 2 3" xfId="7807"/>
    <cellStyle name="SAPBEXchaText 2 2 2 4" xfId="7808"/>
    <cellStyle name="SAPBEXchaText 2 2 2 5" xfId="7809"/>
    <cellStyle name="SAPBEXchaText 2 2 2 6" xfId="19937"/>
    <cellStyle name="SAPBEXchaText 2 2 2 7" xfId="20218"/>
    <cellStyle name="SAPBEXchaText 2 2 3" xfId="7810"/>
    <cellStyle name="SAPBEXchaText 2 2 4" xfId="7811"/>
    <cellStyle name="SAPBEXchaText 2 2 5" xfId="7812"/>
    <cellStyle name="SAPBEXchaText 2 2 6" xfId="7813"/>
    <cellStyle name="SAPBEXchaText 2 2 7" xfId="17131"/>
    <cellStyle name="SAPBEXchaText 2 2 8" xfId="20157"/>
    <cellStyle name="SAPBEXchaText 2 3" xfId="7814"/>
    <cellStyle name="SAPBEXchaText 2 3 2" xfId="7815"/>
    <cellStyle name="SAPBEXchaText 2 3 3" xfId="7816"/>
    <cellStyle name="SAPBEXchaText 2 3 4" xfId="7817"/>
    <cellStyle name="SAPBEXchaText 2 3 5" xfId="7818"/>
    <cellStyle name="SAPBEXchaText 2 3 6" xfId="19938"/>
    <cellStyle name="SAPBEXchaText 2 3 7" xfId="20219"/>
    <cellStyle name="SAPBEXchaText 2 4" xfId="7819"/>
    <cellStyle name="SAPBEXchaText 2 5" xfId="7820"/>
    <cellStyle name="SAPBEXchaText 2 6" xfId="7821"/>
    <cellStyle name="SAPBEXchaText 2 7" xfId="7822"/>
    <cellStyle name="SAPBEXchaText 2 8" xfId="15455"/>
    <cellStyle name="SAPBEXchaText 2 9" xfId="20083"/>
    <cellStyle name="SAPBEXchaText 3" xfId="7823"/>
    <cellStyle name="SAPBEXchaText 3 10" xfId="20158"/>
    <cellStyle name="SAPBEXchaText 3 2" xfId="7824"/>
    <cellStyle name="SAPBEXchaText 3 2 2" xfId="7825"/>
    <cellStyle name="SAPBEXchaText 3 2 2 2" xfId="7826"/>
    <cellStyle name="SAPBEXchaText 3 2 2 3" xfId="7827"/>
    <cellStyle name="SAPBEXchaText 3 2 2 4" xfId="7828"/>
    <cellStyle name="SAPBEXchaText 3 2 2 5" xfId="7829"/>
    <cellStyle name="SAPBEXchaText 3 2 2 6" xfId="19939"/>
    <cellStyle name="SAPBEXchaText 3 2 2 7" xfId="20220"/>
    <cellStyle name="SAPBEXchaText 3 2 3" xfId="7830"/>
    <cellStyle name="SAPBEXchaText 3 2 4" xfId="7831"/>
    <cellStyle name="SAPBEXchaText 3 2 5" xfId="7832"/>
    <cellStyle name="SAPBEXchaText 3 2 6" xfId="7833"/>
    <cellStyle name="SAPBEXchaText 3 2 7" xfId="17133"/>
    <cellStyle name="SAPBEXchaText 3 2 8" xfId="20159"/>
    <cellStyle name="SAPBEXchaText 3 3" xfId="7834"/>
    <cellStyle name="SAPBEXchaText 3 3 2" xfId="7835"/>
    <cellStyle name="SAPBEXchaText 3 3 2 2" xfId="7836"/>
    <cellStyle name="SAPBEXchaText 3 3 2 3" xfId="7837"/>
    <cellStyle name="SAPBEXchaText 3 3 2 4" xfId="7838"/>
    <cellStyle name="SAPBEXchaText 3 3 2 5" xfId="7839"/>
    <cellStyle name="SAPBEXchaText 3 3 2 6" xfId="19940"/>
    <cellStyle name="SAPBEXchaText 3 3 2 7" xfId="20221"/>
    <cellStyle name="SAPBEXchaText 3 3 3" xfId="7840"/>
    <cellStyle name="SAPBEXchaText 3 3 4" xfId="7841"/>
    <cellStyle name="SAPBEXchaText 3 3 5" xfId="7842"/>
    <cellStyle name="SAPBEXchaText 3 3 6" xfId="7843"/>
    <cellStyle name="SAPBEXchaText 3 3 7" xfId="17134"/>
    <cellStyle name="SAPBEXchaText 3 3 8" xfId="20160"/>
    <cellStyle name="SAPBEXchaText 3 4" xfId="7844"/>
    <cellStyle name="SAPBEXchaText 3 4 2" xfId="7845"/>
    <cellStyle name="SAPBEXchaText 3 4 2 2" xfId="7846"/>
    <cellStyle name="SAPBEXchaText 3 4 2 3" xfId="7847"/>
    <cellStyle name="SAPBEXchaText 3 4 2 4" xfId="7848"/>
    <cellStyle name="SAPBEXchaText 3 4 2 5" xfId="7849"/>
    <cellStyle name="SAPBEXchaText 3 4 2 6" xfId="19941"/>
    <cellStyle name="SAPBEXchaText 3 4 2 7" xfId="20222"/>
    <cellStyle name="SAPBEXchaText 3 4 3" xfId="7850"/>
    <cellStyle name="SAPBEXchaText 3 4 4" xfId="7851"/>
    <cellStyle name="SAPBEXchaText 3 4 5" xfId="7852"/>
    <cellStyle name="SAPBEXchaText 3 4 6" xfId="7853"/>
    <cellStyle name="SAPBEXchaText 3 4 7" xfId="17135"/>
    <cellStyle name="SAPBEXchaText 3 4 8" xfId="20161"/>
    <cellStyle name="SAPBEXchaText 3 5" xfId="7854"/>
    <cellStyle name="SAPBEXchaText 3 6" xfId="7855"/>
    <cellStyle name="SAPBEXchaText 3 7" xfId="7856"/>
    <cellStyle name="SAPBEXchaText 3 8" xfId="7857"/>
    <cellStyle name="SAPBEXchaText 3 9" xfId="17132"/>
    <cellStyle name="SAPBEXchaText 4" xfId="7858"/>
    <cellStyle name="SAPBEXchaText 4 2" xfId="7859"/>
    <cellStyle name="SAPBEXchaText 4 2 2" xfId="7860"/>
    <cellStyle name="SAPBEXchaText 4 2 3" xfId="7861"/>
    <cellStyle name="SAPBEXchaText 4 2 4" xfId="7862"/>
    <cellStyle name="SAPBEXchaText 4 2 5" xfId="7863"/>
    <cellStyle name="SAPBEXchaText 4 2 6" xfId="19942"/>
    <cellStyle name="SAPBEXchaText 4 2 7" xfId="20223"/>
    <cellStyle name="SAPBEXchaText 4 3" xfId="7864"/>
    <cellStyle name="SAPBEXchaText 4 4" xfId="7865"/>
    <cellStyle name="SAPBEXchaText 4 5" xfId="7866"/>
    <cellStyle name="SAPBEXchaText 4 6" xfId="7867"/>
    <cellStyle name="SAPBEXchaText 4 7" xfId="17136"/>
    <cellStyle name="SAPBEXchaText 4 8" xfId="20162"/>
    <cellStyle name="SAPBEXchaText 5" xfId="7868"/>
    <cellStyle name="SAPBEXchaText 5 2" xfId="7869"/>
    <cellStyle name="SAPBEXchaText 5 3" xfId="7870"/>
    <cellStyle name="SAPBEXchaText 5 4" xfId="7871"/>
    <cellStyle name="SAPBEXchaText 5 5" xfId="7872"/>
    <cellStyle name="SAPBEXchaText 5 6" xfId="19943"/>
    <cellStyle name="SAPBEXchaText 5 7" xfId="20224"/>
    <cellStyle name="SAPBEXchaText 6" xfId="15237"/>
    <cellStyle name="SAPBEXexcBad7" xfId="7873"/>
    <cellStyle name="SAPBEXexcBad7 2" xfId="7874"/>
    <cellStyle name="SAPBEXexcBad7 2 2" xfId="7875"/>
    <cellStyle name="SAPBEXexcBad7 2 2 2" xfId="35548"/>
    <cellStyle name="SAPBEXexcBad7 2 3" xfId="7876"/>
    <cellStyle name="SAPBEXexcBad7 2 4" xfId="7877"/>
    <cellStyle name="SAPBEXexcBad7 2 5" xfId="7878"/>
    <cellStyle name="SAPBEXexcBad7 2 6" xfId="15456"/>
    <cellStyle name="SAPBEXexcBad7 2 7" xfId="20084"/>
    <cellStyle name="SAPBEXexcBad7 3" xfId="15238"/>
    <cellStyle name="SAPBEXexcBad7 3 2" xfId="35549"/>
    <cellStyle name="SAPBEXexcBad7 4" xfId="35550"/>
    <cellStyle name="SAPBEXexcBad7 4 2" xfId="35551"/>
    <cellStyle name="SAPBEXexcBad8" xfId="7879"/>
    <cellStyle name="SAPBEXexcBad8 2" xfId="7880"/>
    <cellStyle name="SAPBEXexcBad8 2 2" xfId="7881"/>
    <cellStyle name="SAPBEXexcBad8 2 2 2" xfId="35552"/>
    <cellStyle name="SAPBEXexcBad8 2 3" xfId="7882"/>
    <cellStyle name="SAPBEXexcBad8 2 4" xfId="7883"/>
    <cellStyle name="SAPBEXexcBad8 2 5" xfId="7884"/>
    <cellStyle name="SAPBEXexcBad8 2 6" xfId="15457"/>
    <cellStyle name="SAPBEXexcBad8 2 7" xfId="20085"/>
    <cellStyle name="SAPBEXexcBad8 3" xfId="15239"/>
    <cellStyle name="SAPBEXexcBad8 3 2" xfId="35553"/>
    <cellStyle name="SAPBEXexcBad8 4" xfId="35554"/>
    <cellStyle name="SAPBEXexcBad8 4 2" xfId="35555"/>
    <cellStyle name="SAPBEXexcBad9" xfId="7885"/>
    <cellStyle name="SAPBEXexcBad9 2" xfId="7886"/>
    <cellStyle name="SAPBEXexcBad9 2 2" xfId="7887"/>
    <cellStyle name="SAPBEXexcBad9 2 2 2" xfId="35556"/>
    <cellStyle name="SAPBEXexcBad9 2 3" xfId="7888"/>
    <cellStyle name="SAPBEXexcBad9 2 4" xfId="7889"/>
    <cellStyle name="SAPBEXexcBad9 2 5" xfId="7890"/>
    <cellStyle name="SAPBEXexcBad9 2 6" xfId="15458"/>
    <cellStyle name="SAPBEXexcBad9 2 7" xfId="20086"/>
    <cellStyle name="SAPBEXexcBad9 3" xfId="15240"/>
    <cellStyle name="SAPBEXexcBad9 3 2" xfId="35557"/>
    <cellStyle name="SAPBEXexcBad9 4" xfId="35558"/>
    <cellStyle name="SAPBEXexcBad9 4 2" xfId="35559"/>
    <cellStyle name="SAPBEXexcCritical4" xfId="7891"/>
    <cellStyle name="SAPBEXexcCritical4 2" xfId="7892"/>
    <cellStyle name="SAPBEXexcCritical4 2 2" xfId="7893"/>
    <cellStyle name="SAPBEXexcCritical4 2 2 2" xfId="35560"/>
    <cellStyle name="SAPBEXexcCritical4 2 3" xfId="7894"/>
    <cellStyle name="SAPBEXexcCritical4 2 4" xfId="7895"/>
    <cellStyle name="SAPBEXexcCritical4 2 5" xfId="7896"/>
    <cellStyle name="SAPBEXexcCritical4 2 6" xfId="15459"/>
    <cellStyle name="SAPBEXexcCritical4 2 7" xfId="20087"/>
    <cellStyle name="SAPBEXexcCritical4 3" xfId="15241"/>
    <cellStyle name="SAPBEXexcCritical4 3 2" xfId="35561"/>
    <cellStyle name="SAPBEXexcCritical4 4" xfId="35562"/>
    <cellStyle name="SAPBEXexcCritical4 4 2" xfId="35563"/>
    <cellStyle name="SAPBEXexcCritical5" xfId="7897"/>
    <cellStyle name="SAPBEXexcCritical5 2" xfId="7898"/>
    <cellStyle name="SAPBEXexcCritical5 2 2" xfId="7899"/>
    <cellStyle name="SAPBEXexcCritical5 2 2 2" xfId="35564"/>
    <cellStyle name="SAPBEXexcCritical5 2 3" xfId="7900"/>
    <cellStyle name="SAPBEXexcCritical5 2 4" xfId="7901"/>
    <cellStyle name="SAPBEXexcCritical5 2 5" xfId="7902"/>
    <cellStyle name="SAPBEXexcCritical5 2 6" xfId="15460"/>
    <cellStyle name="SAPBEXexcCritical5 2 7" xfId="20088"/>
    <cellStyle name="SAPBEXexcCritical5 3" xfId="15242"/>
    <cellStyle name="SAPBEXexcCritical5 3 2" xfId="35565"/>
    <cellStyle name="SAPBEXexcCritical5 4" xfId="35566"/>
    <cellStyle name="SAPBEXexcCritical5 4 2" xfId="35567"/>
    <cellStyle name="SAPBEXexcCritical6" xfId="7903"/>
    <cellStyle name="SAPBEXexcCritical6 2" xfId="7904"/>
    <cellStyle name="SAPBEXexcCritical6 2 2" xfId="7905"/>
    <cellStyle name="SAPBEXexcCritical6 2 2 2" xfId="35568"/>
    <cellStyle name="SAPBEXexcCritical6 2 3" xfId="7906"/>
    <cellStyle name="SAPBEXexcCritical6 2 4" xfId="7907"/>
    <cellStyle name="SAPBEXexcCritical6 2 5" xfId="7908"/>
    <cellStyle name="SAPBEXexcCritical6 2 6" xfId="15461"/>
    <cellStyle name="SAPBEXexcCritical6 2 7" xfId="20089"/>
    <cellStyle name="SAPBEXexcCritical6 3" xfId="15243"/>
    <cellStyle name="SAPBEXexcCritical6 3 2" xfId="35569"/>
    <cellStyle name="SAPBEXexcCritical6 4" xfId="35570"/>
    <cellStyle name="SAPBEXexcCritical6 4 2" xfId="35571"/>
    <cellStyle name="SAPBEXexcGood1" xfId="7909"/>
    <cellStyle name="SAPBEXexcGood1 2" xfId="7910"/>
    <cellStyle name="SAPBEXexcGood1 2 2" xfId="7911"/>
    <cellStyle name="SAPBEXexcGood1 2 2 2" xfId="35572"/>
    <cellStyle name="SAPBEXexcGood1 2 3" xfId="7912"/>
    <cellStyle name="SAPBEXexcGood1 2 4" xfId="7913"/>
    <cellStyle name="SAPBEXexcGood1 2 5" xfId="7914"/>
    <cellStyle name="SAPBEXexcGood1 2 6" xfId="15462"/>
    <cellStyle name="SAPBEXexcGood1 2 7" xfId="20090"/>
    <cellStyle name="SAPBEXexcGood1 3" xfId="15244"/>
    <cellStyle name="SAPBEXexcGood1 3 2" xfId="35573"/>
    <cellStyle name="SAPBEXexcGood1 4" xfId="35574"/>
    <cellStyle name="SAPBEXexcGood1 4 2" xfId="35575"/>
    <cellStyle name="SAPBEXexcGood2" xfId="7915"/>
    <cellStyle name="SAPBEXexcGood2 2" xfId="7916"/>
    <cellStyle name="SAPBEXexcGood2 2 2" xfId="7917"/>
    <cellStyle name="SAPBEXexcGood2 2 2 2" xfId="35576"/>
    <cellStyle name="SAPBEXexcGood2 2 3" xfId="7918"/>
    <cellStyle name="SAPBEXexcGood2 2 4" xfId="7919"/>
    <cellStyle name="SAPBEXexcGood2 2 5" xfId="7920"/>
    <cellStyle name="SAPBEXexcGood2 2 6" xfId="15463"/>
    <cellStyle name="SAPBEXexcGood2 2 7" xfId="20091"/>
    <cellStyle name="SAPBEXexcGood2 3" xfId="15245"/>
    <cellStyle name="SAPBEXexcGood2 3 2" xfId="35577"/>
    <cellStyle name="SAPBEXexcGood2 4" xfId="35578"/>
    <cellStyle name="SAPBEXexcGood2 4 2" xfId="35579"/>
    <cellStyle name="SAPBEXexcGood3" xfId="7921"/>
    <cellStyle name="SAPBEXexcGood3 2" xfId="7922"/>
    <cellStyle name="SAPBEXexcGood3 2 2" xfId="7923"/>
    <cellStyle name="SAPBEXexcGood3 2 2 2" xfId="35580"/>
    <cellStyle name="SAPBEXexcGood3 2 3" xfId="7924"/>
    <cellStyle name="SAPBEXexcGood3 2 4" xfId="7925"/>
    <cellStyle name="SAPBEXexcGood3 2 5" xfId="7926"/>
    <cellStyle name="SAPBEXexcGood3 2 6" xfId="15464"/>
    <cellStyle name="SAPBEXexcGood3 2 7" xfId="20092"/>
    <cellStyle name="SAPBEXexcGood3 3" xfId="15246"/>
    <cellStyle name="SAPBEXexcGood3 3 2" xfId="35581"/>
    <cellStyle name="SAPBEXexcGood3 4" xfId="35582"/>
    <cellStyle name="SAPBEXexcGood3 4 2" xfId="35583"/>
    <cellStyle name="SAPBEXfilterDrill" xfId="7927"/>
    <cellStyle name="SAPBEXfilterDrill 2" xfId="7928"/>
    <cellStyle name="SAPBEXfilterDrill 2 2" xfId="7929"/>
    <cellStyle name="SAPBEXfilterDrill 2 2 2" xfId="35584"/>
    <cellStyle name="SAPBEXfilterDrill 2 3" xfId="7930"/>
    <cellStyle name="SAPBEXfilterDrill 2 4" xfId="7931"/>
    <cellStyle name="SAPBEXfilterDrill 2 5" xfId="7932"/>
    <cellStyle name="SAPBEXfilterDrill 2 6" xfId="15465"/>
    <cellStyle name="SAPBEXfilterDrill 2 7" xfId="20093"/>
    <cellStyle name="SAPBEXfilterDrill 3" xfId="15247"/>
    <cellStyle name="SAPBEXfilterDrill 3 2" xfId="35585"/>
    <cellStyle name="SAPBEXfilterDrill 4" xfId="35586"/>
    <cellStyle name="SAPBEXfilterDrill 4 2" xfId="35587"/>
    <cellStyle name="SAPBEXfilterItem" xfId="7933"/>
    <cellStyle name="SAPBEXfilterItem 2" xfId="7934"/>
    <cellStyle name="SAPBEXfilterItem 2 2" xfId="7935"/>
    <cellStyle name="SAPBEXfilterItem 2 2 2" xfId="35588"/>
    <cellStyle name="SAPBEXfilterItem 2 3" xfId="7936"/>
    <cellStyle name="SAPBEXfilterItem 2 4" xfId="7937"/>
    <cellStyle name="SAPBEXfilterItem 2 5" xfId="7938"/>
    <cellStyle name="SAPBEXfilterItem 2 6" xfId="15466"/>
    <cellStyle name="SAPBEXfilterItem 2 7" xfId="20094"/>
    <cellStyle name="SAPBEXfilterItem 3" xfId="15248"/>
    <cellStyle name="SAPBEXfilterItem 3 2" xfId="35589"/>
    <cellStyle name="SAPBEXfilterItem 4" xfId="35590"/>
    <cellStyle name="SAPBEXfilterItem 4 2" xfId="35591"/>
    <cellStyle name="SAPBEXfilterText" xfId="7939"/>
    <cellStyle name="SAPBEXfilterText 2" xfId="10533"/>
    <cellStyle name="SAPBEXfilterText 2 2" xfId="10534"/>
    <cellStyle name="SAPBEXfilterText 2 2 2" xfId="35592"/>
    <cellStyle name="SAPBEXfilterText 2 3" xfId="35593"/>
    <cellStyle name="SAPBEXfilterText 3" xfId="15249"/>
    <cellStyle name="SAPBEXfilterText 3 2" xfId="35594"/>
    <cellStyle name="SAPBEXfilterText 4" xfId="35595"/>
    <cellStyle name="SAPBEXfilterText 4 2" xfId="35596"/>
    <cellStyle name="SAPBEXformats" xfId="7940"/>
    <cellStyle name="SAPBEXformats 2" xfId="7941"/>
    <cellStyle name="SAPBEXformats 2 2" xfId="7942"/>
    <cellStyle name="SAPBEXformats 2 2 2" xfId="7943"/>
    <cellStyle name="SAPBEXformats 2 2 3" xfId="7944"/>
    <cellStyle name="SAPBEXformats 2 2 4" xfId="7945"/>
    <cellStyle name="SAPBEXformats 2 2 5" xfId="7946"/>
    <cellStyle name="SAPBEXformats 2 2 6" xfId="19944"/>
    <cellStyle name="SAPBEXformats 2 2 7" xfId="20225"/>
    <cellStyle name="SAPBEXformats 2 3" xfId="7947"/>
    <cellStyle name="SAPBEXformats 2 4" xfId="7948"/>
    <cellStyle name="SAPBEXformats 2 5" xfId="7949"/>
    <cellStyle name="SAPBEXformats 2 6" xfId="7950"/>
    <cellStyle name="SAPBEXformats 2 7" xfId="15467"/>
    <cellStyle name="SAPBEXformats 2 8" xfId="20095"/>
    <cellStyle name="SAPBEXformats 3" xfId="7951"/>
    <cellStyle name="SAPBEXformats 3 2" xfId="7952"/>
    <cellStyle name="SAPBEXformats 3 2 2" xfId="35597"/>
    <cellStyle name="SAPBEXformats 3 3" xfId="7953"/>
    <cellStyle name="SAPBEXformats 3 4" xfId="7954"/>
    <cellStyle name="SAPBEXformats 3 5" xfId="7955"/>
    <cellStyle name="SAPBEXformats 3 6" xfId="19945"/>
    <cellStyle name="SAPBEXformats 3 7" xfId="20226"/>
    <cellStyle name="SAPBEXformats 4" xfId="15250"/>
    <cellStyle name="SAPBEXformats 4 2" xfId="35598"/>
    <cellStyle name="SAPBEXformats 5" xfId="35599"/>
    <cellStyle name="SAPBEXformats 5 2" xfId="35600"/>
    <cellStyle name="SAPBEXheaderItem" xfId="7956"/>
    <cellStyle name="SAPBEXheaderItem 2" xfId="7957"/>
    <cellStyle name="SAPBEXheaderItem 2 2" xfId="7958"/>
    <cellStyle name="SAPBEXheaderItem 2 2 2" xfId="35601"/>
    <cellStyle name="SAPBEXheaderItem 2 3" xfId="7959"/>
    <cellStyle name="SAPBEXheaderItem 2 4" xfId="7960"/>
    <cellStyle name="SAPBEXheaderItem 2 5" xfId="7961"/>
    <cellStyle name="SAPBEXheaderItem 2 6" xfId="15468"/>
    <cellStyle name="SAPBEXheaderItem 2 7" xfId="20096"/>
    <cellStyle name="SAPBEXheaderItem 3" xfId="15251"/>
    <cellStyle name="SAPBEXheaderItem 3 2" xfId="35602"/>
    <cellStyle name="SAPBEXheaderItem 4" xfId="35603"/>
    <cellStyle name="SAPBEXheaderItem 4 2" xfId="35604"/>
    <cellStyle name="SAPBEXheaderText" xfId="7962"/>
    <cellStyle name="SAPBEXheaderText 2" xfId="7963"/>
    <cellStyle name="SAPBEXheaderText 2 2" xfId="7964"/>
    <cellStyle name="SAPBEXheaderText 2 2 2" xfId="35605"/>
    <cellStyle name="SAPBEXheaderText 2 3" xfId="7965"/>
    <cellStyle name="SAPBEXheaderText 2 4" xfId="7966"/>
    <cellStyle name="SAPBEXheaderText 2 5" xfId="7967"/>
    <cellStyle name="SAPBEXheaderText 2 6" xfId="15469"/>
    <cellStyle name="SAPBEXheaderText 2 7" xfId="20097"/>
    <cellStyle name="SAPBEXheaderText 3" xfId="15252"/>
    <cellStyle name="SAPBEXheaderText 3 2" xfId="35606"/>
    <cellStyle name="SAPBEXheaderText 4" xfId="35607"/>
    <cellStyle name="SAPBEXheaderText 4 2" xfId="35608"/>
    <cellStyle name="SAPBEXHLevel0" xfId="7968"/>
    <cellStyle name="SAPBEXHLevel0 2" xfId="7969"/>
    <cellStyle name="SAPBEXHLevel0 2 2" xfId="7970"/>
    <cellStyle name="SAPBEXHLevel0 2 2 2" xfId="7971"/>
    <cellStyle name="SAPBEXHLevel0 2 2 3" xfId="7972"/>
    <cellStyle name="SAPBEXHLevel0 2 2 4" xfId="7973"/>
    <cellStyle name="SAPBEXHLevel0 2 2 5" xfId="7974"/>
    <cellStyle name="SAPBEXHLevel0 2 2 6" xfId="19946"/>
    <cellStyle name="SAPBEXHLevel0 2 2 7" xfId="20227"/>
    <cellStyle name="SAPBEXHLevel0 2 3" xfId="7975"/>
    <cellStyle name="SAPBEXHLevel0 2 4" xfId="7976"/>
    <cellStyle name="SAPBEXHLevel0 2 5" xfId="7977"/>
    <cellStyle name="SAPBEXHLevel0 2 6" xfId="7978"/>
    <cellStyle name="SAPBEXHLevel0 2 7" xfId="15470"/>
    <cellStyle name="SAPBEXHLevel0 2 8" xfId="20098"/>
    <cellStyle name="SAPBEXHLevel0 3" xfId="7979"/>
    <cellStyle name="SAPBEXHLevel0 3 2" xfId="7980"/>
    <cellStyle name="SAPBEXHLevel0 3 2 2" xfId="35609"/>
    <cellStyle name="SAPBEXHLevel0 3 3" xfId="7981"/>
    <cellStyle name="SAPBEXHLevel0 3 4" xfId="7982"/>
    <cellStyle name="SAPBEXHLevel0 3 5" xfId="7983"/>
    <cellStyle name="SAPBEXHLevel0 3 6" xfId="19947"/>
    <cellStyle name="SAPBEXHLevel0 3 7" xfId="20228"/>
    <cellStyle name="SAPBEXHLevel0 4" xfId="15253"/>
    <cellStyle name="SAPBEXHLevel0 4 2" xfId="35610"/>
    <cellStyle name="SAPBEXHLevel0 5" xfId="35611"/>
    <cellStyle name="SAPBEXHLevel0 5 2" xfId="35612"/>
    <cellStyle name="SAPBEXHLevel0X" xfId="7984"/>
    <cellStyle name="SAPBEXHLevel0X 2" xfId="7985"/>
    <cellStyle name="SAPBEXHLevel0X 2 2" xfId="7986"/>
    <cellStyle name="SAPBEXHLevel0X 2 2 2" xfId="7987"/>
    <cellStyle name="SAPBEXHLevel0X 2 2 2 2" xfId="7988"/>
    <cellStyle name="SAPBEXHLevel0X 2 2 2 3" xfId="7989"/>
    <cellStyle name="SAPBEXHLevel0X 2 2 2 4" xfId="7990"/>
    <cellStyle name="SAPBEXHLevel0X 2 2 2 5" xfId="7991"/>
    <cellStyle name="SAPBEXHLevel0X 2 2 2 6" xfId="19948"/>
    <cellStyle name="SAPBEXHLevel0X 2 2 2 7" xfId="20229"/>
    <cellStyle name="SAPBEXHLevel0X 2 2 3" xfId="7992"/>
    <cellStyle name="SAPBEXHLevel0X 2 2 4" xfId="7993"/>
    <cellStyle name="SAPBEXHLevel0X 2 2 5" xfId="7994"/>
    <cellStyle name="SAPBEXHLevel0X 2 2 6" xfId="7995"/>
    <cellStyle name="SAPBEXHLevel0X 2 2 7" xfId="17137"/>
    <cellStyle name="SAPBEXHLevel0X 2 2 8" xfId="20163"/>
    <cellStyle name="SAPBEXHLevel0X 2 3" xfId="7996"/>
    <cellStyle name="SAPBEXHLevel0X 2 3 2" xfId="7997"/>
    <cellStyle name="SAPBEXHLevel0X 2 3 3" xfId="7998"/>
    <cellStyle name="SAPBEXHLevel0X 2 3 4" xfId="7999"/>
    <cellStyle name="SAPBEXHLevel0X 2 3 5" xfId="8000"/>
    <cellStyle name="SAPBEXHLevel0X 2 3 6" xfId="19949"/>
    <cellStyle name="SAPBEXHLevel0X 2 3 7" xfId="20230"/>
    <cellStyle name="SAPBEXHLevel0X 2 4" xfId="8001"/>
    <cellStyle name="SAPBEXHLevel0X 2 5" xfId="8002"/>
    <cellStyle name="SAPBEXHLevel0X 2 6" xfId="8003"/>
    <cellStyle name="SAPBEXHLevel0X 2 7" xfId="8004"/>
    <cellStyle name="SAPBEXHLevel0X 2 8" xfId="15471"/>
    <cellStyle name="SAPBEXHLevel0X 2 9" xfId="20099"/>
    <cellStyle name="SAPBEXHLevel0X 3" xfId="8005"/>
    <cellStyle name="SAPBEXHLevel0X 3 10" xfId="20164"/>
    <cellStyle name="SAPBEXHLevel0X 3 2" xfId="8006"/>
    <cellStyle name="SAPBEXHLevel0X 3 2 2" xfId="8007"/>
    <cellStyle name="SAPBEXHLevel0X 3 2 2 2" xfId="8008"/>
    <cellStyle name="SAPBEXHLevel0X 3 2 2 3" xfId="8009"/>
    <cellStyle name="SAPBEXHLevel0X 3 2 2 4" xfId="8010"/>
    <cellStyle name="SAPBEXHLevel0X 3 2 2 5" xfId="8011"/>
    <cellStyle name="SAPBEXHLevel0X 3 2 2 6" xfId="19950"/>
    <cellStyle name="SAPBEXHLevel0X 3 2 2 7" xfId="20231"/>
    <cellStyle name="SAPBEXHLevel0X 3 2 3" xfId="8012"/>
    <cellStyle name="SAPBEXHLevel0X 3 2 4" xfId="8013"/>
    <cellStyle name="SAPBEXHLevel0X 3 2 5" xfId="8014"/>
    <cellStyle name="SAPBEXHLevel0X 3 2 6" xfId="8015"/>
    <cellStyle name="SAPBEXHLevel0X 3 2 7" xfId="17139"/>
    <cellStyle name="SAPBEXHLevel0X 3 2 8" xfId="20165"/>
    <cellStyle name="SAPBEXHLevel0X 3 3" xfId="8016"/>
    <cellStyle name="SAPBEXHLevel0X 3 3 2" xfId="8017"/>
    <cellStyle name="SAPBEXHLevel0X 3 3 2 2" xfId="8018"/>
    <cellStyle name="SAPBEXHLevel0X 3 3 2 3" xfId="8019"/>
    <cellStyle name="SAPBEXHLevel0X 3 3 2 4" xfId="8020"/>
    <cellStyle name="SAPBEXHLevel0X 3 3 2 5" xfId="8021"/>
    <cellStyle name="SAPBEXHLevel0X 3 3 2 6" xfId="19951"/>
    <cellStyle name="SAPBEXHLevel0X 3 3 2 7" xfId="20232"/>
    <cellStyle name="SAPBEXHLevel0X 3 3 3" xfId="8022"/>
    <cellStyle name="SAPBEXHLevel0X 3 3 4" xfId="8023"/>
    <cellStyle name="SAPBEXHLevel0X 3 3 5" xfId="8024"/>
    <cellStyle name="SAPBEXHLevel0X 3 3 6" xfId="8025"/>
    <cellStyle name="SAPBEXHLevel0X 3 3 7" xfId="17140"/>
    <cellStyle name="SAPBEXHLevel0X 3 3 8" xfId="20166"/>
    <cellStyle name="SAPBEXHLevel0X 3 4" xfId="8026"/>
    <cellStyle name="SAPBEXHLevel0X 3 4 2" xfId="8027"/>
    <cellStyle name="SAPBEXHLevel0X 3 4 2 2" xfId="8028"/>
    <cellStyle name="SAPBEXHLevel0X 3 4 2 3" xfId="8029"/>
    <cellStyle name="SAPBEXHLevel0X 3 4 2 4" xfId="8030"/>
    <cellStyle name="SAPBEXHLevel0X 3 4 2 5" xfId="8031"/>
    <cellStyle name="SAPBEXHLevel0X 3 4 2 6" xfId="19952"/>
    <cellStyle name="SAPBEXHLevel0X 3 4 2 7" xfId="20233"/>
    <cellStyle name="SAPBEXHLevel0X 3 4 3" xfId="8032"/>
    <cellStyle name="SAPBEXHLevel0X 3 4 4" xfId="8033"/>
    <cellStyle name="SAPBEXHLevel0X 3 4 5" xfId="8034"/>
    <cellStyle name="SAPBEXHLevel0X 3 4 6" xfId="8035"/>
    <cellStyle name="SAPBEXHLevel0X 3 4 7" xfId="17141"/>
    <cellStyle name="SAPBEXHLevel0X 3 4 8" xfId="20167"/>
    <cellStyle name="SAPBEXHLevel0X 3 5" xfId="8036"/>
    <cellStyle name="SAPBEXHLevel0X 3 6" xfId="8037"/>
    <cellStyle name="SAPBEXHLevel0X 3 7" xfId="8038"/>
    <cellStyle name="SAPBEXHLevel0X 3 8" xfId="8039"/>
    <cellStyle name="SAPBEXHLevel0X 3 9" xfId="17138"/>
    <cellStyle name="SAPBEXHLevel0X 4" xfId="8040"/>
    <cellStyle name="SAPBEXHLevel0X 4 2" xfId="8041"/>
    <cellStyle name="SAPBEXHLevel0X 4 2 2" xfId="8042"/>
    <cellStyle name="SAPBEXHLevel0X 4 2 3" xfId="8043"/>
    <cellStyle name="SAPBEXHLevel0X 4 2 4" xfId="8044"/>
    <cellStyle name="SAPBEXHLevel0X 4 2 5" xfId="8045"/>
    <cellStyle name="SAPBEXHLevel0X 4 2 6" xfId="19953"/>
    <cellStyle name="SAPBEXHLevel0X 4 2 7" xfId="20234"/>
    <cellStyle name="SAPBEXHLevel0X 4 3" xfId="8046"/>
    <cellStyle name="SAPBEXHLevel0X 4 4" xfId="8047"/>
    <cellStyle name="SAPBEXHLevel0X 4 5" xfId="8048"/>
    <cellStyle name="SAPBEXHLevel0X 4 6" xfId="8049"/>
    <cellStyle name="SAPBEXHLevel0X 4 7" xfId="17142"/>
    <cellStyle name="SAPBEXHLevel0X 4 8" xfId="20168"/>
    <cellStyle name="SAPBEXHLevel0X 5" xfId="8050"/>
    <cellStyle name="SAPBEXHLevel0X 5 2" xfId="8051"/>
    <cellStyle name="SAPBEXHLevel0X 5 3" xfId="8052"/>
    <cellStyle name="SAPBEXHLevel0X 5 4" xfId="8053"/>
    <cellStyle name="SAPBEXHLevel0X 5 5" xfId="8054"/>
    <cellStyle name="SAPBEXHLevel0X 5 6" xfId="19954"/>
    <cellStyle name="SAPBEXHLevel0X 5 7" xfId="20235"/>
    <cellStyle name="SAPBEXHLevel0X 6" xfId="15254"/>
    <cellStyle name="SAPBEXHLevel1" xfId="8055"/>
    <cellStyle name="SAPBEXHLevel1 2" xfId="8056"/>
    <cellStyle name="SAPBEXHLevel1 2 2" xfId="8057"/>
    <cellStyle name="SAPBEXHLevel1 2 2 2" xfId="8058"/>
    <cellStyle name="SAPBEXHLevel1 2 2 3" xfId="8059"/>
    <cellStyle name="SAPBEXHLevel1 2 2 4" xfId="8060"/>
    <cellStyle name="SAPBEXHLevel1 2 2 5" xfId="8061"/>
    <cellStyle name="SAPBEXHLevel1 2 2 6" xfId="19955"/>
    <cellStyle name="SAPBEXHLevel1 2 2 7" xfId="20236"/>
    <cellStyle name="SAPBEXHLevel1 2 3" xfId="8062"/>
    <cellStyle name="SAPBEXHLevel1 2 4" xfId="8063"/>
    <cellStyle name="SAPBEXHLevel1 2 5" xfId="8064"/>
    <cellStyle name="SAPBEXHLevel1 2 6" xfId="8065"/>
    <cellStyle name="SAPBEXHLevel1 2 7" xfId="15472"/>
    <cellStyle name="SAPBEXHLevel1 2 8" xfId="20100"/>
    <cellStyle name="SAPBEXHLevel1 3" xfId="8066"/>
    <cellStyle name="SAPBEXHLevel1 3 2" xfId="8067"/>
    <cellStyle name="SAPBEXHLevel1 3 2 2" xfId="35613"/>
    <cellStyle name="SAPBEXHLevel1 3 3" xfId="8068"/>
    <cellStyle name="SAPBEXHLevel1 3 4" xfId="8069"/>
    <cellStyle name="SAPBEXHLevel1 3 5" xfId="8070"/>
    <cellStyle name="SAPBEXHLevel1 3 6" xfId="19956"/>
    <cellStyle name="SAPBEXHLevel1 3 7" xfId="20237"/>
    <cellStyle name="SAPBEXHLevel1 4" xfId="15255"/>
    <cellStyle name="SAPBEXHLevel1 4 2" xfId="35614"/>
    <cellStyle name="SAPBEXHLevel1 5" xfId="35615"/>
    <cellStyle name="SAPBEXHLevel1 5 2" xfId="35616"/>
    <cellStyle name="SAPBEXHLevel1X" xfId="8071"/>
    <cellStyle name="SAPBEXHLevel1X 2" xfId="8072"/>
    <cellStyle name="SAPBEXHLevel1X 2 2" xfId="8073"/>
    <cellStyle name="SAPBEXHLevel1X 2 2 2" xfId="8074"/>
    <cellStyle name="SAPBEXHLevel1X 2 2 3" xfId="8075"/>
    <cellStyle name="SAPBEXHLevel1X 2 2 4" xfId="8076"/>
    <cellStyle name="SAPBEXHLevel1X 2 2 5" xfId="8077"/>
    <cellStyle name="SAPBEXHLevel1X 2 2 6" xfId="19957"/>
    <cellStyle name="SAPBEXHLevel1X 2 2 7" xfId="20238"/>
    <cellStyle name="SAPBEXHLevel1X 2 3" xfId="8078"/>
    <cellStyle name="SAPBEXHLevel1X 2 4" xfId="8079"/>
    <cellStyle name="SAPBEXHLevel1X 2 5" xfId="8080"/>
    <cellStyle name="SAPBEXHLevel1X 2 6" xfId="8081"/>
    <cellStyle name="SAPBEXHLevel1X 2 7" xfId="15473"/>
    <cellStyle name="SAPBEXHLevel1X 2 8" xfId="20101"/>
    <cellStyle name="SAPBEXHLevel1X 3" xfId="8082"/>
    <cellStyle name="SAPBEXHLevel1X 3 2" xfId="8083"/>
    <cellStyle name="SAPBEXHLevel1X 3 2 2" xfId="35617"/>
    <cellStyle name="SAPBEXHLevel1X 3 3" xfId="8084"/>
    <cellStyle name="SAPBEXHLevel1X 3 4" xfId="8085"/>
    <cellStyle name="SAPBEXHLevel1X 3 5" xfId="8086"/>
    <cellStyle name="SAPBEXHLevel1X 3 6" xfId="19958"/>
    <cellStyle name="SAPBEXHLevel1X 3 7" xfId="20239"/>
    <cellStyle name="SAPBEXHLevel1X 4" xfId="15256"/>
    <cellStyle name="SAPBEXHLevel1X 4 2" xfId="35618"/>
    <cellStyle name="SAPBEXHLevel1X 5" xfId="35619"/>
    <cellStyle name="SAPBEXHLevel1X 5 2" xfId="35620"/>
    <cellStyle name="SAPBEXHLevel2" xfId="8087"/>
    <cellStyle name="SAPBEXHLevel2 2" xfId="8088"/>
    <cellStyle name="SAPBEXHLevel2 2 2" xfId="8089"/>
    <cellStyle name="SAPBEXHLevel2 2 2 2" xfId="8090"/>
    <cellStyle name="SAPBEXHLevel2 2 2 3" xfId="8091"/>
    <cellStyle name="SAPBEXHLevel2 2 2 4" xfId="8092"/>
    <cellStyle name="SAPBEXHLevel2 2 2 5" xfId="8093"/>
    <cellStyle name="SAPBEXHLevel2 2 2 6" xfId="19959"/>
    <cellStyle name="SAPBEXHLevel2 2 2 7" xfId="20240"/>
    <cellStyle name="SAPBEXHLevel2 2 3" xfId="8094"/>
    <cellStyle name="SAPBEXHLevel2 2 4" xfId="8095"/>
    <cellStyle name="SAPBEXHLevel2 2 5" xfId="8096"/>
    <cellStyle name="SAPBEXHLevel2 2 6" xfId="8097"/>
    <cellStyle name="SAPBEXHLevel2 2 7" xfId="15474"/>
    <cellStyle name="SAPBEXHLevel2 2 8" xfId="20102"/>
    <cellStyle name="SAPBEXHLevel2 3" xfId="8098"/>
    <cellStyle name="SAPBEXHLevel2 3 2" xfId="8099"/>
    <cellStyle name="SAPBEXHLevel2 3 2 2" xfId="35621"/>
    <cellStyle name="SAPBEXHLevel2 3 3" xfId="8100"/>
    <cellStyle name="SAPBEXHLevel2 3 4" xfId="8101"/>
    <cellStyle name="SAPBEXHLevel2 3 5" xfId="8102"/>
    <cellStyle name="SAPBEXHLevel2 3 6" xfId="19960"/>
    <cellStyle name="SAPBEXHLevel2 3 7" xfId="20241"/>
    <cellStyle name="SAPBEXHLevel2 4" xfId="15257"/>
    <cellStyle name="SAPBEXHLevel2 4 2" xfId="35622"/>
    <cellStyle name="SAPBEXHLevel2 5" xfId="35623"/>
    <cellStyle name="SAPBEXHLevel2 5 2" xfId="35624"/>
    <cellStyle name="SAPBEXHLevel2X" xfId="8103"/>
    <cellStyle name="SAPBEXHLevel2X 2" xfId="8104"/>
    <cellStyle name="SAPBEXHLevel2X 2 2" xfId="8105"/>
    <cellStyle name="SAPBEXHLevel2X 2 2 2" xfId="8106"/>
    <cellStyle name="SAPBEXHLevel2X 2 2 3" xfId="8107"/>
    <cellStyle name="SAPBEXHLevel2X 2 2 4" xfId="8108"/>
    <cellStyle name="SAPBEXHLevel2X 2 2 5" xfId="8109"/>
    <cellStyle name="SAPBEXHLevel2X 2 2 6" xfId="19961"/>
    <cellStyle name="SAPBEXHLevel2X 2 2 7" xfId="20242"/>
    <cellStyle name="SAPBEXHLevel2X 2 3" xfId="8110"/>
    <cellStyle name="SAPBEXHLevel2X 2 4" xfId="8111"/>
    <cellStyle name="SAPBEXHLevel2X 2 5" xfId="8112"/>
    <cellStyle name="SAPBEXHLevel2X 2 6" xfId="8113"/>
    <cellStyle name="SAPBEXHLevel2X 2 7" xfId="15475"/>
    <cellStyle name="SAPBEXHLevel2X 2 8" xfId="20103"/>
    <cellStyle name="SAPBEXHLevel2X 3" xfId="8114"/>
    <cellStyle name="SAPBEXHLevel2X 3 2" xfId="8115"/>
    <cellStyle name="SAPBEXHLevel2X 3 2 2" xfId="35625"/>
    <cellStyle name="SAPBEXHLevel2X 3 3" xfId="8116"/>
    <cellStyle name="SAPBEXHLevel2X 3 4" xfId="8117"/>
    <cellStyle name="SAPBEXHLevel2X 3 5" xfId="8118"/>
    <cellStyle name="SAPBEXHLevel2X 3 6" xfId="19962"/>
    <cellStyle name="SAPBEXHLevel2X 3 7" xfId="20243"/>
    <cellStyle name="SAPBEXHLevel2X 4" xfId="15258"/>
    <cellStyle name="SAPBEXHLevel2X 4 2" xfId="35626"/>
    <cellStyle name="SAPBEXHLevel2X 5" xfId="35627"/>
    <cellStyle name="SAPBEXHLevel2X 5 2" xfId="35628"/>
    <cellStyle name="SAPBEXHLevel3" xfId="8119"/>
    <cellStyle name="SAPBEXHLevel3 2" xfId="8120"/>
    <cellStyle name="SAPBEXHLevel3 2 2" xfId="8121"/>
    <cellStyle name="SAPBEXHLevel3 2 2 2" xfId="8122"/>
    <cellStyle name="SAPBEXHLevel3 2 2 3" xfId="8123"/>
    <cellStyle name="SAPBEXHLevel3 2 2 4" xfId="8124"/>
    <cellStyle name="SAPBEXHLevel3 2 2 5" xfId="8125"/>
    <cellStyle name="SAPBEXHLevel3 2 2 6" xfId="19963"/>
    <cellStyle name="SAPBEXHLevel3 2 2 7" xfId="20244"/>
    <cellStyle name="SAPBEXHLevel3 2 3" xfId="8126"/>
    <cellStyle name="SAPBEXHLevel3 2 4" xfId="8127"/>
    <cellStyle name="SAPBEXHLevel3 2 5" xfId="8128"/>
    <cellStyle name="SAPBEXHLevel3 2 6" xfId="8129"/>
    <cellStyle name="SAPBEXHLevel3 2 7" xfId="15476"/>
    <cellStyle name="SAPBEXHLevel3 2 8" xfId="20104"/>
    <cellStyle name="SAPBEXHLevel3 3" xfId="8130"/>
    <cellStyle name="SAPBEXHLevel3 3 2" xfId="8131"/>
    <cellStyle name="SAPBEXHLevel3 3 2 2" xfId="35629"/>
    <cellStyle name="SAPBEXHLevel3 3 3" xfId="8132"/>
    <cellStyle name="SAPBEXHLevel3 3 4" xfId="8133"/>
    <cellStyle name="SAPBEXHLevel3 3 5" xfId="8134"/>
    <cellStyle name="SAPBEXHLevel3 3 6" xfId="19964"/>
    <cellStyle name="SAPBEXHLevel3 3 7" xfId="20245"/>
    <cellStyle name="SAPBEXHLevel3 4" xfId="15259"/>
    <cellStyle name="SAPBEXHLevel3 4 2" xfId="35630"/>
    <cellStyle name="SAPBEXHLevel3 5" xfId="35631"/>
    <cellStyle name="SAPBEXHLevel3 5 2" xfId="35632"/>
    <cellStyle name="SAPBEXHLevel3X" xfId="8135"/>
    <cellStyle name="SAPBEXHLevel3X 2" xfId="8136"/>
    <cellStyle name="SAPBEXHLevel3X 2 2" xfId="8137"/>
    <cellStyle name="SAPBEXHLevel3X 2 2 2" xfId="8138"/>
    <cellStyle name="SAPBEXHLevel3X 2 2 3" xfId="8139"/>
    <cellStyle name="SAPBEXHLevel3X 2 2 4" xfId="8140"/>
    <cellStyle name="SAPBEXHLevel3X 2 2 5" xfId="8141"/>
    <cellStyle name="SAPBEXHLevel3X 2 2 6" xfId="19965"/>
    <cellStyle name="SAPBEXHLevel3X 2 2 7" xfId="20246"/>
    <cellStyle name="SAPBEXHLevel3X 2 3" xfId="8142"/>
    <cellStyle name="SAPBEXHLevel3X 2 4" xfId="8143"/>
    <cellStyle name="SAPBEXHLevel3X 2 5" xfId="8144"/>
    <cellStyle name="SAPBEXHLevel3X 2 6" xfId="8145"/>
    <cellStyle name="SAPBEXHLevel3X 2 7" xfId="15477"/>
    <cellStyle name="SAPBEXHLevel3X 2 8" xfId="20105"/>
    <cellStyle name="SAPBEXHLevel3X 3" xfId="8146"/>
    <cellStyle name="SAPBEXHLevel3X 3 2" xfId="8147"/>
    <cellStyle name="SAPBEXHLevel3X 3 2 2" xfId="35633"/>
    <cellStyle name="SAPBEXHLevel3X 3 3" xfId="8148"/>
    <cellStyle name="SAPBEXHLevel3X 3 4" xfId="8149"/>
    <cellStyle name="SAPBEXHLevel3X 3 5" xfId="8150"/>
    <cellStyle name="SAPBEXHLevel3X 3 6" xfId="19966"/>
    <cellStyle name="SAPBEXHLevel3X 3 7" xfId="20247"/>
    <cellStyle name="SAPBEXHLevel3X 4" xfId="15260"/>
    <cellStyle name="SAPBEXHLevel3X 4 2" xfId="35634"/>
    <cellStyle name="SAPBEXHLevel3X 5" xfId="35635"/>
    <cellStyle name="SAPBEXHLevel3X 5 2" xfId="35636"/>
    <cellStyle name="SAPBEXinputData" xfId="8151"/>
    <cellStyle name="SAPBEXinputData 2" xfId="8152"/>
    <cellStyle name="SAPBEXinputData 2 2" xfId="8153"/>
    <cellStyle name="SAPBEXinputData 2 2 2" xfId="8154"/>
    <cellStyle name="SAPBEXinputData 2 2 3" xfId="8155"/>
    <cellStyle name="SAPBEXinputData 2 2 4" xfId="8156"/>
    <cellStyle name="SAPBEXinputData 2 2 5" xfId="8157"/>
    <cellStyle name="SAPBEXinputData 2 2 6" xfId="19967"/>
    <cellStyle name="SAPBEXinputData 2 2 7" xfId="20248"/>
    <cellStyle name="SAPBEXinputData 2 3" xfId="8158"/>
    <cellStyle name="SAPBEXinputData 2 4" xfId="8159"/>
    <cellStyle name="SAPBEXinputData 2 5" xfId="8160"/>
    <cellStyle name="SAPBEXinputData 2 6" xfId="8161"/>
    <cellStyle name="SAPBEXinputData 2 7" xfId="15478"/>
    <cellStyle name="SAPBEXinputData 2 8" xfId="20106"/>
    <cellStyle name="SAPBEXinputData 3" xfId="8162"/>
    <cellStyle name="SAPBEXinputData 3 2" xfId="8163"/>
    <cellStyle name="SAPBEXinputData 3 3" xfId="8164"/>
    <cellStyle name="SAPBEXinputData 3 4" xfId="8165"/>
    <cellStyle name="SAPBEXinputData 3 5" xfId="8166"/>
    <cellStyle name="SAPBEXinputData 3 6" xfId="19968"/>
    <cellStyle name="SAPBEXinputData 3 7" xfId="20249"/>
    <cellStyle name="SAPBEXinputData 4" xfId="15261"/>
    <cellStyle name="SAPBEXItemHeader" xfId="10932"/>
    <cellStyle name="SAPBEXItemHeader 2" xfId="35637"/>
    <cellStyle name="SAPBEXresData" xfId="8167"/>
    <cellStyle name="SAPBEXresData 2" xfId="8168"/>
    <cellStyle name="SAPBEXresData 2 2" xfId="8169"/>
    <cellStyle name="SAPBEXresData 2 2 2" xfId="35638"/>
    <cellStyle name="SAPBEXresData 2 3" xfId="8170"/>
    <cellStyle name="SAPBEXresData 2 4" xfId="8171"/>
    <cellStyle name="SAPBEXresData 2 5" xfId="8172"/>
    <cellStyle name="SAPBEXresData 2 6" xfId="15479"/>
    <cellStyle name="SAPBEXresData 2 7" xfId="20107"/>
    <cellStyle name="SAPBEXresData 3" xfId="15262"/>
    <cellStyle name="SAPBEXresData 3 2" xfId="35639"/>
    <cellStyle name="SAPBEXresData 4" xfId="35640"/>
    <cellStyle name="SAPBEXresData 4 2" xfId="35641"/>
    <cellStyle name="SAPBEXresDataEmph" xfId="8173"/>
    <cellStyle name="SAPBEXresDataEmph 2" xfId="8174"/>
    <cellStyle name="SAPBEXresDataEmph 2 2" xfId="8175"/>
    <cellStyle name="SAPBEXresDataEmph 2 2 2" xfId="35642"/>
    <cellStyle name="SAPBEXresDataEmph 2 3" xfId="8176"/>
    <cellStyle name="SAPBEXresDataEmph 2 4" xfId="8177"/>
    <cellStyle name="SAPBEXresDataEmph 2 5" xfId="8178"/>
    <cellStyle name="SAPBEXresDataEmph 2 6" xfId="15480"/>
    <cellStyle name="SAPBEXresDataEmph 2 7" xfId="20108"/>
    <cellStyle name="SAPBEXresDataEmph 3" xfId="15263"/>
    <cellStyle name="SAPBEXresDataEmph 3 2" xfId="35643"/>
    <cellStyle name="SAPBEXresDataEmph 4" xfId="35644"/>
    <cellStyle name="SAPBEXresDataEmph 4 2" xfId="35645"/>
    <cellStyle name="SAPBEXresItem" xfId="8179"/>
    <cellStyle name="SAPBEXresItem 2" xfId="8180"/>
    <cellStyle name="SAPBEXresItem 2 2" xfId="8181"/>
    <cellStyle name="SAPBEXresItem 2 2 2" xfId="35646"/>
    <cellStyle name="SAPBEXresItem 2 3" xfId="8182"/>
    <cellStyle name="SAPBEXresItem 2 4" xfId="8183"/>
    <cellStyle name="SAPBEXresItem 2 5" xfId="8184"/>
    <cellStyle name="SAPBEXresItem 2 6" xfId="15481"/>
    <cellStyle name="SAPBEXresItem 2 7" xfId="20109"/>
    <cellStyle name="SAPBEXresItem 3" xfId="15264"/>
    <cellStyle name="SAPBEXresItem 3 2" xfId="35647"/>
    <cellStyle name="SAPBEXresItem 4" xfId="35648"/>
    <cellStyle name="SAPBEXresItem 4 2" xfId="35649"/>
    <cellStyle name="SAPBEXresItemX" xfId="8185"/>
    <cellStyle name="SAPBEXresItemX 2" xfId="8186"/>
    <cellStyle name="SAPBEXresItemX 2 2" xfId="8187"/>
    <cellStyle name="SAPBEXresItemX 2 2 2" xfId="35650"/>
    <cellStyle name="SAPBEXresItemX 2 3" xfId="8188"/>
    <cellStyle name="SAPBEXresItemX 2 4" xfId="8189"/>
    <cellStyle name="SAPBEXresItemX 2 5" xfId="8190"/>
    <cellStyle name="SAPBEXresItemX 2 6" xfId="15482"/>
    <cellStyle name="SAPBEXresItemX 2 7" xfId="20110"/>
    <cellStyle name="SAPBEXresItemX 3" xfId="15265"/>
    <cellStyle name="SAPBEXresItemX 3 2" xfId="35651"/>
    <cellStyle name="SAPBEXresItemX 4" xfId="35652"/>
    <cellStyle name="SAPBEXresItemX 4 2" xfId="35653"/>
    <cellStyle name="SAPBEXstdData" xfId="8191"/>
    <cellStyle name="SAPBEXstdData 2" xfId="8192"/>
    <cellStyle name="SAPBEXstdData 2 2" xfId="8193"/>
    <cellStyle name="SAPBEXstdData 2 2 2" xfId="35654"/>
    <cellStyle name="SAPBEXstdData 2 2 3" xfId="35655"/>
    <cellStyle name="SAPBEXstdData 2 3" xfId="8194"/>
    <cellStyle name="SAPBEXstdData 2 3 2" xfId="35656"/>
    <cellStyle name="SAPBEXstdData 2 4" xfId="8195"/>
    <cellStyle name="SAPBEXstdData 2 5" xfId="8196"/>
    <cellStyle name="SAPBEXstdData 2 6" xfId="15267"/>
    <cellStyle name="SAPBEXstdData 2 7" xfId="20050"/>
    <cellStyle name="SAPBEXstdData 3" xfId="8197"/>
    <cellStyle name="SAPBEXstdData 3 2" xfId="8198"/>
    <cellStyle name="SAPBEXstdData 3 2 2" xfId="35657"/>
    <cellStyle name="SAPBEXstdData 3 3" xfId="8199"/>
    <cellStyle name="SAPBEXstdData 3 4" xfId="8200"/>
    <cellStyle name="SAPBEXstdData 3 5" xfId="8201"/>
    <cellStyle name="SAPBEXstdData 3 6" xfId="15483"/>
    <cellStyle name="SAPBEXstdData 3 7" xfId="20111"/>
    <cellStyle name="SAPBEXstdData 4" xfId="12984"/>
    <cellStyle name="SAPBEXstdData 4 2" xfId="35658"/>
    <cellStyle name="SAPBEXstdData 4 3" xfId="35659"/>
    <cellStyle name="SAPBEXstdData 5" xfId="15266"/>
    <cellStyle name="SAPBEXstdData 5 2" xfId="35660"/>
    <cellStyle name="SAPBEXstdDataEmph" xfId="8202"/>
    <cellStyle name="SAPBEXstdDataEmph 2" xfId="8203"/>
    <cellStyle name="SAPBEXstdDataEmph 2 2" xfId="8204"/>
    <cellStyle name="SAPBEXstdDataEmph 2 2 2" xfId="35661"/>
    <cellStyle name="SAPBEXstdDataEmph 2 3" xfId="8205"/>
    <cellStyle name="SAPBEXstdDataEmph 2 4" xfId="8206"/>
    <cellStyle name="SAPBEXstdDataEmph 2 5" xfId="8207"/>
    <cellStyle name="SAPBEXstdDataEmph 2 6" xfId="15484"/>
    <cellStyle name="SAPBEXstdDataEmph 2 7" xfId="20112"/>
    <cellStyle name="SAPBEXstdDataEmph 3" xfId="15268"/>
    <cellStyle name="SAPBEXstdDataEmph 3 2" xfId="35662"/>
    <cellStyle name="SAPBEXstdDataEmph 4" xfId="35663"/>
    <cellStyle name="SAPBEXstdDataEmph 4 2" xfId="35664"/>
    <cellStyle name="SAPBEXstdItem" xfId="8208"/>
    <cellStyle name="SAPBEXstdItem 2" xfId="8209"/>
    <cellStyle name="SAPBEXstdItem 2 2" xfId="8210"/>
    <cellStyle name="SAPBEXstdItem 2 2 2" xfId="8211"/>
    <cellStyle name="SAPBEXstdItem 2 2 2 2" xfId="8212"/>
    <cellStyle name="SAPBEXstdItem 2 2 2 3" xfId="8213"/>
    <cellStyle name="SAPBEXstdItem 2 2 2 4" xfId="8214"/>
    <cellStyle name="SAPBEXstdItem 2 2 2 5" xfId="8215"/>
    <cellStyle name="SAPBEXstdItem 2 2 2 6" xfId="19969"/>
    <cellStyle name="SAPBEXstdItem 2 2 2 7" xfId="20250"/>
    <cellStyle name="SAPBEXstdItem 2 2 3" xfId="8216"/>
    <cellStyle name="SAPBEXstdItem 2 2 4" xfId="8217"/>
    <cellStyle name="SAPBEXstdItem 2 2 5" xfId="8218"/>
    <cellStyle name="SAPBEXstdItem 2 2 6" xfId="8219"/>
    <cellStyle name="SAPBEXstdItem 2 2 7" xfId="17143"/>
    <cellStyle name="SAPBEXstdItem 2 2 8" xfId="20169"/>
    <cellStyle name="SAPBEXstdItem 2 3" xfId="8220"/>
    <cellStyle name="SAPBEXstdItem 2 3 2" xfId="8221"/>
    <cellStyle name="SAPBEXstdItem 2 3 3" xfId="8222"/>
    <cellStyle name="SAPBEXstdItem 2 3 4" xfId="8223"/>
    <cellStyle name="SAPBEXstdItem 2 3 5" xfId="8224"/>
    <cellStyle name="SAPBEXstdItem 2 3 6" xfId="19970"/>
    <cellStyle name="SAPBEXstdItem 2 3 7" xfId="20251"/>
    <cellStyle name="SAPBEXstdItem 2 4" xfId="8225"/>
    <cellStyle name="SAPBEXstdItem 2 5" xfId="8226"/>
    <cellStyle name="SAPBEXstdItem 2 6" xfId="8227"/>
    <cellStyle name="SAPBEXstdItem 2 7" xfId="8228"/>
    <cellStyle name="SAPBEXstdItem 2 8" xfId="15485"/>
    <cellStyle name="SAPBEXstdItem 2 9" xfId="20113"/>
    <cellStyle name="SAPBEXstdItem 3" xfId="8229"/>
    <cellStyle name="SAPBEXstdItem 3 10" xfId="20170"/>
    <cellStyle name="SAPBEXstdItem 3 2" xfId="8230"/>
    <cellStyle name="SAPBEXstdItem 3 2 2" xfId="8231"/>
    <cellStyle name="SAPBEXstdItem 3 2 2 2" xfId="8232"/>
    <cellStyle name="SAPBEXstdItem 3 2 2 3" xfId="8233"/>
    <cellStyle name="SAPBEXstdItem 3 2 2 4" xfId="8234"/>
    <cellStyle name="SAPBEXstdItem 3 2 2 5" xfId="8235"/>
    <cellStyle name="SAPBEXstdItem 3 2 2 6" xfId="19971"/>
    <cellStyle name="SAPBEXstdItem 3 2 2 7" xfId="20252"/>
    <cellStyle name="SAPBEXstdItem 3 2 3" xfId="8236"/>
    <cellStyle name="SAPBEXstdItem 3 2 4" xfId="8237"/>
    <cellStyle name="SAPBEXstdItem 3 2 5" xfId="8238"/>
    <cellStyle name="SAPBEXstdItem 3 2 6" xfId="8239"/>
    <cellStyle name="SAPBEXstdItem 3 2 7" xfId="17145"/>
    <cellStyle name="SAPBEXstdItem 3 2 8" xfId="20171"/>
    <cellStyle name="SAPBEXstdItem 3 3" xfId="8240"/>
    <cellStyle name="SAPBEXstdItem 3 3 2" xfId="8241"/>
    <cellStyle name="SAPBEXstdItem 3 3 2 2" xfId="8242"/>
    <cellStyle name="SAPBEXstdItem 3 3 2 3" xfId="8243"/>
    <cellStyle name="SAPBEXstdItem 3 3 2 4" xfId="8244"/>
    <cellStyle name="SAPBEXstdItem 3 3 2 5" xfId="8245"/>
    <cellStyle name="SAPBEXstdItem 3 3 2 6" xfId="19972"/>
    <cellStyle name="SAPBEXstdItem 3 3 2 7" xfId="20253"/>
    <cellStyle name="SAPBEXstdItem 3 3 3" xfId="8246"/>
    <cellStyle name="SAPBEXstdItem 3 3 4" xfId="8247"/>
    <cellStyle name="SAPBEXstdItem 3 3 5" xfId="8248"/>
    <cellStyle name="SAPBEXstdItem 3 3 6" xfId="8249"/>
    <cellStyle name="SAPBEXstdItem 3 3 7" xfId="17146"/>
    <cellStyle name="SAPBEXstdItem 3 3 8" xfId="20172"/>
    <cellStyle name="SAPBEXstdItem 3 4" xfId="8250"/>
    <cellStyle name="SAPBEXstdItem 3 4 2" xfId="8251"/>
    <cellStyle name="SAPBEXstdItem 3 4 2 2" xfId="8252"/>
    <cellStyle name="SAPBEXstdItem 3 4 2 3" xfId="8253"/>
    <cellStyle name="SAPBEXstdItem 3 4 2 4" xfId="8254"/>
    <cellStyle name="SAPBEXstdItem 3 4 2 5" xfId="8255"/>
    <cellStyle name="SAPBEXstdItem 3 4 2 6" xfId="19973"/>
    <cellStyle name="SAPBEXstdItem 3 4 2 7" xfId="20254"/>
    <cellStyle name="SAPBEXstdItem 3 4 3" xfId="8256"/>
    <cellStyle name="SAPBEXstdItem 3 4 4" xfId="8257"/>
    <cellStyle name="SAPBEXstdItem 3 4 5" xfId="8258"/>
    <cellStyle name="SAPBEXstdItem 3 4 6" xfId="8259"/>
    <cellStyle name="SAPBEXstdItem 3 4 7" xfId="17147"/>
    <cellStyle name="SAPBEXstdItem 3 4 8" xfId="20173"/>
    <cellStyle name="SAPBEXstdItem 3 5" xfId="8260"/>
    <cellStyle name="SAPBEXstdItem 3 6" xfId="8261"/>
    <cellStyle name="SAPBEXstdItem 3 7" xfId="8262"/>
    <cellStyle name="SAPBEXstdItem 3 8" xfId="8263"/>
    <cellStyle name="SAPBEXstdItem 3 9" xfId="17144"/>
    <cellStyle name="SAPBEXstdItem 4" xfId="8264"/>
    <cellStyle name="SAPBEXstdItem 4 2" xfId="8265"/>
    <cellStyle name="SAPBEXstdItem 4 2 2" xfId="8266"/>
    <cellStyle name="SAPBEXstdItem 4 2 3" xfId="8267"/>
    <cellStyle name="SAPBEXstdItem 4 2 4" xfId="8268"/>
    <cellStyle name="SAPBEXstdItem 4 2 5" xfId="8269"/>
    <cellStyle name="SAPBEXstdItem 4 2 6" xfId="19974"/>
    <cellStyle name="SAPBEXstdItem 4 2 7" xfId="20255"/>
    <cellStyle name="SAPBEXstdItem 4 3" xfId="8270"/>
    <cellStyle name="SAPBEXstdItem 4 4" xfId="8271"/>
    <cellStyle name="SAPBEXstdItem 4 5" xfId="8272"/>
    <cellStyle name="SAPBEXstdItem 4 6" xfId="8273"/>
    <cellStyle name="SAPBEXstdItem 4 7" xfId="17148"/>
    <cellStyle name="SAPBEXstdItem 4 8" xfId="20174"/>
    <cellStyle name="SAPBEXstdItem 5" xfId="8274"/>
    <cellStyle name="SAPBEXstdItem 5 2" xfId="8275"/>
    <cellStyle name="SAPBEXstdItem 5 3" xfId="8276"/>
    <cellStyle name="SAPBEXstdItem 5 4" xfId="8277"/>
    <cellStyle name="SAPBEXstdItem 5 5" xfId="8278"/>
    <cellStyle name="SAPBEXstdItem 5 6" xfId="19975"/>
    <cellStyle name="SAPBEXstdItem 5 7" xfId="20256"/>
    <cellStyle name="SAPBEXstdItem 6" xfId="15269"/>
    <cellStyle name="SAPBEXstdItemX" xfId="8279"/>
    <cellStyle name="SAPBEXstdItemX 2" xfId="8280"/>
    <cellStyle name="SAPBEXstdItemX 2 2" xfId="8281"/>
    <cellStyle name="SAPBEXstdItemX 2 2 2" xfId="8282"/>
    <cellStyle name="SAPBEXstdItemX 2 2 2 2" xfId="8283"/>
    <cellStyle name="SAPBEXstdItemX 2 2 2 3" xfId="8284"/>
    <cellStyle name="SAPBEXstdItemX 2 2 2 4" xfId="8285"/>
    <cellStyle name="SAPBEXstdItemX 2 2 2 5" xfId="8286"/>
    <cellStyle name="SAPBEXstdItemX 2 2 2 6" xfId="19976"/>
    <cellStyle name="SAPBEXstdItemX 2 2 2 7" xfId="20257"/>
    <cellStyle name="SAPBEXstdItemX 2 2 3" xfId="8287"/>
    <cellStyle name="SAPBEXstdItemX 2 2 4" xfId="8288"/>
    <cellStyle name="SAPBEXstdItemX 2 2 5" xfId="8289"/>
    <cellStyle name="SAPBEXstdItemX 2 2 6" xfId="8290"/>
    <cellStyle name="SAPBEXstdItemX 2 2 7" xfId="17149"/>
    <cellStyle name="SAPBEXstdItemX 2 2 8" xfId="20175"/>
    <cellStyle name="SAPBEXstdItemX 2 3" xfId="8291"/>
    <cellStyle name="SAPBEXstdItemX 2 3 2" xfId="8292"/>
    <cellStyle name="SAPBEXstdItemX 2 3 3" xfId="8293"/>
    <cellStyle name="SAPBEXstdItemX 2 3 4" xfId="8294"/>
    <cellStyle name="SAPBEXstdItemX 2 3 5" xfId="8295"/>
    <cellStyle name="SAPBEXstdItemX 2 3 6" xfId="19977"/>
    <cellStyle name="SAPBEXstdItemX 2 3 7" xfId="20258"/>
    <cellStyle name="SAPBEXstdItemX 2 4" xfId="8296"/>
    <cellStyle name="SAPBEXstdItemX 2 5" xfId="8297"/>
    <cellStyle name="SAPBEXstdItemX 2 6" xfId="8298"/>
    <cellStyle name="SAPBEXstdItemX 2 7" xfId="8299"/>
    <cellStyle name="SAPBEXstdItemX 2 8" xfId="15486"/>
    <cellStyle name="SAPBEXstdItemX 2 9" xfId="20114"/>
    <cellStyle name="SAPBEXstdItemX 3" xfId="8300"/>
    <cellStyle name="SAPBEXstdItemX 3 10" xfId="20176"/>
    <cellStyle name="SAPBEXstdItemX 3 2" xfId="8301"/>
    <cellStyle name="SAPBEXstdItemX 3 2 2" xfId="8302"/>
    <cellStyle name="SAPBEXstdItemX 3 2 2 2" xfId="8303"/>
    <cellStyle name="SAPBEXstdItemX 3 2 2 3" xfId="8304"/>
    <cellStyle name="SAPBEXstdItemX 3 2 2 4" xfId="8305"/>
    <cellStyle name="SAPBEXstdItemX 3 2 2 5" xfId="8306"/>
    <cellStyle name="SAPBEXstdItemX 3 2 2 6" xfId="19978"/>
    <cellStyle name="SAPBEXstdItemX 3 2 2 7" xfId="20259"/>
    <cellStyle name="SAPBEXstdItemX 3 2 3" xfId="8307"/>
    <cellStyle name="SAPBEXstdItemX 3 2 4" xfId="8308"/>
    <cellStyle name="SAPBEXstdItemX 3 2 5" xfId="8309"/>
    <cellStyle name="SAPBEXstdItemX 3 2 6" xfId="8310"/>
    <cellStyle name="SAPBEXstdItemX 3 2 7" xfId="17151"/>
    <cellStyle name="SAPBEXstdItemX 3 2 8" xfId="20177"/>
    <cellStyle name="SAPBEXstdItemX 3 3" xfId="8311"/>
    <cellStyle name="SAPBEXstdItemX 3 3 2" xfId="8312"/>
    <cellStyle name="SAPBEXstdItemX 3 3 2 2" xfId="8313"/>
    <cellStyle name="SAPBEXstdItemX 3 3 2 3" xfId="8314"/>
    <cellStyle name="SAPBEXstdItemX 3 3 2 4" xfId="8315"/>
    <cellStyle name="SAPBEXstdItemX 3 3 2 5" xfId="8316"/>
    <cellStyle name="SAPBEXstdItemX 3 3 2 6" xfId="19979"/>
    <cellStyle name="SAPBEXstdItemX 3 3 2 7" xfId="20260"/>
    <cellStyle name="SAPBEXstdItemX 3 3 3" xfId="8317"/>
    <cellStyle name="SAPBEXstdItemX 3 3 4" xfId="8318"/>
    <cellStyle name="SAPBEXstdItemX 3 3 5" xfId="8319"/>
    <cellStyle name="SAPBEXstdItemX 3 3 6" xfId="8320"/>
    <cellStyle name="SAPBEXstdItemX 3 3 7" xfId="17152"/>
    <cellStyle name="SAPBEXstdItemX 3 3 8" xfId="20178"/>
    <cellStyle name="SAPBEXstdItemX 3 4" xfId="8321"/>
    <cellStyle name="SAPBEXstdItemX 3 4 2" xfId="8322"/>
    <cellStyle name="SAPBEXstdItemX 3 4 2 2" xfId="8323"/>
    <cellStyle name="SAPBEXstdItemX 3 4 2 3" xfId="8324"/>
    <cellStyle name="SAPBEXstdItemX 3 4 2 4" xfId="8325"/>
    <cellStyle name="SAPBEXstdItemX 3 4 2 5" xfId="8326"/>
    <cellStyle name="SAPBEXstdItemX 3 4 2 6" xfId="19980"/>
    <cellStyle name="SAPBEXstdItemX 3 4 2 7" xfId="20261"/>
    <cellStyle name="SAPBEXstdItemX 3 4 3" xfId="8327"/>
    <cellStyle name="SAPBEXstdItemX 3 4 4" xfId="8328"/>
    <cellStyle name="SAPBEXstdItemX 3 4 5" xfId="8329"/>
    <cellStyle name="SAPBEXstdItemX 3 4 6" xfId="8330"/>
    <cellStyle name="SAPBEXstdItemX 3 4 7" xfId="17153"/>
    <cellStyle name="SAPBEXstdItemX 3 4 8" xfId="20179"/>
    <cellStyle name="SAPBEXstdItemX 3 5" xfId="8331"/>
    <cellStyle name="SAPBEXstdItemX 3 6" xfId="8332"/>
    <cellStyle name="SAPBEXstdItemX 3 7" xfId="8333"/>
    <cellStyle name="SAPBEXstdItemX 3 8" xfId="8334"/>
    <cellStyle name="SAPBEXstdItemX 3 9" xfId="17150"/>
    <cellStyle name="SAPBEXstdItemX 4" xfId="8335"/>
    <cellStyle name="SAPBEXstdItemX 4 2" xfId="8336"/>
    <cellStyle name="SAPBEXstdItemX 4 2 2" xfId="8337"/>
    <cellStyle name="SAPBEXstdItemX 4 2 3" xfId="8338"/>
    <cellStyle name="SAPBEXstdItemX 4 2 4" xfId="8339"/>
    <cellStyle name="SAPBEXstdItemX 4 2 5" xfId="8340"/>
    <cellStyle name="SAPBEXstdItemX 4 2 6" xfId="19981"/>
    <cellStyle name="SAPBEXstdItemX 4 2 7" xfId="20262"/>
    <cellStyle name="SAPBEXstdItemX 4 3" xfId="8341"/>
    <cellStyle name="SAPBEXstdItemX 4 4" xfId="8342"/>
    <cellStyle name="SAPBEXstdItemX 4 5" xfId="8343"/>
    <cellStyle name="SAPBEXstdItemX 4 6" xfId="8344"/>
    <cellStyle name="SAPBEXstdItemX 4 7" xfId="17154"/>
    <cellStyle name="SAPBEXstdItemX 4 8" xfId="20180"/>
    <cellStyle name="SAPBEXstdItemX 5" xfId="8345"/>
    <cellStyle name="SAPBEXstdItemX 5 2" xfId="8346"/>
    <cellStyle name="SAPBEXstdItemX 5 3" xfId="8347"/>
    <cellStyle name="SAPBEXstdItemX 5 4" xfId="8348"/>
    <cellStyle name="SAPBEXstdItemX 5 5" xfId="8349"/>
    <cellStyle name="SAPBEXstdItemX 5 6" xfId="19982"/>
    <cellStyle name="SAPBEXstdItemX 5 7" xfId="20263"/>
    <cellStyle name="SAPBEXstdItemX 6" xfId="15270"/>
    <cellStyle name="SAPBEXtitle" xfId="8350"/>
    <cellStyle name="SAPBEXtitle 2" xfId="10535"/>
    <cellStyle name="SAPBEXtitle 2 2" xfId="10536"/>
    <cellStyle name="SAPBEXtitle 2 2 2" xfId="35665"/>
    <cellStyle name="SAPBEXtitle 2 3" xfId="35666"/>
    <cellStyle name="SAPBEXtitle 3" xfId="15271"/>
    <cellStyle name="SAPBEXtitle 3 2" xfId="35667"/>
    <cellStyle name="SAPBEXtitle 4" xfId="35668"/>
    <cellStyle name="SAPBEXtitle 4 2" xfId="35669"/>
    <cellStyle name="SAPBEXunassignedItem" xfId="10933"/>
    <cellStyle name="SAPBEXunassignedItem 2" xfId="35670"/>
    <cellStyle name="SAPBEXundefined" xfId="8351"/>
    <cellStyle name="SAPBEXundefined 2" xfId="8352"/>
    <cellStyle name="SAPBEXundefined 2 2" xfId="8353"/>
    <cellStyle name="SAPBEXundefined 2 2 2" xfId="35671"/>
    <cellStyle name="SAPBEXundefined 2 3" xfId="8354"/>
    <cellStyle name="SAPBEXundefined 2 4" xfId="8355"/>
    <cellStyle name="SAPBEXundefined 2 5" xfId="8356"/>
    <cellStyle name="SAPBEXundefined 2 6" xfId="15487"/>
    <cellStyle name="SAPBEXundefined 2 7" xfId="20115"/>
    <cellStyle name="SAPBEXundefined 3" xfId="15272"/>
    <cellStyle name="SAPBEXundefined 3 2" xfId="35672"/>
    <cellStyle name="SAPBEXundefined 4" xfId="35673"/>
    <cellStyle name="SAPBEXundefined 4 2" xfId="35674"/>
    <cellStyle name="shade" xfId="8357"/>
    <cellStyle name="shade 10" xfId="35675"/>
    <cellStyle name="shade 10 2" xfId="35676"/>
    <cellStyle name="shade 11" xfId="35677"/>
    <cellStyle name="shade 11 2" xfId="35678"/>
    <cellStyle name="shade 12" xfId="35679"/>
    <cellStyle name="shade 12 2" xfId="35680"/>
    <cellStyle name="shade 12 3" xfId="35681"/>
    <cellStyle name="shade 2" xfId="8358"/>
    <cellStyle name="shade 2 2" xfId="8359"/>
    <cellStyle name="shade 2 2 2" xfId="8360"/>
    <cellStyle name="shade 2 2 2 2" xfId="19983"/>
    <cellStyle name="shade 2 2 2 2 2" xfId="35682"/>
    <cellStyle name="shade 2 2 2 3" xfId="35683"/>
    <cellStyle name="shade 2 2 3" xfId="15273"/>
    <cellStyle name="shade 2 2 3 2" xfId="35684"/>
    <cellStyle name="shade 2 2 4" xfId="35685"/>
    <cellStyle name="shade 2 2 4 2" xfId="35686"/>
    <cellStyle name="shade 2 3" xfId="8361"/>
    <cellStyle name="shade 2 3 2" xfId="12985"/>
    <cellStyle name="shade 2 3 2 2" xfId="35687"/>
    <cellStyle name="shade 2 3 2 3" xfId="35688"/>
    <cellStyle name="shade 2 3 3" xfId="35689"/>
    <cellStyle name="shade 2 4" xfId="35690"/>
    <cellStyle name="shade 2 4 2" xfId="35691"/>
    <cellStyle name="shade 2 4 2 2" xfId="35692"/>
    <cellStyle name="shade 2 4 3" xfId="35693"/>
    <cellStyle name="shade 2 5" xfId="35694"/>
    <cellStyle name="shade 2 5 2" xfId="35695"/>
    <cellStyle name="shade 2 6" xfId="35696"/>
    <cellStyle name="shade 2 6 2" xfId="35697"/>
    <cellStyle name="shade 3" xfId="8362"/>
    <cellStyle name="shade 3 2" xfId="8363"/>
    <cellStyle name="shade 3 2 2" xfId="8364"/>
    <cellStyle name="shade 3 2 2 2" xfId="19984"/>
    <cellStyle name="shade 3 2 3" xfId="17155"/>
    <cellStyle name="shade 3 2 4" xfId="35698"/>
    <cellStyle name="shade 3 3" xfId="8365"/>
    <cellStyle name="shade 3 3 2" xfId="8366"/>
    <cellStyle name="shade 3 3 2 2" xfId="19985"/>
    <cellStyle name="shade 3 3 3" xfId="17156"/>
    <cellStyle name="shade 3 4" xfId="8367"/>
    <cellStyle name="shade 3 4 2" xfId="8368"/>
    <cellStyle name="shade 3 4 2 2" xfId="19986"/>
    <cellStyle name="shade 3 4 3" xfId="17157"/>
    <cellStyle name="shade 3 5" xfId="15274"/>
    <cellStyle name="shade 3 5 2" xfId="35699"/>
    <cellStyle name="shade 4" xfId="8369"/>
    <cellStyle name="shade 4 2" xfId="8370"/>
    <cellStyle name="shade 4 2 2" xfId="12986"/>
    <cellStyle name="shade 4 2 2 2" xfId="35700"/>
    <cellStyle name="shade 4 2 2 2 2" xfId="35701"/>
    <cellStyle name="shade 4 2 2 3" xfId="35702"/>
    <cellStyle name="shade 4 2 3" xfId="15770"/>
    <cellStyle name="shade 4 2 3 2" xfId="35703"/>
    <cellStyle name="shade 4 2 4" xfId="35704"/>
    <cellStyle name="shade 4 2 4 2" xfId="35705"/>
    <cellStyle name="shade 4 3" xfId="12987"/>
    <cellStyle name="shade 4 3 2" xfId="35706"/>
    <cellStyle name="shade 4 3 2 2" xfId="35707"/>
    <cellStyle name="shade 4 3 3" xfId="35708"/>
    <cellStyle name="shade 4 3 4" xfId="35709"/>
    <cellStyle name="shade 4 4" xfId="15275"/>
    <cellStyle name="shade 4 4 2" xfId="35710"/>
    <cellStyle name="shade 4 4 2 2" xfId="35711"/>
    <cellStyle name="shade 4 4 3" xfId="35712"/>
    <cellStyle name="shade 4 5" xfId="35713"/>
    <cellStyle name="shade 4 5 2" xfId="35714"/>
    <cellStyle name="shade 4 6" xfId="35715"/>
    <cellStyle name="shade 4 6 2" xfId="35716"/>
    <cellStyle name="shade 5" xfId="8371"/>
    <cellStyle name="shade 5 2" xfId="19987"/>
    <cellStyle name="shade 5 2 2" xfId="35717"/>
    <cellStyle name="shade 5 2 2 2" xfId="35718"/>
    <cellStyle name="shade 5 2 2 2 2" xfId="35719"/>
    <cellStyle name="shade 5 2 3" xfId="35720"/>
    <cellStyle name="shade 5 2 3 2" xfId="35721"/>
    <cellStyle name="shade 5 2 4" xfId="35722"/>
    <cellStyle name="shade 5 2 4 2" xfId="35723"/>
    <cellStyle name="shade 5 2 5" xfId="35724"/>
    <cellStyle name="shade 5 3" xfId="35725"/>
    <cellStyle name="shade 5 3 2" xfId="35726"/>
    <cellStyle name="shade 5 3 2 2" xfId="35727"/>
    <cellStyle name="shade 5 4" xfId="35728"/>
    <cellStyle name="shade 5 4 2" xfId="35729"/>
    <cellStyle name="shade 5 5" xfId="35730"/>
    <cellStyle name="shade 5 5 2" xfId="35731"/>
    <cellStyle name="shade 6" xfId="8372"/>
    <cellStyle name="shade 6 2" xfId="10537"/>
    <cellStyle name="shade 6 2 2" xfId="35732"/>
    <cellStyle name="shade 6 2 2 2" xfId="35733"/>
    <cellStyle name="shade 6 3" xfId="35734"/>
    <cellStyle name="shade 6 3 2" xfId="35735"/>
    <cellStyle name="shade 6 4" xfId="35736"/>
    <cellStyle name="shade 6 4 2" xfId="35737"/>
    <cellStyle name="shade 7" xfId="10538"/>
    <cellStyle name="shade 7 2" xfId="10539"/>
    <cellStyle name="shade 7 2 2" xfId="35738"/>
    <cellStyle name="shade 7 3" xfId="40017"/>
    <cellStyle name="shade 8" xfId="10540"/>
    <cellStyle name="shade 8 2" xfId="35739"/>
    <cellStyle name="shade 8 2 2" xfId="35740"/>
    <cellStyle name="shade 8 3" xfId="35741"/>
    <cellStyle name="shade 8 4" xfId="35742"/>
    <cellStyle name="shade 9" xfId="35743"/>
    <cellStyle name="shade 9 2" xfId="35744"/>
    <cellStyle name="shade 9 2 2" xfId="35745"/>
    <cellStyle name="shade 9 2 2 2" xfId="35746"/>
    <cellStyle name="shade 9 2 3" xfId="35747"/>
    <cellStyle name="shade 9 3" xfId="35748"/>
    <cellStyle name="shade 9 3 2" xfId="35749"/>
    <cellStyle name="shade 9 4" xfId="35750"/>
    <cellStyle name="shade_AURORA Total New" xfId="8373"/>
    <cellStyle name="Sheet Title" xfId="8374"/>
    <cellStyle name="Sheet Title 2" xfId="15276"/>
    <cellStyle name="StmtTtl1" xfId="8375"/>
    <cellStyle name="StmtTtl1 2" xfId="8376"/>
    <cellStyle name="StmtTtl1 2 2" xfId="8377"/>
    <cellStyle name="StmtTtl1 2 2 2" xfId="10541"/>
    <cellStyle name="StmtTtl1 2 2 2 2" xfId="35751"/>
    <cellStyle name="StmtTtl1 2 2 3" xfId="17158"/>
    <cellStyle name="StmtTtl1 2 3" xfId="8378"/>
    <cellStyle name="StmtTtl1 2 3 2" xfId="17159"/>
    <cellStyle name="StmtTtl1 2 3 3" xfId="35752"/>
    <cellStyle name="StmtTtl1 2 4" xfId="15278"/>
    <cellStyle name="StmtTtl1 2 4 2" xfId="35753"/>
    <cellStyle name="StmtTtl1 3" xfId="8379"/>
    <cellStyle name="StmtTtl1 3 2" xfId="8380"/>
    <cellStyle name="StmtTtl1 3 2 2" xfId="10542"/>
    <cellStyle name="StmtTtl1 3 2 2 2" xfId="35754"/>
    <cellStyle name="StmtTtl1 3 2 3" xfId="17160"/>
    <cellStyle name="StmtTtl1 3 3" xfId="8381"/>
    <cellStyle name="StmtTtl1 3 3 2" xfId="17161"/>
    <cellStyle name="StmtTtl1 3 3 3" xfId="35755"/>
    <cellStyle name="StmtTtl1 3 4" xfId="15279"/>
    <cellStyle name="StmtTtl1 3 4 2" xfId="35756"/>
    <cellStyle name="StmtTtl1 4" xfId="8382"/>
    <cellStyle name="StmtTtl1 4 2" xfId="8383"/>
    <cellStyle name="StmtTtl1 4 2 2" xfId="10543"/>
    <cellStyle name="StmtTtl1 4 2 2 2" xfId="35757"/>
    <cellStyle name="StmtTtl1 4 2 3" xfId="17162"/>
    <cellStyle name="StmtTtl1 4 3" xfId="8384"/>
    <cellStyle name="StmtTtl1 4 3 2" xfId="17163"/>
    <cellStyle name="StmtTtl1 4 3 3" xfId="35758"/>
    <cellStyle name="StmtTtl1 4 4" xfId="15280"/>
    <cellStyle name="StmtTtl1 4 4 2" xfId="35759"/>
    <cellStyle name="StmtTtl1 5" xfId="8385"/>
    <cellStyle name="StmtTtl1 5 2" xfId="8386"/>
    <cellStyle name="StmtTtl1 5 2 2" xfId="15771"/>
    <cellStyle name="StmtTtl1 5 3" xfId="12988"/>
    <cellStyle name="StmtTtl1 5 3 2" xfId="40018"/>
    <cellStyle name="StmtTtl1 5 4" xfId="15281"/>
    <cellStyle name="StmtTtl1 6" xfId="8387"/>
    <cellStyle name="StmtTtl1 6 2" xfId="35760"/>
    <cellStyle name="StmtTtl1 6 3" xfId="35761"/>
    <cellStyle name="StmtTtl1 7" xfId="15277"/>
    <cellStyle name="StmtTtl1 7 2" xfId="35762"/>
    <cellStyle name="StmtTtl1 8" xfId="35763"/>
    <cellStyle name="StmtTtl1 8 2" xfId="35764"/>
    <cellStyle name="StmtTtl1_(C) WHE Proforma with ITC cash grant 10 Yr Amort_for deferral_102809" xfId="8388"/>
    <cellStyle name="StmtTtl2" xfId="8389"/>
    <cellStyle name="StmtTtl2 2" xfId="8390"/>
    <cellStyle name="StmtTtl2 2 2" xfId="8391"/>
    <cellStyle name="StmtTtl2 2 2 2" xfId="35765"/>
    <cellStyle name="StmtTtl2 2 2 3" xfId="35766"/>
    <cellStyle name="StmtTtl2 2 3" xfId="8392"/>
    <cellStyle name="StmtTtl2 2 3 2" xfId="35767"/>
    <cellStyle name="StmtTtl2 2 4" xfId="8393"/>
    <cellStyle name="StmtTtl2 2 5" xfId="8394"/>
    <cellStyle name="StmtTtl2 2 6" xfId="15283"/>
    <cellStyle name="StmtTtl2 2 7" xfId="20051"/>
    <cellStyle name="StmtTtl2 3" xfId="8395"/>
    <cellStyle name="StmtTtl2 3 2" xfId="8396"/>
    <cellStyle name="StmtTtl2 3 2 2" xfId="8397"/>
    <cellStyle name="StmtTtl2 3 2 3" xfId="8398"/>
    <cellStyle name="StmtTtl2 3 2 4" xfId="8399"/>
    <cellStyle name="StmtTtl2 3 2 5" xfId="8400"/>
    <cellStyle name="StmtTtl2 3 2 6" xfId="15772"/>
    <cellStyle name="StmtTtl2 3 2 7" xfId="20132"/>
    <cellStyle name="StmtTtl2 3 3" xfId="12989"/>
    <cellStyle name="StmtTtl2 3 3 2" xfId="40019"/>
    <cellStyle name="StmtTtl2 3 4" xfId="15284"/>
    <cellStyle name="StmtTtl2 4" xfId="8401"/>
    <cellStyle name="StmtTtl2 4 2" xfId="8402"/>
    <cellStyle name="StmtTtl2 4 3" xfId="8403"/>
    <cellStyle name="StmtTtl2 4 4" xfId="8404"/>
    <cellStyle name="StmtTtl2 4 5" xfId="8405"/>
    <cellStyle name="StmtTtl2 4 6" xfId="15488"/>
    <cellStyle name="StmtTtl2 4 7" xfId="20116"/>
    <cellStyle name="StmtTtl2 5" xfId="8406"/>
    <cellStyle name="StmtTtl2 5 2" xfId="35768"/>
    <cellStyle name="StmtTtl2 6" xfId="15282"/>
    <cellStyle name="StmtTtl2 6 2" xfId="35769"/>
    <cellStyle name="STYL1 - Style1" xfId="8407"/>
    <cellStyle name="STYL1 - Style1 2" xfId="10544"/>
    <cellStyle name="STYL1 - Style1 2 2" xfId="10545"/>
    <cellStyle name="STYL1 - Style1 2 2 2" xfId="35770"/>
    <cellStyle name="STYL1 - Style1 2 3" xfId="35771"/>
    <cellStyle name="STYL1 - Style1 2 4" xfId="35772"/>
    <cellStyle name="STYL1 - Style1 3" xfId="10546"/>
    <cellStyle name="STYL1 - Style1 3 2" xfId="35773"/>
    <cellStyle name="STYL1 - Style1 3 3" xfId="35774"/>
    <cellStyle name="STYL1 - Style1 4" xfId="15285"/>
    <cellStyle name="STYL1 - Style1 4 2" xfId="35775"/>
    <cellStyle name="STYL1 - Style1 5" xfId="35776"/>
    <cellStyle name="STYL1 - Style1 5 2" xfId="35777"/>
    <cellStyle name="Style 1" xfId="8408"/>
    <cellStyle name="Style 1 10" xfId="10547"/>
    <cellStyle name="Style 1 10 2" xfId="10548"/>
    <cellStyle name="Style 1 10 2 2" xfId="35778"/>
    <cellStyle name="Style 1 10 2 2 2" xfId="35779"/>
    <cellStyle name="Style 1 10 2 2 2 2" xfId="35780"/>
    <cellStyle name="Style 1 10 2 3" xfId="35781"/>
    <cellStyle name="Style 1 10 2 3 2" xfId="35782"/>
    <cellStyle name="Style 1 10 2 4" xfId="35783"/>
    <cellStyle name="Style 1 10 2 4 2" xfId="35784"/>
    <cellStyle name="Style 1 10 3" xfId="35785"/>
    <cellStyle name="Style 1 10 3 2" xfId="35786"/>
    <cellStyle name="Style 1 10 3 2 2" xfId="35787"/>
    <cellStyle name="Style 1 10 3 3" xfId="35788"/>
    <cellStyle name="Style 1 10 4" xfId="35789"/>
    <cellStyle name="Style 1 10 4 2" xfId="35790"/>
    <cellStyle name="Style 1 10 4 2 2" xfId="35791"/>
    <cellStyle name="Style 1 10 4 3" xfId="35792"/>
    <cellStyle name="Style 1 10 5" xfId="35793"/>
    <cellStyle name="Style 1 10 5 2" xfId="35794"/>
    <cellStyle name="Style 1 10 6" xfId="35795"/>
    <cellStyle name="Style 1 10 6 2" xfId="35796"/>
    <cellStyle name="Style 1 10 7" xfId="35797"/>
    <cellStyle name="Style 1 11" xfId="10549"/>
    <cellStyle name="Style 1 11 2" xfId="35798"/>
    <cellStyle name="Style 1 11 2 2" xfId="35799"/>
    <cellStyle name="Style 1 11 2 2 2" xfId="35800"/>
    <cellStyle name="Style 1 11 2 2 2 2" xfId="35801"/>
    <cellStyle name="Style 1 11 2 3" xfId="35802"/>
    <cellStyle name="Style 1 11 2 3 2" xfId="35803"/>
    <cellStyle name="Style 1 11 2 4" xfId="35804"/>
    <cellStyle name="Style 1 11 2 4 2" xfId="35805"/>
    <cellStyle name="Style 1 11 2 5" xfId="35806"/>
    <cellStyle name="Style 1 11 2 6" xfId="35807"/>
    <cellStyle name="Style 1 11 3" xfId="35808"/>
    <cellStyle name="Style 1 11 3 2" xfId="35809"/>
    <cellStyle name="Style 1 11 3 2 2" xfId="35810"/>
    <cellStyle name="Style 1 11 4" xfId="35811"/>
    <cellStyle name="Style 1 11 4 2" xfId="35812"/>
    <cellStyle name="Style 1 11 5" xfId="35813"/>
    <cellStyle name="Style 1 11 5 2" xfId="35814"/>
    <cellStyle name="Style 1 11 6" xfId="35815"/>
    <cellStyle name="Style 1 12" xfId="10550"/>
    <cellStyle name="Style 1 12 2" xfId="10551"/>
    <cellStyle name="Style 1 12 2 2" xfId="35816"/>
    <cellStyle name="Style 1 12 2 2 2" xfId="35817"/>
    <cellStyle name="Style 1 12 2 3" xfId="35818"/>
    <cellStyle name="Style 1 12 3" xfId="35819"/>
    <cellStyle name="Style 1 12 3 2" xfId="35820"/>
    <cellStyle name="Style 1 12 3 3" xfId="35821"/>
    <cellStyle name="Style 1 12 4" xfId="35822"/>
    <cellStyle name="Style 1 12 4 2" xfId="35823"/>
    <cellStyle name="Style 1 12 5" xfId="35824"/>
    <cellStyle name="Style 1 13" xfId="10552"/>
    <cellStyle name="Style 1 13 2" xfId="35825"/>
    <cellStyle name="Style 1 13 2 2" xfId="35826"/>
    <cellStyle name="Style 1 13 3" xfId="35827"/>
    <cellStyle name="Style 1 14" xfId="10553"/>
    <cellStyle name="Style 1 14 2" xfId="35828"/>
    <cellStyle name="Style 1 14 2 2" xfId="35829"/>
    <cellStyle name="Style 1 14 3" xfId="35830"/>
    <cellStyle name="Style 1 15" xfId="11028"/>
    <cellStyle name="Style 1 15 2" xfId="35831"/>
    <cellStyle name="Style 1 15 2 2" xfId="35832"/>
    <cellStyle name="Style 1 15 2 2 2" xfId="35833"/>
    <cellStyle name="Style 1 15 2 3" xfId="35834"/>
    <cellStyle name="Style 1 15 3" xfId="35835"/>
    <cellStyle name="Style 1 15 3 2" xfId="35836"/>
    <cellStyle name="Style 1 15 4" xfId="35837"/>
    <cellStyle name="Style 1 16" xfId="15286"/>
    <cellStyle name="Style 1 16 2" xfId="35838"/>
    <cellStyle name="Style 1 17" xfId="35839"/>
    <cellStyle name="Style 1 17 2" xfId="35840"/>
    <cellStyle name="Style 1 18" xfId="35841"/>
    <cellStyle name="Style 1 18 2" xfId="35842"/>
    <cellStyle name="Style 1 19" xfId="35843"/>
    <cellStyle name="Style 1 2" xfId="8409"/>
    <cellStyle name="Style 1 2 2" xfId="8410"/>
    <cellStyle name="Style 1 2 2 2" xfId="8411"/>
    <cellStyle name="Style 1 2 2 2 2" xfId="10554"/>
    <cellStyle name="Style 1 2 2 2 2 2" xfId="35844"/>
    <cellStyle name="Style 1 2 2 2 3" xfId="19988"/>
    <cellStyle name="Style 1 2 2 3" xfId="10555"/>
    <cellStyle name="Style 1 2 2 3 2" xfId="35845"/>
    <cellStyle name="Style 1 2 2 3 2 2" xfId="35846"/>
    <cellStyle name="Style 1 2 2 3 3" xfId="35847"/>
    <cellStyle name="Style 1 2 2 3 4" xfId="35848"/>
    <cellStyle name="Style 1 2 2 3 5" xfId="35849"/>
    <cellStyle name="Style 1 2 2 4" xfId="11052"/>
    <cellStyle name="Style 1 2 2 4 2" xfId="35850"/>
    <cellStyle name="Style 1 2 2 4 3" xfId="35851"/>
    <cellStyle name="Style 1 2 2 5" xfId="15287"/>
    <cellStyle name="Style 1 2 2 5 2" xfId="35852"/>
    <cellStyle name="Style 1 2 3" xfId="8412"/>
    <cellStyle name="Style 1 2 3 2" xfId="10556"/>
    <cellStyle name="Style 1 2 3 2 2" xfId="35853"/>
    <cellStyle name="Style 1 2 3 2 2 2" xfId="35854"/>
    <cellStyle name="Style 1 2 3 2 3" xfId="35855"/>
    <cellStyle name="Style 1 2 3 2 4" xfId="35856"/>
    <cellStyle name="Style 1 2 3 3" xfId="12990"/>
    <cellStyle name="Style 1 2 3 3 2" xfId="35857"/>
    <cellStyle name="Style 1 2 3 3 2 2" xfId="35858"/>
    <cellStyle name="Style 1 2 3 3 3" xfId="35859"/>
    <cellStyle name="Style 1 2 3 3 4" xfId="35860"/>
    <cellStyle name="Style 1 2 3 3 5" xfId="35861"/>
    <cellStyle name="Style 1 2 3 4" xfId="15773"/>
    <cellStyle name="Style 1 2 3 4 2" xfId="35862"/>
    <cellStyle name="Style 1 2 3 5" xfId="35863"/>
    <cellStyle name="Style 1 2 3 5 2" xfId="35864"/>
    <cellStyle name="Style 1 2 3 6" xfId="35865"/>
    <cellStyle name="Style 1 2 4" xfId="10557"/>
    <cellStyle name="Style 1 2 4 2" xfId="10558"/>
    <cellStyle name="Style 1 2 4 2 2" xfId="35866"/>
    <cellStyle name="Style 1 2 4 2 3" xfId="35867"/>
    <cellStyle name="Style 1 2 4 3" xfId="10559"/>
    <cellStyle name="Style 1 2 5" xfId="10560"/>
    <cellStyle name="Style 1 2 5 2" xfId="10561"/>
    <cellStyle name="Style 1 2 5 2 2" xfId="35868"/>
    <cellStyle name="Style 1 2 5 2 3" xfId="35869"/>
    <cellStyle name="Style 1 2 5 3" xfId="35870"/>
    <cellStyle name="Style 1 2 5 4" xfId="35871"/>
    <cellStyle name="Style 1 2 6" xfId="10562"/>
    <cellStyle name="Style 1 2 6 2" xfId="35872"/>
    <cellStyle name="Style 1 2 6 3" xfId="35873"/>
    <cellStyle name="Style 1 2 6 4" xfId="35874"/>
    <cellStyle name="Style 1 2 7" xfId="10563"/>
    <cellStyle name="Style 1 2 7 2" xfId="35875"/>
    <cellStyle name="Style 1 2 7 2 2" xfId="35876"/>
    <cellStyle name="Style 1 2 7 3" xfId="35877"/>
    <cellStyle name="Style 1 2 8" xfId="35878"/>
    <cellStyle name="Style 1 2 8 2" xfId="35879"/>
    <cellStyle name="Style 1 2 9" xfId="35880"/>
    <cellStyle name="Style 1 2_4 31E Reg Asset  Liab and EXH D" xfId="10564"/>
    <cellStyle name="Style 1 3" xfId="8413"/>
    <cellStyle name="Style 1 3 2" xfId="8414"/>
    <cellStyle name="Style 1 3 2 2" xfId="8415"/>
    <cellStyle name="Style 1 3 2 2 2" xfId="10565"/>
    <cellStyle name="Style 1 3 2 2 2 2" xfId="35881"/>
    <cellStyle name="Style 1 3 2 2 3" xfId="12991"/>
    <cellStyle name="Style 1 3 2 2 3 2" xfId="35882"/>
    <cellStyle name="Style 1 3 2 2 3 3" xfId="35883"/>
    <cellStyle name="Style 1 3 2 2 4" xfId="19989"/>
    <cellStyle name="Style 1 3 2 3" xfId="12992"/>
    <cellStyle name="Style 1 3 2 3 2" xfId="12993"/>
    <cellStyle name="Style 1 3 2 3 2 2" xfId="35884"/>
    <cellStyle name="Style 1 3 2 3 2 3" xfId="35885"/>
    <cellStyle name="Style 1 3 2 3 3" xfId="35886"/>
    <cellStyle name="Style 1 3 2 3 4" xfId="35887"/>
    <cellStyle name="Style 1 3 2 4" xfId="15288"/>
    <cellStyle name="Style 1 3 2 4 2" xfId="35888"/>
    <cellStyle name="Style 1 3 2 5" xfId="35889"/>
    <cellStyle name="Style 1 3 2 5 2" xfId="35890"/>
    <cellStyle name="Style 1 3 3" xfId="8416"/>
    <cellStyle name="Style 1 3 3 2" xfId="10566"/>
    <cellStyle name="Style 1 3 3 2 2" xfId="10567"/>
    <cellStyle name="Style 1 3 3 2 2 2" xfId="35891"/>
    <cellStyle name="Style 1 3 3 2 3" xfId="40020"/>
    <cellStyle name="Style 1 3 3 3" xfId="12994"/>
    <cellStyle name="Style 1 3 3 3 2" xfId="35892"/>
    <cellStyle name="Style 1 3 3 3 2 2" xfId="35893"/>
    <cellStyle name="Style 1 3 3 3 3" xfId="35894"/>
    <cellStyle name="Style 1 3 3 3 4" xfId="35895"/>
    <cellStyle name="Style 1 3 3 4" xfId="15289"/>
    <cellStyle name="Style 1 3 3 4 2" xfId="35896"/>
    <cellStyle name="Style 1 3 3 5" xfId="35897"/>
    <cellStyle name="Style 1 3 3 5 2" xfId="35898"/>
    <cellStyle name="Style 1 3 4" xfId="10568"/>
    <cellStyle name="Style 1 3 4 2" xfId="10569"/>
    <cellStyle name="Style 1 3 4 2 2" xfId="35899"/>
    <cellStyle name="Style 1 3 4 3" xfId="12995"/>
    <cellStyle name="Style 1 3 4 3 2" xfId="35900"/>
    <cellStyle name="Style 1 3 4 3 3" xfId="35901"/>
    <cellStyle name="Style 1 3 4 4" xfId="35902"/>
    <cellStyle name="Style 1 3 5" xfId="12996"/>
    <cellStyle name="Style 1 3 5 2" xfId="12997"/>
    <cellStyle name="Style 1 3 5 2 2" xfId="35903"/>
    <cellStyle name="Style 1 3 5 2 3" xfId="35904"/>
    <cellStyle name="Style 1 3 5 3" xfId="35905"/>
    <cellStyle name="Style 1 3 5 4" xfId="35906"/>
    <cellStyle name="Style 1 3 6" xfId="35907"/>
    <cellStyle name="Style 1 3 6 2" xfId="35908"/>
    <cellStyle name="Style 1 3 7" xfId="35909"/>
    <cellStyle name="Style 1 3 7 2" xfId="35910"/>
    <cellStyle name="Style 1 4" xfId="8417"/>
    <cellStyle name="Style 1 4 2" xfId="8418"/>
    <cellStyle name="Style 1 4 2 2" xfId="8419"/>
    <cellStyle name="Style 1 4 2 2 2" xfId="19990"/>
    <cellStyle name="Style 1 4 2 2 2 2" xfId="35911"/>
    <cellStyle name="Style 1 4 2 2 3" xfId="35912"/>
    <cellStyle name="Style 1 4 2 3" xfId="15291"/>
    <cellStyle name="Style 1 4 2 3 2" xfId="35913"/>
    <cellStyle name="Style 1 4 2 4" xfId="35914"/>
    <cellStyle name="Style 1 4 2 4 2" xfId="35915"/>
    <cellStyle name="Style 1 4 3" xfId="8420"/>
    <cellStyle name="Style 1 4 3 2" xfId="10570"/>
    <cellStyle name="Style 1 4 3 2 2" xfId="35916"/>
    <cellStyle name="Style 1 4 3 3" xfId="19991"/>
    <cellStyle name="Style 1 4 4" xfId="12998"/>
    <cellStyle name="Style 1 4 4 2" xfId="35917"/>
    <cellStyle name="Style 1 4 4 2 2" xfId="35918"/>
    <cellStyle name="Style 1 4 4 3" xfId="35919"/>
    <cellStyle name="Style 1 4 4 4" xfId="35920"/>
    <cellStyle name="Style 1 4 5" xfId="15290"/>
    <cellStyle name="Style 1 4 5 2" xfId="35921"/>
    <cellStyle name="Style 1 4 5 3" xfId="35922"/>
    <cellStyle name="Style 1 4 6" xfId="35923"/>
    <cellStyle name="Style 1 4 6 2" xfId="35924"/>
    <cellStyle name="Style 1 5" xfId="8421"/>
    <cellStyle name="Style 1 5 2" xfId="8422"/>
    <cellStyle name="Style 1 5 2 2" xfId="8423"/>
    <cellStyle name="Style 1 5 2 2 2" xfId="19992"/>
    <cellStyle name="Style 1 5 2 2 2 2" xfId="35925"/>
    <cellStyle name="Style 1 5 2 2 3" xfId="35926"/>
    <cellStyle name="Style 1 5 2 3" xfId="15292"/>
    <cellStyle name="Style 1 5 2 3 2" xfId="35927"/>
    <cellStyle name="Style 1 5 2 4" xfId="35928"/>
    <cellStyle name="Style 1 5 2 4 2" xfId="35929"/>
    <cellStyle name="Style 1 5 3" xfId="8424"/>
    <cellStyle name="Style 1 5 3 2" xfId="10571"/>
    <cellStyle name="Style 1 5 3 2 2" xfId="35930"/>
    <cellStyle name="Style 1 5 3 3" xfId="12999"/>
    <cellStyle name="Style 1 5 3 3 2" xfId="40021"/>
    <cellStyle name="Style 1 5 3 4" xfId="40022"/>
    <cellStyle name="Style 1 5 4" xfId="10572"/>
    <cellStyle name="Style 1 5 4 2" xfId="10573"/>
    <cellStyle name="Style 1 5 4 2 2" xfId="35931"/>
    <cellStyle name="Style 1 5 4 3" xfId="35932"/>
    <cellStyle name="Style 1 5 5" xfId="13000"/>
    <cellStyle name="Style 1 5 5 2" xfId="35933"/>
    <cellStyle name="Style 1 5 5 2 2" xfId="35934"/>
    <cellStyle name="Style 1 5 5 3" xfId="35935"/>
    <cellStyle name="Style 1 5 5 4" xfId="35936"/>
    <cellStyle name="Style 1 5 6" xfId="35937"/>
    <cellStyle name="Style 1 5 6 2" xfId="35938"/>
    <cellStyle name="Style 1 6" xfId="8425"/>
    <cellStyle name="Style 1 6 10" xfId="35939"/>
    <cellStyle name="Style 1 6 2" xfId="8426"/>
    <cellStyle name="Style 1 6 2 2" xfId="8427"/>
    <cellStyle name="Style 1 6 2 2 2" xfId="10574"/>
    <cellStyle name="Style 1 6 2 2 2 2" xfId="35940"/>
    <cellStyle name="Style 1 6 2 2 3" xfId="19993"/>
    <cellStyle name="Style 1 6 2 3" xfId="13001"/>
    <cellStyle name="Style 1 6 2 3 2" xfId="35941"/>
    <cellStyle name="Style 1 6 2 3 2 2" xfId="35942"/>
    <cellStyle name="Style 1 6 2 3 3" xfId="35943"/>
    <cellStyle name="Style 1 6 2 3 4" xfId="35944"/>
    <cellStyle name="Style 1 6 2 4" xfId="15294"/>
    <cellStyle name="Style 1 6 2 4 2" xfId="35945"/>
    <cellStyle name="Style 1 6 2 5" xfId="35946"/>
    <cellStyle name="Style 1 6 2 5 2" xfId="35947"/>
    <cellStyle name="Style 1 6 2 6" xfId="35948"/>
    <cellStyle name="Style 1 6 3" xfId="8428"/>
    <cellStyle name="Style 1 6 3 2" xfId="10575"/>
    <cellStyle name="Style 1 6 3 2 2" xfId="10576"/>
    <cellStyle name="Style 1 6 3 2 2 2" xfId="35949"/>
    <cellStyle name="Style 1 6 3 2 3" xfId="40023"/>
    <cellStyle name="Style 1 6 3 3" xfId="15295"/>
    <cellStyle name="Style 1 6 3 3 2" xfId="35950"/>
    <cellStyle name="Style 1 6 3 3 2 2" xfId="35951"/>
    <cellStyle name="Style 1 6 3 3 3" xfId="35952"/>
    <cellStyle name="Style 1 6 3 4" xfId="35953"/>
    <cellStyle name="Style 1 6 3 4 2" xfId="35954"/>
    <cellStyle name="Style 1 6 3 5" xfId="35955"/>
    <cellStyle name="Style 1 6 3 5 2" xfId="35956"/>
    <cellStyle name="Style 1 6 3 6" xfId="35957"/>
    <cellStyle name="Style 1 6 4" xfId="8429"/>
    <cellStyle name="Style 1 6 4 2" xfId="10577"/>
    <cellStyle name="Style 1 6 4 2 2" xfId="10578"/>
    <cellStyle name="Style 1 6 4 2 2 2" xfId="35958"/>
    <cellStyle name="Style 1 6 4 2 3" xfId="40024"/>
    <cellStyle name="Style 1 6 4 3" xfId="15296"/>
    <cellStyle name="Style 1 6 4 3 2" xfId="35959"/>
    <cellStyle name="Style 1 6 4 3 2 2" xfId="35960"/>
    <cellStyle name="Style 1 6 4 3 3" xfId="35961"/>
    <cellStyle name="Style 1 6 4 4" xfId="35962"/>
    <cellStyle name="Style 1 6 4 4 2" xfId="35963"/>
    <cellStyle name="Style 1 6 4 5" xfId="35964"/>
    <cellStyle name="Style 1 6 4 5 2" xfId="35965"/>
    <cellStyle name="Style 1 6 4 6" xfId="35966"/>
    <cellStyle name="Style 1 6 5" xfId="8430"/>
    <cellStyle name="Style 1 6 5 2" xfId="10579"/>
    <cellStyle name="Style 1 6 5 2 2" xfId="10580"/>
    <cellStyle name="Style 1 6 5 2 2 2" xfId="35967"/>
    <cellStyle name="Style 1 6 5 2 3" xfId="40025"/>
    <cellStyle name="Style 1 6 5 3" xfId="15297"/>
    <cellStyle name="Style 1 6 5 3 2" xfId="35968"/>
    <cellStyle name="Style 1 6 5 3 2 2" xfId="35969"/>
    <cellStyle name="Style 1 6 5 3 3" xfId="35970"/>
    <cellStyle name="Style 1 6 5 4" xfId="35971"/>
    <cellStyle name="Style 1 6 5 4 2" xfId="35972"/>
    <cellStyle name="Style 1 6 5 5" xfId="35973"/>
    <cellStyle name="Style 1 6 5 5 2" xfId="35974"/>
    <cellStyle name="Style 1 6 6" xfId="10581"/>
    <cellStyle name="Style 1 6 6 2" xfId="10582"/>
    <cellStyle name="Style 1 6 6 2 2" xfId="35975"/>
    <cellStyle name="Style 1 6 6 3" xfId="40026"/>
    <cellStyle name="Style 1 6 7" xfId="10583"/>
    <cellStyle name="Style 1 6 7 2" xfId="35976"/>
    <cellStyle name="Style 1 6 7 2 2" xfId="35977"/>
    <cellStyle name="Style 1 6 7 3" xfId="35978"/>
    <cellStyle name="Style 1 6 7 4" xfId="35979"/>
    <cellStyle name="Style 1 6 8" xfId="15293"/>
    <cellStyle name="Style 1 6 8 2" xfId="35980"/>
    <cellStyle name="Style 1 6 9" xfId="35981"/>
    <cellStyle name="Style 1 6 9 2" xfId="35982"/>
    <cellStyle name="Style 1 7" xfId="8431"/>
    <cellStyle name="Style 1 7 2" xfId="10584"/>
    <cellStyle name="Style 1 7 2 2" xfId="35983"/>
    <cellStyle name="Style 1 7 2 2 2" xfId="35984"/>
    <cellStyle name="Style 1 7 2 2 2 2" xfId="35985"/>
    <cellStyle name="Style 1 7 2 3" xfId="35986"/>
    <cellStyle name="Style 1 7 2 3 2" xfId="35987"/>
    <cellStyle name="Style 1 7 2 4" xfId="35988"/>
    <cellStyle name="Style 1 7 2 4 2" xfId="35989"/>
    <cellStyle name="Style 1 7 2 5" xfId="35990"/>
    <cellStyle name="Style 1 7 3" xfId="10585"/>
    <cellStyle name="Style 1 7 3 2" xfId="35991"/>
    <cellStyle name="Style 1 7 3 2 2" xfId="35992"/>
    <cellStyle name="Style 1 7 3 3" xfId="35993"/>
    <cellStyle name="Style 1 7 4" xfId="15489"/>
    <cellStyle name="Style 1 7 4 2" xfId="35994"/>
    <cellStyle name="Style 1 7 4 2 2" xfId="35995"/>
    <cellStyle name="Style 1 7 4 3" xfId="35996"/>
    <cellStyle name="Style 1 7 5" xfId="35997"/>
    <cellStyle name="Style 1 7 5 2" xfId="35998"/>
    <cellStyle name="Style 1 7 6" xfId="35999"/>
    <cellStyle name="Style 1 7 6 2" xfId="36000"/>
    <cellStyle name="Style 1 7 7" xfId="36001"/>
    <cellStyle name="Style 1 8" xfId="8432"/>
    <cellStyle name="Style 1 8 2" xfId="10586"/>
    <cellStyle name="Style 1 8 2 2" xfId="36002"/>
    <cellStyle name="Style 1 8 2 2 2" xfId="36003"/>
    <cellStyle name="Style 1 8 2 2 2 2" xfId="36004"/>
    <cellStyle name="Style 1 8 2 3" xfId="36005"/>
    <cellStyle name="Style 1 8 2 3 2" xfId="36006"/>
    <cellStyle name="Style 1 8 2 4" xfId="36007"/>
    <cellStyle name="Style 1 8 2 4 2" xfId="36008"/>
    <cellStyle name="Style 1 8 2 5" xfId="36009"/>
    <cellStyle name="Style 1 8 3" xfId="36010"/>
    <cellStyle name="Style 1 8 3 2" xfId="36011"/>
    <cellStyle name="Style 1 8 3 2 2" xfId="36012"/>
    <cellStyle name="Style 1 8 3 3" xfId="36013"/>
    <cellStyle name="Style 1 8 4" xfId="36014"/>
    <cellStyle name="Style 1 8 4 2" xfId="36015"/>
    <cellStyle name="Style 1 8 4 2 2" xfId="36016"/>
    <cellStyle name="Style 1 8 4 3" xfId="36017"/>
    <cellStyle name="Style 1 8 5" xfId="36018"/>
    <cellStyle name="Style 1 8 5 2" xfId="36019"/>
    <cellStyle name="Style 1 8 6" xfId="36020"/>
    <cellStyle name="Style 1 8 6 2" xfId="36021"/>
    <cellStyle name="Style 1 8 7" xfId="36022"/>
    <cellStyle name="Style 1 9" xfId="10587"/>
    <cellStyle name="Style 1 9 2" xfId="10588"/>
    <cellStyle name="Style 1 9 2 2" xfId="36023"/>
    <cellStyle name="Style 1 9 2 2 2" xfId="36024"/>
    <cellStyle name="Style 1 9 2 2 2 2" xfId="36025"/>
    <cellStyle name="Style 1 9 2 3" xfId="36026"/>
    <cellStyle name="Style 1 9 2 3 2" xfId="36027"/>
    <cellStyle name="Style 1 9 2 4" xfId="36028"/>
    <cellStyle name="Style 1 9 2 4 2" xfId="36029"/>
    <cellStyle name="Style 1 9 3" xfId="36030"/>
    <cellStyle name="Style 1 9 3 2" xfId="36031"/>
    <cellStyle name="Style 1 9 3 2 2" xfId="36032"/>
    <cellStyle name="Style 1 9 3 3" xfId="36033"/>
    <cellStyle name="Style 1 9 4" xfId="36034"/>
    <cellStyle name="Style 1 9 4 2" xfId="36035"/>
    <cellStyle name="Style 1 9 4 2 2" xfId="36036"/>
    <cellStyle name="Style 1 9 4 3" xfId="36037"/>
    <cellStyle name="Style 1 9 5" xfId="36038"/>
    <cellStyle name="Style 1 9 5 2" xfId="36039"/>
    <cellStyle name="Style 1 9 6" xfId="36040"/>
    <cellStyle name="Style 1 9 6 2" xfId="36041"/>
    <cellStyle name="Style 1 9 7" xfId="36042"/>
    <cellStyle name="Style 1_ Price Inputs" xfId="10589"/>
    <cellStyle name="Style 21" xfId="10590"/>
    <cellStyle name="Style 21 2" xfId="36043"/>
    <cellStyle name="Style 21 2 2" xfId="36044"/>
    <cellStyle name="Style 21 2 2 2" xfId="36045"/>
    <cellStyle name="Style 21 2 3" xfId="36046"/>
    <cellStyle name="Style 21 2 4" xfId="36047"/>
    <cellStyle name="Style 21 3" xfId="36048"/>
    <cellStyle name="Style 21 3 2" xfId="36049"/>
    <cellStyle name="Style 21 4" xfId="36050"/>
    <cellStyle name="Style 21 4 2" xfId="36051"/>
    <cellStyle name="Style 21 5" xfId="36052"/>
    <cellStyle name="Style 22" xfId="10591"/>
    <cellStyle name="Style 22 2" xfId="36053"/>
    <cellStyle name="Style 22 2 2" xfId="36054"/>
    <cellStyle name="Style 22 2 2 2" xfId="36055"/>
    <cellStyle name="Style 22 2 3" xfId="36056"/>
    <cellStyle name="Style 22 2 4" xfId="36057"/>
    <cellStyle name="Style 22 3" xfId="36058"/>
    <cellStyle name="Style 22 3 2" xfId="36059"/>
    <cellStyle name="Style 22 4" xfId="36060"/>
    <cellStyle name="Style 22 4 2" xfId="36061"/>
    <cellStyle name="Style 22 5" xfId="36062"/>
    <cellStyle name="Style 23" xfId="10592"/>
    <cellStyle name="Style 23 2" xfId="36063"/>
    <cellStyle name="Style 23 2 2" xfId="36064"/>
    <cellStyle name="Style 23 2 2 2" xfId="36065"/>
    <cellStyle name="Style 23 2 3" xfId="36066"/>
    <cellStyle name="Style 23 2 4" xfId="36067"/>
    <cellStyle name="Style 23 2 5" xfId="36068"/>
    <cellStyle name="Style 23 3" xfId="36069"/>
    <cellStyle name="Style 23 3 2" xfId="36070"/>
    <cellStyle name="Style 23 4" xfId="36071"/>
    <cellStyle name="Style 23 4 2" xfId="36072"/>
    <cellStyle name="Style 23 5" xfId="36073"/>
    <cellStyle name="Style 24" xfId="10593"/>
    <cellStyle name="Style 24 2" xfId="36074"/>
    <cellStyle name="Style 24 2 2" xfId="36075"/>
    <cellStyle name="Style 24 2 2 2" xfId="36076"/>
    <cellStyle name="Style 24 2 3" xfId="36077"/>
    <cellStyle name="Style 24 2 4" xfId="36078"/>
    <cellStyle name="Style 24 2 5" xfId="36079"/>
    <cellStyle name="Style 24 3" xfId="36080"/>
    <cellStyle name="Style 24 3 2" xfId="36081"/>
    <cellStyle name="Style 24 4" xfId="36082"/>
    <cellStyle name="Style 24 4 2" xfId="36083"/>
    <cellStyle name="Style 24 5" xfId="36084"/>
    <cellStyle name="Style 25" xfId="10594"/>
    <cellStyle name="Style 25 2" xfId="36085"/>
    <cellStyle name="Style 25 2 2" xfId="36086"/>
    <cellStyle name="Style 25 2 2 2" xfId="36087"/>
    <cellStyle name="Style 25 2 3" xfId="36088"/>
    <cellStyle name="Style 25 2 4" xfId="36089"/>
    <cellStyle name="Style 25 2 5" xfId="36090"/>
    <cellStyle name="Style 25 3" xfId="36091"/>
    <cellStyle name="Style 25 3 2" xfId="36092"/>
    <cellStyle name="Style 25 4" xfId="36093"/>
    <cellStyle name="Style 25 4 2" xfId="36094"/>
    <cellStyle name="Style 25 5" xfId="36095"/>
    <cellStyle name="Style 26" xfId="10595"/>
    <cellStyle name="Style 26 2" xfId="36096"/>
    <cellStyle name="Style 26 2 2" xfId="36097"/>
    <cellStyle name="Style 26 2 2 2" xfId="36098"/>
    <cellStyle name="Style 26 2 3" xfId="36099"/>
    <cellStyle name="Style 26 2 4" xfId="36100"/>
    <cellStyle name="Style 26 2 5" xfId="36101"/>
    <cellStyle name="Style 26 3" xfId="36102"/>
    <cellStyle name="Style 26 3 2" xfId="36103"/>
    <cellStyle name="Style 26 4" xfId="36104"/>
    <cellStyle name="Style 26 4 2" xfId="36105"/>
    <cellStyle name="Style 26 5" xfId="36106"/>
    <cellStyle name="Style 27" xfId="10596"/>
    <cellStyle name="Style 27 2" xfId="36107"/>
    <cellStyle name="Style 27 2 2" xfId="36108"/>
    <cellStyle name="Style 27 2 2 2" xfId="36109"/>
    <cellStyle name="Style 27 2 3" xfId="36110"/>
    <cellStyle name="Style 27 2 4" xfId="36111"/>
    <cellStyle name="Style 27 2 5" xfId="36112"/>
    <cellStyle name="Style 27 3" xfId="36113"/>
    <cellStyle name="Style 27 3 2" xfId="36114"/>
    <cellStyle name="Style 27 4" xfId="36115"/>
    <cellStyle name="Style 27 4 2" xfId="36116"/>
    <cellStyle name="Style 27 5" xfId="36117"/>
    <cellStyle name="Style 28" xfId="10597"/>
    <cellStyle name="Style 28 2" xfId="36118"/>
    <cellStyle name="Style 28 2 2" xfId="36119"/>
    <cellStyle name="Style 28 2 2 2" xfId="36120"/>
    <cellStyle name="Style 28 2 3" xfId="36121"/>
    <cellStyle name="Style 28 2 4" xfId="36122"/>
    <cellStyle name="Style 28 2 5" xfId="36123"/>
    <cellStyle name="Style 28 3" xfId="36124"/>
    <cellStyle name="Style 28 3 2" xfId="36125"/>
    <cellStyle name="Style 28 4" xfId="36126"/>
    <cellStyle name="Style 28 4 2" xfId="36127"/>
    <cellStyle name="Style 28 5" xfId="36128"/>
    <cellStyle name="Style 29" xfId="10598"/>
    <cellStyle name="Style 29 2" xfId="10599"/>
    <cellStyle name="Style 29 2 2" xfId="36129"/>
    <cellStyle name="Style 29 2 2 2" xfId="36130"/>
    <cellStyle name="Style 29 2 2 2 2" xfId="36131"/>
    <cellStyle name="Style 29 2 3" xfId="36132"/>
    <cellStyle name="Style 29 2 3 2" xfId="36133"/>
    <cellStyle name="Style 29 2 4" xfId="36134"/>
    <cellStyle name="Style 29 2 4 2" xfId="36135"/>
    <cellStyle name="Style 29 2 5" xfId="36136"/>
    <cellStyle name="Style 29 3" xfId="36137"/>
    <cellStyle name="Style 29 3 2" xfId="36138"/>
    <cellStyle name="Style 29 3 2 2" xfId="36139"/>
    <cellStyle name="Style 29 3 3" xfId="36140"/>
    <cellStyle name="Style 29 4" xfId="36141"/>
    <cellStyle name="Style 29 4 2" xfId="36142"/>
    <cellStyle name="Style 29 4 2 2" xfId="36143"/>
    <cellStyle name="Style 29 4 3" xfId="36144"/>
    <cellStyle name="Style 29 5" xfId="36145"/>
    <cellStyle name="Style 29 5 2" xfId="36146"/>
    <cellStyle name="Style 29 6" xfId="36147"/>
    <cellStyle name="Style 29 6 2" xfId="36148"/>
    <cellStyle name="Style 29 7" xfId="36149"/>
    <cellStyle name="Style 30" xfId="10600"/>
    <cellStyle name="Style 30 2" xfId="10601"/>
    <cellStyle name="Style 30 2 2" xfId="36150"/>
    <cellStyle name="Style 30 2 2 2" xfId="36151"/>
    <cellStyle name="Style 30 2 2 2 2" xfId="36152"/>
    <cellStyle name="Style 30 2 3" xfId="36153"/>
    <cellStyle name="Style 30 2 3 2" xfId="36154"/>
    <cellStyle name="Style 30 2 4" xfId="36155"/>
    <cellStyle name="Style 30 2 4 2" xfId="36156"/>
    <cellStyle name="Style 30 2 5" xfId="36157"/>
    <cellStyle name="Style 30 3" xfId="36158"/>
    <cellStyle name="Style 30 3 2" xfId="36159"/>
    <cellStyle name="Style 30 3 2 2" xfId="36160"/>
    <cellStyle name="Style 30 3 3" xfId="36161"/>
    <cellStyle name="Style 30 4" xfId="36162"/>
    <cellStyle name="Style 30 4 2" xfId="36163"/>
    <cellStyle name="Style 30 4 2 2" xfId="36164"/>
    <cellStyle name="Style 30 4 3" xfId="36165"/>
    <cellStyle name="Style 30 5" xfId="36166"/>
    <cellStyle name="Style 30 5 2" xfId="36167"/>
    <cellStyle name="Style 30 6" xfId="36168"/>
    <cellStyle name="Style 30 6 2" xfId="36169"/>
    <cellStyle name="Style 30 7" xfId="36170"/>
    <cellStyle name="Style 31" xfId="10602"/>
    <cellStyle name="Style 31 2" xfId="36171"/>
    <cellStyle name="Style 31 2 2" xfId="36172"/>
    <cellStyle name="Style 31 2 2 2" xfId="36173"/>
    <cellStyle name="Style 31 2 3" xfId="36174"/>
    <cellStyle name="Style 31 2 4" xfId="36175"/>
    <cellStyle name="Style 31 2 5" xfId="36176"/>
    <cellStyle name="Style 31 3" xfId="36177"/>
    <cellStyle name="Style 31 3 2" xfId="36178"/>
    <cellStyle name="Style 31 4" xfId="36179"/>
    <cellStyle name="Style 31 4 2" xfId="36180"/>
    <cellStyle name="Style 31 5" xfId="36181"/>
    <cellStyle name="Style 32" xfId="10603"/>
    <cellStyle name="Style 32 2" xfId="36182"/>
    <cellStyle name="Style 32 2 2" xfId="36183"/>
    <cellStyle name="Style 32 2 2 2" xfId="36184"/>
    <cellStyle name="Style 32 2 3" xfId="36185"/>
    <cellStyle name="Style 32 2 4" xfId="36186"/>
    <cellStyle name="Style 32 2 5" xfId="36187"/>
    <cellStyle name="Style 32 3" xfId="36188"/>
    <cellStyle name="Style 32 3 2" xfId="36189"/>
    <cellStyle name="Style 32 4" xfId="36190"/>
    <cellStyle name="Style 32 4 2" xfId="36191"/>
    <cellStyle name="Style 32 5" xfId="36192"/>
    <cellStyle name="Style 33" xfId="10604"/>
    <cellStyle name="Style 33 2" xfId="10605"/>
    <cellStyle name="Style 33 2 2" xfId="36193"/>
    <cellStyle name="Style 33 2 2 2" xfId="36194"/>
    <cellStyle name="Style 33 2 2 2 2" xfId="36195"/>
    <cellStyle name="Style 33 2 3" xfId="36196"/>
    <cellStyle name="Style 33 2 3 2" xfId="36197"/>
    <cellStyle name="Style 33 2 4" xfId="36198"/>
    <cellStyle name="Style 33 2 4 2" xfId="36199"/>
    <cellStyle name="Style 33 2 5" xfId="36200"/>
    <cellStyle name="Style 33 3" xfId="36201"/>
    <cellStyle name="Style 33 3 2" xfId="36202"/>
    <cellStyle name="Style 33 3 2 2" xfId="36203"/>
    <cellStyle name="Style 33 3 3" xfId="36204"/>
    <cellStyle name="Style 33 4" xfId="36205"/>
    <cellStyle name="Style 33 4 2" xfId="36206"/>
    <cellStyle name="Style 33 4 2 2" xfId="36207"/>
    <cellStyle name="Style 33 4 3" xfId="36208"/>
    <cellStyle name="Style 33 5" xfId="36209"/>
    <cellStyle name="Style 33 5 2" xfId="36210"/>
    <cellStyle name="Style 33 6" xfId="36211"/>
    <cellStyle name="Style 33 6 2" xfId="36212"/>
    <cellStyle name="Style 33 7" xfId="36213"/>
    <cellStyle name="Style 34" xfId="10606"/>
    <cellStyle name="Style 34 2" xfId="10607"/>
    <cellStyle name="Style 34 2 2" xfId="36214"/>
    <cellStyle name="Style 34 2 2 2" xfId="36215"/>
    <cellStyle name="Style 34 2 2 2 2" xfId="36216"/>
    <cellStyle name="Style 34 2 3" xfId="36217"/>
    <cellStyle name="Style 34 2 3 2" xfId="36218"/>
    <cellStyle name="Style 34 2 4" xfId="36219"/>
    <cellStyle name="Style 34 2 4 2" xfId="36220"/>
    <cellStyle name="Style 34 3" xfId="36221"/>
    <cellStyle name="Style 34 3 2" xfId="36222"/>
    <cellStyle name="Style 34 3 2 2" xfId="36223"/>
    <cellStyle name="Style 34 3 3" xfId="36224"/>
    <cellStyle name="Style 34 4" xfId="36225"/>
    <cellStyle name="Style 34 4 2" xfId="36226"/>
    <cellStyle name="Style 34 4 2 2" xfId="36227"/>
    <cellStyle name="Style 34 4 3" xfId="36228"/>
    <cellStyle name="Style 34 5" xfId="36229"/>
    <cellStyle name="Style 34 5 2" xfId="36230"/>
    <cellStyle name="Style 34 6" xfId="36231"/>
    <cellStyle name="Style 34 6 2" xfId="36232"/>
    <cellStyle name="Style 34 7" xfId="36233"/>
    <cellStyle name="Style 35" xfId="10608"/>
    <cellStyle name="Style 35 2" xfId="10609"/>
    <cellStyle name="Style 35 2 2" xfId="36234"/>
    <cellStyle name="Style 35 2 2 2" xfId="36235"/>
    <cellStyle name="Style 35 2 2 2 2" xfId="36236"/>
    <cellStyle name="Style 35 2 3" xfId="36237"/>
    <cellStyle name="Style 35 2 3 2" xfId="36238"/>
    <cellStyle name="Style 35 2 4" xfId="36239"/>
    <cellStyle name="Style 35 2 4 2" xfId="36240"/>
    <cellStyle name="Style 35 3" xfId="36241"/>
    <cellStyle name="Style 35 3 2" xfId="36242"/>
    <cellStyle name="Style 35 3 2 2" xfId="36243"/>
    <cellStyle name="Style 35 3 3" xfId="36244"/>
    <cellStyle name="Style 35 4" xfId="36245"/>
    <cellStyle name="Style 35 4 2" xfId="36246"/>
    <cellStyle name="Style 35 4 2 2" xfId="36247"/>
    <cellStyle name="Style 35 4 3" xfId="36248"/>
    <cellStyle name="Style 35 5" xfId="36249"/>
    <cellStyle name="Style 35 5 2" xfId="36250"/>
    <cellStyle name="Style 35 6" xfId="36251"/>
    <cellStyle name="Style 35 6 2" xfId="36252"/>
    <cellStyle name="Style 35 7" xfId="36253"/>
    <cellStyle name="Style 36" xfId="10610"/>
    <cellStyle name="Style 36 2" xfId="10611"/>
    <cellStyle name="Style 36 2 2" xfId="36254"/>
    <cellStyle name="Style 36 2 2 2" xfId="36255"/>
    <cellStyle name="Style 36 2 2 2 2" xfId="36256"/>
    <cellStyle name="Style 36 2 3" xfId="36257"/>
    <cellStyle name="Style 36 2 3 2" xfId="36258"/>
    <cellStyle name="Style 36 2 4" xfId="36259"/>
    <cellStyle name="Style 36 2 4 2" xfId="36260"/>
    <cellStyle name="Style 36 3" xfId="36261"/>
    <cellStyle name="Style 36 3 2" xfId="36262"/>
    <cellStyle name="Style 36 3 2 2" xfId="36263"/>
    <cellStyle name="Style 36 3 3" xfId="36264"/>
    <cellStyle name="Style 36 4" xfId="36265"/>
    <cellStyle name="Style 36 4 2" xfId="36266"/>
    <cellStyle name="Style 36 4 2 2" xfId="36267"/>
    <cellStyle name="Style 36 4 3" xfId="36268"/>
    <cellStyle name="Style 36 5" xfId="36269"/>
    <cellStyle name="Style 36 5 2" xfId="36270"/>
    <cellStyle name="Style 36 6" xfId="36271"/>
    <cellStyle name="Style 36 6 2" xfId="36272"/>
    <cellStyle name="Style 36 7" xfId="36273"/>
    <cellStyle name="Style 39" xfId="10612"/>
    <cellStyle name="Style 39 2" xfId="10613"/>
    <cellStyle name="Style 39 2 2" xfId="36274"/>
    <cellStyle name="Style 39 2 2 2" xfId="36275"/>
    <cellStyle name="Style 39 2 2 2 2" xfId="36276"/>
    <cellStyle name="Style 39 2 3" xfId="36277"/>
    <cellStyle name="Style 39 2 3 2" xfId="36278"/>
    <cellStyle name="Style 39 2 4" xfId="36279"/>
    <cellStyle name="Style 39 2 4 2" xfId="36280"/>
    <cellStyle name="Style 39 3" xfId="36281"/>
    <cellStyle name="Style 39 3 2" xfId="36282"/>
    <cellStyle name="Style 39 3 2 2" xfId="36283"/>
    <cellStyle name="Style 39 3 3" xfId="36284"/>
    <cellStyle name="Style 39 4" xfId="36285"/>
    <cellStyle name="Style 39 4 2" xfId="36286"/>
    <cellStyle name="Style 39 4 2 2" xfId="36287"/>
    <cellStyle name="Style 39 4 3" xfId="36288"/>
    <cellStyle name="Style 39 5" xfId="36289"/>
    <cellStyle name="Style 39 5 2" xfId="36290"/>
    <cellStyle name="Style 39 6" xfId="36291"/>
    <cellStyle name="Style 39 6 2" xfId="36292"/>
    <cellStyle name="STYLE1" xfId="10614"/>
    <cellStyle name="STYLE1 2" xfId="36293"/>
    <cellStyle name="STYLE2" xfId="10615"/>
    <cellStyle name="STYLE2 2" xfId="36294"/>
    <cellStyle name="STYLE3" xfId="10616"/>
    <cellStyle name="STYLE3 2" xfId="36295"/>
    <cellStyle name="SubHeading" xfId="36296"/>
    <cellStyle name="SubsidTitle" xfId="36297"/>
    <cellStyle name="sub-tl - Style3" xfId="10617"/>
    <cellStyle name="subtot - Style5" xfId="10618"/>
    <cellStyle name="Subtotal" xfId="8433"/>
    <cellStyle name="Sub-total" xfId="8434"/>
    <cellStyle name="Subtotal 10" xfId="36298"/>
    <cellStyle name="Sub-total 10" xfId="36299"/>
    <cellStyle name="Subtotal 10 10" xfId="36300"/>
    <cellStyle name="Sub-total 10 10" xfId="36301"/>
    <cellStyle name="Subtotal 10 10 2" xfId="36302"/>
    <cellStyle name="Sub-total 10 10 2" xfId="36303"/>
    <cellStyle name="Subtotal 10 10 3" xfId="36304"/>
    <cellStyle name="Sub-total 10 10 3" xfId="36305"/>
    <cellStyle name="Subtotal 10 10 4" xfId="36306"/>
    <cellStyle name="Sub-total 10 10 4" xfId="36307"/>
    <cellStyle name="Subtotal 10 10 5" xfId="36308"/>
    <cellStyle name="Sub-total 10 10 5" xfId="36309"/>
    <cellStyle name="Subtotal 10 10 6" xfId="36310"/>
    <cellStyle name="Sub-total 10 10 6" xfId="36311"/>
    <cellStyle name="Subtotal 10 11" xfId="36312"/>
    <cellStyle name="Sub-total 10 11" xfId="36313"/>
    <cellStyle name="Subtotal 10 11 2" xfId="36314"/>
    <cellStyle name="Sub-total 10 11 2" xfId="36315"/>
    <cellStyle name="Subtotal 10 11 3" xfId="36316"/>
    <cellStyle name="Sub-total 10 11 3" xfId="36317"/>
    <cellStyle name="Subtotal 10 11 4" xfId="36318"/>
    <cellStyle name="Sub-total 10 11 4" xfId="36319"/>
    <cellStyle name="Subtotal 10 11 5" xfId="36320"/>
    <cellStyle name="Sub-total 10 11 5" xfId="36321"/>
    <cellStyle name="Subtotal 10 11 6" xfId="36322"/>
    <cellStyle name="Sub-total 10 11 6" xfId="36323"/>
    <cellStyle name="Subtotal 10 12" xfId="36324"/>
    <cellStyle name="Sub-total 10 12" xfId="36325"/>
    <cellStyle name="Subtotal 10 12 2" xfId="36326"/>
    <cellStyle name="Sub-total 10 12 2" xfId="36327"/>
    <cellStyle name="Subtotal 10 12 3" xfId="36328"/>
    <cellStyle name="Sub-total 10 12 3" xfId="36329"/>
    <cellStyle name="Subtotal 10 12 4" xfId="36330"/>
    <cellStyle name="Sub-total 10 12 4" xfId="36331"/>
    <cellStyle name="Subtotal 10 12 5" xfId="36332"/>
    <cellStyle name="Sub-total 10 12 5" xfId="36333"/>
    <cellStyle name="Subtotal 10 12 6" xfId="36334"/>
    <cellStyle name="Sub-total 10 12 6" xfId="36335"/>
    <cellStyle name="Subtotal 10 13" xfId="36336"/>
    <cellStyle name="Sub-total 10 13" xfId="36337"/>
    <cellStyle name="Subtotal 10 13 2" xfId="36338"/>
    <cellStyle name="Sub-total 10 13 2" xfId="36339"/>
    <cellStyle name="Subtotal 10 13 3" xfId="36340"/>
    <cellStyle name="Sub-total 10 13 3" xfId="36341"/>
    <cellStyle name="Subtotal 10 13 4" xfId="36342"/>
    <cellStyle name="Sub-total 10 13 4" xfId="36343"/>
    <cellStyle name="Subtotal 10 13 5" xfId="36344"/>
    <cellStyle name="Sub-total 10 13 5" xfId="36345"/>
    <cellStyle name="Subtotal 10 13 6" xfId="36346"/>
    <cellStyle name="Sub-total 10 13 6" xfId="36347"/>
    <cellStyle name="Subtotal 10 14" xfId="36348"/>
    <cellStyle name="Sub-total 10 14" xfId="36349"/>
    <cellStyle name="Subtotal 10 15" xfId="36350"/>
    <cellStyle name="Sub-total 10 15" xfId="36351"/>
    <cellStyle name="Subtotal 10 16" xfId="36352"/>
    <cellStyle name="Sub-total 10 16" xfId="36353"/>
    <cellStyle name="Subtotal 10 17" xfId="36354"/>
    <cellStyle name="Sub-total 10 17" xfId="36355"/>
    <cellStyle name="Subtotal 10 18" xfId="36356"/>
    <cellStyle name="Sub-total 10 18" xfId="36357"/>
    <cellStyle name="Subtotal 10 2" xfId="36358"/>
    <cellStyle name="Sub-total 10 2" xfId="36359"/>
    <cellStyle name="Subtotal 10 2 2" xfId="36360"/>
    <cellStyle name="Sub-total 10 2 2" xfId="36361"/>
    <cellStyle name="Subtotal 10 2 3" xfId="36362"/>
    <cellStyle name="Sub-total 10 2 3" xfId="36363"/>
    <cellStyle name="Subtotal 10 2 4" xfId="36364"/>
    <cellStyle name="Sub-total 10 2 4" xfId="36365"/>
    <cellStyle name="Subtotal 10 2 5" xfId="36366"/>
    <cellStyle name="Sub-total 10 2 5" xfId="36367"/>
    <cellStyle name="Subtotal 10 2 6" xfId="36368"/>
    <cellStyle name="Sub-total 10 2 6" xfId="36369"/>
    <cellStyle name="Subtotal 10 3" xfId="36370"/>
    <cellStyle name="Sub-total 10 3" xfId="36371"/>
    <cellStyle name="Subtotal 10 3 2" xfId="36372"/>
    <cellStyle name="Sub-total 10 3 2" xfId="36373"/>
    <cellStyle name="Subtotal 10 3 3" xfId="36374"/>
    <cellStyle name="Sub-total 10 3 3" xfId="36375"/>
    <cellStyle name="Subtotal 10 3 4" xfId="36376"/>
    <cellStyle name="Sub-total 10 3 4" xfId="36377"/>
    <cellStyle name="Subtotal 10 3 5" xfId="36378"/>
    <cellStyle name="Sub-total 10 3 5" xfId="36379"/>
    <cellStyle name="Subtotal 10 3 6" xfId="36380"/>
    <cellStyle name="Sub-total 10 3 6" xfId="36381"/>
    <cellStyle name="Subtotal 10 4" xfId="36382"/>
    <cellStyle name="Sub-total 10 4" xfId="36383"/>
    <cellStyle name="Subtotal 10 4 2" xfId="36384"/>
    <cellStyle name="Sub-total 10 4 2" xfId="36385"/>
    <cellStyle name="Subtotal 10 4 3" xfId="36386"/>
    <cellStyle name="Sub-total 10 4 3" xfId="36387"/>
    <cellStyle name="Subtotal 10 4 4" xfId="36388"/>
    <cellStyle name="Sub-total 10 4 4" xfId="36389"/>
    <cellStyle name="Subtotal 10 4 5" xfId="36390"/>
    <cellStyle name="Sub-total 10 4 5" xfId="36391"/>
    <cellStyle name="Subtotal 10 4 6" xfId="36392"/>
    <cellStyle name="Sub-total 10 4 6" xfId="36393"/>
    <cellStyle name="Subtotal 10 5" xfId="36394"/>
    <cellStyle name="Sub-total 10 5" xfId="36395"/>
    <cellStyle name="Subtotal 10 5 2" xfId="36396"/>
    <cellStyle name="Sub-total 10 5 2" xfId="36397"/>
    <cellStyle name="Subtotal 10 5 3" xfId="36398"/>
    <cellStyle name="Sub-total 10 5 3" xfId="36399"/>
    <cellStyle name="Subtotal 10 5 4" xfId="36400"/>
    <cellStyle name="Sub-total 10 5 4" xfId="36401"/>
    <cellStyle name="Subtotal 10 5 5" xfId="36402"/>
    <cellStyle name="Sub-total 10 5 5" xfId="36403"/>
    <cellStyle name="Subtotal 10 5 6" xfId="36404"/>
    <cellStyle name="Sub-total 10 5 6" xfId="36405"/>
    <cellStyle name="Subtotal 10 6" xfId="36406"/>
    <cellStyle name="Sub-total 10 6" xfId="36407"/>
    <cellStyle name="Subtotal 10 6 2" xfId="36408"/>
    <cellStyle name="Sub-total 10 6 2" xfId="36409"/>
    <cellStyle name="Subtotal 10 6 3" xfId="36410"/>
    <cellStyle name="Sub-total 10 6 3" xfId="36411"/>
    <cellStyle name="Subtotal 10 6 4" xfId="36412"/>
    <cellStyle name="Sub-total 10 6 4" xfId="36413"/>
    <cellStyle name="Subtotal 10 6 5" xfId="36414"/>
    <cellStyle name="Sub-total 10 6 5" xfId="36415"/>
    <cellStyle name="Subtotal 10 6 6" xfId="36416"/>
    <cellStyle name="Sub-total 10 6 6" xfId="36417"/>
    <cellStyle name="Subtotal 10 7" xfId="36418"/>
    <cellStyle name="Sub-total 10 7" xfId="36419"/>
    <cellStyle name="Subtotal 10 7 2" xfId="36420"/>
    <cellStyle name="Sub-total 10 7 2" xfId="36421"/>
    <cellStyle name="Subtotal 10 7 3" xfId="36422"/>
    <cellStyle name="Sub-total 10 7 3" xfId="36423"/>
    <cellStyle name="Subtotal 10 7 4" xfId="36424"/>
    <cellStyle name="Sub-total 10 7 4" xfId="36425"/>
    <cellStyle name="Subtotal 10 7 5" xfId="36426"/>
    <cellStyle name="Sub-total 10 7 5" xfId="36427"/>
    <cellStyle name="Subtotal 10 7 6" xfId="36428"/>
    <cellStyle name="Sub-total 10 7 6" xfId="36429"/>
    <cellStyle name="Subtotal 10 8" xfId="36430"/>
    <cellStyle name="Sub-total 10 8" xfId="36431"/>
    <cellStyle name="Subtotal 10 8 2" xfId="36432"/>
    <cellStyle name="Sub-total 10 8 2" xfId="36433"/>
    <cellStyle name="Subtotal 10 8 3" xfId="36434"/>
    <cellStyle name="Sub-total 10 8 3" xfId="36435"/>
    <cellStyle name="Subtotal 10 8 4" xfId="36436"/>
    <cellStyle name="Sub-total 10 8 4" xfId="36437"/>
    <cellStyle name="Subtotal 10 8 5" xfId="36438"/>
    <cellStyle name="Sub-total 10 8 5" xfId="36439"/>
    <cellStyle name="Subtotal 10 8 6" xfId="36440"/>
    <cellStyle name="Sub-total 10 8 6" xfId="36441"/>
    <cellStyle name="Subtotal 10 9" xfId="36442"/>
    <cellStyle name="Sub-total 10 9" xfId="36443"/>
    <cellStyle name="Subtotal 10 9 2" xfId="36444"/>
    <cellStyle name="Sub-total 10 9 2" xfId="36445"/>
    <cellStyle name="Subtotal 10 9 3" xfId="36446"/>
    <cellStyle name="Sub-total 10 9 3" xfId="36447"/>
    <cellStyle name="Subtotal 10 9 4" xfId="36448"/>
    <cellStyle name="Sub-total 10 9 4" xfId="36449"/>
    <cellStyle name="Subtotal 10 9 5" xfId="36450"/>
    <cellStyle name="Sub-total 10 9 5" xfId="36451"/>
    <cellStyle name="Subtotal 10 9 6" xfId="36452"/>
    <cellStyle name="Sub-total 10 9 6" xfId="36453"/>
    <cellStyle name="Subtotal 11" xfId="36454"/>
    <cellStyle name="Sub-total 11" xfId="36455"/>
    <cellStyle name="Subtotal 11 10" xfId="36456"/>
    <cellStyle name="Sub-total 11 10" xfId="36457"/>
    <cellStyle name="Subtotal 11 10 2" xfId="36458"/>
    <cellStyle name="Sub-total 11 10 2" xfId="36459"/>
    <cellStyle name="Subtotal 11 10 3" xfId="36460"/>
    <cellStyle name="Sub-total 11 10 3" xfId="36461"/>
    <cellStyle name="Subtotal 11 10 4" xfId="36462"/>
    <cellStyle name="Sub-total 11 10 4" xfId="36463"/>
    <cellStyle name="Subtotal 11 10 5" xfId="36464"/>
    <cellStyle name="Sub-total 11 10 5" xfId="36465"/>
    <cellStyle name="Subtotal 11 10 6" xfId="36466"/>
    <cellStyle name="Sub-total 11 10 6" xfId="36467"/>
    <cellStyle name="Subtotal 11 11" xfId="36468"/>
    <cellStyle name="Sub-total 11 11" xfId="36469"/>
    <cellStyle name="Subtotal 11 11 2" xfId="36470"/>
    <cellStyle name="Sub-total 11 11 2" xfId="36471"/>
    <cellStyle name="Subtotal 11 11 3" xfId="36472"/>
    <cellStyle name="Sub-total 11 11 3" xfId="36473"/>
    <cellStyle name="Subtotal 11 11 4" xfId="36474"/>
    <cellStyle name="Sub-total 11 11 4" xfId="36475"/>
    <cellStyle name="Subtotal 11 11 5" xfId="36476"/>
    <cellStyle name="Sub-total 11 11 5" xfId="36477"/>
    <cellStyle name="Subtotal 11 11 6" xfId="36478"/>
    <cellStyle name="Sub-total 11 11 6" xfId="36479"/>
    <cellStyle name="Subtotal 11 12" xfId="36480"/>
    <cellStyle name="Sub-total 11 12" xfId="36481"/>
    <cellStyle name="Subtotal 11 12 2" xfId="36482"/>
    <cellStyle name="Sub-total 11 12 2" xfId="36483"/>
    <cellStyle name="Subtotal 11 12 3" xfId="36484"/>
    <cellStyle name="Sub-total 11 12 3" xfId="36485"/>
    <cellStyle name="Subtotal 11 12 4" xfId="36486"/>
    <cellStyle name="Sub-total 11 12 4" xfId="36487"/>
    <cellStyle name="Subtotal 11 12 5" xfId="36488"/>
    <cellStyle name="Sub-total 11 12 5" xfId="36489"/>
    <cellStyle name="Subtotal 11 12 6" xfId="36490"/>
    <cellStyle name="Sub-total 11 12 6" xfId="36491"/>
    <cellStyle name="Subtotal 11 13" xfId="36492"/>
    <cellStyle name="Sub-total 11 13" xfId="36493"/>
    <cellStyle name="Subtotal 11 13 2" xfId="36494"/>
    <cellStyle name="Sub-total 11 13 2" xfId="36495"/>
    <cellStyle name="Subtotal 11 13 3" xfId="36496"/>
    <cellStyle name="Sub-total 11 13 3" xfId="36497"/>
    <cellStyle name="Subtotal 11 13 4" xfId="36498"/>
    <cellStyle name="Sub-total 11 13 4" xfId="36499"/>
    <cellStyle name="Subtotal 11 13 5" xfId="36500"/>
    <cellStyle name="Sub-total 11 13 5" xfId="36501"/>
    <cellStyle name="Subtotal 11 13 6" xfId="36502"/>
    <cellStyle name="Sub-total 11 13 6" xfId="36503"/>
    <cellStyle name="Subtotal 11 14" xfId="36504"/>
    <cellStyle name="Sub-total 11 14" xfId="36505"/>
    <cellStyle name="Subtotal 11 15" xfId="36506"/>
    <cellStyle name="Sub-total 11 15" xfId="36507"/>
    <cellStyle name="Subtotal 11 16" xfId="36508"/>
    <cellStyle name="Sub-total 11 16" xfId="36509"/>
    <cellStyle name="Subtotal 11 17" xfId="36510"/>
    <cellStyle name="Sub-total 11 17" xfId="36511"/>
    <cellStyle name="Subtotal 11 18" xfId="36512"/>
    <cellStyle name="Sub-total 11 18" xfId="36513"/>
    <cellStyle name="Subtotal 11 2" xfId="36514"/>
    <cellStyle name="Sub-total 11 2" xfId="36515"/>
    <cellStyle name="Subtotal 11 2 2" xfId="36516"/>
    <cellStyle name="Sub-total 11 2 2" xfId="36517"/>
    <cellStyle name="Subtotal 11 2 3" xfId="36518"/>
    <cellStyle name="Sub-total 11 2 3" xfId="36519"/>
    <cellStyle name="Subtotal 11 2 4" xfId="36520"/>
    <cellStyle name="Sub-total 11 2 4" xfId="36521"/>
    <cellStyle name="Subtotal 11 2 5" xfId="36522"/>
    <cellStyle name="Sub-total 11 2 5" xfId="36523"/>
    <cellStyle name="Subtotal 11 2 6" xfId="36524"/>
    <cellStyle name="Sub-total 11 2 6" xfId="36525"/>
    <cellStyle name="Subtotal 11 3" xfId="36526"/>
    <cellStyle name="Sub-total 11 3" xfId="36527"/>
    <cellStyle name="Subtotal 11 3 2" xfId="36528"/>
    <cellStyle name="Sub-total 11 3 2" xfId="36529"/>
    <cellStyle name="Subtotal 11 3 3" xfId="36530"/>
    <cellStyle name="Sub-total 11 3 3" xfId="36531"/>
    <cellStyle name="Subtotal 11 3 4" xfId="36532"/>
    <cellStyle name="Sub-total 11 3 4" xfId="36533"/>
    <cellStyle name="Subtotal 11 3 5" xfId="36534"/>
    <cellStyle name="Sub-total 11 3 5" xfId="36535"/>
    <cellStyle name="Subtotal 11 3 6" xfId="36536"/>
    <cellStyle name="Sub-total 11 3 6" xfId="36537"/>
    <cellStyle name="Subtotal 11 4" xfId="36538"/>
    <cellStyle name="Sub-total 11 4" xfId="36539"/>
    <cellStyle name="Subtotal 11 4 2" xfId="36540"/>
    <cellStyle name="Sub-total 11 4 2" xfId="36541"/>
    <cellStyle name="Subtotal 11 4 3" xfId="36542"/>
    <cellStyle name="Sub-total 11 4 3" xfId="36543"/>
    <cellStyle name="Subtotal 11 4 4" xfId="36544"/>
    <cellStyle name="Sub-total 11 4 4" xfId="36545"/>
    <cellStyle name="Subtotal 11 4 5" xfId="36546"/>
    <cellStyle name="Sub-total 11 4 5" xfId="36547"/>
    <cellStyle name="Subtotal 11 4 6" xfId="36548"/>
    <cellStyle name="Sub-total 11 4 6" xfId="36549"/>
    <cellStyle name="Subtotal 11 5" xfId="36550"/>
    <cellStyle name="Sub-total 11 5" xfId="36551"/>
    <cellStyle name="Subtotal 11 5 2" xfId="36552"/>
    <cellStyle name="Sub-total 11 5 2" xfId="36553"/>
    <cellStyle name="Subtotal 11 5 3" xfId="36554"/>
    <cellStyle name="Sub-total 11 5 3" xfId="36555"/>
    <cellStyle name="Subtotal 11 5 4" xfId="36556"/>
    <cellStyle name="Sub-total 11 5 4" xfId="36557"/>
    <cellStyle name="Subtotal 11 5 5" xfId="36558"/>
    <cellStyle name="Sub-total 11 5 5" xfId="36559"/>
    <cellStyle name="Subtotal 11 5 6" xfId="36560"/>
    <cellStyle name="Sub-total 11 5 6" xfId="36561"/>
    <cellStyle name="Subtotal 11 6" xfId="36562"/>
    <cellStyle name="Sub-total 11 6" xfId="36563"/>
    <cellStyle name="Subtotal 11 6 2" xfId="36564"/>
    <cellStyle name="Sub-total 11 6 2" xfId="36565"/>
    <cellStyle name="Subtotal 11 6 3" xfId="36566"/>
    <cellStyle name="Sub-total 11 6 3" xfId="36567"/>
    <cellStyle name="Subtotal 11 6 4" xfId="36568"/>
    <cellStyle name="Sub-total 11 6 4" xfId="36569"/>
    <cellStyle name="Subtotal 11 6 5" xfId="36570"/>
    <cellStyle name="Sub-total 11 6 5" xfId="36571"/>
    <cellStyle name="Subtotal 11 6 6" xfId="36572"/>
    <cellStyle name="Sub-total 11 6 6" xfId="36573"/>
    <cellStyle name="Subtotal 11 7" xfId="36574"/>
    <cellStyle name="Sub-total 11 7" xfId="36575"/>
    <cellStyle name="Subtotal 11 7 2" xfId="36576"/>
    <cellStyle name="Sub-total 11 7 2" xfId="36577"/>
    <cellStyle name="Subtotal 11 7 3" xfId="36578"/>
    <cellStyle name="Sub-total 11 7 3" xfId="36579"/>
    <cellStyle name="Subtotal 11 7 4" xfId="36580"/>
    <cellStyle name="Sub-total 11 7 4" xfId="36581"/>
    <cellStyle name="Subtotal 11 7 5" xfId="36582"/>
    <cellStyle name="Sub-total 11 7 5" xfId="36583"/>
    <cellStyle name="Subtotal 11 7 6" xfId="36584"/>
    <cellStyle name="Sub-total 11 7 6" xfId="36585"/>
    <cellStyle name="Subtotal 11 8" xfId="36586"/>
    <cellStyle name="Sub-total 11 8" xfId="36587"/>
    <cellStyle name="Subtotal 11 8 2" xfId="36588"/>
    <cellStyle name="Sub-total 11 8 2" xfId="36589"/>
    <cellStyle name="Subtotal 11 8 3" xfId="36590"/>
    <cellStyle name="Sub-total 11 8 3" xfId="36591"/>
    <cellStyle name="Subtotal 11 8 4" xfId="36592"/>
    <cellStyle name="Sub-total 11 8 4" xfId="36593"/>
    <cellStyle name="Subtotal 11 8 5" xfId="36594"/>
    <cellStyle name="Sub-total 11 8 5" xfId="36595"/>
    <cellStyle name="Subtotal 11 8 6" xfId="36596"/>
    <cellStyle name="Sub-total 11 8 6" xfId="36597"/>
    <cellStyle name="Subtotal 11 9" xfId="36598"/>
    <cellStyle name="Sub-total 11 9" xfId="36599"/>
    <cellStyle name="Subtotal 11 9 2" xfId="36600"/>
    <cellStyle name="Sub-total 11 9 2" xfId="36601"/>
    <cellStyle name="Subtotal 11 9 3" xfId="36602"/>
    <cellStyle name="Sub-total 11 9 3" xfId="36603"/>
    <cellStyle name="Subtotal 11 9 4" xfId="36604"/>
    <cellStyle name="Sub-total 11 9 4" xfId="36605"/>
    <cellStyle name="Subtotal 11 9 5" xfId="36606"/>
    <cellStyle name="Sub-total 11 9 5" xfId="36607"/>
    <cellStyle name="Subtotal 11 9 6" xfId="36608"/>
    <cellStyle name="Sub-total 11 9 6" xfId="36609"/>
    <cellStyle name="Subtotal 12" xfId="36610"/>
    <cellStyle name="Sub-total 12" xfId="36611"/>
    <cellStyle name="Subtotal 12 10" xfId="36612"/>
    <cellStyle name="Sub-total 12 10" xfId="36613"/>
    <cellStyle name="Subtotal 12 10 2" xfId="36614"/>
    <cellStyle name="Sub-total 12 10 2" xfId="36615"/>
    <cellStyle name="Subtotal 12 10 3" xfId="36616"/>
    <cellStyle name="Sub-total 12 10 3" xfId="36617"/>
    <cellStyle name="Subtotal 12 10 4" xfId="36618"/>
    <cellStyle name="Sub-total 12 10 4" xfId="36619"/>
    <cellStyle name="Subtotal 12 10 5" xfId="36620"/>
    <cellStyle name="Sub-total 12 10 5" xfId="36621"/>
    <cellStyle name="Subtotal 12 10 6" xfId="36622"/>
    <cellStyle name="Sub-total 12 10 6" xfId="36623"/>
    <cellStyle name="Subtotal 12 11" xfId="36624"/>
    <cellStyle name="Sub-total 12 11" xfId="36625"/>
    <cellStyle name="Subtotal 12 11 2" xfId="36626"/>
    <cellStyle name="Sub-total 12 11 2" xfId="36627"/>
    <cellStyle name="Subtotal 12 11 3" xfId="36628"/>
    <cellStyle name="Sub-total 12 11 3" xfId="36629"/>
    <cellStyle name="Subtotal 12 11 4" xfId="36630"/>
    <cellStyle name="Sub-total 12 11 4" xfId="36631"/>
    <cellStyle name="Subtotal 12 11 5" xfId="36632"/>
    <cellStyle name="Sub-total 12 11 5" xfId="36633"/>
    <cellStyle name="Subtotal 12 11 6" xfId="36634"/>
    <cellStyle name="Sub-total 12 11 6" xfId="36635"/>
    <cellStyle name="Subtotal 12 12" xfId="36636"/>
    <cellStyle name="Sub-total 12 12" xfId="36637"/>
    <cellStyle name="Subtotal 12 12 2" xfId="36638"/>
    <cellStyle name="Sub-total 12 12 2" xfId="36639"/>
    <cellStyle name="Subtotal 12 12 3" xfId="36640"/>
    <cellStyle name="Sub-total 12 12 3" xfId="36641"/>
    <cellStyle name="Subtotal 12 12 4" xfId="36642"/>
    <cellStyle name="Sub-total 12 12 4" xfId="36643"/>
    <cellStyle name="Subtotal 12 12 5" xfId="36644"/>
    <cellStyle name="Sub-total 12 12 5" xfId="36645"/>
    <cellStyle name="Subtotal 12 12 6" xfId="36646"/>
    <cellStyle name="Sub-total 12 12 6" xfId="36647"/>
    <cellStyle name="Subtotal 12 13" xfId="36648"/>
    <cellStyle name="Sub-total 12 13" xfId="36649"/>
    <cellStyle name="Subtotal 12 13 2" xfId="36650"/>
    <cellStyle name="Sub-total 12 13 2" xfId="36651"/>
    <cellStyle name="Subtotal 12 13 3" xfId="36652"/>
    <cellStyle name="Sub-total 12 13 3" xfId="36653"/>
    <cellStyle name="Subtotal 12 13 4" xfId="36654"/>
    <cellStyle name="Sub-total 12 13 4" xfId="36655"/>
    <cellStyle name="Subtotal 12 13 5" xfId="36656"/>
    <cellStyle name="Sub-total 12 13 5" xfId="36657"/>
    <cellStyle name="Subtotal 12 13 6" xfId="36658"/>
    <cellStyle name="Sub-total 12 13 6" xfId="36659"/>
    <cellStyle name="Subtotal 12 14" xfId="36660"/>
    <cellStyle name="Sub-total 12 14" xfId="36661"/>
    <cellStyle name="Subtotal 12 15" xfId="36662"/>
    <cellStyle name="Sub-total 12 15" xfId="36663"/>
    <cellStyle name="Subtotal 12 16" xfId="36664"/>
    <cellStyle name="Sub-total 12 16" xfId="36665"/>
    <cellStyle name="Subtotal 12 17" xfId="36666"/>
    <cellStyle name="Sub-total 12 17" xfId="36667"/>
    <cellStyle name="Subtotal 12 18" xfId="36668"/>
    <cellStyle name="Sub-total 12 18" xfId="36669"/>
    <cellStyle name="Subtotal 12 2" xfId="36670"/>
    <cellStyle name="Sub-total 12 2" xfId="36671"/>
    <cellStyle name="Subtotal 12 2 2" xfId="36672"/>
    <cellStyle name="Sub-total 12 2 2" xfId="36673"/>
    <cellStyle name="Subtotal 12 2 3" xfId="36674"/>
    <cellStyle name="Sub-total 12 2 3" xfId="36675"/>
    <cellStyle name="Subtotal 12 2 4" xfId="36676"/>
    <cellStyle name="Sub-total 12 2 4" xfId="36677"/>
    <cellStyle name="Subtotal 12 2 5" xfId="36678"/>
    <cellStyle name="Sub-total 12 2 5" xfId="36679"/>
    <cellStyle name="Subtotal 12 2 6" xfId="36680"/>
    <cellStyle name="Sub-total 12 2 6" xfId="36681"/>
    <cellStyle name="Subtotal 12 3" xfId="36682"/>
    <cellStyle name="Sub-total 12 3" xfId="36683"/>
    <cellStyle name="Subtotal 12 3 2" xfId="36684"/>
    <cellStyle name="Sub-total 12 3 2" xfId="36685"/>
    <cellStyle name="Subtotal 12 3 3" xfId="36686"/>
    <cellStyle name="Sub-total 12 3 3" xfId="36687"/>
    <cellStyle name="Subtotal 12 3 4" xfId="36688"/>
    <cellStyle name="Sub-total 12 3 4" xfId="36689"/>
    <cellStyle name="Subtotal 12 3 5" xfId="36690"/>
    <cellStyle name="Sub-total 12 3 5" xfId="36691"/>
    <cellStyle name="Subtotal 12 3 6" xfId="36692"/>
    <cellStyle name="Sub-total 12 3 6" xfId="36693"/>
    <cellStyle name="Subtotal 12 4" xfId="36694"/>
    <cellStyle name="Sub-total 12 4" xfId="36695"/>
    <cellStyle name="Subtotal 12 4 2" xfId="36696"/>
    <cellStyle name="Sub-total 12 4 2" xfId="36697"/>
    <cellStyle name="Subtotal 12 4 3" xfId="36698"/>
    <cellStyle name="Sub-total 12 4 3" xfId="36699"/>
    <cellStyle name="Subtotal 12 4 4" xfId="36700"/>
    <cellStyle name="Sub-total 12 4 4" xfId="36701"/>
    <cellStyle name="Subtotal 12 4 5" xfId="36702"/>
    <cellStyle name="Sub-total 12 4 5" xfId="36703"/>
    <cellStyle name="Subtotal 12 4 6" xfId="36704"/>
    <cellStyle name="Sub-total 12 4 6" xfId="36705"/>
    <cellStyle name="Subtotal 12 5" xfId="36706"/>
    <cellStyle name="Sub-total 12 5" xfId="36707"/>
    <cellStyle name="Subtotal 12 5 2" xfId="36708"/>
    <cellStyle name="Sub-total 12 5 2" xfId="36709"/>
    <cellStyle name="Subtotal 12 5 3" xfId="36710"/>
    <cellStyle name="Sub-total 12 5 3" xfId="36711"/>
    <cellStyle name="Subtotal 12 5 4" xfId="36712"/>
    <cellStyle name="Sub-total 12 5 4" xfId="36713"/>
    <cellStyle name="Subtotal 12 5 5" xfId="36714"/>
    <cellStyle name="Sub-total 12 5 5" xfId="36715"/>
    <cellStyle name="Subtotal 12 5 6" xfId="36716"/>
    <cellStyle name="Sub-total 12 5 6" xfId="36717"/>
    <cellStyle name="Subtotal 12 6" xfId="36718"/>
    <cellStyle name="Sub-total 12 6" xfId="36719"/>
    <cellStyle name="Subtotal 12 6 2" xfId="36720"/>
    <cellStyle name="Sub-total 12 6 2" xfId="36721"/>
    <cellStyle name="Subtotal 12 6 3" xfId="36722"/>
    <cellStyle name="Sub-total 12 6 3" xfId="36723"/>
    <cellStyle name="Subtotal 12 6 4" xfId="36724"/>
    <cellStyle name="Sub-total 12 6 4" xfId="36725"/>
    <cellStyle name="Subtotal 12 6 5" xfId="36726"/>
    <cellStyle name="Sub-total 12 6 5" xfId="36727"/>
    <cellStyle name="Subtotal 12 6 6" xfId="36728"/>
    <cellStyle name="Sub-total 12 6 6" xfId="36729"/>
    <cellStyle name="Subtotal 12 7" xfId="36730"/>
    <cellStyle name="Sub-total 12 7" xfId="36731"/>
    <cellStyle name="Subtotal 12 7 2" xfId="36732"/>
    <cellStyle name="Sub-total 12 7 2" xfId="36733"/>
    <cellStyle name="Subtotal 12 7 3" xfId="36734"/>
    <cellStyle name="Sub-total 12 7 3" xfId="36735"/>
    <cellStyle name="Subtotal 12 7 4" xfId="36736"/>
    <cellStyle name="Sub-total 12 7 4" xfId="36737"/>
    <cellStyle name="Subtotal 12 7 5" xfId="36738"/>
    <cellStyle name="Sub-total 12 7 5" xfId="36739"/>
    <cellStyle name="Subtotal 12 7 6" xfId="36740"/>
    <cellStyle name="Sub-total 12 7 6" xfId="36741"/>
    <cellStyle name="Subtotal 12 8" xfId="36742"/>
    <cellStyle name="Sub-total 12 8" xfId="36743"/>
    <cellStyle name="Subtotal 12 8 2" xfId="36744"/>
    <cellStyle name="Sub-total 12 8 2" xfId="36745"/>
    <cellStyle name="Subtotal 12 8 3" xfId="36746"/>
    <cellStyle name="Sub-total 12 8 3" xfId="36747"/>
    <cellStyle name="Subtotal 12 8 4" xfId="36748"/>
    <cellStyle name="Sub-total 12 8 4" xfId="36749"/>
    <cellStyle name="Subtotal 12 8 5" xfId="36750"/>
    <cellStyle name="Sub-total 12 8 5" xfId="36751"/>
    <cellStyle name="Subtotal 12 8 6" xfId="36752"/>
    <cellStyle name="Sub-total 12 8 6" xfId="36753"/>
    <cellStyle name="Subtotal 12 9" xfId="36754"/>
    <cellStyle name="Sub-total 12 9" xfId="36755"/>
    <cellStyle name="Subtotal 12 9 2" xfId="36756"/>
    <cellStyle name="Sub-total 12 9 2" xfId="36757"/>
    <cellStyle name="Subtotal 12 9 3" xfId="36758"/>
    <cellStyle name="Sub-total 12 9 3" xfId="36759"/>
    <cellStyle name="Subtotal 12 9 4" xfId="36760"/>
    <cellStyle name="Sub-total 12 9 4" xfId="36761"/>
    <cellStyle name="Subtotal 12 9 5" xfId="36762"/>
    <cellStyle name="Sub-total 12 9 5" xfId="36763"/>
    <cellStyle name="Subtotal 12 9 6" xfId="36764"/>
    <cellStyle name="Sub-total 12 9 6" xfId="36765"/>
    <cellStyle name="Subtotal 13" xfId="36766"/>
    <cellStyle name="Sub-total 13" xfId="36767"/>
    <cellStyle name="Subtotal 13 10" xfId="36768"/>
    <cellStyle name="Sub-total 13 10" xfId="36769"/>
    <cellStyle name="Subtotal 13 10 2" xfId="36770"/>
    <cellStyle name="Sub-total 13 10 2" xfId="36771"/>
    <cellStyle name="Subtotal 13 10 3" xfId="36772"/>
    <cellStyle name="Sub-total 13 10 3" xfId="36773"/>
    <cellStyle name="Subtotal 13 10 4" xfId="36774"/>
    <cellStyle name="Sub-total 13 10 4" xfId="36775"/>
    <cellStyle name="Subtotal 13 10 5" xfId="36776"/>
    <cellStyle name="Sub-total 13 10 5" xfId="36777"/>
    <cellStyle name="Subtotal 13 10 6" xfId="36778"/>
    <cellStyle name="Sub-total 13 10 6" xfId="36779"/>
    <cellStyle name="Subtotal 13 11" xfId="36780"/>
    <cellStyle name="Sub-total 13 11" xfId="36781"/>
    <cellStyle name="Subtotal 13 11 2" xfId="36782"/>
    <cellStyle name="Sub-total 13 11 2" xfId="36783"/>
    <cellStyle name="Subtotal 13 11 3" xfId="36784"/>
    <cellStyle name="Sub-total 13 11 3" xfId="36785"/>
    <cellStyle name="Subtotal 13 11 4" xfId="36786"/>
    <cellStyle name="Sub-total 13 11 4" xfId="36787"/>
    <cellStyle name="Subtotal 13 11 5" xfId="36788"/>
    <cellStyle name="Sub-total 13 11 5" xfId="36789"/>
    <cellStyle name="Subtotal 13 11 6" xfId="36790"/>
    <cellStyle name="Sub-total 13 11 6" xfId="36791"/>
    <cellStyle name="Subtotal 13 12" xfId="36792"/>
    <cellStyle name="Sub-total 13 12" xfId="36793"/>
    <cellStyle name="Subtotal 13 12 2" xfId="36794"/>
    <cellStyle name="Sub-total 13 12 2" xfId="36795"/>
    <cellStyle name="Subtotal 13 12 3" xfId="36796"/>
    <cellStyle name="Sub-total 13 12 3" xfId="36797"/>
    <cellStyle name="Subtotal 13 12 4" xfId="36798"/>
    <cellStyle name="Sub-total 13 12 4" xfId="36799"/>
    <cellStyle name="Subtotal 13 12 5" xfId="36800"/>
    <cellStyle name="Sub-total 13 12 5" xfId="36801"/>
    <cellStyle name="Subtotal 13 12 6" xfId="36802"/>
    <cellStyle name="Sub-total 13 12 6" xfId="36803"/>
    <cellStyle name="Subtotal 13 13" xfId="36804"/>
    <cellStyle name="Sub-total 13 13" xfId="36805"/>
    <cellStyle name="Subtotal 13 13 2" xfId="36806"/>
    <cellStyle name="Sub-total 13 13 2" xfId="36807"/>
    <cellStyle name="Subtotal 13 13 3" xfId="36808"/>
    <cellStyle name="Sub-total 13 13 3" xfId="36809"/>
    <cellStyle name="Subtotal 13 13 4" xfId="36810"/>
    <cellStyle name="Sub-total 13 13 4" xfId="36811"/>
    <cellStyle name="Subtotal 13 13 5" xfId="36812"/>
    <cellStyle name="Sub-total 13 13 5" xfId="36813"/>
    <cellStyle name="Subtotal 13 13 6" xfId="36814"/>
    <cellStyle name="Sub-total 13 13 6" xfId="36815"/>
    <cellStyle name="Subtotal 13 14" xfId="36816"/>
    <cellStyle name="Sub-total 13 14" xfId="36817"/>
    <cellStyle name="Subtotal 13 15" xfId="36818"/>
    <cellStyle name="Sub-total 13 15" xfId="36819"/>
    <cellStyle name="Subtotal 13 16" xfId="36820"/>
    <cellStyle name="Sub-total 13 16" xfId="36821"/>
    <cellStyle name="Subtotal 13 17" xfId="36822"/>
    <cellStyle name="Sub-total 13 17" xfId="36823"/>
    <cellStyle name="Subtotal 13 18" xfId="36824"/>
    <cellStyle name="Sub-total 13 18" xfId="36825"/>
    <cellStyle name="Subtotal 13 2" xfId="36826"/>
    <cellStyle name="Sub-total 13 2" xfId="36827"/>
    <cellStyle name="Subtotal 13 2 2" xfId="36828"/>
    <cellStyle name="Sub-total 13 2 2" xfId="36829"/>
    <cellStyle name="Subtotal 13 2 3" xfId="36830"/>
    <cellStyle name="Sub-total 13 2 3" xfId="36831"/>
    <cellStyle name="Subtotal 13 2 4" xfId="36832"/>
    <cellStyle name="Sub-total 13 2 4" xfId="36833"/>
    <cellStyle name="Subtotal 13 2 5" xfId="36834"/>
    <cellStyle name="Sub-total 13 2 5" xfId="36835"/>
    <cellStyle name="Subtotal 13 2 6" xfId="36836"/>
    <cellStyle name="Sub-total 13 2 6" xfId="36837"/>
    <cellStyle name="Subtotal 13 3" xfId="36838"/>
    <cellStyle name="Sub-total 13 3" xfId="36839"/>
    <cellStyle name="Subtotal 13 3 2" xfId="36840"/>
    <cellStyle name="Sub-total 13 3 2" xfId="36841"/>
    <cellStyle name="Subtotal 13 3 3" xfId="36842"/>
    <cellStyle name="Sub-total 13 3 3" xfId="36843"/>
    <cellStyle name="Subtotal 13 3 4" xfId="36844"/>
    <cellStyle name="Sub-total 13 3 4" xfId="36845"/>
    <cellStyle name="Subtotal 13 3 5" xfId="36846"/>
    <cellStyle name="Sub-total 13 3 5" xfId="36847"/>
    <cellStyle name="Subtotal 13 3 6" xfId="36848"/>
    <cellStyle name="Sub-total 13 3 6" xfId="36849"/>
    <cellStyle name="Subtotal 13 4" xfId="36850"/>
    <cellStyle name="Sub-total 13 4" xfId="36851"/>
    <cellStyle name="Subtotal 13 4 2" xfId="36852"/>
    <cellStyle name="Sub-total 13 4 2" xfId="36853"/>
    <cellStyle name="Subtotal 13 4 3" xfId="36854"/>
    <cellStyle name="Sub-total 13 4 3" xfId="36855"/>
    <cellStyle name="Subtotal 13 4 4" xfId="36856"/>
    <cellStyle name="Sub-total 13 4 4" xfId="36857"/>
    <cellStyle name="Subtotal 13 4 5" xfId="36858"/>
    <cellStyle name="Sub-total 13 4 5" xfId="36859"/>
    <cellStyle name="Subtotal 13 4 6" xfId="36860"/>
    <cellStyle name="Sub-total 13 4 6" xfId="36861"/>
    <cellStyle name="Subtotal 13 5" xfId="36862"/>
    <cellStyle name="Sub-total 13 5" xfId="36863"/>
    <cellStyle name="Subtotal 13 5 2" xfId="36864"/>
    <cellStyle name="Sub-total 13 5 2" xfId="36865"/>
    <cellStyle name="Subtotal 13 5 3" xfId="36866"/>
    <cellStyle name="Sub-total 13 5 3" xfId="36867"/>
    <cellStyle name="Subtotal 13 5 4" xfId="36868"/>
    <cellStyle name="Sub-total 13 5 4" xfId="36869"/>
    <cellStyle name="Subtotal 13 5 5" xfId="36870"/>
    <cellStyle name="Sub-total 13 5 5" xfId="36871"/>
    <cellStyle name="Subtotal 13 5 6" xfId="36872"/>
    <cellStyle name="Sub-total 13 5 6" xfId="36873"/>
    <cellStyle name="Subtotal 13 6" xfId="36874"/>
    <cellStyle name="Sub-total 13 6" xfId="36875"/>
    <cellStyle name="Subtotal 13 6 2" xfId="36876"/>
    <cellStyle name="Sub-total 13 6 2" xfId="36877"/>
    <cellStyle name="Subtotal 13 6 3" xfId="36878"/>
    <cellStyle name="Sub-total 13 6 3" xfId="36879"/>
    <cellStyle name="Subtotal 13 6 4" xfId="36880"/>
    <cellStyle name="Sub-total 13 6 4" xfId="36881"/>
    <cellStyle name="Subtotal 13 6 5" xfId="36882"/>
    <cellStyle name="Sub-total 13 6 5" xfId="36883"/>
    <cellStyle name="Subtotal 13 6 6" xfId="36884"/>
    <cellStyle name="Sub-total 13 6 6" xfId="36885"/>
    <cellStyle name="Subtotal 13 7" xfId="36886"/>
    <cellStyle name="Sub-total 13 7" xfId="36887"/>
    <cellStyle name="Subtotal 13 7 2" xfId="36888"/>
    <cellStyle name="Sub-total 13 7 2" xfId="36889"/>
    <cellStyle name="Subtotal 13 7 3" xfId="36890"/>
    <cellStyle name="Sub-total 13 7 3" xfId="36891"/>
    <cellStyle name="Subtotal 13 7 4" xfId="36892"/>
    <cellStyle name="Sub-total 13 7 4" xfId="36893"/>
    <cellStyle name="Subtotal 13 7 5" xfId="36894"/>
    <cellStyle name="Sub-total 13 7 5" xfId="36895"/>
    <cellStyle name="Subtotal 13 7 6" xfId="36896"/>
    <cellStyle name="Sub-total 13 7 6" xfId="36897"/>
    <cellStyle name="Subtotal 13 8" xfId="36898"/>
    <cellStyle name="Sub-total 13 8" xfId="36899"/>
    <cellStyle name="Subtotal 13 8 2" xfId="36900"/>
    <cellStyle name="Sub-total 13 8 2" xfId="36901"/>
    <cellStyle name="Subtotal 13 8 3" xfId="36902"/>
    <cellStyle name="Sub-total 13 8 3" xfId="36903"/>
    <cellStyle name="Subtotal 13 8 4" xfId="36904"/>
    <cellStyle name="Sub-total 13 8 4" xfId="36905"/>
    <cellStyle name="Subtotal 13 8 5" xfId="36906"/>
    <cellStyle name="Sub-total 13 8 5" xfId="36907"/>
    <cellStyle name="Subtotal 13 8 6" xfId="36908"/>
    <cellStyle name="Sub-total 13 8 6" xfId="36909"/>
    <cellStyle name="Subtotal 13 9" xfId="36910"/>
    <cellStyle name="Sub-total 13 9" xfId="36911"/>
    <cellStyle name="Subtotal 13 9 2" xfId="36912"/>
    <cellStyle name="Sub-total 13 9 2" xfId="36913"/>
    <cellStyle name="Subtotal 13 9 3" xfId="36914"/>
    <cellStyle name="Sub-total 13 9 3" xfId="36915"/>
    <cellStyle name="Subtotal 13 9 4" xfId="36916"/>
    <cellStyle name="Sub-total 13 9 4" xfId="36917"/>
    <cellStyle name="Subtotal 13 9 5" xfId="36918"/>
    <cellStyle name="Sub-total 13 9 5" xfId="36919"/>
    <cellStyle name="Subtotal 13 9 6" xfId="36920"/>
    <cellStyle name="Sub-total 13 9 6" xfId="36921"/>
    <cellStyle name="Subtotal 14" xfId="36922"/>
    <cellStyle name="Sub-total 14" xfId="36923"/>
    <cellStyle name="Subtotal 14 2" xfId="36924"/>
    <cellStyle name="Sub-total 14 2" xfId="36925"/>
    <cellStyle name="Subtotal 14 3" xfId="36926"/>
    <cellStyle name="Sub-total 14 3" xfId="36927"/>
    <cellStyle name="Subtotal 14 4" xfId="36928"/>
    <cellStyle name="Sub-total 14 4" xfId="36929"/>
    <cellStyle name="Subtotal 14 5" xfId="36930"/>
    <cellStyle name="Sub-total 14 5" xfId="36931"/>
    <cellStyle name="Subtotal 14 6" xfId="36932"/>
    <cellStyle name="Sub-total 14 6" xfId="36933"/>
    <cellStyle name="Subtotal 15" xfId="36934"/>
    <cellStyle name="Sub-total 15" xfId="36935"/>
    <cellStyle name="Subtotal 15 2" xfId="36936"/>
    <cellStyle name="Sub-total 15 2" xfId="36937"/>
    <cellStyle name="Subtotal 15 3" xfId="36938"/>
    <cellStyle name="Sub-total 15 3" xfId="36939"/>
    <cellStyle name="Subtotal 15 4" xfId="36940"/>
    <cellStyle name="Sub-total 15 4" xfId="36941"/>
    <cellStyle name="Subtotal 15 5" xfId="36942"/>
    <cellStyle name="Sub-total 15 5" xfId="36943"/>
    <cellStyle name="Subtotal 15 6" xfId="36944"/>
    <cellStyle name="Sub-total 15 6" xfId="36945"/>
    <cellStyle name="Subtotal 16" xfId="36946"/>
    <cellStyle name="Sub-total 16" xfId="36947"/>
    <cellStyle name="Subtotal 16 2" xfId="36948"/>
    <cellStyle name="Sub-total 16 2" xfId="36949"/>
    <cellStyle name="Subtotal 16 3" xfId="36950"/>
    <cellStyle name="Sub-total 16 3" xfId="36951"/>
    <cellStyle name="Subtotal 16 4" xfId="36952"/>
    <cellStyle name="Sub-total 16 4" xfId="36953"/>
    <cellStyle name="Subtotal 16 5" xfId="36954"/>
    <cellStyle name="Sub-total 16 5" xfId="36955"/>
    <cellStyle name="Subtotal 16 6" xfId="36956"/>
    <cellStyle name="Sub-total 16 6" xfId="36957"/>
    <cellStyle name="Subtotal 17" xfId="36958"/>
    <cellStyle name="Sub-total 17" xfId="36959"/>
    <cellStyle name="Subtotal 17 2" xfId="36960"/>
    <cellStyle name="Sub-total 17 2" xfId="36961"/>
    <cellStyle name="Subtotal 17 3" xfId="36962"/>
    <cellStyle name="Sub-total 17 3" xfId="36963"/>
    <cellStyle name="Subtotal 17 4" xfId="36964"/>
    <cellStyle name="Sub-total 17 4" xfId="36965"/>
    <cellStyle name="Subtotal 17 5" xfId="36966"/>
    <cellStyle name="Sub-total 17 5" xfId="36967"/>
    <cellStyle name="Subtotal 17 6" xfId="36968"/>
    <cellStyle name="Sub-total 17 6" xfId="36969"/>
    <cellStyle name="Subtotal 18" xfId="36970"/>
    <cellStyle name="Sub-total 18" xfId="36971"/>
    <cellStyle name="Subtotal 18 2" xfId="36972"/>
    <cellStyle name="Sub-total 18 2" xfId="36973"/>
    <cellStyle name="Subtotal 18 3" xfId="36974"/>
    <cellStyle name="Sub-total 18 3" xfId="36975"/>
    <cellStyle name="Subtotal 18 4" xfId="36976"/>
    <cellStyle name="Sub-total 18 4" xfId="36977"/>
    <cellStyle name="Subtotal 18 5" xfId="36978"/>
    <cellStyle name="Sub-total 18 5" xfId="36979"/>
    <cellStyle name="Subtotal 18 6" xfId="36980"/>
    <cellStyle name="Sub-total 18 6" xfId="36981"/>
    <cellStyle name="Subtotal 19" xfId="36982"/>
    <cellStyle name="Sub-total 19" xfId="36983"/>
    <cellStyle name="Subtotal 19 2" xfId="36984"/>
    <cellStyle name="Sub-total 19 2" xfId="36985"/>
    <cellStyle name="Subtotal 19 3" xfId="36986"/>
    <cellStyle name="Sub-total 19 3" xfId="36987"/>
    <cellStyle name="Subtotal 19 4" xfId="36988"/>
    <cellStyle name="Sub-total 19 4" xfId="36989"/>
    <cellStyle name="Subtotal 19 5" xfId="36990"/>
    <cellStyle name="Sub-total 19 5" xfId="36991"/>
    <cellStyle name="Subtotal 19 6" xfId="36992"/>
    <cellStyle name="Sub-total 19 6" xfId="36993"/>
    <cellStyle name="Subtotal 2" xfId="10619"/>
    <cellStyle name="Sub-total 2" xfId="10620"/>
    <cellStyle name="Subtotal 2 10" xfId="36994"/>
    <cellStyle name="Sub-total 2 10" xfId="36995"/>
    <cellStyle name="Subtotal 2 10 2" xfId="36996"/>
    <cellStyle name="Sub-total 2 10 2" xfId="36997"/>
    <cellStyle name="Subtotal 2 10 3" xfId="36998"/>
    <cellStyle name="Sub-total 2 10 3" xfId="36999"/>
    <cellStyle name="Subtotal 2 10 4" xfId="37000"/>
    <cellStyle name="Sub-total 2 10 4" xfId="37001"/>
    <cellStyle name="Subtotal 2 10 5" xfId="37002"/>
    <cellStyle name="Sub-total 2 10 5" xfId="37003"/>
    <cellStyle name="Subtotal 2 10 6" xfId="37004"/>
    <cellStyle name="Sub-total 2 10 6" xfId="37005"/>
    <cellStyle name="Subtotal 2 11" xfId="37006"/>
    <cellStyle name="Sub-total 2 11" xfId="37007"/>
    <cellStyle name="Subtotal 2 11 2" xfId="37008"/>
    <cellStyle name="Sub-total 2 11 2" xfId="37009"/>
    <cellStyle name="Subtotal 2 11 3" xfId="37010"/>
    <cellStyle name="Sub-total 2 11 3" xfId="37011"/>
    <cellStyle name="Subtotal 2 11 4" xfId="37012"/>
    <cellStyle name="Sub-total 2 11 4" xfId="37013"/>
    <cellStyle name="Subtotal 2 11 5" xfId="37014"/>
    <cellStyle name="Sub-total 2 11 5" xfId="37015"/>
    <cellStyle name="Subtotal 2 11 6" xfId="37016"/>
    <cellStyle name="Sub-total 2 11 6" xfId="37017"/>
    <cellStyle name="Subtotal 2 12" xfId="37018"/>
    <cellStyle name="Sub-total 2 12" xfId="37019"/>
    <cellStyle name="Subtotal 2 12 2" xfId="37020"/>
    <cellStyle name="Sub-total 2 12 2" xfId="37021"/>
    <cellStyle name="Subtotal 2 12 3" xfId="37022"/>
    <cellStyle name="Sub-total 2 12 3" xfId="37023"/>
    <cellStyle name="Subtotal 2 12 4" xfId="37024"/>
    <cellStyle name="Sub-total 2 12 4" xfId="37025"/>
    <cellStyle name="Subtotal 2 12 5" xfId="37026"/>
    <cellStyle name="Sub-total 2 12 5" xfId="37027"/>
    <cellStyle name="Subtotal 2 12 6" xfId="37028"/>
    <cellStyle name="Sub-total 2 12 6" xfId="37029"/>
    <cellStyle name="Subtotal 2 13" xfId="37030"/>
    <cellStyle name="Sub-total 2 13" xfId="37031"/>
    <cellStyle name="Subtotal 2 13 2" xfId="37032"/>
    <cellStyle name="Sub-total 2 13 2" xfId="37033"/>
    <cellStyle name="Subtotal 2 13 3" xfId="37034"/>
    <cellStyle name="Sub-total 2 13 3" xfId="37035"/>
    <cellStyle name="Subtotal 2 13 4" xfId="37036"/>
    <cellStyle name="Sub-total 2 13 4" xfId="37037"/>
    <cellStyle name="Subtotal 2 13 5" xfId="37038"/>
    <cellStyle name="Sub-total 2 13 5" xfId="37039"/>
    <cellStyle name="Subtotal 2 13 6" xfId="37040"/>
    <cellStyle name="Sub-total 2 13 6" xfId="37041"/>
    <cellStyle name="Subtotal 2 14" xfId="37042"/>
    <cellStyle name="Sub-total 2 14" xfId="37043"/>
    <cellStyle name="Subtotal 2 15" xfId="37044"/>
    <cellStyle name="Sub-total 2 15" xfId="37045"/>
    <cellStyle name="Subtotal 2 16" xfId="37046"/>
    <cellStyle name="Sub-total 2 16" xfId="37047"/>
    <cellStyle name="Subtotal 2 17" xfId="37048"/>
    <cellStyle name="Sub-total 2 17" xfId="37049"/>
    <cellStyle name="Subtotal 2 18" xfId="37050"/>
    <cellStyle name="Sub-total 2 18" xfId="37051"/>
    <cellStyle name="Subtotal 2 2" xfId="10621"/>
    <cellStyle name="Sub-total 2 2" xfId="10622"/>
    <cellStyle name="Subtotal 2 2 10" xfId="37052"/>
    <cellStyle name="Sub-total 2 2 10" xfId="37053"/>
    <cellStyle name="Subtotal 2 2 11" xfId="37054"/>
    <cellStyle name="Sub-total 2 2 11" xfId="37055"/>
    <cellStyle name="Subtotal 2 2 12" xfId="37056"/>
    <cellStyle name="Sub-total 2 2 12" xfId="37057"/>
    <cellStyle name="Subtotal 2 2 13" xfId="37058"/>
    <cellStyle name="Sub-total 2 2 13" xfId="37059"/>
    <cellStyle name="Subtotal 2 2 14" xfId="37060"/>
    <cellStyle name="Sub-total 2 2 14" xfId="37061"/>
    <cellStyle name="Subtotal 2 2 15" xfId="37062"/>
    <cellStyle name="Sub-total 2 2 15" xfId="37063"/>
    <cellStyle name="Subtotal 2 2 16" xfId="37064"/>
    <cellStyle name="Sub-total 2 2 16" xfId="37065"/>
    <cellStyle name="Subtotal 2 2 17" xfId="37066"/>
    <cellStyle name="Sub-total 2 2 17" xfId="37067"/>
    <cellStyle name="Subtotal 2 2 18" xfId="37068"/>
    <cellStyle name="Sub-total 2 2 18" xfId="37069"/>
    <cellStyle name="Subtotal 2 2 19" xfId="37070"/>
    <cellStyle name="Sub-total 2 2 19" xfId="37071"/>
    <cellStyle name="Subtotal 2 2 2" xfId="37072"/>
    <cellStyle name="Sub-total 2 2 2" xfId="37073"/>
    <cellStyle name="Subtotal 2 2 20" xfId="37074"/>
    <cellStyle name="Sub-total 2 2 20" xfId="37075"/>
    <cellStyle name="Subtotal 2 2 21" xfId="37076"/>
    <cellStyle name="Sub-total 2 2 21" xfId="37077"/>
    <cellStyle name="Subtotal 2 2 22" xfId="37078"/>
    <cellStyle name="Sub-total 2 2 22" xfId="37079"/>
    <cellStyle name="Subtotal 2 2 23" xfId="37080"/>
    <cellStyle name="Sub-total 2 2 23" xfId="37081"/>
    <cellStyle name="Subtotal 2 2 3" xfId="37082"/>
    <cellStyle name="Sub-total 2 2 3" xfId="37083"/>
    <cellStyle name="Subtotal 2 2 4" xfId="37084"/>
    <cellStyle name="Sub-total 2 2 4" xfId="37085"/>
    <cellStyle name="Subtotal 2 2 5" xfId="37086"/>
    <cellStyle name="Sub-total 2 2 5" xfId="37087"/>
    <cellStyle name="Subtotal 2 2 6" xfId="37088"/>
    <cellStyle name="Sub-total 2 2 6" xfId="37089"/>
    <cellStyle name="Subtotal 2 2 7" xfId="37090"/>
    <cellStyle name="Sub-total 2 2 7" xfId="37091"/>
    <cellStyle name="Subtotal 2 2 8" xfId="37092"/>
    <cellStyle name="Sub-total 2 2 8" xfId="37093"/>
    <cellStyle name="Subtotal 2 2 9" xfId="37094"/>
    <cellStyle name="Sub-total 2 2 9" xfId="37095"/>
    <cellStyle name="Subtotal 2 3" xfId="10623"/>
    <cellStyle name="Sub-total 2 3" xfId="10624"/>
    <cellStyle name="Subtotal 2 3 10" xfId="37096"/>
    <cellStyle name="Sub-total 2 3 10" xfId="37097"/>
    <cellStyle name="Subtotal 2 3 11" xfId="37098"/>
    <cellStyle name="Sub-total 2 3 11" xfId="37099"/>
    <cellStyle name="Subtotal 2 3 12" xfId="37100"/>
    <cellStyle name="Sub-total 2 3 12" xfId="37101"/>
    <cellStyle name="Subtotal 2 3 13" xfId="37102"/>
    <cellStyle name="Sub-total 2 3 13" xfId="37103"/>
    <cellStyle name="Subtotal 2 3 14" xfId="37104"/>
    <cellStyle name="Sub-total 2 3 14" xfId="37105"/>
    <cellStyle name="Subtotal 2 3 15" xfId="37106"/>
    <cellStyle name="Sub-total 2 3 15" xfId="37107"/>
    <cellStyle name="Subtotal 2 3 16" xfId="37108"/>
    <cellStyle name="Sub-total 2 3 16" xfId="37109"/>
    <cellStyle name="Subtotal 2 3 17" xfId="37110"/>
    <cellStyle name="Sub-total 2 3 17" xfId="37111"/>
    <cellStyle name="Subtotal 2 3 18" xfId="37112"/>
    <cellStyle name="Sub-total 2 3 18" xfId="37113"/>
    <cellStyle name="Subtotal 2 3 19" xfId="37114"/>
    <cellStyle name="Sub-total 2 3 19" xfId="37115"/>
    <cellStyle name="Subtotal 2 3 2" xfId="37116"/>
    <cellStyle name="Sub-total 2 3 2" xfId="37117"/>
    <cellStyle name="Subtotal 2 3 20" xfId="37118"/>
    <cellStyle name="Sub-total 2 3 20" xfId="37119"/>
    <cellStyle name="Subtotal 2 3 21" xfId="37120"/>
    <cellStyle name="Sub-total 2 3 21" xfId="37121"/>
    <cellStyle name="Subtotal 2 3 22" xfId="37122"/>
    <cellStyle name="Sub-total 2 3 22" xfId="37123"/>
    <cellStyle name="Subtotal 2 3 23" xfId="37124"/>
    <cellStyle name="Sub-total 2 3 23" xfId="37125"/>
    <cellStyle name="Subtotal 2 3 3" xfId="37126"/>
    <cellStyle name="Sub-total 2 3 3" xfId="37127"/>
    <cellStyle name="Subtotal 2 3 4" xfId="37128"/>
    <cellStyle name="Sub-total 2 3 4" xfId="37129"/>
    <cellStyle name="Subtotal 2 3 5" xfId="37130"/>
    <cellStyle name="Sub-total 2 3 5" xfId="37131"/>
    <cellStyle name="Subtotal 2 3 6" xfId="37132"/>
    <cellStyle name="Sub-total 2 3 6" xfId="37133"/>
    <cellStyle name="Subtotal 2 3 7" xfId="37134"/>
    <cellStyle name="Sub-total 2 3 7" xfId="37135"/>
    <cellStyle name="Subtotal 2 3 8" xfId="37136"/>
    <cellStyle name="Sub-total 2 3 8" xfId="37137"/>
    <cellStyle name="Subtotal 2 3 9" xfId="37138"/>
    <cellStyle name="Sub-total 2 3 9" xfId="37139"/>
    <cellStyle name="Subtotal 2 4" xfId="37140"/>
    <cellStyle name="Sub-total 2 4" xfId="37141"/>
    <cellStyle name="Subtotal 2 4 2" xfId="37142"/>
    <cellStyle name="Sub-total 2 4 2" xfId="37143"/>
    <cellStyle name="Subtotal 2 4 3" xfId="37144"/>
    <cellStyle name="Sub-total 2 4 3" xfId="37145"/>
    <cellStyle name="Subtotal 2 4 4" xfId="37146"/>
    <cellStyle name="Sub-total 2 4 4" xfId="37147"/>
    <cellStyle name="Subtotal 2 4 5" xfId="37148"/>
    <cellStyle name="Sub-total 2 4 5" xfId="37149"/>
    <cellStyle name="Subtotal 2 4 6" xfId="37150"/>
    <cellStyle name="Sub-total 2 4 6" xfId="37151"/>
    <cellStyle name="Subtotal 2 5" xfId="37152"/>
    <cellStyle name="Sub-total 2 5" xfId="37153"/>
    <cellStyle name="Subtotal 2 5 2" xfId="37154"/>
    <cellStyle name="Sub-total 2 5 2" xfId="37155"/>
    <cellStyle name="Subtotal 2 5 3" xfId="37156"/>
    <cellStyle name="Sub-total 2 5 3" xfId="37157"/>
    <cellStyle name="Subtotal 2 5 4" xfId="37158"/>
    <cellStyle name="Sub-total 2 5 4" xfId="37159"/>
    <cellStyle name="Subtotal 2 5 5" xfId="37160"/>
    <cellStyle name="Sub-total 2 5 5" xfId="37161"/>
    <cellStyle name="Subtotal 2 5 6" xfId="37162"/>
    <cellStyle name="Sub-total 2 5 6" xfId="37163"/>
    <cellStyle name="Subtotal 2 6" xfId="37164"/>
    <cellStyle name="Sub-total 2 6" xfId="37165"/>
    <cellStyle name="Subtotal 2 6 2" xfId="37166"/>
    <cellStyle name="Sub-total 2 6 2" xfId="37167"/>
    <cellStyle name="Subtotal 2 6 3" xfId="37168"/>
    <cellStyle name="Sub-total 2 6 3" xfId="37169"/>
    <cellStyle name="Subtotal 2 6 4" xfId="37170"/>
    <cellStyle name="Sub-total 2 6 4" xfId="37171"/>
    <cellStyle name="Subtotal 2 6 5" xfId="37172"/>
    <cellStyle name="Sub-total 2 6 5" xfId="37173"/>
    <cellStyle name="Subtotal 2 6 6" xfId="37174"/>
    <cellStyle name="Sub-total 2 6 6" xfId="37175"/>
    <cellStyle name="Subtotal 2 7" xfId="37176"/>
    <cellStyle name="Sub-total 2 7" xfId="37177"/>
    <cellStyle name="Subtotal 2 7 2" xfId="37178"/>
    <cellStyle name="Sub-total 2 7 2" xfId="37179"/>
    <cellStyle name="Subtotal 2 7 3" xfId="37180"/>
    <cellStyle name="Sub-total 2 7 3" xfId="37181"/>
    <cellStyle name="Subtotal 2 7 4" xfId="37182"/>
    <cellStyle name="Sub-total 2 7 4" xfId="37183"/>
    <cellStyle name="Subtotal 2 7 5" xfId="37184"/>
    <cellStyle name="Sub-total 2 7 5" xfId="37185"/>
    <cellStyle name="Subtotal 2 7 6" xfId="37186"/>
    <cellStyle name="Sub-total 2 7 6" xfId="37187"/>
    <cellStyle name="Subtotal 2 8" xfId="37188"/>
    <cellStyle name="Sub-total 2 8" xfId="37189"/>
    <cellStyle name="Subtotal 2 8 2" xfId="37190"/>
    <cellStyle name="Sub-total 2 8 2" xfId="37191"/>
    <cellStyle name="Subtotal 2 8 3" xfId="37192"/>
    <cellStyle name="Sub-total 2 8 3" xfId="37193"/>
    <cellStyle name="Subtotal 2 8 4" xfId="37194"/>
    <cellStyle name="Sub-total 2 8 4" xfId="37195"/>
    <cellStyle name="Subtotal 2 8 5" xfId="37196"/>
    <cellStyle name="Sub-total 2 8 5" xfId="37197"/>
    <cellStyle name="Subtotal 2 8 6" xfId="37198"/>
    <cellStyle name="Sub-total 2 8 6" xfId="37199"/>
    <cellStyle name="Subtotal 2 9" xfId="37200"/>
    <cellStyle name="Sub-total 2 9" xfId="37201"/>
    <cellStyle name="Subtotal 2 9 2" xfId="37202"/>
    <cellStyle name="Sub-total 2 9 2" xfId="37203"/>
    <cellStyle name="Subtotal 2 9 3" xfId="37204"/>
    <cellStyle name="Sub-total 2 9 3" xfId="37205"/>
    <cellStyle name="Subtotal 2 9 4" xfId="37206"/>
    <cellStyle name="Sub-total 2 9 4" xfId="37207"/>
    <cellStyle name="Subtotal 2 9 5" xfId="37208"/>
    <cellStyle name="Sub-total 2 9 5" xfId="37209"/>
    <cellStyle name="Subtotal 2 9 6" xfId="37210"/>
    <cellStyle name="Sub-total 2 9 6" xfId="37211"/>
    <cellStyle name="Subtotal 20" xfId="37212"/>
    <cellStyle name="Sub-total 20" xfId="37213"/>
    <cellStyle name="Subtotal 20 2" xfId="37214"/>
    <cellStyle name="Sub-total 20 2" xfId="37215"/>
    <cellStyle name="Subtotal 20 3" xfId="37216"/>
    <cellStyle name="Sub-total 20 3" xfId="37217"/>
    <cellStyle name="Subtotal 20 4" xfId="37218"/>
    <cellStyle name="Sub-total 20 4" xfId="37219"/>
    <cellStyle name="Subtotal 20 5" xfId="37220"/>
    <cellStyle name="Sub-total 20 5" xfId="37221"/>
    <cellStyle name="Subtotal 20 6" xfId="37222"/>
    <cellStyle name="Sub-total 20 6" xfId="37223"/>
    <cellStyle name="Subtotal 21" xfId="37224"/>
    <cellStyle name="Sub-total 21" xfId="37225"/>
    <cellStyle name="Subtotal 21 2" xfId="37226"/>
    <cellStyle name="Sub-total 21 2" xfId="37227"/>
    <cellStyle name="Subtotal 21 3" xfId="37228"/>
    <cellStyle name="Sub-total 21 3" xfId="37229"/>
    <cellStyle name="Subtotal 21 4" xfId="37230"/>
    <cellStyle name="Sub-total 21 4" xfId="37231"/>
    <cellStyle name="Subtotal 21 5" xfId="37232"/>
    <cellStyle name="Sub-total 21 5" xfId="37233"/>
    <cellStyle name="Subtotal 21 6" xfId="37234"/>
    <cellStyle name="Sub-total 21 6" xfId="37235"/>
    <cellStyle name="Subtotal 22" xfId="37236"/>
    <cellStyle name="Sub-total 22" xfId="37237"/>
    <cellStyle name="Subtotal 22 2" xfId="37238"/>
    <cellStyle name="Sub-total 22 2" xfId="37239"/>
    <cellStyle name="Subtotal 22 3" xfId="37240"/>
    <cellStyle name="Sub-total 22 3" xfId="37241"/>
    <cellStyle name="Subtotal 22 4" xfId="37242"/>
    <cellStyle name="Sub-total 22 4" xfId="37243"/>
    <cellStyle name="Subtotal 22 5" xfId="37244"/>
    <cellStyle name="Sub-total 22 5" xfId="37245"/>
    <cellStyle name="Subtotal 22 6" xfId="37246"/>
    <cellStyle name="Sub-total 22 6" xfId="37247"/>
    <cellStyle name="Subtotal 23" xfId="37248"/>
    <cellStyle name="Sub-total 23" xfId="37249"/>
    <cellStyle name="Subtotal 23 2" xfId="37250"/>
    <cellStyle name="Sub-total 23 2" xfId="37251"/>
    <cellStyle name="Subtotal 23 3" xfId="37252"/>
    <cellStyle name="Sub-total 23 3" xfId="37253"/>
    <cellStyle name="Subtotal 23 4" xfId="37254"/>
    <cellStyle name="Sub-total 23 4" xfId="37255"/>
    <cellStyle name="Subtotal 23 5" xfId="37256"/>
    <cellStyle name="Sub-total 23 5" xfId="37257"/>
    <cellStyle name="Subtotal 23 6" xfId="37258"/>
    <cellStyle name="Sub-total 23 6" xfId="37259"/>
    <cellStyle name="Subtotal 24" xfId="37260"/>
    <cellStyle name="Sub-total 24" xfId="37261"/>
    <cellStyle name="Subtotal 24 2" xfId="37262"/>
    <cellStyle name="Sub-total 24 2" xfId="37263"/>
    <cellStyle name="Subtotal 24 3" xfId="37264"/>
    <cellStyle name="Sub-total 24 3" xfId="37265"/>
    <cellStyle name="Subtotal 24 4" xfId="37266"/>
    <cellStyle name="Sub-total 24 4" xfId="37267"/>
    <cellStyle name="Subtotal 24 5" xfId="37268"/>
    <cellStyle name="Sub-total 24 5" xfId="37269"/>
    <cellStyle name="Subtotal 24 6" xfId="37270"/>
    <cellStyle name="Sub-total 24 6" xfId="37271"/>
    <cellStyle name="Subtotal 25" xfId="37272"/>
    <cellStyle name="Sub-total 25" xfId="37273"/>
    <cellStyle name="Subtotal 25 2" xfId="37274"/>
    <cellStyle name="Sub-total 25 2" xfId="37275"/>
    <cellStyle name="Subtotal 25 3" xfId="37276"/>
    <cellStyle name="Sub-total 25 3" xfId="37277"/>
    <cellStyle name="Subtotal 25 4" xfId="37278"/>
    <cellStyle name="Sub-total 25 4" xfId="37279"/>
    <cellStyle name="Subtotal 25 5" xfId="37280"/>
    <cellStyle name="Sub-total 25 5" xfId="37281"/>
    <cellStyle name="Subtotal 25 6" xfId="37282"/>
    <cellStyle name="Sub-total 25 6" xfId="37283"/>
    <cellStyle name="Subtotal 26" xfId="37284"/>
    <cellStyle name="Sub-total 26" xfId="37285"/>
    <cellStyle name="Subtotal 26 2" xfId="37286"/>
    <cellStyle name="Sub-total 26 2" xfId="37287"/>
    <cellStyle name="Subtotal 26 3" xfId="37288"/>
    <cellStyle name="Sub-total 26 3" xfId="37289"/>
    <cellStyle name="Subtotal 26 4" xfId="37290"/>
    <cellStyle name="Sub-total 26 4" xfId="37291"/>
    <cellStyle name="Subtotal 26 5" xfId="37292"/>
    <cellStyle name="Sub-total 26 5" xfId="37293"/>
    <cellStyle name="Subtotal 26 6" xfId="37294"/>
    <cellStyle name="Sub-total 26 6" xfId="37295"/>
    <cellStyle name="Subtotal 27" xfId="37296"/>
    <cellStyle name="Sub-total 27" xfId="37297"/>
    <cellStyle name="Subtotal 28" xfId="37298"/>
    <cellStyle name="Sub-total 28" xfId="37299"/>
    <cellStyle name="Subtotal 29" xfId="37300"/>
    <cellStyle name="Sub-total 29" xfId="37301"/>
    <cellStyle name="Subtotal 3" xfId="10625"/>
    <cellStyle name="Sub-total 3" xfId="10626"/>
    <cellStyle name="Subtotal 3 10" xfId="37302"/>
    <cellStyle name="Sub-total 3 10" xfId="37303"/>
    <cellStyle name="Subtotal 3 10 2" xfId="37304"/>
    <cellStyle name="Sub-total 3 10 2" xfId="37305"/>
    <cellStyle name="Subtotal 3 10 3" xfId="37306"/>
    <cellStyle name="Sub-total 3 10 3" xfId="37307"/>
    <cellStyle name="Subtotal 3 10 4" xfId="37308"/>
    <cellStyle name="Sub-total 3 10 4" xfId="37309"/>
    <cellStyle name="Subtotal 3 10 5" xfId="37310"/>
    <cellStyle name="Sub-total 3 10 5" xfId="37311"/>
    <cellStyle name="Subtotal 3 10 6" xfId="37312"/>
    <cellStyle name="Sub-total 3 10 6" xfId="37313"/>
    <cellStyle name="Subtotal 3 11" xfId="37314"/>
    <cellStyle name="Sub-total 3 11" xfId="37315"/>
    <cellStyle name="Subtotal 3 11 2" xfId="37316"/>
    <cellStyle name="Sub-total 3 11 2" xfId="37317"/>
    <cellStyle name="Subtotal 3 11 3" xfId="37318"/>
    <cellStyle name="Sub-total 3 11 3" xfId="37319"/>
    <cellStyle name="Subtotal 3 11 4" xfId="37320"/>
    <cellStyle name="Sub-total 3 11 4" xfId="37321"/>
    <cellStyle name="Subtotal 3 11 5" xfId="37322"/>
    <cellStyle name="Sub-total 3 11 5" xfId="37323"/>
    <cellStyle name="Subtotal 3 11 6" xfId="37324"/>
    <cellStyle name="Sub-total 3 11 6" xfId="37325"/>
    <cellStyle name="Subtotal 3 12" xfId="37326"/>
    <cellStyle name="Sub-total 3 12" xfId="37327"/>
    <cellStyle name="Subtotal 3 12 2" xfId="37328"/>
    <cellStyle name="Sub-total 3 12 2" xfId="37329"/>
    <cellStyle name="Subtotal 3 12 3" xfId="37330"/>
    <cellStyle name="Sub-total 3 12 3" xfId="37331"/>
    <cellStyle name="Subtotal 3 12 4" xfId="37332"/>
    <cellStyle name="Sub-total 3 12 4" xfId="37333"/>
    <cellStyle name="Subtotal 3 12 5" xfId="37334"/>
    <cellStyle name="Sub-total 3 12 5" xfId="37335"/>
    <cellStyle name="Subtotal 3 12 6" xfId="37336"/>
    <cellStyle name="Sub-total 3 12 6" xfId="37337"/>
    <cellStyle name="Subtotal 3 13" xfId="37338"/>
    <cellStyle name="Sub-total 3 13" xfId="37339"/>
    <cellStyle name="Subtotal 3 13 2" xfId="37340"/>
    <cellStyle name="Sub-total 3 13 2" xfId="37341"/>
    <cellStyle name="Subtotal 3 13 3" xfId="37342"/>
    <cellStyle name="Sub-total 3 13 3" xfId="37343"/>
    <cellStyle name="Subtotal 3 13 4" xfId="37344"/>
    <cellStyle name="Sub-total 3 13 4" xfId="37345"/>
    <cellStyle name="Subtotal 3 13 5" xfId="37346"/>
    <cellStyle name="Sub-total 3 13 5" xfId="37347"/>
    <cellStyle name="Subtotal 3 13 6" xfId="37348"/>
    <cellStyle name="Sub-total 3 13 6" xfId="37349"/>
    <cellStyle name="Subtotal 3 14" xfId="37350"/>
    <cellStyle name="Sub-total 3 14" xfId="37351"/>
    <cellStyle name="Subtotal 3 15" xfId="37352"/>
    <cellStyle name="Sub-total 3 15" xfId="37353"/>
    <cellStyle name="Subtotal 3 16" xfId="37354"/>
    <cellStyle name="Sub-total 3 16" xfId="37355"/>
    <cellStyle name="Subtotal 3 17" xfId="37356"/>
    <cellStyle name="Sub-total 3 17" xfId="37357"/>
    <cellStyle name="Subtotal 3 18" xfId="37358"/>
    <cellStyle name="Sub-total 3 18" xfId="37359"/>
    <cellStyle name="Subtotal 3 2" xfId="10627"/>
    <cellStyle name="Sub-total 3 2" xfId="10628"/>
    <cellStyle name="Subtotal 3 2 10" xfId="37360"/>
    <cellStyle name="Sub-total 3 2 10" xfId="37361"/>
    <cellStyle name="Subtotal 3 2 11" xfId="37362"/>
    <cellStyle name="Sub-total 3 2 11" xfId="37363"/>
    <cellStyle name="Subtotal 3 2 12" xfId="37364"/>
    <cellStyle name="Sub-total 3 2 12" xfId="37365"/>
    <cellStyle name="Subtotal 3 2 13" xfId="37366"/>
    <cellStyle name="Sub-total 3 2 13" xfId="37367"/>
    <cellStyle name="Subtotal 3 2 14" xfId="37368"/>
    <cellStyle name="Sub-total 3 2 14" xfId="37369"/>
    <cellStyle name="Subtotal 3 2 15" xfId="37370"/>
    <cellStyle name="Sub-total 3 2 15" xfId="37371"/>
    <cellStyle name="Subtotal 3 2 16" xfId="37372"/>
    <cellStyle name="Sub-total 3 2 16" xfId="37373"/>
    <cellStyle name="Subtotal 3 2 17" xfId="37374"/>
    <cellStyle name="Sub-total 3 2 17" xfId="37375"/>
    <cellStyle name="Subtotal 3 2 18" xfId="37376"/>
    <cellStyle name="Sub-total 3 2 18" xfId="37377"/>
    <cellStyle name="Subtotal 3 2 19" xfId="37378"/>
    <cellStyle name="Sub-total 3 2 19" xfId="37379"/>
    <cellStyle name="Subtotal 3 2 2" xfId="37380"/>
    <cellStyle name="Sub-total 3 2 2" xfId="37381"/>
    <cellStyle name="Subtotal 3 2 20" xfId="37382"/>
    <cellStyle name="Sub-total 3 2 20" xfId="37383"/>
    <cellStyle name="Subtotal 3 2 21" xfId="37384"/>
    <cellStyle name="Sub-total 3 2 21" xfId="37385"/>
    <cellStyle name="Subtotal 3 2 22" xfId="37386"/>
    <cellStyle name="Sub-total 3 2 22" xfId="37387"/>
    <cellStyle name="Subtotal 3 2 23" xfId="37388"/>
    <cellStyle name="Sub-total 3 2 23" xfId="37389"/>
    <cellStyle name="Subtotal 3 2 3" xfId="37390"/>
    <cellStyle name="Sub-total 3 2 3" xfId="37391"/>
    <cellStyle name="Subtotal 3 2 4" xfId="37392"/>
    <cellStyle name="Sub-total 3 2 4" xfId="37393"/>
    <cellStyle name="Subtotal 3 2 5" xfId="37394"/>
    <cellStyle name="Sub-total 3 2 5" xfId="37395"/>
    <cellStyle name="Subtotal 3 2 6" xfId="37396"/>
    <cellStyle name="Sub-total 3 2 6" xfId="37397"/>
    <cellStyle name="Subtotal 3 2 7" xfId="37398"/>
    <cellStyle name="Sub-total 3 2 7" xfId="37399"/>
    <cellStyle name="Subtotal 3 2 8" xfId="37400"/>
    <cellStyle name="Sub-total 3 2 8" xfId="37401"/>
    <cellStyle name="Subtotal 3 2 9" xfId="37402"/>
    <cellStyle name="Sub-total 3 2 9" xfId="37403"/>
    <cellStyle name="Subtotal 3 3" xfId="10629"/>
    <cellStyle name="Sub-total 3 3" xfId="10630"/>
    <cellStyle name="Subtotal 3 3 10" xfId="37404"/>
    <cellStyle name="Sub-total 3 3 10" xfId="37405"/>
    <cellStyle name="Subtotal 3 3 11" xfId="37406"/>
    <cellStyle name="Sub-total 3 3 11" xfId="37407"/>
    <cellStyle name="Subtotal 3 3 12" xfId="37408"/>
    <cellStyle name="Sub-total 3 3 12" xfId="37409"/>
    <cellStyle name="Subtotal 3 3 13" xfId="37410"/>
    <cellStyle name="Sub-total 3 3 13" xfId="37411"/>
    <cellStyle name="Subtotal 3 3 14" xfId="37412"/>
    <cellStyle name="Sub-total 3 3 14" xfId="37413"/>
    <cellStyle name="Subtotal 3 3 15" xfId="37414"/>
    <cellStyle name="Sub-total 3 3 15" xfId="37415"/>
    <cellStyle name="Subtotal 3 3 16" xfId="37416"/>
    <cellStyle name="Sub-total 3 3 16" xfId="37417"/>
    <cellStyle name="Subtotal 3 3 17" xfId="37418"/>
    <cellStyle name="Sub-total 3 3 17" xfId="37419"/>
    <cellStyle name="Subtotal 3 3 18" xfId="37420"/>
    <cellStyle name="Sub-total 3 3 18" xfId="37421"/>
    <cellStyle name="Subtotal 3 3 19" xfId="37422"/>
    <cellStyle name="Sub-total 3 3 19" xfId="37423"/>
    <cellStyle name="Subtotal 3 3 2" xfId="37424"/>
    <cellStyle name="Sub-total 3 3 2" xfId="37425"/>
    <cellStyle name="Subtotal 3 3 20" xfId="37426"/>
    <cellStyle name="Sub-total 3 3 20" xfId="37427"/>
    <cellStyle name="Subtotal 3 3 21" xfId="37428"/>
    <cellStyle name="Sub-total 3 3 21" xfId="37429"/>
    <cellStyle name="Subtotal 3 3 22" xfId="37430"/>
    <cellStyle name="Sub-total 3 3 22" xfId="37431"/>
    <cellStyle name="Subtotal 3 3 23" xfId="37432"/>
    <cellStyle name="Sub-total 3 3 23" xfId="37433"/>
    <cellStyle name="Subtotal 3 3 3" xfId="37434"/>
    <cellStyle name="Sub-total 3 3 3" xfId="37435"/>
    <cellStyle name="Subtotal 3 3 4" xfId="37436"/>
    <cellStyle name="Sub-total 3 3 4" xfId="37437"/>
    <cellStyle name="Subtotal 3 3 5" xfId="37438"/>
    <cellStyle name="Sub-total 3 3 5" xfId="37439"/>
    <cellStyle name="Subtotal 3 3 6" xfId="37440"/>
    <cellStyle name="Sub-total 3 3 6" xfId="37441"/>
    <cellStyle name="Subtotal 3 3 7" xfId="37442"/>
    <cellStyle name="Sub-total 3 3 7" xfId="37443"/>
    <cellStyle name="Subtotal 3 3 8" xfId="37444"/>
    <cellStyle name="Sub-total 3 3 8" xfId="37445"/>
    <cellStyle name="Subtotal 3 3 9" xfId="37446"/>
    <cellStyle name="Sub-total 3 3 9" xfId="37447"/>
    <cellStyle name="Subtotal 3 4" xfId="37448"/>
    <cellStyle name="Sub-total 3 4" xfId="37449"/>
    <cellStyle name="Subtotal 3 4 2" xfId="37450"/>
    <cellStyle name="Sub-total 3 4 2" xfId="37451"/>
    <cellStyle name="Subtotal 3 4 3" xfId="37452"/>
    <cellStyle name="Sub-total 3 4 3" xfId="37453"/>
    <cellStyle name="Subtotal 3 4 4" xfId="37454"/>
    <cellStyle name="Sub-total 3 4 4" xfId="37455"/>
    <cellStyle name="Subtotal 3 4 5" xfId="37456"/>
    <cellStyle name="Sub-total 3 4 5" xfId="37457"/>
    <cellStyle name="Subtotal 3 4 6" xfId="37458"/>
    <cellStyle name="Sub-total 3 4 6" xfId="37459"/>
    <cellStyle name="Subtotal 3 5" xfId="37460"/>
    <cellStyle name="Sub-total 3 5" xfId="37461"/>
    <cellStyle name="Subtotal 3 5 2" xfId="37462"/>
    <cellStyle name="Sub-total 3 5 2" xfId="37463"/>
    <cellStyle name="Subtotal 3 5 3" xfId="37464"/>
    <cellStyle name="Sub-total 3 5 3" xfId="37465"/>
    <cellStyle name="Subtotal 3 5 4" xfId="37466"/>
    <cellStyle name="Sub-total 3 5 4" xfId="37467"/>
    <cellStyle name="Subtotal 3 5 5" xfId="37468"/>
    <cellStyle name="Sub-total 3 5 5" xfId="37469"/>
    <cellStyle name="Subtotal 3 5 6" xfId="37470"/>
    <cellStyle name="Sub-total 3 5 6" xfId="37471"/>
    <cellStyle name="Subtotal 3 6" xfId="37472"/>
    <cellStyle name="Sub-total 3 6" xfId="37473"/>
    <cellStyle name="Subtotal 3 6 2" xfId="37474"/>
    <cellStyle name="Sub-total 3 6 2" xfId="37475"/>
    <cellStyle name="Subtotal 3 6 3" xfId="37476"/>
    <cellStyle name="Sub-total 3 6 3" xfId="37477"/>
    <cellStyle name="Subtotal 3 6 4" xfId="37478"/>
    <cellStyle name="Sub-total 3 6 4" xfId="37479"/>
    <cellStyle name="Subtotal 3 6 5" xfId="37480"/>
    <cellStyle name="Sub-total 3 6 5" xfId="37481"/>
    <cellStyle name="Subtotal 3 6 6" xfId="37482"/>
    <cellStyle name="Sub-total 3 6 6" xfId="37483"/>
    <cellStyle name="Subtotal 3 7" xfId="37484"/>
    <cellStyle name="Sub-total 3 7" xfId="37485"/>
    <cellStyle name="Subtotal 3 7 2" xfId="37486"/>
    <cellStyle name="Sub-total 3 7 2" xfId="37487"/>
    <cellStyle name="Subtotal 3 7 3" xfId="37488"/>
    <cellStyle name="Sub-total 3 7 3" xfId="37489"/>
    <cellStyle name="Subtotal 3 7 4" xfId="37490"/>
    <cellStyle name="Sub-total 3 7 4" xfId="37491"/>
    <cellStyle name="Subtotal 3 7 5" xfId="37492"/>
    <cellStyle name="Sub-total 3 7 5" xfId="37493"/>
    <cellStyle name="Subtotal 3 7 6" xfId="37494"/>
    <cellStyle name="Sub-total 3 7 6" xfId="37495"/>
    <cellStyle name="Subtotal 3 8" xfId="37496"/>
    <cellStyle name="Sub-total 3 8" xfId="37497"/>
    <cellStyle name="Subtotal 3 8 2" xfId="37498"/>
    <cellStyle name="Sub-total 3 8 2" xfId="37499"/>
    <cellStyle name="Subtotal 3 8 3" xfId="37500"/>
    <cellStyle name="Sub-total 3 8 3" xfId="37501"/>
    <cellStyle name="Subtotal 3 8 4" xfId="37502"/>
    <cellStyle name="Sub-total 3 8 4" xfId="37503"/>
    <cellStyle name="Subtotal 3 8 5" xfId="37504"/>
    <cellStyle name="Sub-total 3 8 5" xfId="37505"/>
    <cellStyle name="Subtotal 3 8 6" xfId="37506"/>
    <cellStyle name="Sub-total 3 8 6" xfId="37507"/>
    <cellStyle name="Subtotal 3 9" xfId="37508"/>
    <cellStyle name="Sub-total 3 9" xfId="37509"/>
    <cellStyle name="Subtotal 3 9 2" xfId="37510"/>
    <cellStyle name="Sub-total 3 9 2" xfId="37511"/>
    <cellStyle name="Subtotal 3 9 3" xfId="37512"/>
    <cellStyle name="Sub-total 3 9 3" xfId="37513"/>
    <cellStyle name="Subtotal 3 9 4" xfId="37514"/>
    <cellStyle name="Sub-total 3 9 4" xfId="37515"/>
    <cellStyle name="Subtotal 3 9 5" xfId="37516"/>
    <cellStyle name="Sub-total 3 9 5" xfId="37517"/>
    <cellStyle name="Subtotal 3 9 6" xfId="37518"/>
    <cellStyle name="Sub-total 3 9 6" xfId="37519"/>
    <cellStyle name="Subtotal 30" xfId="37520"/>
    <cellStyle name="Sub-total 30" xfId="37521"/>
    <cellStyle name="Subtotal 4" xfId="10631"/>
    <cellStyle name="Sub-total 4" xfId="10632"/>
    <cellStyle name="Subtotal 4 10" xfId="37522"/>
    <cellStyle name="Sub-total 4 10" xfId="37523"/>
    <cellStyle name="Subtotal 4 10 2" xfId="37524"/>
    <cellStyle name="Sub-total 4 10 2" xfId="37525"/>
    <cellStyle name="Subtotal 4 10 3" xfId="37526"/>
    <cellStyle name="Sub-total 4 10 3" xfId="37527"/>
    <cellStyle name="Subtotal 4 10 4" xfId="37528"/>
    <cellStyle name="Sub-total 4 10 4" xfId="37529"/>
    <cellStyle name="Subtotal 4 10 5" xfId="37530"/>
    <cellStyle name="Sub-total 4 10 5" xfId="37531"/>
    <cellStyle name="Subtotal 4 10 6" xfId="37532"/>
    <cellStyle name="Sub-total 4 10 6" xfId="37533"/>
    <cellStyle name="Subtotal 4 11" xfId="37534"/>
    <cellStyle name="Sub-total 4 11" xfId="37535"/>
    <cellStyle name="Subtotal 4 11 2" xfId="37536"/>
    <cellStyle name="Sub-total 4 11 2" xfId="37537"/>
    <cellStyle name="Subtotal 4 11 3" xfId="37538"/>
    <cellStyle name="Sub-total 4 11 3" xfId="37539"/>
    <cellStyle name="Subtotal 4 11 4" xfId="37540"/>
    <cellStyle name="Sub-total 4 11 4" xfId="37541"/>
    <cellStyle name="Subtotal 4 11 5" xfId="37542"/>
    <cellStyle name="Sub-total 4 11 5" xfId="37543"/>
    <cellStyle name="Subtotal 4 11 6" xfId="37544"/>
    <cellStyle name="Sub-total 4 11 6" xfId="37545"/>
    <cellStyle name="Subtotal 4 12" xfId="37546"/>
    <cellStyle name="Sub-total 4 12" xfId="37547"/>
    <cellStyle name="Subtotal 4 12 2" xfId="37548"/>
    <cellStyle name="Sub-total 4 12 2" xfId="37549"/>
    <cellStyle name="Subtotal 4 12 3" xfId="37550"/>
    <cellStyle name="Sub-total 4 12 3" xfId="37551"/>
    <cellStyle name="Subtotal 4 12 4" xfId="37552"/>
    <cellStyle name="Sub-total 4 12 4" xfId="37553"/>
    <cellStyle name="Subtotal 4 12 5" xfId="37554"/>
    <cellStyle name="Sub-total 4 12 5" xfId="37555"/>
    <cellStyle name="Subtotal 4 12 6" xfId="37556"/>
    <cellStyle name="Sub-total 4 12 6" xfId="37557"/>
    <cellStyle name="Subtotal 4 13" xfId="37558"/>
    <cellStyle name="Sub-total 4 13" xfId="37559"/>
    <cellStyle name="Subtotal 4 13 2" xfId="37560"/>
    <cellStyle name="Sub-total 4 13 2" xfId="37561"/>
    <cellStyle name="Subtotal 4 13 3" xfId="37562"/>
    <cellStyle name="Sub-total 4 13 3" xfId="37563"/>
    <cellStyle name="Subtotal 4 13 4" xfId="37564"/>
    <cellStyle name="Sub-total 4 13 4" xfId="37565"/>
    <cellStyle name="Subtotal 4 13 5" xfId="37566"/>
    <cellStyle name="Sub-total 4 13 5" xfId="37567"/>
    <cellStyle name="Subtotal 4 13 6" xfId="37568"/>
    <cellStyle name="Sub-total 4 13 6" xfId="37569"/>
    <cellStyle name="Subtotal 4 14" xfId="37570"/>
    <cellStyle name="Sub-total 4 14" xfId="37571"/>
    <cellStyle name="Subtotal 4 15" xfId="37572"/>
    <cellStyle name="Sub-total 4 15" xfId="37573"/>
    <cellStyle name="Subtotal 4 16" xfId="37574"/>
    <cellStyle name="Sub-total 4 16" xfId="37575"/>
    <cellStyle name="Subtotal 4 17" xfId="37576"/>
    <cellStyle name="Sub-total 4 17" xfId="37577"/>
    <cellStyle name="Subtotal 4 18" xfId="37578"/>
    <cellStyle name="Sub-total 4 18" xfId="37579"/>
    <cellStyle name="Subtotal 4 2" xfId="10633"/>
    <cellStyle name="Sub-total 4 2" xfId="10634"/>
    <cellStyle name="Subtotal 4 2 10" xfId="37580"/>
    <cellStyle name="Sub-total 4 2 10" xfId="37581"/>
    <cellStyle name="Subtotal 4 2 11" xfId="37582"/>
    <cellStyle name="Sub-total 4 2 11" xfId="37583"/>
    <cellStyle name="Subtotal 4 2 12" xfId="37584"/>
    <cellStyle name="Sub-total 4 2 12" xfId="37585"/>
    <cellStyle name="Subtotal 4 2 13" xfId="37586"/>
    <cellStyle name="Sub-total 4 2 13" xfId="37587"/>
    <cellStyle name="Subtotal 4 2 14" xfId="37588"/>
    <cellStyle name="Sub-total 4 2 14" xfId="37589"/>
    <cellStyle name="Subtotal 4 2 15" xfId="37590"/>
    <cellStyle name="Sub-total 4 2 15" xfId="37591"/>
    <cellStyle name="Subtotal 4 2 16" xfId="37592"/>
    <cellStyle name="Sub-total 4 2 16" xfId="37593"/>
    <cellStyle name="Subtotal 4 2 17" xfId="37594"/>
    <cellStyle name="Sub-total 4 2 17" xfId="37595"/>
    <cellStyle name="Subtotal 4 2 18" xfId="37596"/>
    <cellStyle name="Sub-total 4 2 18" xfId="37597"/>
    <cellStyle name="Subtotal 4 2 19" xfId="37598"/>
    <cellStyle name="Sub-total 4 2 19" xfId="37599"/>
    <cellStyle name="Subtotal 4 2 2" xfId="37600"/>
    <cellStyle name="Sub-total 4 2 2" xfId="37601"/>
    <cellStyle name="Subtotal 4 2 20" xfId="37602"/>
    <cellStyle name="Sub-total 4 2 20" xfId="37603"/>
    <cellStyle name="Subtotal 4 2 21" xfId="37604"/>
    <cellStyle name="Sub-total 4 2 21" xfId="37605"/>
    <cellStyle name="Subtotal 4 2 22" xfId="37606"/>
    <cellStyle name="Sub-total 4 2 22" xfId="37607"/>
    <cellStyle name="Subtotal 4 2 23" xfId="37608"/>
    <cellStyle name="Sub-total 4 2 23" xfId="37609"/>
    <cellStyle name="Subtotal 4 2 3" xfId="37610"/>
    <cellStyle name="Sub-total 4 2 3" xfId="37611"/>
    <cellStyle name="Subtotal 4 2 4" xfId="37612"/>
    <cellStyle name="Sub-total 4 2 4" xfId="37613"/>
    <cellStyle name="Subtotal 4 2 5" xfId="37614"/>
    <cellStyle name="Sub-total 4 2 5" xfId="37615"/>
    <cellStyle name="Subtotal 4 2 6" xfId="37616"/>
    <cellStyle name="Sub-total 4 2 6" xfId="37617"/>
    <cellStyle name="Subtotal 4 2 7" xfId="37618"/>
    <cellStyle name="Sub-total 4 2 7" xfId="37619"/>
    <cellStyle name="Subtotal 4 2 8" xfId="37620"/>
    <cellStyle name="Sub-total 4 2 8" xfId="37621"/>
    <cellStyle name="Subtotal 4 2 9" xfId="37622"/>
    <cellStyle name="Sub-total 4 2 9" xfId="37623"/>
    <cellStyle name="Subtotal 4 3" xfId="10635"/>
    <cellStyle name="Sub-total 4 3" xfId="10636"/>
    <cellStyle name="Subtotal 4 3 10" xfId="37624"/>
    <cellStyle name="Sub-total 4 3 10" xfId="37625"/>
    <cellStyle name="Subtotal 4 3 11" xfId="37626"/>
    <cellStyle name="Sub-total 4 3 11" xfId="37627"/>
    <cellStyle name="Subtotal 4 3 12" xfId="37628"/>
    <cellStyle name="Sub-total 4 3 12" xfId="37629"/>
    <cellStyle name="Subtotal 4 3 13" xfId="37630"/>
    <cellStyle name="Sub-total 4 3 13" xfId="37631"/>
    <cellStyle name="Subtotal 4 3 14" xfId="37632"/>
    <cellStyle name="Sub-total 4 3 14" xfId="37633"/>
    <cellStyle name="Subtotal 4 3 15" xfId="37634"/>
    <cellStyle name="Sub-total 4 3 15" xfId="37635"/>
    <cellStyle name="Subtotal 4 3 16" xfId="37636"/>
    <cellStyle name="Sub-total 4 3 16" xfId="37637"/>
    <cellStyle name="Subtotal 4 3 17" xfId="37638"/>
    <cellStyle name="Sub-total 4 3 17" xfId="37639"/>
    <cellStyle name="Subtotal 4 3 18" xfId="37640"/>
    <cellStyle name="Sub-total 4 3 18" xfId="37641"/>
    <cellStyle name="Subtotal 4 3 19" xfId="37642"/>
    <cellStyle name="Sub-total 4 3 19" xfId="37643"/>
    <cellStyle name="Subtotal 4 3 2" xfId="37644"/>
    <cellStyle name="Sub-total 4 3 2" xfId="37645"/>
    <cellStyle name="Subtotal 4 3 20" xfId="37646"/>
    <cellStyle name="Sub-total 4 3 20" xfId="37647"/>
    <cellStyle name="Subtotal 4 3 21" xfId="37648"/>
    <cellStyle name="Sub-total 4 3 21" xfId="37649"/>
    <cellStyle name="Subtotal 4 3 22" xfId="37650"/>
    <cellStyle name="Sub-total 4 3 22" xfId="37651"/>
    <cellStyle name="Subtotal 4 3 23" xfId="37652"/>
    <cellStyle name="Sub-total 4 3 23" xfId="37653"/>
    <cellStyle name="Subtotal 4 3 3" xfId="37654"/>
    <cellStyle name="Sub-total 4 3 3" xfId="37655"/>
    <cellStyle name="Subtotal 4 3 4" xfId="37656"/>
    <cellStyle name="Sub-total 4 3 4" xfId="37657"/>
    <cellStyle name="Subtotal 4 3 5" xfId="37658"/>
    <cellStyle name="Sub-total 4 3 5" xfId="37659"/>
    <cellStyle name="Subtotal 4 3 6" xfId="37660"/>
    <cellStyle name="Sub-total 4 3 6" xfId="37661"/>
    <cellStyle name="Subtotal 4 3 7" xfId="37662"/>
    <cellStyle name="Sub-total 4 3 7" xfId="37663"/>
    <cellStyle name="Subtotal 4 3 8" xfId="37664"/>
    <cellStyle name="Sub-total 4 3 8" xfId="37665"/>
    <cellStyle name="Subtotal 4 3 9" xfId="37666"/>
    <cellStyle name="Sub-total 4 3 9" xfId="37667"/>
    <cellStyle name="Subtotal 4 4" xfId="37668"/>
    <cellStyle name="Sub-total 4 4" xfId="37669"/>
    <cellStyle name="Subtotal 4 4 2" xfId="37670"/>
    <cellStyle name="Sub-total 4 4 2" xfId="37671"/>
    <cellStyle name="Subtotal 4 4 3" xfId="37672"/>
    <cellStyle name="Sub-total 4 4 3" xfId="37673"/>
    <cellStyle name="Subtotal 4 4 4" xfId="37674"/>
    <cellStyle name="Sub-total 4 4 4" xfId="37675"/>
    <cellStyle name="Subtotal 4 4 5" xfId="37676"/>
    <cellStyle name="Sub-total 4 4 5" xfId="37677"/>
    <cellStyle name="Subtotal 4 4 6" xfId="37678"/>
    <cellStyle name="Sub-total 4 4 6" xfId="37679"/>
    <cellStyle name="Subtotal 4 5" xfId="37680"/>
    <cellStyle name="Sub-total 4 5" xfId="37681"/>
    <cellStyle name="Subtotal 4 5 2" xfId="37682"/>
    <cellStyle name="Sub-total 4 5 2" xfId="37683"/>
    <cellStyle name="Subtotal 4 5 3" xfId="37684"/>
    <cellStyle name="Sub-total 4 5 3" xfId="37685"/>
    <cellStyle name="Subtotal 4 5 4" xfId="37686"/>
    <cellStyle name="Sub-total 4 5 4" xfId="37687"/>
    <cellStyle name="Subtotal 4 5 5" xfId="37688"/>
    <cellStyle name="Sub-total 4 5 5" xfId="37689"/>
    <cellStyle name="Subtotal 4 5 6" xfId="37690"/>
    <cellStyle name="Sub-total 4 5 6" xfId="37691"/>
    <cellStyle name="Subtotal 4 6" xfId="37692"/>
    <cellStyle name="Sub-total 4 6" xfId="37693"/>
    <cellStyle name="Subtotal 4 6 2" xfId="37694"/>
    <cellStyle name="Sub-total 4 6 2" xfId="37695"/>
    <cellStyle name="Subtotal 4 6 3" xfId="37696"/>
    <cellStyle name="Sub-total 4 6 3" xfId="37697"/>
    <cellStyle name="Subtotal 4 6 4" xfId="37698"/>
    <cellStyle name="Sub-total 4 6 4" xfId="37699"/>
    <cellStyle name="Subtotal 4 6 5" xfId="37700"/>
    <cellStyle name="Sub-total 4 6 5" xfId="37701"/>
    <cellStyle name="Subtotal 4 6 6" xfId="37702"/>
    <cellStyle name="Sub-total 4 6 6" xfId="37703"/>
    <cellStyle name="Subtotal 4 7" xfId="37704"/>
    <cellStyle name="Sub-total 4 7" xfId="37705"/>
    <cellStyle name="Subtotal 4 7 2" xfId="37706"/>
    <cellStyle name="Sub-total 4 7 2" xfId="37707"/>
    <cellStyle name="Subtotal 4 7 3" xfId="37708"/>
    <cellStyle name="Sub-total 4 7 3" xfId="37709"/>
    <cellStyle name="Subtotal 4 7 4" xfId="37710"/>
    <cellStyle name="Sub-total 4 7 4" xfId="37711"/>
    <cellStyle name="Subtotal 4 7 5" xfId="37712"/>
    <cellStyle name="Sub-total 4 7 5" xfId="37713"/>
    <cellStyle name="Subtotal 4 7 6" xfId="37714"/>
    <cellStyle name="Sub-total 4 7 6" xfId="37715"/>
    <cellStyle name="Subtotal 4 8" xfId="37716"/>
    <cellStyle name="Sub-total 4 8" xfId="37717"/>
    <cellStyle name="Subtotal 4 8 2" xfId="37718"/>
    <cellStyle name="Sub-total 4 8 2" xfId="37719"/>
    <cellStyle name="Subtotal 4 8 3" xfId="37720"/>
    <cellStyle name="Sub-total 4 8 3" xfId="37721"/>
    <cellStyle name="Subtotal 4 8 4" xfId="37722"/>
    <cellStyle name="Sub-total 4 8 4" xfId="37723"/>
    <cellStyle name="Subtotal 4 8 5" xfId="37724"/>
    <cellStyle name="Sub-total 4 8 5" xfId="37725"/>
    <cellStyle name="Subtotal 4 8 6" xfId="37726"/>
    <cellStyle name="Sub-total 4 8 6" xfId="37727"/>
    <cellStyle name="Subtotal 4 9" xfId="37728"/>
    <cellStyle name="Sub-total 4 9" xfId="37729"/>
    <cellStyle name="Subtotal 4 9 2" xfId="37730"/>
    <cellStyle name="Sub-total 4 9 2" xfId="37731"/>
    <cellStyle name="Subtotal 4 9 3" xfId="37732"/>
    <cellStyle name="Sub-total 4 9 3" xfId="37733"/>
    <cellStyle name="Subtotal 4 9 4" xfId="37734"/>
    <cellStyle name="Sub-total 4 9 4" xfId="37735"/>
    <cellStyle name="Subtotal 4 9 5" xfId="37736"/>
    <cellStyle name="Sub-total 4 9 5" xfId="37737"/>
    <cellStyle name="Subtotal 4 9 6" xfId="37738"/>
    <cellStyle name="Sub-total 4 9 6" xfId="37739"/>
    <cellStyle name="Subtotal 5" xfId="10637"/>
    <cellStyle name="Sub-total 5" xfId="10638"/>
    <cellStyle name="Subtotal 5 10" xfId="37740"/>
    <cellStyle name="Sub-total 5 10" xfId="37741"/>
    <cellStyle name="Subtotal 5 10 2" xfId="37742"/>
    <cellStyle name="Sub-total 5 10 2" xfId="37743"/>
    <cellStyle name="Subtotal 5 10 3" xfId="37744"/>
    <cellStyle name="Sub-total 5 10 3" xfId="37745"/>
    <cellStyle name="Subtotal 5 10 4" xfId="37746"/>
    <cellStyle name="Sub-total 5 10 4" xfId="37747"/>
    <cellStyle name="Subtotal 5 10 5" xfId="37748"/>
    <cellStyle name="Sub-total 5 10 5" xfId="37749"/>
    <cellStyle name="Subtotal 5 10 6" xfId="37750"/>
    <cellStyle name="Sub-total 5 10 6" xfId="37751"/>
    <cellStyle name="Subtotal 5 11" xfId="37752"/>
    <cellStyle name="Sub-total 5 11" xfId="37753"/>
    <cellStyle name="Subtotal 5 11 2" xfId="37754"/>
    <cellStyle name="Sub-total 5 11 2" xfId="37755"/>
    <cellStyle name="Subtotal 5 11 3" xfId="37756"/>
    <cellStyle name="Sub-total 5 11 3" xfId="37757"/>
    <cellStyle name="Subtotal 5 11 4" xfId="37758"/>
    <cellStyle name="Sub-total 5 11 4" xfId="37759"/>
    <cellStyle name="Subtotal 5 11 5" xfId="37760"/>
    <cellStyle name="Sub-total 5 11 5" xfId="37761"/>
    <cellStyle name="Subtotal 5 11 6" xfId="37762"/>
    <cellStyle name="Sub-total 5 11 6" xfId="37763"/>
    <cellStyle name="Subtotal 5 12" xfId="37764"/>
    <cellStyle name="Sub-total 5 12" xfId="37765"/>
    <cellStyle name="Subtotal 5 12 2" xfId="37766"/>
    <cellStyle name="Sub-total 5 12 2" xfId="37767"/>
    <cellStyle name="Subtotal 5 12 3" xfId="37768"/>
    <cellStyle name="Sub-total 5 12 3" xfId="37769"/>
    <cellStyle name="Subtotal 5 12 4" xfId="37770"/>
    <cellStyle name="Sub-total 5 12 4" xfId="37771"/>
    <cellStyle name="Subtotal 5 12 5" xfId="37772"/>
    <cellStyle name="Sub-total 5 12 5" xfId="37773"/>
    <cellStyle name="Subtotal 5 12 6" xfId="37774"/>
    <cellStyle name="Sub-total 5 12 6" xfId="37775"/>
    <cellStyle name="Subtotal 5 13" xfId="37776"/>
    <cellStyle name="Sub-total 5 13" xfId="37777"/>
    <cellStyle name="Subtotal 5 13 2" xfId="37778"/>
    <cellStyle name="Sub-total 5 13 2" xfId="37779"/>
    <cellStyle name="Subtotal 5 13 3" xfId="37780"/>
    <cellStyle name="Sub-total 5 13 3" xfId="37781"/>
    <cellStyle name="Subtotal 5 13 4" xfId="37782"/>
    <cellStyle name="Sub-total 5 13 4" xfId="37783"/>
    <cellStyle name="Subtotal 5 13 5" xfId="37784"/>
    <cellStyle name="Sub-total 5 13 5" xfId="37785"/>
    <cellStyle name="Subtotal 5 13 6" xfId="37786"/>
    <cellStyle name="Sub-total 5 13 6" xfId="37787"/>
    <cellStyle name="Subtotal 5 14" xfId="37788"/>
    <cellStyle name="Sub-total 5 14" xfId="37789"/>
    <cellStyle name="Subtotal 5 15" xfId="37790"/>
    <cellStyle name="Sub-total 5 15" xfId="37791"/>
    <cellStyle name="Subtotal 5 16" xfId="37792"/>
    <cellStyle name="Sub-total 5 16" xfId="37793"/>
    <cellStyle name="Subtotal 5 17" xfId="37794"/>
    <cellStyle name="Sub-total 5 17" xfId="37795"/>
    <cellStyle name="Subtotal 5 18" xfId="37796"/>
    <cellStyle name="Sub-total 5 18" xfId="37797"/>
    <cellStyle name="Subtotal 5 2" xfId="10639"/>
    <cellStyle name="Sub-total 5 2" xfId="10640"/>
    <cellStyle name="Subtotal 5 2 10" xfId="37798"/>
    <cellStyle name="Sub-total 5 2 10" xfId="37799"/>
    <cellStyle name="Subtotal 5 2 11" xfId="37800"/>
    <cellStyle name="Sub-total 5 2 11" xfId="37801"/>
    <cellStyle name="Subtotal 5 2 12" xfId="37802"/>
    <cellStyle name="Sub-total 5 2 12" xfId="37803"/>
    <cellStyle name="Subtotal 5 2 13" xfId="37804"/>
    <cellStyle name="Sub-total 5 2 13" xfId="37805"/>
    <cellStyle name="Subtotal 5 2 14" xfId="37806"/>
    <cellStyle name="Sub-total 5 2 14" xfId="37807"/>
    <cellStyle name="Subtotal 5 2 15" xfId="37808"/>
    <cellStyle name="Sub-total 5 2 15" xfId="37809"/>
    <cellStyle name="Subtotal 5 2 16" xfId="37810"/>
    <cellStyle name="Sub-total 5 2 16" xfId="37811"/>
    <cellStyle name="Subtotal 5 2 17" xfId="37812"/>
    <cellStyle name="Sub-total 5 2 17" xfId="37813"/>
    <cellStyle name="Subtotal 5 2 18" xfId="37814"/>
    <cellStyle name="Sub-total 5 2 18" xfId="37815"/>
    <cellStyle name="Subtotal 5 2 19" xfId="37816"/>
    <cellStyle name="Sub-total 5 2 19" xfId="37817"/>
    <cellStyle name="Subtotal 5 2 2" xfId="37818"/>
    <cellStyle name="Sub-total 5 2 2" xfId="37819"/>
    <cellStyle name="Subtotal 5 2 20" xfId="37820"/>
    <cellStyle name="Sub-total 5 2 20" xfId="37821"/>
    <cellStyle name="Subtotal 5 2 21" xfId="37822"/>
    <cellStyle name="Sub-total 5 2 21" xfId="37823"/>
    <cellStyle name="Subtotal 5 2 22" xfId="37824"/>
    <cellStyle name="Sub-total 5 2 22" xfId="37825"/>
    <cellStyle name="Subtotal 5 2 23" xfId="37826"/>
    <cellStyle name="Sub-total 5 2 23" xfId="37827"/>
    <cellStyle name="Subtotal 5 2 3" xfId="37828"/>
    <cellStyle name="Sub-total 5 2 3" xfId="37829"/>
    <cellStyle name="Subtotal 5 2 4" xfId="37830"/>
    <cellStyle name="Sub-total 5 2 4" xfId="37831"/>
    <cellStyle name="Subtotal 5 2 5" xfId="37832"/>
    <cellStyle name="Sub-total 5 2 5" xfId="37833"/>
    <cellStyle name="Subtotal 5 2 6" xfId="37834"/>
    <cellStyle name="Sub-total 5 2 6" xfId="37835"/>
    <cellStyle name="Subtotal 5 2 7" xfId="37836"/>
    <cellStyle name="Sub-total 5 2 7" xfId="37837"/>
    <cellStyle name="Subtotal 5 2 8" xfId="37838"/>
    <cellStyle name="Sub-total 5 2 8" xfId="37839"/>
    <cellStyle name="Subtotal 5 2 9" xfId="37840"/>
    <cellStyle name="Sub-total 5 2 9" xfId="37841"/>
    <cellStyle name="Subtotal 5 3" xfId="10641"/>
    <cellStyle name="Sub-total 5 3" xfId="10642"/>
    <cellStyle name="Subtotal 5 3 10" xfId="37842"/>
    <cellStyle name="Sub-total 5 3 10" xfId="37843"/>
    <cellStyle name="Subtotal 5 3 11" xfId="37844"/>
    <cellStyle name="Sub-total 5 3 11" xfId="37845"/>
    <cellStyle name="Subtotal 5 3 12" xfId="37846"/>
    <cellStyle name="Sub-total 5 3 12" xfId="37847"/>
    <cellStyle name="Subtotal 5 3 13" xfId="37848"/>
    <cellStyle name="Sub-total 5 3 13" xfId="37849"/>
    <cellStyle name="Subtotal 5 3 14" xfId="37850"/>
    <cellStyle name="Sub-total 5 3 14" xfId="37851"/>
    <cellStyle name="Subtotal 5 3 15" xfId="37852"/>
    <cellStyle name="Sub-total 5 3 15" xfId="37853"/>
    <cellStyle name="Subtotal 5 3 16" xfId="37854"/>
    <cellStyle name="Sub-total 5 3 16" xfId="37855"/>
    <cellStyle name="Subtotal 5 3 17" xfId="37856"/>
    <cellStyle name="Sub-total 5 3 17" xfId="37857"/>
    <cellStyle name="Subtotal 5 3 18" xfId="37858"/>
    <cellStyle name="Sub-total 5 3 18" xfId="37859"/>
    <cellStyle name="Subtotal 5 3 19" xfId="37860"/>
    <cellStyle name="Sub-total 5 3 19" xfId="37861"/>
    <cellStyle name="Subtotal 5 3 2" xfId="37862"/>
    <cellStyle name="Sub-total 5 3 2" xfId="37863"/>
    <cellStyle name="Subtotal 5 3 20" xfId="37864"/>
    <cellStyle name="Sub-total 5 3 20" xfId="37865"/>
    <cellStyle name="Subtotal 5 3 21" xfId="37866"/>
    <cellStyle name="Sub-total 5 3 21" xfId="37867"/>
    <cellStyle name="Subtotal 5 3 22" xfId="37868"/>
    <cellStyle name="Sub-total 5 3 22" xfId="37869"/>
    <cellStyle name="Subtotal 5 3 23" xfId="37870"/>
    <cellStyle name="Sub-total 5 3 23" xfId="37871"/>
    <cellStyle name="Subtotal 5 3 3" xfId="37872"/>
    <cellStyle name="Sub-total 5 3 3" xfId="37873"/>
    <cellStyle name="Subtotal 5 3 4" xfId="37874"/>
    <cellStyle name="Sub-total 5 3 4" xfId="37875"/>
    <cellStyle name="Subtotal 5 3 5" xfId="37876"/>
    <cellStyle name="Sub-total 5 3 5" xfId="37877"/>
    <cellStyle name="Subtotal 5 3 6" xfId="37878"/>
    <cellStyle name="Sub-total 5 3 6" xfId="37879"/>
    <cellStyle name="Subtotal 5 3 7" xfId="37880"/>
    <cellStyle name="Sub-total 5 3 7" xfId="37881"/>
    <cellStyle name="Subtotal 5 3 8" xfId="37882"/>
    <cellStyle name="Sub-total 5 3 8" xfId="37883"/>
    <cellStyle name="Subtotal 5 3 9" xfId="37884"/>
    <cellStyle name="Sub-total 5 3 9" xfId="37885"/>
    <cellStyle name="Subtotal 5 4" xfId="37886"/>
    <cellStyle name="Sub-total 5 4" xfId="37887"/>
    <cellStyle name="Subtotal 5 4 2" xfId="37888"/>
    <cellStyle name="Sub-total 5 4 2" xfId="37889"/>
    <cellStyle name="Subtotal 5 4 3" xfId="37890"/>
    <cellStyle name="Sub-total 5 4 3" xfId="37891"/>
    <cellStyle name="Subtotal 5 4 4" xfId="37892"/>
    <cellStyle name="Sub-total 5 4 4" xfId="37893"/>
    <cellStyle name="Subtotal 5 4 5" xfId="37894"/>
    <cellStyle name="Sub-total 5 4 5" xfId="37895"/>
    <cellStyle name="Subtotal 5 4 6" xfId="37896"/>
    <cellStyle name="Sub-total 5 4 6" xfId="37897"/>
    <cellStyle name="Subtotal 5 5" xfId="37898"/>
    <cellStyle name="Sub-total 5 5" xfId="37899"/>
    <cellStyle name="Subtotal 5 5 2" xfId="37900"/>
    <cellStyle name="Sub-total 5 5 2" xfId="37901"/>
    <cellStyle name="Subtotal 5 5 3" xfId="37902"/>
    <cellStyle name="Sub-total 5 5 3" xfId="37903"/>
    <cellStyle name="Subtotal 5 5 4" xfId="37904"/>
    <cellStyle name="Sub-total 5 5 4" xfId="37905"/>
    <cellStyle name="Subtotal 5 5 5" xfId="37906"/>
    <cellStyle name="Sub-total 5 5 5" xfId="37907"/>
    <cellStyle name="Subtotal 5 5 6" xfId="37908"/>
    <cellStyle name="Sub-total 5 5 6" xfId="37909"/>
    <cellStyle name="Subtotal 5 6" xfId="37910"/>
    <cellStyle name="Sub-total 5 6" xfId="37911"/>
    <cellStyle name="Subtotal 5 6 2" xfId="37912"/>
    <cellStyle name="Sub-total 5 6 2" xfId="37913"/>
    <cellStyle name="Subtotal 5 6 3" xfId="37914"/>
    <cellStyle name="Sub-total 5 6 3" xfId="37915"/>
    <cellStyle name="Subtotal 5 6 4" xfId="37916"/>
    <cellStyle name="Sub-total 5 6 4" xfId="37917"/>
    <cellStyle name="Subtotal 5 6 5" xfId="37918"/>
    <cellStyle name="Sub-total 5 6 5" xfId="37919"/>
    <cellStyle name="Subtotal 5 6 6" xfId="37920"/>
    <cellStyle name="Sub-total 5 6 6" xfId="37921"/>
    <cellStyle name="Subtotal 5 7" xfId="37922"/>
    <cellStyle name="Sub-total 5 7" xfId="37923"/>
    <cellStyle name="Subtotal 5 7 2" xfId="37924"/>
    <cellStyle name="Sub-total 5 7 2" xfId="37925"/>
    <cellStyle name="Subtotal 5 7 3" xfId="37926"/>
    <cellStyle name="Sub-total 5 7 3" xfId="37927"/>
    <cellStyle name="Subtotal 5 7 4" xfId="37928"/>
    <cellStyle name="Sub-total 5 7 4" xfId="37929"/>
    <cellStyle name="Subtotal 5 7 5" xfId="37930"/>
    <cellStyle name="Sub-total 5 7 5" xfId="37931"/>
    <cellStyle name="Subtotal 5 7 6" xfId="37932"/>
    <cellStyle name="Sub-total 5 7 6" xfId="37933"/>
    <cellStyle name="Subtotal 5 8" xfId="37934"/>
    <cellStyle name="Sub-total 5 8" xfId="37935"/>
    <cellStyle name="Subtotal 5 8 2" xfId="37936"/>
    <cellStyle name="Sub-total 5 8 2" xfId="37937"/>
    <cellStyle name="Subtotal 5 8 3" xfId="37938"/>
    <cellStyle name="Sub-total 5 8 3" xfId="37939"/>
    <cellStyle name="Subtotal 5 8 4" xfId="37940"/>
    <cellStyle name="Sub-total 5 8 4" xfId="37941"/>
    <cellStyle name="Subtotal 5 8 5" xfId="37942"/>
    <cellStyle name="Sub-total 5 8 5" xfId="37943"/>
    <cellStyle name="Subtotal 5 8 6" xfId="37944"/>
    <cellStyle name="Sub-total 5 8 6" xfId="37945"/>
    <cellStyle name="Subtotal 5 9" xfId="37946"/>
    <cellStyle name="Sub-total 5 9" xfId="37947"/>
    <cellStyle name="Subtotal 5 9 2" xfId="37948"/>
    <cellStyle name="Sub-total 5 9 2" xfId="37949"/>
    <cellStyle name="Subtotal 5 9 3" xfId="37950"/>
    <cellStyle name="Sub-total 5 9 3" xfId="37951"/>
    <cellStyle name="Subtotal 5 9 4" xfId="37952"/>
    <cellStyle name="Sub-total 5 9 4" xfId="37953"/>
    <cellStyle name="Subtotal 5 9 5" xfId="37954"/>
    <cellStyle name="Sub-total 5 9 5" xfId="37955"/>
    <cellStyle name="Subtotal 5 9 6" xfId="37956"/>
    <cellStyle name="Sub-total 5 9 6" xfId="37957"/>
    <cellStyle name="Subtotal 6" xfId="10643"/>
    <cellStyle name="Sub-total 6" xfId="10644"/>
    <cellStyle name="Subtotal 6 10" xfId="37958"/>
    <cellStyle name="Sub-total 6 10" xfId="37959"/>
    <cellStyle name="Subtotal 6 10 2" xfId="37960"/>
    <cellStyle name="Sub-total 6 10 2" xfId="37961"/>
    <cellStyle name="Subtotal 6 10 3" xfId="37962"/>
    <cellStyle name="Sub-total 6 10 3" xfId="37963"/>
    <cellStyle name="Subtotal 6 10 4" xfId="37964"/>
    <cellStyle name="Sub-total 6 10 4" xfId="37965"/>
    <cellStyle name="Subtotal 6 10 5" xfId="37966"/>
    <cellStyle name="Sub-total 6 10 5" xfId="37967"/>
    <cellStyle name="Subtotal 6 10 6" xfId="37968"/>
    <cellStyle name="Sub-total 6 10 6" xfId="37969"/>
    <cellStyle name="Subtotal 6 11" xfId="37970"/>
    <cellStyle name="Sub-total 6 11" xfId="37971"/>
    <cellStyle name="Subtotal 6 11 2" xfId="37972"/>
    <cellStyle name="Sub-total 6 11 2" xfId="37973"/>
    <cellStyle name="Subtotal 6 11 3" xfId="37974"/>
    <cellStyle name="Sub-total 6 11 3" xfId="37975"/>
    <cellStyle name="Subtotal 6 11 4" xfId="37976"/>
    <cellStyle name="Sub-total 6 11 4" xfId="37977"/>
    <cellStyle name="Subtotal 6 11 5" xfId="37978"/>
    <cellStyle name="Sub-total 6 11 5" xfId="37979"/>
    <cellStyle name="Subtotal 6 11 6" xfId="37980"/>
    <cellStyle name="Sub-total 6 11 6" xfId="37981"/>
    <cellStyle name="Subtotal 6 12" xfId="37982"/>
    <cellStyle name="Sub-total 6 12" xfId="37983"/>
    <cellStyle name="Subtotal 6 12 2" xfId="37984"/>
    <cellStyle name="Sub-total 6 12 2" xfId="37985"/>
    <cellStyle name="Subtotal 6 12 3" xfId="37986"/>
    <cellStyle name="Sub-total 6 12 3" xfId="37987"/>
    <cellStyle name="Subtotal 6 12 4" xfId="37988"/>
    <cellStyle name="Sub-total 6 12 4" xfId="37989"/>
    <cellStyle name="Subtotal 6 12 5" xfId="37990"/>
    <cellStyle name="Sub-total 6 12 5" xfId="37991"/>
    <cellStyle name="Subtotal 6 12 6" xfId="37992"/>
    <cellStyle name="Sub-total 6 12 6" xfId="37993"/>
    <cellStyle name="Subtotal 6 13" xfId="37994"/>
    <cellStyle name="Sub-total 6 13" xfId="37995"/>
    <cellStyle name="Subtotal 6 13 2" xfId="37996"/>
    <cellStyle name="Sub-total 6 13 2" xfId="37997"/>
    <cellStyle name="Subtotal 6 13 3" xfId="37998"/>
    <cellStyle name="Sub-total 6 13 3" xfId="37999"/>
    <cellStyle name="Subtotal 6 13 4" xfId="38000"/>
    <cellStyle name="Sub-total 6 13 4" xfId="38001"/>
    <cellStyle name="Subtotal 6 13 5" xfId="38002"/>
    <cellStyle name="Sub-total 6 13 5" xfId="38003"/>
    <cellStyle name="Subtotal 6 13 6" xfId="38004"/>
    <cellStyle name="Sub-total 6 13 6" xfId="38005"/>
    <cellStyle name="Subtotal 6 14" xfId="38006"/>
    <cellStyle name="Sub-total 6 14" xfId="38007"/>
    <cellStyle name="Subtotal 6 15" xfId="38008"/>
    <cellStyle name="Sub-total 6 15" xfId="38009"/>
    <cellStyle name="Subtotal 6 16" xfId="38010"/>
    <cellStyle name="Sub-total 6 16" xfId="38011"/>
    <cellStyle name="Subtotal 6 17" xfId="38012"/>
    <cellStyle name="Sub-total 6 17" xfId="38013"/>
    <cellStyle name="Subtotal 6 18" xfId="38014"/>
    <cellStyle name="Sub-total 6 18" xfId="38015"/>
    <cellStyle name="Subtotal 6 2" xfId="10645"/>
    <cellStyle name="Sub-total 6 2" xfId="10646"/>
    <cellStyle name="Subtotal 6 2 10" xfId="38016"/>
    <cellStyle name="Sub-total 6 2 10" xfId="38017"/>
    <cellStyle name="Subtotal 6 2 11" xfId="38018"/>
    <cellStyle name="Sub-total 6 2 11" xfId="38019"/>
    <cellStyle name="Subtotal 6 2 12" xfId="38020"/>
    <cellStyle name="Sub-total 6 2 12" xfId="38021"/>
    <cellStyle name="Subtotal 6 2 13" xfId="38022"/>
    <cellStyle name="Sub-total 6 2 13" xfId="38023"/>
    <cellStyle name="Subtotal 6 2 14" xfId="38024"/>
    <cellStyle name="Sub-total 6 2 14" xfId="38025"/>
    <cellStyle name="Subtotal 6 2 15" xfId="38026"/>
    <cellStyle name="Sub-total 6 2 15" xfId="38027"/>
    <cellStyle name="Subtotal 6 2 16" xfId="38028"/>
    <cellStyle name="Sub-total 6 2 16" xfId="38029"/>
    <cellStyle name="Subtotal 6 2 17" xfId="38030"/>
    <cellStyle name="Sub-total 6 2 17" xfId="38031"/>
    <cellStyle name="Subtotal 6 2 18" xfId="38032"/>
    <cellStyle name="Sub-total 6 2 18" xfId="38033"/>
    <cellStyle name="Subtotal 6 2 19" xfId="38034"/>
    <cellStyle name="Sub-total 6 2 19" xfId="38035"/>
    <cellStyle name="Subtotal 6 2 2" xfId="38036"/>
    <cellStyle name="Sub-total 6 2 2" xfId="38037"/>
    <cellStyle name="Subtotal 6 2 20" xfId="38038"/>
    <cellStyle name="Sub-total 6 2 20" xfId="38039"/>
    <cellStyle name="Subtotal 6 2 21" xfId="38040"/>
    <cellStyle name="Sub-total 6 2 21" xfId="38041"/>
    <cellStyle name="Subtotal 6 2 22" xfId="38042"/>
    <cellStyle name="Sub-total 6 2 22" xfId="38043"/>
    <cellStyle name="Subtotal 6 2 23" xfId="38044"/>
    <cellStyle name="Sub-total 6 2 23" xfId="38045"/>
    <cellStyle name="Subtotal 6 2 3" xfId="38046"/>
    <cellStyle name="Sub-total 6 2 3" xfId="38047"/>
    <cellStyle name="Subtotal 6 2 4" xfId="38048"/>
    <cellStyle name="Sub-total 6 2 4" xfId="38049"/>
    <cellStyle name="Subtotal 6 2 5" xfId="38050"/>
    <cellStyle name="Sub-total 6 2 5" xfId="38051"/>
    <cellStyle name="Subtotal 6 2 6" xfId="38052"/>
    <cellStyle name="Sub-total 6 2 6" xfId="38053"/>
    <cellStyle name="Subtotal 6 2 7" xfId="38054"/>
    <cellStyle name="Sub-total 6 2 7" xfId="38055"/>
    <cellStyle name="Subtotal 6 2 8" xfId="38056"/>
    <cellStyle name="Sub-total 6 2 8" xfId="38057"/>
    <cellStyle name="Subtotal 6 2 9" xfId="38058"/>
    <cellStyle name="Sub-total 6 2 9" xfId="38059"/>
    <cellStyle name="Subtotal 6 3" xfId="10647"/>
    <cellStyle name="Sub-total 6 3" xfId="10648"/>
    <cellStyle name="Subtotal 6 3 10" xfId="38060"/>
    <cellStyle name="Sub-total 6 3 10" xfId="38061"/>
    <cellStyle name="Subtotal 6 3 11" xfId="38062"/>
    <cellStyle name="Sub-total 6 3 11" xfId="38063"/>
    <cellStyle name="Subtotal 6 3 12" xfId="38064"/>
    <cellStyle name="Sub-total 6 3 12" xfId="38065"/>
    <cellStyle name="Subtotal 6 3 13" xfId="38066"/>
    <cellStyle name="Sub-total 6 3 13" xfId="38067"/>
    <cellStyle name="Subtotal 6 3 14" xfId="38068"/>
    <cellStyle name="Sub-total 6 3 14" xfId="38069"/>
    <cellStyle name="Subtotal 6 3 15" xfId="38070"/>
    <cellStyle name="Sub-total 6 3 15" xfId="38071"/>
    <cellStyle name="Subtotal 6 3 16" xfId="38072"/>
    <cellStyle name="Sub-total 6 3 16" xfId="38073"/>
    <cellStyle name="Subtotal 6 3 17" xfId="38074"/>
    <cellStyle name="Sub-total 6 3 17" xfId="38075"/>
    <cellStyle name="Subtotal 6 3 18" xfId="38076"/>
    <cellStyle name="Sub-total 6 3 18" xfId="38077"/>
    <cellStyle name="Subtotal 6 3 19" xfId="38078"/>
    <cellStyle name="Sub-total 6 3 19" xfId="38079"/>
    <cellStyle name="Subtotal 6 3 2" xfId="38080"/>
    <cellStyle name="Sub-total 6 3 2" xfId="38081"/>
    <cellStyle name="Subtotal 6 3 20" xfId="38082"/>
    <cellStyle name="Sub-total 6 3 20" xfId="38083"/>
    <cellStyle name="Subtotal 6 3 21" xfId="38084"/>
    <cellStyle name="Sub-total 6 3 21" xfId="38085"/>
    <cellStyle name="Subtotal 6 3 22" xfId="38086"/>
    <cellStyle name="Sub-total 6 3 22" xfId="38087"/>
    <cellStyle name="Subtotal 6 3 23" xfId="38088"/>
    <cellStyle name="Sub-total 6 3 23" xfId="38089"/>
    <cellStyle name="Subtotal 6 3 3" xfId="38090"/>
    <cellStyle name="Sub-total 6 3 3" xfId="38091"/>
    <cellStyle name="Subtotal 6 3 4" xfId="38092"/>
    <cellStyle name="Sub-total 6 3 4" xfId="38093"/>
    <cellStyle name="Subtotal 6 3 5" xfId="38094"/>
    <cellStyle name="Sub-total 6 3 5" xfId="38095"/>
    <cellStyle name="Subtotal 6 3 6" xfId="38096"/>
    <cellStyle name="Sub-total 6 3 6" xfId="38097"/>
    <cellStyle name="Subtotal 6 3 7" xfId="38098"/>
    <cellStyle name="Sub-total 6 3 7" xfId="38099"/>
    <cellStyle name="Subtotal 6 3 8" xfId="38100"/>
    <cellStyle name="Sub-total 6 3 8" xfId="38101"/>
    <cellStyle name="Subtotal 6 3 9" xfId="38102"/>
    <cellStyle name="Sub-total 6 3 9" xfId="38103"/>
    <cellStyle name="Subtotal 6 4" xfId="38104"/>
    <cellStyle name="Sub-total 6 4" xfId="38105"/>
    <cellStyle name="Subtotal 6 4 2" xfId="38106"/>
    <cellStyle name="Sub-total 6 4 2" xfId="38107"/>
    <cellStyle name="Subtotal 6 4 3" xfId="38108"/>
    <cellStyle name="Sub-total 6 4 3" xfId="38109"/>
    <cellStyle name="Subtotal 6 4 4" xfId="38110"/>
    <cellStyle name="Sub-total 6 4 4" xfId="38111"/>
    <cellStyle name="Subtotal 6 4 5" xfId="38112"/>
    <cellStyle name="Sub-total 6 4 5" xfId="38113"/>
    <cellStyle name="Subtotal 6 4 6" xfId="38114"/>
    <cellStyle name="Sub-total 6 4 6" xfId="38115"/>
    <cellStyle name="Subtotal 6 5" xfId="38116"/>
    <cellStyle name="Sub-total 6 5" xfId="38117"/>
    <cellStyle name="Subtotal 6 5 2" xfId="38118"/>
    <cellStyle name="Sub-total 6 5 2" xfId="38119"/>
    <cellStyle name="Subtotal 6 5 3" xfId="38120"/>
    <cellStyle name="Sub-total 6 5 3" xfId="38121"/>
    <cellStyle name="Subtotal 6 5 4" xfId="38122"/>
    <cellStyle name="Sub-total 6 5 4" xfId="38123"/>
    <cellStyle name="Subtotal 6 5 5" xfId="38124"/>
    <cellStyle name="Sub-total 6 5 5" xfId="38125"/>
    <cellStyle name="Subtotal 6 5 6" xfId="38126"/>
    <cellStyle name="Sub-total 6 5 6" xfId="38127"/>
    <cellStyle name="Subtotal 6 6" xfId="38128"/>
    <cellStyle name="Sub-total 6 6" xfId="38129"/>
    <cellStyle name="Subtotal 6 6 2" xfId="38130"/>
    <cellStyle name="Sub-total 6 6 2" xfId="38131"/>
    <cellStyle name="Subtotal 6 6 3" xfId="38132"/>
    <cellStyle name="Sub-total 6 6 3" xfId="38133"/>
    <cellStyle name="Subtotal 6 6 4" xfId="38134"/>
    <cellStyle name="Sub-total 6 6 4" xfId="38135"/>
    <cellStyle name="Subtotal 6 6 5" xfId="38136"/>
    <cellStyle name="Sub-total 6 6 5" xfId="38137"/>
    <cellStyle name="Subtotal 6 6 6" xfId="38138"/>
    <cellStyle name="Sub-total 6 6 6" xfId="38139"/>
    <cellStyle name="Subtotal 6 7" xfId="38140"/>
    <cellStyle name="Sub-total 6 7" xfId="38141"/>
    <cellStyle name="Subtotal 6 7 2" xfId="38142"/>
    <cellStyle name="Sub-total 6 7 2" xfId="38143"/>
    <cellStyle name="Subtotal 6 7 3" xfId="38144"/>
    <cellStyle name="Sub-total 6 7 3" xfId="38145"/>
    <cellStyle name="Subtotal 6 7 4" xfId="38146"/>
    <cellStyle name="Sub-total 6 7 4" xfId="38147"/>
    <cellStyle name="Subtotal 6 7 5" xfId="38148"/>
    <cellStyle name="Sub-total 6 7 5" xfId="38149"/>
    <cellStyle name="Subtotal 6 7 6" xfId="38150"/>
    <cellStyle name="Sub-total 6 7 6" xfId="38151"/>
    <cellStyle name="Subtotal 6 8" xfId="38152"/>
    <cellStyle name="Sub-total 6 8" xfId="38153"/>
    <cellStyle name="Subtotal 6 8 2" xfId="38154"/>
    <cellStyle name="Sub-total 6 8 2" xfId="38155"/>
    <cellStyle name="Subtotal 6 8 3" xfId="38156"/>
    <cellStyle name="Sub-total 6 8 3" xfId="38157"/>
    <cellStyle name="Subtotal 6 8 4" xfId="38158"/>
    <cellStyle name="Sub-total 6 8 4" xfId="38159"/>
    <cellStyle name="Subtotal 6 8 5" xfId="38160"/>
    <cellStyle name="Sub-total 6 8 5" xfId="38161"/>
    <cellStyle name="Subtotal 6 8 6" xfId="38162"/>
    <cellStyle name="Sub-total 6 8 6" xfId="38163"/>
    <cellStyle name="Subtotal 6 9" xfId="38164"/>
    <cellStyle name="Sub-total 6 9" xfId="38165"/>
    <cellStyle name="Subtotal 6 9 2" xfId="38166"/>
    <cellStyle name="Sub-total 6 9 2" xfId="38167"/>
    <cellStyle name="Subtotal 6 9 3" xfId="38168"/>
    <cellStyle name="Sub-total 6 9 3" xfId="38169"/>
    <cellStyle name="Subtotal 6 9 4" xfId="38170"/>
    <cellStyle name="Sub-total 6 9 4" xfId="38171"/>
    <cellStyle name="Subtotal 6 9 5" xfId="38172"/>
    <cellStyle name="Sub-total 6 9 5" xfId="38173"/>
    <cellStyle name="Subtotal 6 9 6" xfId="38174"/>
    <cellStyle name="Sub-total 6 9 6" xfId="38175"/>
    <cellStyle name="Subtotal 7" xfId="10649"/>
    <cellStyle name="Sub-total 7" xfId="10650"/>
    <cellStyle name="Subtotal 7 10" xfId="38176"/>
    <cellStyle name="Sub-total 7 10" xfId="38177"/>
    <cellStyle name="Subtotal 7 10 2" xfId="38178"/>
    <cellStyle name="Sub-total 7 10 2" xfId="38179"/>
    <cellStyle name="Subtotal 7 10 3" xfId="38180"/>
    <cellStyle name="Sub-total 7 10 3" xfId="38181"/>
    <cellStyle name="Subtotal 7 10 4" xfId="38182"/>
    <cellStyle name="Sub-total 7 10 4" xfId="38183"/>
    <cellStyle name="Subtotal 7 10 5" xfId="38184"/>
    <cellStyle name="Sub-total 7 10 5" xfId="38185"/>
    <cellStyle name="Subtotal 7 10 6" xfId="38186"/>
    <cellStyle name="Sub-total 7 10 6" xfId="38187"/>
    <cellStyle name="Subtotal 7 11" xfId="38188"/>
    <cellStyle name="Sub-total 7 11" xfId="38189"/>
    <cellStyle name="Subtotal 7 11 2" xfId="38190"/>
    <cellStyle name="Sub-total 7 11 2" xfId="38191"/>
    <cellStyle name="Subtotal 7 11 3" xfId="38192"/>
    <cellStyle name="Sub-total 7 11 3" xfId="38193"/>
    <cellStyle name="Subtotal 7 11 4" xfId="38194"/>
    <cellStyle name="Sub-total 7 11 4" xfId="38195"/>
    <cellStyle name="Subtotal 7 11 5" xfId="38196"/>
    <cellStyle name="Sub-total 7 11 5" xfId="38197"/>
    <cellStyle name="Subtotal 7 11 6" xfId="38198"/>
    <cellStyle name="Sub-total 7 11 6" xfId="38199"/>
    <cellStyle name="Subtotal 7 12" xfId="38200"/>
    <cellStyle name="Sub-total 7 12" xfId="38201"/>
    <cellStyle name="Subtotal 7 12 2" xfId="38202"/>
    <cellStyle name="Sub-total 7 12 2" xfId="38203"/>
    <cellStyle name="Subtotal 7 12 3" xfId="38204"/>
    <cellStyle name="Sub-total 7 12 3" xfId="38205"/>
    <cellStyle name="Subtotal 7 12 4" xfId="38206"/>
    <cellStyle name="Sub-total 7 12 4" xfId="38207"/>
    <cellStyle name="Subtotal 7 12 5" xfId="38208"/>
    <cellStyle name="Sub-total 7 12 5" xfId="38209"/>
    <cellStyle name="Subtotal 7 12 6" xfId="38210"/>
    <cellStyle name="Sub-total 7 12 6" xfId="38211"/>
    <cellStyle name="Subtotal 7 13" xfId="38212"/>
    <cellStyle name="Sub-total 7 13" xfId="38213"/>
    <cellStyle name="Subtotal 7 13 2" xfId="38214"/>
    <cellStyle name="Sub-total 7 13 2" xfId="38215"/>
    <cellStyle name="Subtotal 7 13 3" xfId="38216"/>
    <cellStyle name="Sub-total 7 13 3" xfId="38217"/>
    <cellStyle name="Subtotal 7 13 4" xfId="38218"/>
    <cellStyle name="Sub-total 7 13 4" xfId="38219"/>
    <cellStyle name="Subtotal 7 13 5" xfId="38220"/>
    <cellStyle name="Sub-total 7 13 5" xfId="38221"/>
    <cellStyle name="Subtotal 7 13 6" xfId="38222"/>
    <cellStyle name="Sub-total 7 13 6" xfId="38223"/>
    <cellStyle name="Subtotal 7 14" xfId="38224"/>
    <cellStyle name="Sub-total 7 14" xfId="38225"/>
    <cellStyle name="Subtotal 7 15" xfId="38226"/>
    <cellStyle name="Sub-total 7 15" xfId="38227"/>
    <cellStyle name="Subtotal 7 16" xfId="38228"/>
    <cellStyle name="Sub-total 7 16" xfId="38229"/>
    <cellStyle name="Subtotal 7 17" xfId="38230"/>
    <cellStyle name="Sub-total 7 17" xfId="38231"/>
    <cellStyle name="Subtotal 7 18" xfId="38232"/>
    <cellStyle name="Sub-total 7 18" xfId="38233"/>
    <cellStyle name="Subtotal 7 19" xfId="38234"/>
    <cellStyle name="Sub-total 7 19" xfId="38235"/>
    <cellStyle name="Subtotal 7 2" xfId="38236"/>
    <cellStyle name="Sub-total 7 2" xfId="38237"/>
    <cellStyle name="Subtotal 7 2 2" xfId="38238"/>
    <cellStyle name="Sub-total 7 2 2" xfId="38239"/>
    <cellStyle name="Subtotal 7 2 3" xfId="38240"/>
    <cellStyle name="Sub-total 7 2 3" xfId="38241"/>
    <cellStyle name="Subtotal 7 2 4" xfId="38242"/>
    <cellStyle name="Sub-total 7 2 4" xfId="38243"/>
    <cellStyle name="Subtotal 7 2 5" xfId="38244"/>
    <cellStyle name="Sub-total 7 2 5" xfId="38245"/>
    <cellStyle name="Subtotal 7 2 6" xfId="38246"/>
    <cellStyle name="Sub-total 7 2 6" xfId="38247"/>
    <cellStyle name="Subtotal 7 20" xfId="38248"/>
    <cellStyle name="Sub-total 7 20" xfId="38249"/>
    <cellStyle name="Subtotal 7 3" xfId="38250"/>
    <cellStyle name="Sub-total 7 3" xfId="38251"/>
    <cellStyle name="Subtotal 7 3 2" xfId="38252"/>
    <cellStyle name="Sub-total 7 3 2" xfId="38253"/>
    <cellStyle name="Subtotal 7 3 3" xfId="38254"/>
    <cellStyle name="Sub-total 7 3 3" xfId="38255"/>
    <cellStyle name="Subtotal 7 3 4" xfId="38256"/>
    <cellStyle name="Sub-total 7 3 4" xfId="38257"/>
    <cellStyle name="Subtotal 7 3 5" xfId="38258"/>
    <cellStyle name="Sub-total 7 3 5" xfId="38259"/>
    <cellStyle name="Subtotal 7 3 6" xfId="38260"/>
    <cellStyle name="Sub-total 7 3 6" xfId="38261"/>
    <cellStyle name="Subtotal 7 4" xfId="38262"/>
    <cellStyle name="Sub-total 7 4" xfId="38263"/>
    <cellStyle name="Subtotal 7 4 2" xfId="38264"/>
    <cellStyle name="Sub-total 7 4 2" xfId="38265"/>
    <cellStyle name="Subtotal 7 4 3" xfId="38266"/>
    <cellStyle name="Sub-total 7 4 3" xfId="38267"/>
    <cellStyle name="Subtotal 7 4 4" xfId="38268"/>
    <cellStyle name="Sub-total 7 4 4" xfId="38269"/>
    <cellStyle name="Subtotal 7 4 5" xfId="38270"/>
    <cellStyle name="Sub-total 7 4 5" xfId="38271"/>
    <cellStyle name="Subtotal 7 4 6" xfId="38272"/>
    <cellStyle name="Sub-total 7 4 6" xfId="38273"/>
    <cellStyle name="Subtotal 7 5" xfId="38274"/>
    <cellStyle name="Sub-total 7 5" xfId="38275"/>
    <cellStyle name="Subtotal 7 5 2" xfId="38276"/>
    <cellStyle name="Sub-total 7 5 2" xfId="38277"/>
    <cellStyle name="Subtotal 7 5 3" xfId="38278"/>
    <cellStyle name="Sub-total 7 5 3" xfId="38279"/>
    <cellStyle name="Subtotal 7 5 4" xfId="38280"/>
    <cellStyle name="Sub-total 7 5 4" xfId="38281"/>
    <cellStyle name="Subtotal 7 5 5" xfId="38282"/>
    <cellStyle name="Sub-total 7 5 5" xfId="38283"/>
    <cellStyle name="Subtotal 7 5 6" xfId="38284"/>
    <cellStyle name="Sub-total 7 5 6" xfId="38285"/>
    <cellStyle name="Subtotal 7 6" xfId="38286"/>
    <cellStyle name="Sub-total 7 6" xfId="38287"/>
    <cellStyle name="Subtotal 7 6 2" xfId="38288"/>
    <cellStyle name="Sub-total 7 6 2" xfId="38289"/>
    <cellStyle name="Subtotal 7 6 3" xfId="38290"/>
    <cellStyle name="Sub-total 7 6 3" xfId="38291"/>
    <cellStyle name="Subtotal 7 6 4" xfId="38292"/>
    <cellStyle name="Sub-total 7 6 4" xfId="38293"/>
    <cellStyle name="Subtotal 7 6 5" xfId="38294"/>
    <cellStyle name="Sub-total 7 6 5" xfId="38295"/>
    <cellStyle name="Subtotal 7 6 6" xfId="38296"/>
    <cellStyle name="Sub-total 7 6 6" xfId="38297"/>
    <cellStyle name="Subtotal 7 7" xfId="38298"/>
    <cellStyle name="Sub-total 7 7" xfId="38299"/>
    <cellStyle name="Subtotal 7 7 2" xfId="38300"/>
    <cellStyle name="Sub-total 7 7 2" xfId="38301"/>
    <cellStyle name="Subtotal 7 7 3" xfId="38302"/>
    <cellStyle name="Sub-total 7 7 3" xfId="38303"/>
    <cellStyle name="Subtotal 7 7 4" xfId="38304"/>
    <cellStyle name="Sub-total 7 7 4" xfId="38305"/>
    <cellStyle name="Subtotal 7 7 5" xfId="38306"/>
    <cellStyle name="Sub-total 7 7 5" xfId="38307"/>
    <cellStyle name="Subtotal 7 7 6" xfId="38308"/>
    <cellStyle name="Sub-total 7 7 6" xfId="38309"/>
    <cellStyle name="Subtotal 7 8" xfId="38310"/>
    <cellStyle name="Sub-total 7 8" xfId="38311"/>
    <cellStyle name="Subtotal 7 8 2" xfId="38312"/>
    <cellStyle name="Sub-total 7 8 2" xfId="38313"/>
    <cellStyle name="Subtotal 7 8 3" xfId="38314"/>
    <cellStyle name="Sub-total 7 8 3" xfId="38315"/>
    <cellStyle name="Subtotal 7 8 4" xfId="38316"/>
    <cellStyle name="Sub-total 7 8 4" xfId="38317"/>
    <cellStyle name="Subtotal 7 8 5" xfId="38318"/>
    <cellStyle name="Sub-total 7 8 5" xfId="38319"/>
    <cellStyle name="Subtotal 7 8 6" xfId="38320"/>
    <cellStyle name="Sub-total 7 8 6" xfId="38321"/>
    <cellStyle name="Subtotal 7 9" xfId="38322"/>
    <cellStyle name="Sub-total 7 9" xfId="38323"/>
    <cellStyle name="Subtotal 7 9 2" xfId="38324"/>
    <cellStyle name="Sub-total 7 9 2" xfId="38325"/>
    <cellStyle name="Subtotal 7 9 3" xfId="38326"/>
    <cellStyle name="Sub-total 7 9 3" xfId="38327"/>
    <cellStyle name="Subtotal 7 9 4" xfId="38328"/>
    <cellStyle name="Sub-total 7 9 4" xfId="38329"/>
    <cellStyle name="Subtotal 7 9 5" xfId="38330"/>
    <cellStyle name="Sub-total 7 9 5" xfId="38331"/>
    <cellStyle name="Subtotal 7 9 6" xfId="38332"/>
    <cellStyle name="Sub-total 7 9 6" xfId="38333"/>
    <cellStyle name="Subtotal 8" xfId="15298"/>
    <cellStyle name="Sub-total 8" xfId="15299"/>
    <cellStyle name="Subtotal 8 10" xfId="38334"/>
    <cellStyle name="Sub-total 8 10" xfId="38335"/>
    <cellStyle name="Subtotal 8 10 2" xfId="38336"/>
    <cellStyle name="Sub-total 8 10 2" xfId="38337"/>
    <cellStyle name="Subtotal 8 10 3" xfId="38338"/>
    <cellStyle name="Sub-total 8 10 3" xfId="38339"/>
    <cellStyle name="Subtotal 8 10 4" xfId="38340"/>
    <cellStyle name="Sub-total 8 10 4" xfId="38341"/>
    <cellStyle name="Subtotal 8 10 5" xfId="38342"/>
    <cellStyle name="Sub-total 8 10 5" xfId="38343"/>
    <cellStyle name="Subtotal 8 10 6" xfId="38344"/>
    <cellStyle name="Sub-total 8 10 6" xfId="38345"/>
    <cellStyle name="Subtotal 8 11" xfId="38346"/>
    <cellStyle name="Sub-total 8 11" xfId="38347"/>
    <cellStyle name="Subtotal 8 11 2" xfId="38348"/>
    <cellStyle name="Sub-total 8 11 2" xfId="38349"/>
    <cellStyle name="Subtotal 8 11 3" xfId="38350"/>
    <cellStyle name="Sub-total 8 11 3" xfId="38351"/>
    <cellStyle name="Subtotal 8 11 4" xfId="38352"/>
    <cellStyle name="Sub-total 8 11 4" xfId="38353"/>
    <cellStyle name="Subtotal 8 11 5" xfId="38354"/>
    <cellStyle name="Sub-total 8 11 5" xfId="38355"/>
    <cellStyle name="Subtotal 8 11 6" xfId="38356"/>
    <cellStyle name="Sub-total 8 11 6" xfId="38357"/>
    <cellStyle name="Subtotal 8 12" xfId="38358"/>
    <cellStyle name="Sub-total 8 12" xfId="38359"/>
    <cellStyle name="Subtotal 8 12 2" xfId="38360"/>
    <cellStyle name="Sub-total 8 12 2" xfId="38361"/>
    <cellStyle name="Subtotal 8 12 3" xfId="38362"/>
    <cellStyle name="Sub-total 8 12 3" xfId="38363"/>
    <cellStyle name="Subtotal 8 12 4" xfId="38364"/>
    <cellStyle name="Sub-total 8 12 4" xfId="38365"/>
    <cellStyle name="Subtotal 8 12 5" xfId="38366"/>
    <cellStyle name="Sub-total 8 12 5" xfId="38367"/>
    <cellStyle name="Subtotal 8 12 6" xfId="38368"/>
    <cellStyle name="Sub-total 8 12 6" xfId="38369"/>
    <cellStyle name="Subtotal 8 13" xfId="38370"/>
    <cellStyle name="Sub-total 8 13" xfId="38371"/>
    <cellStyle name="Subtotal 8 13 2" xfId="38372"/>
    <cellStyle name="Sub-total 8 13 2" xfId="38373"/>
    <cellStyle name="Subtotal 8 13 3" xfId="38374"/>
    <cellStyle name="Sub-total 8 13 3" xfId="38375"/>
    <cellStyle name="Subtotal 8 13 4" xfId="38376"/>
    <cellStyle name="Sub-total 8 13 4" xfId="38377"/>
    <cellStyle name="Subtotal 8 13 5" xfId="38378"/>
    <cellStyle name="Sub-total 8 13 5" xfId="38379"/>
    <cellStyle name="Subtotal 8 13 6" xfId="38380"/>
    <cellStyle name="Sub-total 8 13 6" xfId="38381"/>
    <cellStyle name="Subtotal 8 14" xfId="38382"/>
    <cellStyle name="Sub-total 8 14" xfId="38383"/>
    <cellStyle name="Subtotal 8 15" xfId="38384"/>
    <cellStyle name="Sub-total 8 15" xfId="38385"/>
    <cellStyle name="Subtotal 8 16" xfId="38386"/>
    <cellStyle name="Sub-total 8 16" xfId="38387"/>
    <cellStyle name="Subtotal 8 17" xfId="38388"/>
    <cellStyle name="Sub-total 8 17" xfId="38389"/>
    <cellStyle name="Subtotal 8 18" xfId="38390"/>
    <cellStyle name="Sub-total 8 18" xfId="38391"/>
    <cellStyle name="Subtotal 8 2" xfId="38392"/>
    <cellStyle name="Sub-total 8 2" xfId="38393"/>
    <cellStyle name="Subtotal 8 2 2" xfId="38394"/>
    <cellStyle name="Sub-total 8 2 2" xfId="38395"/>
    <cellStyle name="Subtotal 8 2 3" xfId="38396"/>
    <cellStyle name="Sub-total 8 2 3" xfId="38397"/>
    <cellStyle name="Subtotal 8 2 4" xfId="38398"/>
    <cellStyle name="Sub-total 8 2 4" xfId="38399"/>
    <cellStyle name="Subtotal 8 2 5" xfId="38400"/>
    <cellStyle name="Sub-total 8 2 5" xfId="38401"/>
    <cellStyle name="Subtotal 8 2 6" xfId="38402"/>
    <cellStyle name="Sub-total 8 2 6" xfId="38403"/>
    <cellStyle name="Subtotal 8 3" xfId="38404"/>
    <cellStyle name="Sub-total 8 3" xfId="38405"/>
    <cellStyle name="Subtotal 8 3 2" xfId="38406"/>
    <cellStyle name="Sub-total 8 3 2" xfId="38407"/>
    <cellStyle name="Subtotal 8 3 3" xfId="38408"/>
    <cellStyle name="Sub-total 8 3 3" xfId="38409"/>
    <cellStyle name="Subtotal 8 3 4" xfId="38410"/>
    <cellStyle name="Sub-total 8 3 4" xfId="38411"/>
    <cellStyle name="Subtotal 8 3 5" xfId="38412"/>
    <cellStyle name="Sub-total 8 3 5" xfId="38413"/>
    <cellStyle name="Subtotal 8 3 6" xfId="38414"/>
    <cellStyle name="Sub-total 8 3 6" xfId="38415"/>
    <cellStyle name="Subtotal 8 4" xfId="38416"/>
    <cellStyle name="Sub-total 8 4" xfId="38417"/>
    <cellStyle name="Subtotal 8 4 2" xfId="38418"/>
    <cellStyle name="Sub-total 8 4 2" xfId="38419"/>
    <cellStyle name="Subtotal 8 4 3" xfId="38420"/>
    <cellStyle name="Sub-total 8 4 3" xfId="38421"/>
    <cellStyle name="Subtotal 8 4 4" xfId="38422"/>
    <cellStyle name="Sub-total 8 4 4" xfId="38423"/>
    <cellStyle name="Subtotal 8 4 5" xfId="38424"/>
    <cellStyle name="Sub-total 8 4 5" xfId="38425"/>
    <cellStyle name="Subtotal 8 4 6" xfId="38426"/>
    <cellStyle name="Sub-total 8 4 6" xfId="38427"/>
    <cellStyle name="Subtotal 8 5" xfId="38428"/>
    <cellStyle name="Sub-total 8 5" xfId="38429"/>
    <cellStyle name="Subtotal 8 5 2" xfId="38430"/>
    <cellStyle name="Sub-total 8 5 2" xfId="38431"/>
    <cellStyle name="Subtotal 8 5 3" xfId="38432"/>
    <cellStyle name="Sub-total 8 5 3" xfId="38433"/>
    <cellStyle name="Subtotal 8 5 4" xfId="38434"/>
    <cellStyle name="Sub-total 8 5 4" xfId="38435"/>
    <cellStyle name="Subtotal 8 5 5" xfId="38436"/>
    <cellStyle name="Sub-total 8 5 5" xfId="38437"/>
    <cellStyle name="Subtotal 8 5 6" xfId="38438"/>
    <cellStyle name="Sub-total 8 5 6" xfId="38439"/>
    <cellStyle name="Subtotal 8 6" xfId="38440"/>
    <cellStyle name="Sub-total 8 6" xfId="38441"/>
    <cellStyle name="Subtotal 8 6 2" xfId="38442"/>
    <cellStyle name="Sub-total 8 6 2" xfId="38443"/>
    <cellStyle name="Subtotal 8 6 3" xfId="38444"/>
    <cellStyle name="Sub-total 8 6 3" xfId="38445"/>
    <cellStyle name="Subtotal 8 6 4" xfId="38446"/>
    <cellStyle name="Sub-total 8 6 4" xfId="38447"/>
    <cellStyle name="Subtotal 8 6 5" xfId="38448"/>
    <cellStyle name="Sub-total 8 6 5" xfId="38449"/>
    <cellStyle name="Subtotal 8 6 6" xfId="38450"/>
    <cellStyle name="Sub-total 8 6 6" xfId="38451"/>
    <cellStyle name="Subtotal 8 7" xfId="38452"/>
    <cellStyle name="Sub-total 8 7" xfId="38453"/>
    <cellStyle name="Subtotal 8 7 2" xfId="38454"/>
    <cellStyle name="Sub-total 8 7 2" xfId="38455"/>
    <cellStyle name="Subtotal 8 7 3" xfId="38456"/>
    <cellStyle name="Sub-total 8 7 3" xfId="38457"/>
    <cellStyle name="Subtotal 8 7 4" xfId="38458"/>
    <cellStyle name="Sub-total 8 7 4" xfId="38459"/>
    <cellStyle name="Subtotal 8 7 5" xfId="38460"/>
    <cellStyle name="Sub-total 8 7 5" xfId="38461"/>
    <cellStyle name="Subtotal 8 7 6" xfId="38462"/>
    <cellStyle name="Sub-total 8 7 6" xfId="38463"/>
    <cellStyle name="Subtotal 8 8" xfId="38464"/>
    <cellStyle name="Sub-total 8 8" xfId="38465"/>
    <cellStyle name="Subtotal 8 8 2" xfId="38466"/>
    <cellStyle name="Sub-total 8 8 2" xfId="38467"/>
    <cellStyle name="Subtotal 8 8 3" xfId="38468"/>
    <cellStyle name="Sub-total 8 8 3" xfId="38469"/>
    <cellStyle name="Subtotal 8 8 4" xfId="38470"/>
    <cellStyle name="Sub-total 8 8 4" xfId="38471"/>
    <cellStyle name="Subtotal 8 8 5" xfId="38472"/>
    <cellStyle name="Sub-total 8 8 5" xfId="38473"/>
    <cellStyle name="Subtotal 8 8 6" xfId="38474"/>
    <cellStyle name="Sub-total 8 8 6" xfId="38475"/>
    <cellStyle name="Subtotal 8 9" xfId="38476"/>
    <cellStyle name="Sub-total 8 9" xfId="38477"/>
    <cellStyle name="Subtotal 8 9 2" xfId="38478"/>
    <cellStyle name="Sub-total 8 9 2" xfId="38479"/>
    <cellStyle name="Subtotal 8 9 3" xfId="38480"/>
    <cellStyle name="Sub-total 8 9 3" xfId="38481"/>
    <cellStyle name="Subtotal 8 9 4" xfId="38482"/>
    <cellStyle name="Sub-total 8 9 4" xfId="38483"/>
    <cellStyle name="Subtotal 8 9 5" xfId="38484"/>
    <cellStyle name="Sub-total 8 9 5" xfId="38485"/>
    <cellStyle name="Subtotal 8 9 6" xfId="38486"/>
    <cellStyle name="Sub-total 8 9 6" xfId="38487"/>
    <cellStyle name="Subtotal 9" xfId="20052"/>
    <cellStyle name="Sub-total 9" xfId="20053"/>
    <cellStyle name="Subtotal 9 10" xfId="38488"/>
    <cellStyle name="Sub-total 9 10" xfId="38489"/>
    <cellStyle name="Subtotal 9 10 2" xfId="38490"/>
    <cellStyle name="Sub-total 9 10 2" xfId="38491"/>
    <cellStyle name="Subtotal 9 10 3" xfId="38492"/>
    <cellStyle name="Sub-total 9 10 3" xfId="38493"/>
    <cellStyle name="Subtotal 9 10 4" xfId="38494"/>
    <cellStyle name="Sub-total 9 10 4" xfId="38495"/>
    <cellStyle name="Subtotal 9 10 5" xfId="38496"/>
    <cellStyle name="Sub-total 9 10 5" xfId="38497"/>
    <cellStyle name="Subtotal 9 10 6" xfId="38498"/>
    <cellStyle name="Sub-total 9 10 6" xfId="38499"/>
    <cellStyle name="Subtotal 9 11" xfId="38500"/>
    <cellStyle name="Sub-total 9 11" xfId="38501"/>
    <cellStyle name="Subtotal 9 11 2" xfId="38502"/>
    <cellStyle name="Sub-total 9 11 2" xfId="38503"/>
    <cellStyle name="Subtotal 9 11 3" xfId="38504"/>
    <cellStyle name="Sub-total 9 11 3" xfId="38505"/>
    <cellStyle name="Subtotal 9 11 4" xfId="38506"/>
    <cellStyle name="Sub-total 9 11 4" xfId="38507"/>
    <cellStyle name="Subtotal 9 11 5" xfId="38508"/>
    <cellStyle name="Sub-total 9 11 5" xfId="38509"/>
    <cellStyle name="Subtotal 9 11 6" xfId="38510"/>
    <cellStyle name="Sub-total 9 11 6" xfId="38511"/>
    <cellStyle name="Subtotal 9 12" xfId="38512"/>
    <cellStyle name="Sub-total 9 12" xfId="38513"/>
    <cellStyle name="Subtotal 9 12 2" xfId="38514"/>
    <cellStyle name="Sub-total 9 12 2" xfId="38515"/>
    <cellStyle name="Subtotal 9 12 3" xfId="38516"/>
    <cellStyle name="Sub-total 9 12 3" xfId="38517"/>
    <cellStyle name="Subtotal 9 12 4" xfId="38518"/>
    <cellStyle name="Sub-total 9 12 4" xfId="38519"/>
    <cellStyle name="Subtotal 9 12 5" xfId="38520"/>
    <cellStyle name="Sub-total 9 12 5" xfId="38521"/>
    <cellStyle name="Subtotal 9 12 6" xfId="38522"/>
    <cellStyle name="Sub-total 9 12 6" xfId="38523"/>
    <cellStyle name="Subtotal 9 13" xfId="38524"/>
    <cellStyle name="Sub-total 9 13" xfId="38525"/>
    <cellStyle name="Subtotal 9 13 2" xfId="38526"/>
    <cellStyle name="Sub-total 9 13 2" xfId="38527"/>
    <cellStyle name="Subtotal 9 13 3" xfId="38528"/>
    <cellStyle name="Sub-total 9 13 3" xfId="38529"/>
    <cellStyle name="Subtotal 9 13 4" xfId="38530"/>
    <cellStyle name="Sub-total 9 13 4" xfId="38531"/>
    <cellStyle name="Subtotal 9 13 5" xfId="38532"/>
    <cellStyle name="Sub-total 9 13 5" xfId="38533"/>
    <cellStyle name="Subtotal 9 13 6" xfId="38534"/>
    <cellStyle name="Sub-total 9 13 6" xfId="38535"/>
    <cellStyle name="Subtotal 9 14" xfId="38536"/>
    <cellStyle name="Sub-total 9 14" xfId="38537"/>
    <cellStyle name="Subtotal 9 15" xfId="38538"/>
    <cellStyle name="Sub-total 9 15" xfId="38539"/>
    <cellStyle name="Subtotal 9 16" xfId="38540"/>
    <cellStyle name="Sub-total 9 16" xfId="38541"/>
    <cellStyle name="Subtotal 9 17" xfId="38542"/>
    <cellStyle name="Sub-total 9 17" xfId="38543"/>
    <cellStyle name="Subtotal 9 18" xfId="38544"/>
    <cellStyle name="Sub-total 9 18" xfId="38545"/>
    <cellStyle name="Subtotal 9 2" xfId="38546"/>
    <cellStyle name="Sub-total 9 2" xfId="38547"/>
    <cellStyle name="Subtotal 9 2 2" xfId="38548"/>
    <cellStyle name="Sub-total 9 2 2" xfId="38549"/>
    <cellStyle name="Subtotal 9 2 3" xfId="38550"/>
    <cellStyle name="Sub-total 9 2 3" xfId="38551"/>
    <cellStyle name="Subtotal 9 2 4" xfId="38552"/>
    <cellStyle name="Sub-total 9 2 4" xfId="38553"/>
    <cellStyle name="Subtotal 9 2 5" xfId="38554"/>
    <cellStyle name="Sub-total 9 2 5" xfId="38555"/>
    <cellStyle name="Subtotal 9 2 6" xfId="38556"/>
    <cellStyle name="Sub-total 9 2 6" xfId="38557"/>
    <cellStyle name="Subtotal 9 3" xfId="38558"/>
    <cellStyle name="Sub-total 9 3" xfId="38559"/>
    <cellStyle name="Subtotal 9 3 2" xfId="38560"/>
    <cellStyle name="Sub-total 9 3 2" xfId="38561"/>
    <cellStyle name="Subtotal 9 3 3" xfId="38562"/>
    <cellStyle name="Sub-total 9 3 3" xfId="38563"/>
    <cellStyle name="Subtotal 9 3 4" xfId="38564"/>
    <cellStyle name="Sub-total 9 3 4" xfId="38565"/>
    <cellStyle name="Subtotal 9 3 5" xfId="38566"/>
    <cellStyle name="Sub-total 9 3 5" xfId="38567"/>
    <cellStyle name="Subtotal 9 3 6" xfId="38568"/>
    <cellStyle name="Sub-total 9 3 6" xfId="38569"/>
    <cellStyle name="Subtotal 9 4" xfId="38570"/>
    <cellStyle name="Sub-total 9 4" xfId="38571"/>
    <cellStyle name="Subtotal 9 4 2" xfId="38572"/>
    <cellStyle name="Sub-total 9 4 2" xfId="38573"/>
    <cellStyle name="Subtotal 9 4 3" xfId="38574"/>
    <cellStyle name="Sub-total 9 4 3" xfId="38575"/>
    <cellStyle name="Subtotal 9 4 4" xfId="38576"/>
    <cellStyle name="Sub-total 9 4 4" xfId="38577"/>
    <cellStyle name="Subtotal 9 4 5" xfId="38578"/>
    <cellStyle name="Sub-total 9 4 5" xfId="38579"/>
    <cellStyle name="Subtotal 9 4 6" xfId="38580"/>
    <cellStyle name="Sub-total 9 4 6" xfId="38581"/>
    <cellStyle name="Subtotal 9 5" xfId="38582"/>
    <cellStyle name="Sub-total 9 5" xfId="38583"/>
    <cellStyle name="Subtotal 9 5 2" xfId="38584"/>
    <cellStyle name="Sub-total 9 5 2" xfId="38585"/>
    <cellStyle name="Subtotal 9 5 3" xfId="38586"/>
    <cellStyle name="Sub-total 9 5 3" xfId="38587"/>
    <cellStyle name="Subtotal 9 5 4" xfId="38588"/>
    <cellStyle name="Sub-total 9 5 4" xfId="38589"/>
    <cellStyle name="Subtotal 9 5 5" xfId="38590"/>
    <cellStyle name="Sub-total 9 5 5" xfId="38591"/>
    <cellStyle name="Subtotal 9 5 6" xfId="38592"/>
    <cellStyle name="Sub-total 9 5 6" xfId="38593"/>
    <cellStyle name="Subtotal 9 6" xfId="38594"/>
    <cellStyle name="Sub-total 9 6" xfId="38595"/>
    <cellStyle name="Subtotal 9 6 2" xfId="38596"/>
    <cellStyle name="Sub-total 9 6 2" xfId="38597"/>
    <cellStyle name="Subtotal 9 6 3" xfId="38598"/>
    <cellStyle name="Sub-total 9 6 3" xfId="38599"/>
    <cellStyle name="Subtotal 9 6 4" xfId="38600"/>
    <cellStyle name="Sub-total 9 6 4" xfId="38601"/>
    <cellStyle name="Subtotal 9 6 5" xfId="38602"/>
    <cellStyle name="Sub-total 9 6 5" xfId="38603"/>
    <cellStyle name="Subtotal 9 6 6" xfId="38604"/>
    <cellStyle name="Sub-total 9 6 6" xfId="38605"/>
    <cellStyle name="Subtotal 9 7" xfId="38606"/>
    <cellStyle name="Sub-total 9 7" xfId="38607"/>
    <cellStyle name="Subtotal 9 7 2" xfId="38608"/>
    <cellStyle name="Sub-total 9 7 2" xfId="38609"/>
    <cellStyle name="Subtotal 9 7 3" xfId="38610"/>
    <cellStyle name="Sub-total 9 7 3" xfId="38611"/>
    <cellStyle name="Subtotal 9 7 4" xfId="38612"/>
    <cellStyle name="Sub-total 9 7 4" xfId="38613"/>
    <cellStyle name="Subtotal 9 7 5" xfId="38614"/>
    <cellStyle name="Sub-total 9 7 5" xfId="38615"/>
    <cellStyle name="Subtotal 9 7 6" xfId="38616"/>
    <cellStyle name="Sub-total 9 7 6" xfId="38617"/>
    <cellStyle name="Subtotal 9 8" xfId="38618"/>
    <cellStyle name="Sub-total 9 8" xfId="38619"/>
    <cellStyle name="Subtotal 9 8 2" xfId="38620"/>
    <cellStyle name="Sub-total 9 8 2" xfId="38621"/>
    <cellStyle name="Subtotal 9 8 3" xfId="38622"/>
    <cellStyle name="Sub-total 9 8 3" xfId="38623"/>
    <cellStyle name="Subtotal 9 8 4" xfId="38624"/>
    <cellStyle name="Sub-total 9 8 4" xfId="38625"/>
    <cellStyle name="Subtotal 9 8 5" xfId="38626"/>
    <cellStyle name="Sub-total 9 8 5" xfId="38627"/>
    <cellStyle name="Subtotal 9 8 6" xfId="38628"/>
    <cellStyle name="Sub-total 9 8 6" xfId="38629"/>
    <cellStyle name="Subtotal 9 9" xfId="38630"/>
    <cellStyle name="Sub-total 9 9" xfId="38631"/>
    <cellStyle name="Subtotal 9 9 2" xfId="38632"/>
    <cellStyle name="Sub-total 9 9 2" xfId="38633"/>
    <cellStyle name="Subtotal 9 9 3" xfId="38634"/>
    <cellStyle name="Sub-total 9 9 3" xfId="38635"/>
    <cellStyle name="Subtotal 9 9 4" xfId="38636"/>
    <cellStyle name="Sub-total 9 9 4" xfId="38637"/>
    <cellStyle name="Subtotal 9 9 5" xfId="38638"/>
    <cellStyle name="Sub-total 9 9 5" xfId="38639"/>
    <cellStyle name="Subtotal 9 9 6" xfId="38640"/>
    <cellStyle name="Sub-total 9 9 6" xfId="38641"/>
    <cellStyle name="Table Data" xfId="38642"/>
    <cellStyle name="Table Headings Bold" xfId="38643"/>
    <cellStyle name="taples Plaza" xfId="10934"/>
    <cellStyle name="taples Plaza 2" xfId="38644"/>
    <cellStyle name="taples Plaza 3" xfId="38645"/>
    <cellStyle name="Test" xfId="8435"/>
    <cellStyle name="Test 2" xfId="15381"/>
    <cellStyle name="Tickmark" xfId="10935"/>
    <cellStyle name="Title" xfId="8436" builtinId="15" customBuiltin="1"/>
    <cellStyle name="Title 2" xfId="8437"/>
    <cellStyle name="Title 2 2" xfId="8438"/>
    <cellStyle name="Title 2 2 2" xfId="10651"/>
    <cellStyle name="Title 2 2 2 2" xfId="38646"/>
    <cellStyle name="Title 2 2 2 2 2" xfId="38647"/>
    <cellStyle name="Title 2 2 2 3" xfId="38648"/>
    <cellStyle name="Title 2 2 2 4" xfId="38649"/>
    <cellStyle name="Title 2 2 3" xfId="10652"/>
    <cellStyle name="Title 2 2 3 2" xfId="10653"/>
    <cellStyle name="Title 2 2 3 2 2" xfId="38650"/>
    <cellStyle name="Title 2 2 3 3" xfId="40027"/>
    <cellStyle name="Title 2 2 4" xfId="13002"/>
    <cellStyle name="Title 2 2 4 2" xfId="38651"/>
    <cellStyle name="Title 2 2 5" xfId="15301"/>
    <cellStyle name="Title 2 3" xfId="8439"/>
    <cellStyle name="Title 2 3 2" xfId="13003"/>
    <cellStyle name="Title 2 3 2 2" xfId="38652"/>
    <cellStyle name="Title 2 3 2 2 2" xfId="38653"/>
    <cellStyle name="Title 2 3 2 3" xfId="38654"/>
    <cellStyle name="Title 2 3 2 4" xfId="38655"/>
    <cellStyle name="Title 2 3 3" xfId="13004"/>
    <cellStyle name="Title 2 3 3 2" xfId="38656"/>
    <cellStyle name="Title 2 3 3 3" xfId="38657"/>
    <cellStyle name="Title 2 3 4" xfId="38658"/>
    <cellStyle name="Title 2 3 4 2" xfId="38659"/>
    <cellStyle name="Title 2 4" xfId="10654"/>
    <cellStyle name="Title 2 4 2" xfId="10655"/>
    <cellStyle name="Title 2 4 2 2" xfId="38660"/>
    <cellStyle name="Title 2 4 3" xfId="38661"/>
    <cellStyle name="Title 2 4 4" xfId="38662"/>
    <cellStyle name="Title 2 5" xfId="10656"/>
    <cellStyle name="Title 2 5 2" xfId="38663"/>
    <cellStyle name="Title 2 5 3" xfId="38664"/>
    <cellStyle name="Title 2 6" xfId="13005"/>
    <cellStyle name="Title 2 6 2" xfId="38665"/>
    <cellStyle name="Title 2 7" xfId="40028"/>
    <cellStyle name="Title 3" xfId="8440"/>
    <cellStyle name="Title 3 2" xfId="8441"/>
    <cellStyle name="Title 3 2 2" xfId="17164"/>
    <cellStyle name="Title 3 2 2 2" xfId="38666"/>
    <cellStyle name="Title 3 2 3" xfId="38667"/>
    <cellStyle name="Title 3 2 4" xfId="38668"/>
    <cellStyle name="Title 3 3" xfId="8442"/>
    <cellStyle name="Title 3 3 2" xfId="10657"/>
    <cellStyle name="Title 3 3 2 2" xfId="38669"/>
    <cellStyle name="Title 3 3 3" xfId="19994"/>
    <cellStyle name="Title 3 4" xfId="8443"/>
    <cellStyle name="Title 3 4 2" xfId="19995"/>
    <cellStyle name="Title 3 5" xfId="15302"/>
    <cellStyle name="Title 4" xfId="10658"/>
    <cellStyle name="Title 4 2" xfId="10659"/>
    <cellStyle name="Title 4 2 2" xfId="38670"/>
    <cellStyle name="Title 4 2 2 2" xfId="38671"/>
    <cellStyle name="Title 4 2 3" xfId="38672"/>
    <cellStyle name="Title 4 2 4" xfId="38673"/>
    <cellStyle name="Title 4 3" xfId="38674"/>
    <cellStyle name="Title 4 3 2" xfId="38675"/>
    <cellStyle name="Title 4 3 3" xfId="38676"/>
    <cellStyle name="Title 4 4" xfId="38677"/>
    <cellStyle name="Title 4 4 2" xfId="38678"/>
    <cellStyle name="Title 5" xfId="10660"/>
    <cellStyle name="Title 5 2" xfId="13006"/>
    <cellStyle name="Title 5 2 2" xfId="38679"/>
    <cellStyle name="Title 5 2 3" xfId="38680"/>
    <cellStyle name="Title 5 3" xfId="38681"/>
    <cellStyle name="Title 5 3 2" xfId="40029"/>
    <cellStyle name="Title 5 4" xfId="40030"/>
    <cellStyle name="Title 6" xfId="10661"/>
    <cellStyle name="Title 6 2" xfId="10662"/>
    <cellStyle name="Title 6 2 2" xfId="38682"/>
    <cellStyle name="Title 6 3" xfId="38683"/>
    <cellStyle name="Title 7" xfId="10663"/>
    <cellStyle name="Title 7 2" xfId="38684"/>
    <cellStyle name="Title 8" xfId="10664"/>
    <cellStyle name="Title 8 2" xfId="38685"/>
    <cellStyle name="Title: - Style3" xfId="8444"/>
    <cellStyle name="Title: - Style3 2" xfId="15382"/>
    <cellStyle name="Title: - Style4" xfId="8445"/>
    <cellStyle name="Title: - Style4 2" xfId="15383"/>
    <cellStyle name="Title: Major" xfId="8446"/>
    <cellStyle name="Title: Major 2" xfId="10665"/>
    <cellStyle name="Title: Major 2 2" xfId="38686"/>
    <cellStyle name="Title: Major 2 2 2" xfId="38687"/>
    <cellStyle name="Title: Major 2 2 2 2" xfId="38688"/>
    <cellStyle name="Title: Major 2 2 3" xfId="38689"/>
    <cellStyle name="Title: Major 2 2 4" xfId="38690"/>
    <cellStyle name="Title: Major 2 3" xfId="38691"/>
    <cellStyle name="Title: Major 2 3 2" xfId="38692"/>
    <cellStyle name="Title: Major 2 4" xfId="38693"/>
    <cellStyle name="Title: Major 2 4 2" xfId="38694"/>
    <cellStyle name="Title: Major 3" xfId="10666"/>
    <cellStyle name="Title: Major 3 2" xfId="10667"/>
    <cellStyle name="Title: Major 3 2 2" xfId="38695"/>
    <cellStyle name="Title: Major 3 3" xfId="38696"/>
    <cellStyle name="Title: Major 4" xfId="10668"/>
    <cellStyle name="Title: Major 4 2" xfId="38697"/>
    <cellStyle name="Title: Major 4 3" xfId="38698"/>
    <cellStyle name="Title: Major 5" xfId="15303"/>
    <cellStyle name="Title: Major 5 2" xfId="38699"/>
    <cellStyle name="Title: Minor" xfId="8447"/>
    <cellStyle name="Title: Minor 2" xfId="8448"/>
    <cellStyle name="Title: Minor 2 2" xfId="10669"/>
    <cellStyle name="Title: Minor 2 2 2" xfId="38700"/>
    <cellStyle name="Title: Minor 2 2 2 2" xfId="38701"/>
    <cellStyle name="Title: Minor 2 2 3" xfId="38702"/>
    <cellStyle name="Title: Minor 2 2 4" xfId="38703"/>
    <cellStyle name="Title: Minor 2 3" xfId="15305"/>
    <cellStyle name="Title: Minor 2 3 2" xfId="38704"/>
    <cellStyle name="Title: Minor 3" xfId="10670"/>
    <cellStyle name="Title: Minor 3 2" xfId="38705"/>
    <cellStyle name="Title: Minor 3 2 2" xfId="38706"/>
    <cellStyle name="Title: Minor 3 3" xfId="38707"/>
    <cellStyle name="Title: Minor 3 4" xfId="38708"/>
    <cellStyle name="Title: Minor 4" xfId="15304"/>
    <cellStyle name="Title: Minor 4 2" xfId="38709"/>
    <cellStyle name="Title: Minor 5" xfId="38710"/>
    <cellStyle name="Title: Minor 5 2" xfId="38711"/>
    <cellStyle name="Title: Minor_Electric Rev Req Model (2009 GRC) Rebuttal" xfId="8449"/>
    <cellStyle name="Title: Worksheet" xfId="8450"/>
    <cellStyle name="Title: Worksheet 2" xfId="10671"/>
    <cellStyle name="Title: Worksheet 2 2" xfId="10672"/>
    <cellStyle name="Title: Worksheet 2 2 2" xfId="38712"/>
    <cellStyle name="Title: Worksheet 2 3" xfId="38713"/>
    <cellStyle name="Title: Worksheet 2 4" xfId="38714"/>
    <cellStyle name="Title: Worksheet 3" xfId="10673"/>
    <cellStyle name="Title: Worksheet 3 2" xfId="38715"/>
    <cellStyle name="Title: Worksheet 3 3" xfId="38716"/>
    <cellStyle name="Title: Worksheet 4" xfId="15306"/>
    <cellStyle name="Title: Worksheet 4 2" xfId="38717"/>
    <cellStyle name="Titles" xfId="38718"/>
    <cellStyle name="Total" xfId="8451" builtinId="25" customBuiltin="1"/>
    <cellStyle name="Total 2" xfId="8452"/>
    <cellStyle name="Total 2 2" xfId="8453"/>
    <cellStyle name="Total 2 2 2" xfId="8454"/>
    <cellStyle name="Total 2 2 2 2" xfId="8455"/>
    <cellStyle name="Total 2 2 2 2 2" xfId="38719"/>
    <cellStyle name="Total 2 2 2 3" xfId="8456"/>
    <cellStyle name="Total 2 2 2 4" xfId="8457"/>
    <cellStyle name="Total 2 2 2 5" xfId="8458"/>
    <cellStyle name="Total 2 2 2 6" xfId="15491"/>
    <cellStyle name="Total 2 2 2 7" xfId="20118"/>
    <cellStyle name="Total 2 2 3" xfId="10674"/>
    <cellStyle name="Total 2 2 3 2" xfId="10675"/>
    <cellStyle name="Total 2 2 3 2 2" xfId="38720"/>
    <cellStyle name="Total 2 2 3 3" xfId="40031"/>
    <cellStyle name="Total 2 2 4" xfId="13007"/>
    <cellStyle name="Total 2 2 4 2" xfId="38721"/>
    <cellStyle name="Total 2 2 5" xfId="15309"/>
    <cellStyle name="Total 2 3" xfId="8459"/>
    <cellStyle name="Total 2 3 10" xfId="20133"/>
    <cellStyle name="Total 2 3 2" xfId="8460"/>
    <cellStyle name="Total 2 3 2 2" xfId="8461"/>
    <cellStyle name="Total 2 3 2 2 2" xfId="38722"/>
    <cellStyle name="Total 2 3 2 3" xfId="8462"/>
    <cellStyle name="Total 2 3 2 3 2" xfId="38723"/>
    <cellStyle name="Total 2 3 2 4" xfId="8463"/>
    <cellStyle name="Total 2 3 2 5" xfId="8464"/>
    <cellStyle name="Total 2 3 2 6" xfId="17165"/>
    <cellStyle name="Total 2 3 2 7" xfId="20181"/>
    <cellStyle name="Total 2 3 3" xfId="8465"/>
    <cellStyle name="Total 2 3 3 2" xfId="8466"/>
    <cellStyle name="Total 2 3 3 2 2" xfId="38724"/>
    <cellStyle name="Total 2 3 3 3" xfId="8467"/>
    <cellStyle name="Total 2 3 3 4" xfId="8468"/>
    <cellStyle name="Total 2 3 3 5" xfId="8469"/>
    <cellStyle name="Total 2 3 3 6" xfId="19996"/>
    <cellStyle name="Total 2 3 3 7" xfId="20264"/>
    <cellStyle name="Total 2 3 4" xfId="8470"/>
    <cellStyle name="Total 2 3 4 2" xfId="8471"/>
    <cellStyle name="Total 2 3 4 3" xfId="8472"/>
    <cellStyle name="Total 2 3 4 4" xfId="8473"/>
    <cellStyle name="Total 2 3 4 5" xfId="8474"/>
    <cellStyle name="Total 2 3 4 6" xfId="19997"/>
    <cellStyle name="Total 2 3 4 7" xfId="20265"/>
    <cellStyle name="Total 2 3 5" xfId="8475"/>
    <cellStyle name="Total 2 3 5 2" xfId="38725"/>
    <cellStyle name="Total 2 3 6" xfId="8476"/>
    <cellStyle name="Total 2 3 7" xfId="8477"/>
    <cellStyle name="Total 2 3 8" xfId="8478"/>
    <cellStyle name="Total 2 3 9" xfId="15775"/>
    <cellStyle name="Total 2 4" xfId="10676"/>
    <cellStyle name="Total 2 4 2" xfId="10677"/>
    <cellStyle name="Total 2 4 2 2" xfId="38726"/>
    <cellStyle name="Total 2 4 2 3" xfId="38727"/>
    <cellStyle name="Total 2 4 3" xfId="38728"/>
    <cellStyle name="Total 2 4 4" xfId="38729"/>
    <cellStyle name="Total 2 5" xfId="10678"/>
    <cellStyle name="Total 2 5 2" xfId="38730"/>
    <cellStyle name="Total 2 5 2 2" xfId="38731"/>
    <cellStyle name="Total 2 5 3" xfId="38732"/>
    <cellStyle name="Total 2 5 4" xfId="38733"/>
    <cellStyle name="Total 2 6" xfId="15308"/>
    <cellStyle name="Total 2 6 2" xfId="38734"/>
    <cellStyle name="Total 2 7" xfId="38735"/>
    <cellStyle name="Total 3" xfId="8479"/>
    <cellStyle name="Total 3 2" xfId="8480"/>
    <cellStyle name="Total 3 2 2" xfId="8481"/>
    <cellStyle name="Total 3 2 2 2" xfId="38736"/>
    <cellStyle name="Total 3 2 3" xfId="8482"/>
    <cellStyle name="Total 3 2 3 2" xfId="38737"/>
    <cellStyle name="Total 3 2 4" xfId="8483"/>
    <cellStyle name="Total 3 2 5" xfId="8484"/>
    <cellStyle name="Total 3 2 6" xfId="17166"/>
    <cellStyle name="Total 3 2 7" xfId="20182"/>
    <cellStyle name="Total 3 3" xfId="8485"/>
    <cellStyle name="Total 3 3 2" xfId="8486"/>
    <cellStyle name="Total 3 3 2 2" xfId="38738"/>
    <cellStyle name="Total 3 3 3" xfId="8487"/>
    <cellStyle name="Total 3 3 4" xfId="8488"/>
    <cellStyle name="Total 3 3 5" xfId="8489"/>
    <cellStyle name="Total 3 3 6" xfId="19998"/>
    <cellStyle name="Total 3 3 7" xfId="20266"/>
    <cellStyle name="Total 3 4" xfId="8490"/>
    <cellStyle name="Total 3 4 2" xfId="8491"/>
    <cellStyle name="Total 3 4 3" xfId="8492"/>
    <cellStyle name="Total 3 4 4" xfId="8493"/>
    <cellStyle name="Total 3 4 5" xfId="8494"/>
    <cellStyle name="Total 3 4 6" xfId="19999"/>
    <cellStyle name="Total 3 4 7" xfId="20267"/>
    <cellStyle name="Total 3 5" xfId="15310"/>
    <cellStyle name="Total 4" xfId="8495"/>
    <cellStyle name="Total 4 2" xfId="8496"/>
    <cellStyle name="Total 4 2 2" xfId="8497"/>
    <cellStyle name="Total 4 2 2 2" xfId="38739"/>
    <cellStyle name="Total 4 2 3" xfId="8498"/>
    <cellStyle name="Total 4 2 4" xfId="8499"/>
    <cellStyle name="Total 4 2 5" xfId="8500"/>
    <cellStyle name="Total 4 2 6" xfId="8501"/>
    <cellStyle name="Total 4 2 7" xfId="8502"/>
    <cellStyle name="Total 4 2 8" xfId="15776"/>
    <cellStyle name="Total 4 2 9" xfId="20134"/>
    <cellStyle name="Total 4 3" xfId="13008"/>
    <cellStyle name="Total 4 3 2" xfId="38740"/>
    <cellStyle name="Total 4 4" xfId="15311"/>
    <cellStyle name="Total 5" xfId="8503"/>
    <cellStyle name="Total 5 2" xfId="8504"/>
    <cellStyle name="Total 5 2 2" xfId="38741"/>
    <cellStyle name="Total 5 2 3" xfId="38742"/>
    <cellStyle name="Total 5 3" xfId="8505"/>
    <cellStyle name="Total 5 3 2" xfId="38743"/>
    <cellStyle name="Total 5 4" xfId="8506"/>
    <cellStyle name="Total 5 5" xfId="8507"/>
    <cellStyle name="Total 5 6" xfId="8508"/>
    <cellStyle name="Total 5 7" xfId="8509"/>
    <cellStyle name="Total 5 8" xfId="15490"/>
    <cellStyle name="Total 5 9" xfId="20117"/>
    <cellStyle name="Total 6" xfId="8510"/>
    <cellStyle name="Total 6 2" xfId="38744"/>
    <cellStyle name="Total 7" xfId="10679"/>
    <cellStyle name="Total 7 2" xfId="38745"/>
    <cellStyle name="Total 8" xfId="15307"/>
    <cellStyle name="Total 9" xfId="11021"/>
    <cellStyle name="Total 9 2" xfId="40032"/>
    <cellStyle name="Total4 - Style4" xfId="8511"/>
    <cellStyle name="Total4 - Style4 2" xfId="8512"/>
    <cellStyle name="Total4 - Style4 2 2" xfId="8513"/>
    <cellStyle name="Total4 - Style4 2 2 2" xfId="38746"/>
    <cellStyle name="Total4 - Style4 2 3" xfId="8514"/>
    <cellStyle name="Total4 - Style4 2 4" xfId="8515"/>
    <cellStyle name="Total4 - Style4 2 5" xfId="8516"/>
    <cellStyle name="Total4 - Style4 2 6" xfId="8517"/>
    <cellStyle name="Total4 - Style4 2 7" xfId="8518"/>
    <cellStyle name="Total4 - Style4 2 8" xfId="15384"/>
    <cellStyle name="Total4 - Style4 2 9" xfId="20056"/>
    <cellStyle name="Total4 - Style4 3" xfId="10680"/>
    <cellStyle name="Total4 - Style4 3 2" xfId="38747"/>
    <cellStyle name="Total4 - Style4 3 2 2" xfId="38748"/>
    <cellStyle name="Total4 - Style4 3 3" xfId="38749"/>
    <cellStyle name="Total4 - Style4 3 4" xfId="38750"/>
    <cellStyle name="Total4 - Style4 4" xfId="15312"/>
    <cellStyle name="Total4 - Style4 4 2" xfId="38751"/>
    <cellStyle name="Total4 - Style4 5" xfId="38752"/>
    <cellStyle name="Total4 - Style4_Electric Rev Req Model (2009 GRC) Rebuttal" xfId="8519"/>
    <cellStyle name="Totals" xfId="38753"/>
    <cellStyle name="Totals [0]" xfId="38754"/>
    <cellStyle name="Totals [2]" xfId="38755"/>
    <cellStyle name="Totals_FWB Summary" xfId="38756"/>
    <cellStyle name="UnProtectedCalc" xfId="38757"/>
    <cellStyle name="Warning Text" xfId="8520" builtinId="11" customBuiltin="1"/>
    <cellStyle name="Warning Text 2" xfId="8521"/>
    <cellStyle name="Warning Text 2 2" xfId="8522"/>
    <cellStyle name="Warning Text 2 2 2" xfId="10681"/>
    <cellStyle name="Warning Text 2 2 2 2" xfId="38758"/>
    <cellStyle name="Warning Text 2 2 2 2 2" xfId="38759"/>
    <cellStyle name="Warning Text 2 2 2 3" xfId="38760"/>
    <cellStyle name="Warning Text 2 2 2 4" xfId="38761"/>
    <cellStyle name="Warning Text 2 2 3" xfId="10682"/>
    <cellStyle name="Warning Text 2 2 3 2" xfId="10683"/>
    <cellStyle name="Warning Text 2 2 3 2 2" xfId="38762"/>
    <cellStyle name="Warning Text 2 2 3 3" xfId="40033"/>
    <cellStyle name="Warning Text 2 2 4" xfId="13009"/>
    <cellStyle name="Warning Text 2 2 4 2" xfId="38763"/>
    <cellStyle name="Warning Text 2 2 5" xfId="15315"/>
    <cellStyle name="Warning Text 2 3" xfId="8523"/>
    <cellStyle name="Warning Text 2 3 2" xfId="13010"/>
    <cellStyle name="Warning Text 2 3 2 2" xfId="38764"/>
    <cellStyle name="Warning Text 2 3 2 2 2" xfId="38765"/>
    <cellStyle name="Warning Text 2 3 2 3" xfId="38766"/>
    <cellStyle name="Warning Text 2 3 2 4" xfId="38767"/>
    <cellStyle name="Warning Text 2 3 3" xfId="15777"/>
    <cellStyle name="Warning Text 2 3 3 2" xfId="38768"/>
    <cellStyle name="Warning Text 2 3 4" xfId="38769"/>
    <cellStyle name="Warning Text 2 3 4 2" xfId="38770"/>
    <cellStyle name="Warning Text 2 4" xfId="10684"/>
    <cellStyle name="Warning Text 2 4 2" xfId="10685"/>
    <cellStyle name="Warning Text 2 4 2 2" xfId="38771"/>
    <cellStyle name="Warning Text 2 4 3" xfId="38772"/>
    <cellStyle name="Warning Text 2 4 4" xfId="38773"/>
    <cellStyle name="Warning Text 2 5" xfId="10686"/>
    <cellStyle name="Warning Text 2 5 2" xfId="38774"/>
    <cellStyle name="Warning Text 2 5 3" xfId="38775"/>
    <cellStyle name="Warning Text 2 6" xfId="15314"/>
    <cellStyle name="Warning Text 2 6 2" xfId="38776"/>
    <cellStyle name="Warning Text 3" xfId="8524"/>
    <cellStyle name="Warning Text 3 2" xfId="10687"/>
    <cellStyle name="Warning Text 3 2 2" xfId="38777"/>
    <cellStyle name="Warning Text 3 2 2 2" xfId="38778"/>
    <cellStyle name="Warning Text 3 2 3" xfId="38779"/>
    <cellStyle name="Warning Text 3 2 4" xfId="38780"/>
    <cellStyle name="Warning Text 3 3" xfId="10688"/>
    <cellStyle name="Warning Text 3 3 2" xfId="10689"/>
    <cellStyle name="Warning Text 3 3 2 2" xfId="38781"/>
    <cellStyle name="Warning Text 3 3 3" xfId="40034"/>
    <cellStyle name="Warning Text 3 4" xfId="10690"/>
    <cellStyle name="Warning Text 3 4 2" xfId="38782"/>
    <cellStyle name="Warning Text 3 5" xfId="15316"/>
    <cellStyle name="Warning Text 4" xfId="10691"/>
    <cellStyle name="Warning Text 4 2" xfId="10692"/>
    <cellStyle name="Warning Text 4 2 2" xfId="38783"/>
    <cellStyle name="Warning Text 4 2 2 2" xfId="38784"/>
    <cellStyle name="Warning Text 4 2 3" xfId="38785"/>
    <cellStyle name="Warning Text 4 2 4" xfId="38786"/>
    <cellStyle name="Warning Text 4 3" xfId="38787"/>
    <cellStyle name="Warning Text 4 3 2" xfId="38788"/>
    <cellStyle name="Warning Text 4 3 3" xfId="38789"/>
    <cellStyle name="Warning Text 4 4" xfId="38790"/>
    <cellStyle name="Warning Text 4 4 2" xfId="38791"/>
    <cellStyle name="Warning Text 5" xfId="10693"/>
    <cellStyle name="Warning Text 5 2" xfId="38792"/>
    <cellStyle name="Warning Text 5 2 2" xfId="38793"/>
    <cellStyle name="Warning Text 5 2 3" xfId="38794"/>
    <cellStyle name="Warning Text 5 3" xfId="40035"/>
    <cellStyle name="Warning Text 6" xfId="10694"/>
    <cellStyle name="Warning Text 6 2" xfId="10695"/>
    <cellStyle name="Warning Text 6 2 2" xfId="38795"/>
    <cellStyle name="Warning Text 6 3" xfId="38796"/>
    <cellStyle name="Warning Text 6 4" xfId="38797"/>
    <cellStyle name="Warning Text 7" xfId="10696"/>
    <cellStyle name="Warning Text 7 2" xfId="38798"/>
    <cellStyle name="Warning Text 8" xfId="15313"/>
    <cellStyle name="Warning Text 9" xfId="38799"/>
    <cellStyle name="Year" xfId="38800"/>
    <cellStyle name="Year 2" xfId="38801"/>
  </cellStyles>
  <dxfs count="24"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indexed="64"/>
        </bottom>
      </border>
    </dxf>
    <dxf>
      <fill>
        <patternFill>
          <bgColor indexed="45"/>
        </patternFill>
      </fill>
    </dxf>
    <dxf>
      <border>
        <bottom style="thin">
          <color indexed="64"/>
        </bottom>
      </border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60"/>
      </font>
      <fill>
        <patternFill>
          <bgColor indexed="60"/>
        </patternFill>
      </fill>
    </dxf>
    <dxf>
      <fill>
        <patternFill>
          <bgColor indexed="60"/>
        </patternFill>
      </fill>
    </dxf>
    <dxf>
      <border>
        <bottom style="thin">
          <color indexed="64"/>
        </bottom>
      </border>
    </dxf>
    <dxf>
      <fill>
        <patternFill>
          <bgColor indexed="45"/>
        </patternFill>
      </fill>
    </dxf>
    <dxf>
      <border>
        <bottom style="thin">
          <color indexed="64"/>
        </bottom>
      </border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ont>
        <condense val="0"/>
        <extend val="0"/>
        <color indexed="60"/>
      </font>
      <fill>
        <patternFill>
          <bgColor indexed="60"/>
        </patternFill>
      </fill>
    </dxf>
    <dxf>
      <fill>
        <patternFill>
          <bgColor indexed="6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strike val="0"/>
      </font>
      <fill>
        <patternFill>
          <bgColor rgb="FFFF0000"/>
        </patternFill>
      </fill>
    </dxf>
    <dxf>
      <font>
        <b/>
        <i val="0"/>
        <strike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strike val="0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0000FF"/>
      <color rgb="FFFF3399"/>
      <color rgb="FFFF0066"/>
      <color rgb="FFFF5050"/>
      <color rgb="FF0EF23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95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20.xml"/><Relationship Id="rId63" Type="http://schemas.openxmlformats.org/officeDocument/2006/relationships/externalLink" Target="externalLinks/externalLink41.xml"/><Relationship Id="rId84" Type="http://schemas.openxmlformats.org/officeDocument/2006/relationships/externalLink" Target="externalLinks/externalLink62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85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15.xml"/><Relationship Id="rId53" Type="http://schemas.openxmlformats.org/officeDocument/2006/relationships/externalLink" Target="externalLinks/externalLink31.xml"/><Relationship Id="rId58" Type="http://schemas.openxmlformats.org/officeDocument/2006/relationships/externalLink" Target="externalLinks/externalLink36.xml"/><Relationship Id="rId74" Type="http://schemas.openxmlformats.org/officeDocument/2006/relationships/externalLink" Target="externalLinks/externalLink52.xml"/><Relationship Id="rId79" Type="http://schemas.openxmlformats.org/officeDocument/2006/relationships/externalLink" Target="externalLinks/externalLink57.xml"/><Relationship Id="rId102" Type="http://schemas.openxmlformats.org/officeDocument/2006/relationships/externalLink" Target="externalLinks/externalLink80.xml"/><Relationship Id="rId123" Type="http://schemas.openxmlformats.org/officeDocument/2006/relationships/externalLink" Target="externalLinks/externalLink101.xml"/><Relationship Id="rId128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8.xml"/><Relationship Id="rId95" Type="http://schemas.openxmlformats.org/officeDocument/2006/relationships/externalLink" Target="externalLinks/externalLink73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43" Type="http://schemas.openxmlformats.org/officeDocument/2006/relationships/externalLink" Target="externalLinks/externalLink21.xml"/><Relationship Id="rId48" Type="http://schemas.openxmlformats.org/officeDocument/2006/relationships/externalLink" Target="externalLinks/externalLink26.xml"/><Relationship Id="rId64" Type="http://schemas.openxmlformats.org/officeDocument/2006/relationships/externalLink" Target="externalLinks/externalLink42.xml"/><Relationship Id="rId69" Type="http://schemas.openxmlformats.org/officeDocument/2006/relationships/externalLink" Target="externalLinks/externalLink47.xml"/><Relationship Id="rId113" Type="http://schemas.openxmlformats.org/officeDocument/2006/relationships/externalLink" Target="externalLinks/externalLink91.xml"/><Relationship Id="rId118" Type="http://schemas.openxmlformats.org/officeDocument/2006/relationships/externalLink" Target="externalLinks/externalLink96.xml"/><Relationship Id="rId134" Type="http://schemas.openxmlformats.org/officeDocument/2006/relationships/customXml" Target="../customXml/item4.xml"/><Relationship Id="rId80" Type="http://schemas.openxmlformats.org/officeDocument/2006/relationships/externalLink" Target="externalLinks/externalLink58.xml"/><Relationship Id="rId85" Type="http://schemas.openxmlformats.org/officeDocument/2006/relationships/externalLink" Target="externalLinks/externalLink6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16.xml"/><Relationship Id="rId59" Type="http://schemas.openxmlformats.org/officeDocument/2006/relationships/externalLink" Target="externalLinks/externalLink37.xml"/><Relationship Id="rId103" Type="http://schemas.openxmlformats.org/officeDocument/2006/relationships/externalLink" Target="externalLinks/externalLink81.xml"/><Relationship Id="rId108" Type="http://schemas.openxmlformats.org/officeDocument/2006/relationships/externalLink" Target="externalLinks/externalLink86.xml"/><Relationship Id="rId124" Type="http://schemas.openxmlformats.org/officeDocument/2006/relationships/externalLink" Target="externalLinks/externalLink102.xml"/><Relationship Id="rId129" Type="http://schemas.openxmlformats.org/officeDocument/2006/relationships/sharedStrings" Target="sharedStrings.xml"/><Relationship Id="rId54" Type="http://schemas.openxmlformats.org/officeDocument/2006/relationships/externalLink" Target="externalLinks/externalLink32.xml"/><Relationship Id="rId70" Type="http://schemas.openxmlformats.org/officeDocument/2006/relationships/externalLink" Target="externalLinks/externalLink48.xml"/><Relationship Id="rId75" Type="http://schemas.openxmlformats.org/officeDocument/2006/relationships/externalLink" Target="externalLinks/externalLink53.xml"/><Relationship Id="rId91" Type="http://schemas.openxmlformats.org/officeDocument/2006/relationships/externalLink" Target="externalLinks/externalLink69.xml"/><Relationship Id="rId96" Type="http://schemas.openxmlformats.org/officeDocument/2006/relationships/externalLink" Target="externalLinks/externalLink7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49" Type="http://schemas.openxmlformats.org/officeDocument/2006/relationships/externalLink" Target="externalLinks/externalLink27.xml"/><Relationship Id="rId114" Type="http://schemas.openxmlformats.org/officeDocument/2006/relationships/externalLink" Target="externalLinks/externalLink92.xml"/><Relationship Id="rId119" Type="http://schemas.openxmlformats.org/officeDocument/2006/relationships/externalLink" Target="externalLinks/externalLink97.xml"/><Relationship Id="rId44" Type="http://schemas.openxmlformats.org/officeDocument/2006/relationships/externalLink" Target="externalLinks/externalLink22.xml"/><Relationship Id="rId60" Type="http://schemas.openxmlformats.org/officeDocument/2006/relationships/externalLink" Target="externalLinks/externalLink38.xml"/><Relationship Id="rId65" Type="http://schemas.openxmlformats.org/officeDocument/2006/relationships/externalLink" Target="externalLinks/externalLink43.xml"/><Relationship Id="rId81" Type="http://schemas.openxmlformats.org/officeDocument/2006/relationships/externalLink" Target="externalLinks/externalLink59.xml"/><Relationship Id="rId86" Type="http://schemas.openxmlformats.org/officeDocument/2006/relationships/externalLink" Target="externalLinks/externalLink64.xml"/><Relationship Id="rId130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7.xml"/><Relationship Id="rId109" Type="http://schemas.openxmlformats.org/officeDocument/2006/relationships/externalLink" Target="externalLinks/externalLink87.xml"/><Relationship Id="rId34" Type="http://schemas.openxmlformats.org/officeDocument/2006/relationships/externalLink" Target="externalLinks/externalLink12.xml"/><Relationship Id="rId50" Type="http://schemas.openxmlformats.org/officeDocument/2006/relationships/externalLink" Target="externalLinks/externalLink28.xml"/><Relationship Id="rId55" Type="http://schemas.openxmlformats.org/officeDocument/2006/relationships/externalLink" Target="externalLinks/externalLink33.xml"/><Relationship Id="rId76" Type="http://schemas.openxmlformats.org/officeDocument/2006/relationships/externalLink" Target="externalLinks/externalLink54.xml"/><Relationship Id="rId97" Type="http://schemas.openxmlformats.org/officeDocument/2006/relationships/externalLink" Target="externalLinks/externalLink75.xml"/><Relationship Id="rId104" Type="http://schemas.openxmlformats.org/officeDocument/2006/relationships/externalLink" Target="externalLinks/externalLink82.xml"/><Relationship Id="rId120" Type="http://schemas.openxmlformats.org/officeDocument/2006/relationships/externalLink" Target="externalLinks/externalLink98.xml"/><Relationship Id="rId125" Type="http://schemas.openxmlformats.org/officeDocument/2006/relationships/externalLink" Target="externalLinks/externalLink10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9.xml"/><Relationship Id="rId92" Type="http://schemas.openxmlformats.org/officeDocument/2006/relationships/externalLink" Target="externalLinks/externalLink7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.xml"/><Relationship Id="rId40" Type="http://schemas.openxmlformats.org/officeDocument/2006/relationships/externalLink" Target="externalLinks/externalLink18.xml"/><Relationship Id="rId45" Type="http://schemas.openxmlformats.org/officeDocument/2006/relationships/externalLink" Target="externalLinks/externalLink23.xml"/><Relationship Id="rId66" Type="http://schemas.openxmlformats.org/officeDocument/2006/relationships/externalLink" Target="externalLinks/externalLink44.xml"/><Relationship Id="rId87" Type="http://schemas.openxmlformats.org/officeDocument/2006/relationships/externalLink" Target="externalLinks/externalLink65.xml"/><Relationship Id="rId110" Type="http://schemas.openxmlformats.org/officeDocument/2006/relationships/externalLink" Target="externalLinks/externalLink88.xml"/><Relationship Id="rId115" Type="http://schemas.openxmlformats.org/officeDocument/2006/relationships/externalLink" Target="externalLinks/externalLink93.xml"/><Relationship Id="rId131" Type="http://schemas.openxmlformats.org/officeDocument/2006/relationships/customXml" Target="../customXml/item1.xml"/><Relationship Id="rId61" Type="http://schemas.openxmlformats.org/officeDocument/2006/relationships/externalLink" Target="externalLinks/externalLink39.xml"/><Relationship Id="rId82" Type="http://schemas.openxmlformats.org/officeDocument/2006/relationships/externalLink" Target="externalLinks/externalLink6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8.xml"/><Relationship Id="rId35" Type="http://schemas.openxmlformats.org/officeDocument/2006/relationships/externalLink" Target="externalLinks/externalLink13.xml"/><Relationship Id="rId56" Type="http://schemas.openxmlformats.org/officeDocument/2006/relationships/externalLink" Target="externalLinks/externalLink34.xml"/><Relationship Id="rId77" Type="http://schemas.openxmlformats.org/officeDocument/2006/relationships/externalLink" Target="externalLinks/externalLink55.xml"/><Relationship Id="rId100" Type="http://schemas.openxmlformats.org/officeDocument/2006/relationships/externalLink" Target="externalLinks/externalLink78.xml"/><Relationship Id="rId105" Type="http://schemas.openxmlformats.org/officeDocument/2006/relationships/externalLink" Target="externalLinks/externalLink83.xml"/><Relationship Id="rId126" Type="http://schemas.openxmlformats.org/officeDocument/2006/relationships/externalLink" Target="externalLinks/externalLink10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9.xml"/><Relationship Id="rId72" Type="http://schemas.openxmlformats.org/officeDocument/2006/relationships/externalLink" Target="externalLinks/externalLink50.xml"/><Relationship Id="rId93" Type="http://schemas.openxmlformats.org/officeDocument/2006/relationships/externalLink" Target="externalLinks/externalLink71.xml"/><Relationship Id="rId98" Type="http://schemas.openxmlformats.org/officeDocument/2006/relationships/externalLink" Target="externalLinks/externalLink76.xml"/><Relationship Id="rId121" Type="http://schemas.openxmlformats.org/officeDocument/2006/relationships/externalLink" Target="externalLinks/externalLink99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3.xml"/><Relationship Id="rId46" Type="http://schemas.openxmlformats.org/officeDocument/2006/relationships/externalLink" Target="externalLinks/externalLink24.xml"/><Relationship Id="rId67" Type="http://schemas.openxmlformats.org/officeDocument/2006/relationships/externalLink" Target="externalLinks/externalLink45.xml"/><Relationship Id="rId116" Type="http://schemas.openxmlformats.org/officeDocument/2006/relationships/externalLink" Target="externalLinks/externalLink9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9.xml"/><Relationship Id="rId62" Type="http://schemas.openxmlformats.org/officeDocument/2006/relationships/externalLink" Target="externalLinks/externalLink40.xml"/><Relationship Id="rId83" Type="http://schemas.openxmlformats.org/officeDocument/2006/relationships/externalLink" Target="externalLinks/externalLink61.xml"/><Relationship Id="rId88" Type="http://schemas.openxmlformats.org/officeDocument/2006/relationships/externalLink" Target="externalLinks/externalLink66.xml"/><Relationship Id="rId111" Type="http://schemas.openxmlformats.org/officeDocument/2006/relationships/externalLink" Target="externalLinks/externalLink89.xml"/><Relationship Id="rId132" Type="http://schemas.openxmlformats.org/officeDocument/2006/relationships/customXml" Target="../customXml/item2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4.xml"/><Relationship Id="rId57" Type="http://schemas.openxmlformats.org/officeDocument/2006/relationships/externalLink" Target="externalLinks/externalLink35.xml"/><Relationship Id="rId106" Type="http://schemas.openxmlformats.org/officeDocument/2006/relationships/externalLink" Target="externalLinks/externalLink84.xml"/><Relationship Id="rId12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9.xml"/><Relationship Id="rId52" Type="http://schemas.openxmlformats.org/officeDocument/2006/relationships/externalLink" Target="externalLinks/externalLink30.xml"/><Relationship Id="rId73" Type="http://schemas.openxmlformats.org/officeDocument/2006/relationships/externalLink" Target="externalLinks/externalLink51.xml"/><Relationship Id="rId78" Type="http://schemas.openxmlformats.org/officeDocument/2006/relationships/externalLink" Target="externalLinks/externalLink56.xml"/><Relationship Id="rId94" Type="http://schemas.openxmlformats.org/officeDocument/2006/relationships/externalLink" Target="externalLinks/externalLink72.xml"/><Relationship Id="rId99" Type="http://schemas.openxmlformats.org/officeDocument/2006/relationships/externalLink" Target="externalLinks/externalLink77.xml"/><Relationship Id="rId101" Type="http://schemas.openxmlformats.org/officeDocument/2006/relationships/externalLink" Target="externalLinks/externalLink79.xml"/><Relationship Id="rId122" Type="http://schemas.openxmlformats.org/officeDocument/2006/relationships/externalLink" Target="externalLinks/externalLink10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4.xml"/><Relationship Id="rId47" Type="http://schemas.openxmlformats.org/officeDocument/2006/relationships/externalLink" Target="externalLinks/externalLink25.xml"/><Relationship Id="rId68" Type="http://schemas.openxmlformats.org/officeDocument/2006/relationships/externalLink" Target="externalLinks/externalLink46.xml"/><Relationship Id="rId89" Type="http://schemas.openxmlformats.org/officeDocument/2006/relationships/externalLink" Target="externalLinks/externalLink67.xml"/><Relationship Id="rId112" Type="http://schemas.openxmlformats.org/officeDocument/2006/relationships/externalLink" Target="externalLinks/externalLink90.xml"/><Relationship Id="rId133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31028</xdr:colOff>
      <xdr:row>41</xdr:row>
      <xdr:rowOff>152400</xdr:rowOff>
    </xdr:from>
    <xdr:to>
      <xdr:col>5</xdr:col>
      <xdr:colOff>227301</xdr:colOff>
      <xdr:row>43</xdr:row>
      <xdr:rowOff>54120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5064125" y="7415213"/>
          <a:ext cx="196273" cy="237259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I</a:t>
          </a:r>
        </a:p>
      </xdr:txBody>
    </xdr:sp>
    <xdr:clientData/>
  </xdr:twoCellAnchor>
  <xdr:twoCellAnchor>
    <xdr:from>
      <xdr:col>3</xdr:col>
      <xdr:colOff>43729</xdr:colOff>
      <xdr:row>42</xdr:row>
      <xdr:rowOff>0</xdr:rowOff>
    </xdr:from>
    <xdr:to>
      <xdr:col>3</xdr:col>
      <xdr:colOff>248949</xdr:colOff>
      <xdr:row>43</xdr:row>
      <xdr:rowOff>75767</xdr:rowOff>
    </xdr:to>
    <xdr:sp macro="" textlink="">
      <xdr:nvSpPr>
        <xdr:cNvPr id="3" name="Oval 2"/>
        <xdr:cNvSpPr>
          <a:spLocks noChangeArrowheads="1"/>
        </xdr:cNvSpPr>
      </xdr:nvSpPr>
      <xdr:spPr bwMode="auto">
        <a:xfrm>
          <a:off x="3171826" y="7435994"/>
          <a:ext cx="205220" cy="2381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H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33618</xdr:colOff>
      <xdr:row>3</xdr:row>
      <xdr:rowOff>134470</xdr:rowOff>
    </xdr:from>
    <xdr:to>
      <xdr:col>21</xdr:col>
      <xdr:colOff>11207</xdr:colOff>
      <xdr:row>23</xdr:row>
      <xdr:rowOff>112058</xdr:rowOff>
    </xdr:to>
    <xdr:sp macro="" textlink="">
      <xdr:nvSpPr>
        <xdr:cNvPr id="2" name="Right Brace 1"/>
        <xdr:cNvSpPr/>
      </xdr:nvSpPr>
      <xdr:spPr bwMode="auto">
        <a:xfrm>
          <a:off x="14354736" y="717176"/>
          <a:ext cx="582706" cy="4157382"/>
        </a:xfrm>
        <a:prstGeom prst="righ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NEWFORMS\ARCOCP\CONC_ROM\CONC_ES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REPWBook_PRAM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CTM-WP%203%20Exh-D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CTM-WP%202.01%20Production%20OM%202013.xlsm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CTM-WP%205%20Ex%20A-2%20Transmisson%20Ratebase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CTM-WP%202.23%20Prod%20Adj%20Test%20Year%20Rate%20Base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Exhibit%20No.%20___%20(CTM-3)%20-%20Power%20Cost%20Rate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tInpu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Exhibit%20No.%20___%20(CTM-4)%20-%20Revenue%20Requirement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2%20PCORC/Schedule%20D/Reg%20Assets%20&amp;%20Liab%20Exhibit%20D%20-TY%2012%20Mos%20Ended%20May%2020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ab0422/Local%20Settings/Temporary%20Internet%20Files/OLK181/FW_Feb_FY05_upload_format_accl_wksh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RFDRWEB/PSE%20Funding/2008/042008%20PSE%20Funding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peder/My%20Documents/2011GRC/Lower%20Snake%20River%20Deferral/WindProforma_LSR_20110829_RateCaseTES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dmurra/Local%20Settings/Temporary%20Internet%20Files/OLK12/2007%20Strat%20Plan%20-%20v7%20Low%202007%20Capital%20(3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Tenaska%20&amp;%20Encogen%20Information/Tenaska/PCORC%20Disallowance/Tenaska%20Compari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c\Island%20Cogeneration%202001%20Budge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Quarterly%20Reporting/Misc/WC-RB%20Misc/WC-RB%20Overvie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6%20GRC/2006%20GRC%20Original%20Filing/Models&amp;Adjs/3.05E%20&amp;%203.05G%20ALLOC%20METHOD%20working%20fil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peder/Local%20Settings/Temporary%20Internet%20Files/Content.Outlook/48VETVZH/WindProforma_LSR_20110829_RateCaseTES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CT/ENCOGEN_WBOOK%20(StratPlan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kello/Local%20Settings/Temporary%20Internet%20Files/Content.Outlook/QQRNG2KX/Mint%20Farm%20Proforma%20-%20020509%20(2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dmurra/Local%20Settings/Temporary%20Internet%20Files/OLK74/Goldendale%20Proforma%20-%20Curren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9%20GRC/Rebuttal%20Filing%202009/Supporting%20Data/(C)%20WHE%20Proforma%20with%20ITC%20cash%20grant%2010%20Yr%20Amort_for%20rebuttal_12070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free/Local%20Settings/Temporary%20Internet%20Files/OLK5F/Property%20Tax%20revised%20base%20on%20090508%20Actual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Acct/newgas/2000/Oct00/REVNEW0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siffe/Local%20Settings/Temporary%20Internet%20Files/OLK64/(C)%20WHE%20Proforma%20with%20ITC%20cash%20grant%2010%20Yr%20Amort_for%20deferral_10280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vil\.BHAM_ENG_GIG.BHAM.WA.ANVIL\BPcp\BE7706\PMC\Pc\Estimates\BE7706%20Shroud%20Estimate(%233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c\Charit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ZNetwork%20Restructuring/02Inputs/JE143-Electric_Unbilled_Revenue_Current_&amp;_Reverse_Prior_mo/0902%20JE143/09-02%20Elec_Unb%20(93.5%25%2009%20months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GRC/New%20Plant-093003/FredDispatch%209.3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Actual%20Power%20Costs/2004%20Actual%20Power%20Cost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orary%20Internet%20Files\OLK2B5\MS2%20Cost%20Report%2002-01-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GRC/2007/Workpapers/Update/DEM-WP(C)%20Costs%20not%20in%20AURORA%202007GRC%20Upda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3%20CommBasisRp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epor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Elsea%20Projects/Encogen/Sept%2023%20Review/PSE%20Own%2011-99%20for%20$1yr00noboilerJH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Pcp\BE8071\PMC\PC\Reports\Monthly\CR10250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okesj1\My%20Documents\_bp\BP_Refining\Cherry%20Point\Facilities%20Relocation%20Project\0107AD%20-%20Facilities%20Relocation\009SZ%20-%20Expense%20(new)\2.0_Cost%20Data\x_Archive%20Cost%20Data\0107AD_Facilities%20Relocation%20Projec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kello/Local%20Settings/Temporary%20Internet%20Files/Content.Outlook/QQRNG2KX/DEM-WP(C)%20AURORA%20Scenarios%20Summary%20(2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Acquisition/Phase%202%20RFP%20Quantitative%20Analysis/PSM%20Input%20Assumptions/Gas%20Transport/Gas%20Transpor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7%20PCORC/TY%2012ME%2012-2006/2007%20PCORC%20JHS-4%20through%20JHS-9%20(C)%20working%20file%2003%2008%202007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kello/Local%20Settings/Temporary%20Internet%20Files/OLK13BE/Goldendale%20Proforma%20-%20Current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TREASURY/DEBT%20MANAGEMENT/Debt%20Schedules/2006/Cash%20&amp;%20Accrual%20master%20sheets/RI05%20Cash&amp;Accrual-Actu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cquisition/Active%20Projects/NatG_834_Mint%20Farm_Ownership/Financial/LTSA%20Analysis/Mint%20Farm%20Maintenance%20Option%20Model_wo%20duct%20fir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GRC/2007/Sumas/Copy%2011-9%20Sumas%20Proforma%20-%20Current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2/Gas/semi1202.rev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okesj1\My%20Documents\_bp\BP_Refining\Cherry%20Point\Facilities%20Relocation%20Project\0107AD%20-%20Facilities%20Relocation\009SZ%20-%20Expense%20(new)\2.0_Cost%20Data\x_Archive%20Cost%20Data\Copy%20of%20field%20labor%20mh%20calculation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71/SOE%20Sept%202003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1\comtr\Cost%20Accounting\Resource%20Costs\Forecast%20&amp;%20Variance\2003\To%20Fin%20Planning%2010-15-02\OA%20Extract%20for%20'03%20update%2010-15%20for%209.26.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FINSUP/RCFM/Buspln99/ELIMI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EO&amp;S\CIS\UPDAT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Joel/Chelan/Pro%20Forma%20Models/PSE%20Incremental/Cash%20-%20No%20Defease/12-15%20Final%20for%20Board/12-15%20(Hydro)NoD%20CPUD-PSEIncremental-121520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allanc1/Local%20Settings/Temporary%20Internet%20Files/OLK4A/4-5-07%20PSE%20SPA-%20%201x7FA%20MMP%20vs%20CS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Mid%20Office/aaa%20Jody%20Test/variance%20to%20budget%20dollar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1\comtr\Cost%20Accounting\Resource%20Costs\Forecast%20&amp;%20Variance\PCORC\RORC%20Filing\PCA%20PCORC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Capacity/CAP_WBook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SUP/TPrice99/Dummy%20Sheet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s/vlookup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7%20GRC/4.04G%20Pass%20Through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GRC/LaborInctvOH%200903%20GRC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Unbilled%20Rev%20Electric%20-%20Gas%20-%20SOE%20-%20SOG/2006/09-06%20Elec_Unb%20(93%203%25%202%20months)final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Third%20party%20financing/NIFC%20PV%20Lease%20payment%20calculation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PCORC/RORC%20Filing/PC%20Summary%202004-2008%20Aurora%20+%20Not%20Auror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5%20PCORC/Update%20Filing%20-%20May%202006/Working%20Files/04.06.06.Transmission%20Rate%20Bas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energy_supply_ge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%20Finance/PUBFIN/Clients/OH/AMP-OH/Electric%20Prepayment/AMP-Ohio%20prepay%20model%2003-09-06%20-%20fixed%20rate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char/Local%20Settings/Temporary%20Internet%20Files/OLK4DD/Property%20Tax%20revised%20base%20on%20090508%20Actual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u034829/LOCALS~1/Temp/C.Data.u034829.Notes_CDI/CURVES/Interest_Rate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kello/Local%20Settings/Temporary%20Internet%20Files/Content.Outlook/QQRNG2KX/Mint%20Farm%20Proforma%20-%20022609%20ver1%20(2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CTM-WP%202%20TY%20Reg%20Asset%20A-1%20Lines%203,%2025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CTM-WP%202%20TY%20Pwr%20Costs%20A-1%20Lines%2013-22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CTM-WP%202.14%20Property%20Insurance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CTM-WP%202.22%20Hedging%20Line%20of%20Credi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GRC/2006/Power%20Costs/Costs%20not%20in%20AURORA%2006GRC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CTM-WP%202.02%20Montana%20Energy%20Tax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CTM-WP%202.24%20Temp%20Normalization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CTM-WP%202.25%20Conversion%20Factor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CTM-WP%202.03%20Lower%20Snake%20River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CTM-WP%202.04%20Snoqualmie%20Upgrade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CTM-WP%202.06-2.07%20Baker%20Adj%20&amp;%20Deferral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CTM-WP%202.08%20Ferndale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CTM-WP%202.09%20Ferndale%20Deferral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CTM-WP%202.11%20Tenaska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CTM-WP%202.12%20Sale%20Electron%20Hydro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CTM-WP%202.15%20Reg%20A&amp;L%20BEP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CTM-WP%202.16%20Reg%20A&amp;L%20White%20River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CTM-WP%202.17%20Reg%20A&amp;L%20Plant%20Deferrals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CTM-WP%202.18%20Reg%20A&amp;L%20Pipeline%20Pymt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CTM-WP%202.19%20Reg%20A&amp;L%20Chelan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CTM-WP%202.20%20Reg%20A&amp;L%20Other%20Misc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CTM-WP%202.21%20Reg%20A&amp;L%20LSR%20LGIA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CTM-WP%202.05%20Snoqualmie%20Deferral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CTM-WP%202.10%20Wild%20Horse%20Solar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CASE/OPEN%20RATECASES/PSE%20PCORC%20UE-130617/Supplemental%20Workpapers/Copy%20of%20DEM-WP(C)%20Costs%20Not%20In%20AURORA%202013%20PCORC%20Suppl%20(Staff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ptual Scope"/>
      <sheetName val="Conceptual Estimate"/>
      <sheetName val="Estimate Detail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Functions"/>
      <sheetName val="PPXLSaveData0"/>
      <sheetName val="PPXLOpen"/>
      <sheetName val="JHS 7.06 Exh D"/>
      <sheetName val="Return on PCA 12"/>
      <sheetName val="Return on PCA 11"/>
      <sheetName val="BEP 2006 GRC"/>
      <sheetName val="WRPC 2004 GRC"/>
      <sheetName val="Goldendale"/>
      <sheetName val="Proceed fm Sale of WR"/>
      <sheetName val="WR Relic"/>
      <sheetName val="BNP"/>
      <sheetName val="FB Energy"/>
      <sheetName val="White River DFIT"/>
      <sheetName val="$89M Chelan PUD"/>
      <sheetName val="Mint Farm Def"/>
      <sheetName val="WHE Def"/>
      <sheetName val="Goldendal PP Maj Maint"/>
      <sheetName val="Freddy1 PP Maj Maint"/>
      <sheetName val="Sumas HGP Inspection "/>
      <sheetName val="Mint Farm PP Maj Maint"/>
      <sheetName val="Colstrip 1&amp;2 Prepaid"/>
      <sheetName val="Goldendale HGP"/>
      <sheetName val="$18.5M Chelan"/>
      <sheetName val="Chelan PUD"/>
      <sheetName val="FERC PART 12 STUDY (Baker)"/>
      <sheetName val="LSR Prepaid carrying charges "/>
      <sheetName val="LSR Deferral 4yrs"/>
      <sheetName val="LSR Prepaid Principal"/>
      <sheetName val="LSR Prepaid BPA interest"/>
      <sheetName val="LSR Prepaid Bill Credits"/>
      <sheetName val="Snoq Upgrade (New)"/>
      <sheetName val="Baker (New)"/>
      <sheetName val="Ferndale (New)"/>
      <sheetName val="Mint Farm PP Maj Maint (New)"/>
      <sheetName val="Electron (New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</sheetData>
      <sheetData sheetId="35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 Material"/>
      <sheetName val="Summary Prodn O&amp;M (C)"/>
      <sheetName val="Production O&amp;M Adjustments (C)"/>
      <sheetName val="Oct 11_Sept 12 Test Year (C) "/>
      <sheetName val="Major Maint Summary (C)"/>
      <sheetName val="Colstrip RY Prod O&amp;M (C)"/>
      <sheetName val="Colstrip Outage Schedule (C)"/>
      <sheetName val="Ferndale  NAES O&amp;M Budget (C)"/>
      <sheetName val="Freddy Atlantic Budget (C)"/>
      <sheetName val="2013 Atlantic Budget (C)"/>
      <sheetName val="Atlantic Fees &amp; Incentives (C)"/>
      <sheetName val="Baker Snoq RY Lic Esc Adj (C)"/>
      <sheetName val="Rate Yr Licnse  Cost by CE (C)"/>
      <sheetName val="Rate Yr License Cost by wbs (C)"/>
      <sheetName val="Test Year Licensing Costs (C)"/>
      <sheetName val="Wind Assumptions (C)"/>
      <sheetName val="Wind Prod'n O&amp;M Summary (C)"/>
      <sheetName val="Wind Royalties  (C)"/>
      <sheetName val="LSR Leases (C)"/>
      <sheetName val="Wind Generation (C)"/>
      <sheetName val="HR Vestas (C)"/>
      <sheetName val="WH Vestas (C)"/>
      <sheetName val="WHE Vestas  (C)"/>
      <sheetName val="LSR Siemens (C)"/>
      <sheetName val="LSR Other Prodn O&amp;M (C)"/>
      <sheetName val="LSR 2-5 Rate Yr O&amp;M (C)"/>
      <sheetName val="JP Storage (C)"/>
      <sheetName val="PSEE_NWP JP Storage (C)"/>
      <sheetName val="Baker O&amp;M Labor Adjustment (C)"/>
      <sheetName val="SNQ Prsnl Tst Yr Lbr Summ (C)"/>
      <sheetName val="Escalation Factor GDP 11.29.12"/>
      <sheetName val="CPI"/>
      <sheetName val="CPI for Siemens contract"/>
    </sheetNames>
    <sheetDataSet>
      <sheetData sheetId="0"/>
      <sheetData sheetId="1">
        <row r="8">
          <cell r="H8">
            <v>0</v>
          </cell>
        </row>
        <row r="12">
          <cell r="H12">
            <v>193146.45972999997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ERCAdj"/>
      <sheetName val="FERC Def Adj"/>
      <sheetName val="DFIT Sept '12"/>
      <sheetName val="Pivot"/>
      <sheetName val="REPORT 1301 PLANT"/>
      <sheetName val="REPORT 1302 RESERVE"/>
      <sheetName val="REPORT 1033 PROVISION"/>
    </sheetNames>
    <sheetDataSet>
      <sheetData sheetId="0">
        <row r="10">
          <cell r="C10">
            <v>10247</v>
          </cell>
          <cell r="F10">
            <v>0</v>
          </cell>
        </row>
        <row r="11">
          <cell r="C11">
            <v>685927</v>
          </cell>
          <cell r="D11">
            <v>-433658</v>
          </cell>
          <cell r="F11">
            <v>13032.6</v>
          </cell>
        </row>
        <row r="12">
          <cell r="C12">
            <v>0</v>
          </cell>
          <cell r="D12">
            <v>0</v>
          </cell>
          <cell r="F12">
            <v>0</v>
          </cell>
        </row>
        <row r="13">
          <cell r="C13">
            <v>1231131</v>
          </cell>
          <cell r="D13">
            <v>-1022844</v>
          </cell>
          <cell r="F13">
            <v>25976.880000000001</v>
          </cell>
        </row>
        <row r="14">
          <cell r="C14">
            <v>14574175</v>
          </cell>
          <cell r="D14">
            <v>-9505551</v>
          </cell>
          <cell r="F14">
            <v>243355.71</v>
          </cell>
        </row>
        <row r="15">
          <cell r="C15">
            <v>49007</v>
          </cell>
          <cell r="D15">
            <v>-51576</v>
          </cell>
          <cell r="F15">
            <v>1480.08</v>
          </cell>
        </row>
        <row r="16">
          <cell r="C16">
            <v>13158153</v>
          </cell>
          <cell r="D16">
            <v>-9417025</v>
          </cell>
          <cell r="F16">
            <v>277636.92</v>
          </cell>
        </row>
        <row r="17">
          <cell r="C17">
            <v>113968</v>
          </cell>
          <cell r="D17">
            <v>-70440</v>
          </cell>
          <cell r="F17">
            <v>1629.72</v>
          </cell>
        </row>
        <row r="22">
          <cell r="C22">
            <v>1071124</v>
          </cell>
          <cell r="D22">
            <v>-665508</v>
          </cell>
          <cell r="F22">
            <v>20351.400000000001</v>
          </cell>
        </row>
        <row r="23">
          <cell r="C23">
            <v>488761</v>
          </cell>
          <cell r="D23">
            <v>-304333</v>
          </cell>
          <cell r="F23">
            <v>8308.92</v>
          </cell>
        </row>
        <row r="24">
          <cell r="C24">
            <v>20676024</v>
          </cell>
          <cell r="D24">
            <v>-12343435</v>
          </cell>
          <cell r="F24">
            <v>436791.02</v>
          </cell>
        </row>
        <row r="25">
          <cell r="C25">
            <v>20589451</v>
          </cell>
          <cell r="D25">
            <v>-13160434</v>
          </cell>
          <cell r="F25">
            <v>343831.83</v>
          </cell>
        </row>
        <row r="26">
          <cell r="C26">
            <v>88692</v>
          </cell>
          <cell r="D26">
            <v>-38965</v>
          </cell>
          <cell r="F26">
            <v>2678.52</v>
          </cell>
        </row>
        <row r="27">
          <cell r="C27">
            <v>19996419</v>
          </cell>
          <cell r="D27">
            <v>-14056769</v>
          </cell>
          <cell r="F27">
            <v>421932.9</v>
          </cell>
        </row>
        <row r="28">
          <cell r="C28">
            <v>335822</v>
          </cell>
          <cell r="D28">
            <v>-205035</v>
          </cell>
          <cell r="F28">
            <v>4796.55</v>
          </cell>
        </row>
        <row r="32">
          <cell r="C32">
            <v>1769178</v>
          </cell>
          <cell r="D32">
            <v>0</v>
          </cell>
          <cell r="F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</row>
        <row r="34">
          <cell r="C34">
            <v>1276264</v>
          </cell>
          <cell r="D34">
            <v>-430248</v>
          </cell>
          <cell r="F34">
            <v>21696.48</v>
          </cell>
        </row>
        <row r="35">
          <cell r="C35">
            <v>33285323</v>
          </cell>
          <cell r="D35">
            <v>-13328798</v>
          </cell>
          <cell r="F35">
            <v>708960.14</v>
          </cell>
        </row>
        <row r="36">
          <cell r="C36">
            <v>22781417</v>
          </cell>
          <cell r="D36">
            <v>-7800901</v>
          </cell>
          <cell r="F36">
            <v>380449.56</v>
          </cell>
        </row>
        <row r="37">
          <cell r="C37">
            <v>204200</v>
          </cell>
          <cell r="D37">
            <v>-80829</v>
          </cell>
          <cell r="F37">
            <v>6166.92</v>
          </cell>
        </row>
        <row r="38">
          <cell r="C38">
            <v>23497063</v>
          </cell>
          <cell r="D38">
            <v>-10778222</v>
          </cell>
          <cell r="F38">
            <v>495794.44</v>
          </cell>
        </row>
        <row r="39">
          <cell r="C39">
            <v>59215</v>
          </cell>
          <cell r="D39">
            <v>-11637</v>
          </cell>
          <cell r="F39">
            <v>846.72</v>
          </cell>
        </row>
        <row r="43">
          <cell r="C43">
            <v>30604</v>
          </cell>
          <cell r="D43">
            <v>0</v>
          </cell>
          <cell r="F43">
            <v>0</v>
          </cell>
        </row>
        <row r="44">
          <cell r="C44">
            <v>0</v>
          </cell>
          <cell r="D44">
            <v>0</v>
          </cell>
          <cell r="F44">
            <v>0</v>
          </cell>
        </row>
        <row r="45">
          <cell r="C45">
            <v>0</v>
          </cell>
          <cell r="D45">
            <v>0</v>
          </cell>
          <cell r="F45">
            <v>0</v>
          </cell>
        </row>
        <row r="46">
          <cell r="C46">
            <v>0</v>
          </cell>
          <cell r="D46">
            <v>0</v>
          </cell>
          <cell r="F46">
            <v>0</v>
          </cell>
        </row>
        <row r="47">
          <cell r="C47">
            <v>5744097</v>
          </cell>
          <cell r="D47">
            <v>-1493068</v>
          </cell>
          <cell r="F47">
            <v>95926.44</v>
          </cell>
        </row>
        <row r="48">
          <cell r="C48">
            <v>3516565</v>
          </cell>
          <cell r="D48">
            <v>-1444426</v>
          </cell>
          <cell r="F48">
            <v>106200.24</v>
          </cell>
        </row>
        <row r="49">
          <cell r="C49">
            <v>12700860</v>
          </cell>
          <cell r="D49">
            <v>-4769112</v>
          </cell>
          <cell r="F49">
            <v>267988.2</v>
          </cell>
        </row>
        <row r="50">
          <cell r="C50">
            <v>0</v>
          </cell>
          <cell r="D50">
            <v>0</v>
          </cell>
          <cell r="F50">
            <v>0</v>
          </cell>
        </row>
        <row r="57">
          <cell r="C57">
            <v>-7788255.65625</v>
          </cell>
        </row>
        <row r="59">
          <cell r="C59">
            <v>2606288.4600000423</v>
          </cell>
          <cell r="F59">
            <v>213630.15</v>
          </cell>
        </row>
        <row r="60">
          <cell r="C60">
            <v>421992.76</v>
          </cell>
          <cell r="F60">
            <v>37367.193500000001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 RB TY Lead"/>
      <sheetName val="Prod Plant 2012"/>
      <sheetName val="NOL Cal "/>
      <sheetName val="Colstrip FERC"/>
      <sheetName val="Acq Adj"/>
      <sheetName val="Colstrip Amort"/>
      <sheetName val="Amort Acq Adj"/>
      <sheetName val="LSR Adj"/>
      <sheetName val="DFIT Sept '12"/>
      <sheetName val="Accretion Exp"/>
    </sheetNames>
    <sheetDataSet>
      <sheetData sheetId="0">
        <row r="6">
          <cell r="B6">
            <v>3013740790.4870834</v>
          </cell>
        </row>
        <row r="7">
          <cell r="B7">
            <v>-1246489006</v>
          </cell>
        </row>
        <row r="8">
          <cell r="B8">
            <v>77802363</v>
          </cell>
        </row>
        <row r="9">
          <cell r="B9">
            <v>-5230652</v>
          </cell>
        </row>
        <row r="10">
          <cell r="B10">
            <v>4326957.5199999157</v>
          </cell>
        </row>
        <row r="11">
          <cell r="B11">
            <v>1276167.24</v>
          </cell>
        </row>
        <row r="12">
          <cell r="B12">
            <v>250533721</v>
          </cell>
        </row>
        <row r="13">
          <cell r="B13">
            <v>-71026635</v>
          </cell>
        </row>
        <row r="16">
          <cell r="B16">
            <v>-319559869.86386573</v>
          </cell>
        </row>
        <row r="17">
          <cell r="B17">
            <v>39507925.104839467</v>
          </cell>
        </row>
        <row r="27">
          <cell r="B27">
            <v>81389386.039999992</v>
          </cell>
        </row>
        <row r="35">
          <cell r="B35">
            <v>1143649.44</v>
          </cell>
        </row>
        <row r="36">
          <cell r="B36">
            <v>354668.76000000443</v>
          </cell>
        </row>
        <row r="37">
          <cell r="B37">
            <v>104311.20599999999</v>
          </cell>
        </row>
        <row r="38">
          <cell r="B38">
            <v>2652900</v>
          </cell>
        </row>
        <row r="39">
          <cell r="B39">
            <v>2284109.7599999998</v>
          </cell>
        </row>
        <row r="40">
          <cell r="B40">
            <v>4616499.28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M-3 Ex A-1"/>
    </sheetNames>
    <sheetDataSet>
      <sheetData sheetId="0">
        <row r="4">
          <cell r="D4">
            <v>279080170.51820624</v>
          </cell>
        </row>
        <row r="5">
          <cell r="D5">
            <v>91760898.563750044</v>
          </cell>
        </row>
        <row r="6">
          <cell r="D6">
            <v>2217843121.2989659</v>
          </cell>
        </row>
        <row r="8">
          <cell r="D8">
            <v>6.6900000000000001E-2</v>
          </cell>
        </row>
        <row r="12">
          <cell r="D12">
            <v>28723789.367950771</v>
          </cell>
        </row>
        <row r="13">
          <cell r="D13">
            <v>9444314.0214075036</v>
          </cell>
        </row>
        <row r="14">
          <cell r="D14">
            <v>228267238.17677051</v>
          </cell>
        </row>
        <row r="15">
          <cell r="D15">
            <v>90681007.639342934</v>
          </cell>
        </row>
        <row r="16">
          <cell r="D16">
            <v>404225621.23416913</v>
          </cell>
        </row>
        <row r="17">
          <cell r="D17">
            <v>6345838.343263601</v>
          </cell>
        </row>
        <row r="18">
          <cell r="D18">
            <v>6534086.3985555992</v>
          </cell>
        </row>
        <row r="19">
          <cell r="D19">
            <v>2902589.7441400001</v>
          </cell>
        </row>
        <row r="20">
          <cell r="D20">
            <v>1707197.6733300788</v>
          </cell>
        </row>
        <row r="21">
          <cell r="D21">
            <v>2035144.74</v>
          </cell>
        </row>
        <row r="22">
          <cell r="D22">
            <v>149350500.61150452</v>
          </cell>
        </row>
        <row r="23">
          <cell r="D23">
            <v>105301683.06801213</v>
          </cell>
        </row>
        <row r="24">
          <cell r="D24">
            <v>-7454710.4884109711</v>
          </cell>
        </row>
        <row r="25">
          <cell r="D25">
            <v>126745922.18038704</v>
          </cell>
        </row>
        <row r="26">
          <cell r="D26">
            <v>-29333805.065133855</v>
          </cell>
        </row>
        <row r="27">
          <cell r="D27">
            <v>-14693974.096246772</v>
          </cell>
        </row>
        <row r="28">
          <cell r="D28">
            <v>956015.41967780003</v>
          </cell>
        </row>
        <row r="29">
          <cell r="D29">
            <v>119071342.18621194</v>
          </cell>
        </row>
        <row r="30">
          <cell r="D30">
            <v>4136829.5334999994</v>
          </cell>
        </row>
        <row r="31">
          <cell r="D31">
            <v>29358839.087648079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>
            <v>785296.60200725193</v>
          </cell>
        </row>
        <row r="36">
          <cell r="D36">
            <v>0.95499400000000001</v>
          </cell>
        </row>
        <row r="38">
          <cell r="D38">
            <v>20912761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etup Variables"/>
      <sheetName val="Summary"/>
      <sheetName val="Base Year"/>
      <sheetName val="Labor Summ"/>
      <sheetName val="Major Maint"/>
      <sheetName val="Distribu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Whitby Cogeneration Limited Partnership.</v>
          </cell>
        </row>
        <row r="26">
          <cell r="B26" t="str">
            <v>Net Energy</v>
          </cell>
          <cell r="C26" t="str">
            <v>Steam Sold</v>
          </cell>
          <cell r="D26" t="str">
            <v>Fuel Used</v>
          </cell>
        </row>
        <row r="27">
          <cell r="B27" t="str">
            <v>NMwh</v>
          </cell>
          <cell r="C27" t="str">
            <v>Tons Sold</v>
          </cell>
          <cell r="D27" t="str">
            <v>10^9 Btu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20832</v>
          </cell>
          <cell r="C32">
            <v>17632.8</v>
          </cell>
          <cell r="D32">
            <v>183.36534719999997</v>
          </cell>
        </row>
        <row r="33">
          <cell r="B33">
            <v>20160</v>
          </cell>
          <cell r="C33">
            <v>17064</v>
          </cell>
          <cell r="D33">
            <v>177.45033599999996</v>
          </cell>
        </row>
        <row r="34">
          <cell r="B34">
            <v>20832</v>
          </cell>
          <cell r="C34">
            <v>17632.8</v>
          </cell>
          <cell r="D34">
            <v>183.36534719999997</v>
          </cell>
        </row>
        <row r="35">
          <cell r="B35">
            <v>20832</v>
          </cell>
          <cell r="C35">
            <v>17632.8</v>
          </cell>
          <cell r="D35">
            <v>183.36534719999997</v>
          </cell>
        </row>
        <row r="36">
          <cell r="B36">
            <v>20160</v>
          </cell>
          <cell r="C36">
            <v>17064</v>
          </cell>
          <cell r="D36">
            <v>177.45033599999996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M-4 Def Calc"/>
    </sheetNames>
    <definedNames>
      <definedName name="nuc797act" refersTo="#REF!"/>
      <definedName name="NUC797sum" refersTo="#REF!"/>
      <definedName name="nuc97budget" refersTo="#REF!"/>
      <definedName name="NUCEVA2ndqtr" refersTo="#REF!"/>
      <definedName name="Number_of_Payments" refersTo="#REF!"/>
      <definedName name="PPE797act" refersTo="#REF!"/>
      <definedName name="ppe797sum" refersTo="#REF!"/>
      <definedName name="res797act" refersTo="#REF!"/>
      <definedName name="res797sum" refersTo="#REF!"/>
      <definedName name="RES97budget" refersTo="#REF!"/>
      <definedName name="resEVA2ndqtr" refersTo="#REF!"/>
      <definedName name="RETRUN_TO_SUMARY_2" refersTo="#REF!"/>
      <definedName name="Values_Entered" refersTo="#REF!"/>
    </definedNames>
    <sheetDataSet>
      <sheetData sheetId="0">
        <row r="24">
          <cell r="H24">
            <v>-15775123.005129915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Functions"/>
      <sheetName val="PPXLSaveData0"/>
      <sheetName val="PPXLOpen"/>
      <sheetName val="Summary 12 ME Jul 2012"/>
      <sheetName val="Balance Sheet"/>
      <sheetName val="Rate Year Exh D"/>
      <sheetName val="JHS 7.06 Exh D"/>
      <sheetName val="Return on PCA 11"/>
      <sheetName val="Return on PCA 10"/>
      <sheetName val="Return on PCA 9"/>
      <sheetName val="Return on PCA 8"/>
      <sheetName val="Tenaska 2006 GRC"/>
      <sheetName val="Tenaska.Backup"/>
      <sheetName val="BEP 2006 GRC"/>
      <sheetName val="BEP 2006 GRC-Old"/>
      <sheetName val="WRPC 2004 GRC"/>
      <sheetName val="Proceed fm Sale of WR"/>
      <sheetName val="WR Relic"/>
      <sheetName val="HR Reconductor"/>
      <sheetName val="HR LGIA"/>
      <sheetName val="HR Mitig Cr"/>
      <sheetName val="Goldendale"/>
      <sheetName val="BNP"/>
      <sheetName val="FB Energy"/>
      <sheetName val="White River DFIT"/>
      <sheetName val="Mint Farm Def"/>
      <sheetName val="Goldendal PP Maj Maint"/>
      <sheetName val="Sumas PP Maj Maint"/>
      <sheetName val="Sumas HGP Inspection "/>
      <sheetName val="Mint Farm PP Maj Maint"/>
      <sheetName val="Chelan Prepayment"/>
      <sheetName val="Freddy1 PP Maj Maint"/>
      <sheetName val="Colstrip 1&amp;2 Prepaid"/>
      <sheetName val="FERC PART 12 STUDY (Baker)"/>
      <sheetName val="Chelan PUD"/>
      <sheetName val="Hopkins Ridge SAP"/>
      <sheetName val="WHE Def"/>
      <sheetName val="LSR carrying charges (ROR) "/>
      <sheetName val="Principal LSR "/>
      <sheetName val="LSR Allocate"/>
      <sheetName val="LSR Deferral 4yrs"/>
      <sheetName val="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8">
          <cell r="X8">
            <v>0</v>
          </cell>
        </row>
        <row r="9">
          <cell r="X9">
            <v>0</v>
          </cell>
        </row>
        <row r="10">
          <cell r="X10">
            <v>0</v>
          </cell>
        </row>
        <row r="11">
          <cell r="X11">
            <v>0</v>
          </cell>
        </row>
        <row r="12">
          <cell r="X12">
            <v>0</v>
          </cell>
        </row>
        <row r="13">
          <cell r="X13">
            <v>0</v>
          </cell>
        </row>
        <row r="14">
          <cell r="X14">
            <v>86184.68</v>
          </cell>
        </row>
        <row r="15">
          <cell r="X15">
            <v>57705227</v>
          </cell>
        </row>
        <row r="16">
          <cell r="X16">
            <v>6564396.3600000003</v>
          </cell>
        </row>
        <row r="17">
          <cell r="X17">
            <v>13794354.1</v>
          </cell>
        </row>
        <row r="18">
          <cell r="X18">
            <v>13959576.76</v>
          </cell>
        </row>
        <row r="19">
          <cell r="X19">
            <v>1998778.99</v>
          </cell>
        </row>
        <row r="22">
          <cell r="X22">
            <v>0</v>
          </cell>
        </row>
        <row r="23">
          <cell r="X23">
            <v>65795346.560000002</v>
          </cell>
        </row>
        <row r="24">
          <cell r="X24">
            <v>744794.53</v>
          </cell>
        </row>
        <row r="25">
          <cell r="X25">
            <v>-18833943.539999999</v>
          </cell>
        </row>
        <row r="26">
          <cell r="X26">
            <v>-11272544.24</v>
          </cell>
        </row>
        <row r="27">
          <cell r="X27">
            <v>-30211680.609999999</v>
          </cell>
        </row>
        <row r="29">
          <cell r="X29">
            <v>16928504</v>
          </cell>
        </row>
        <row r="30">
          <cell r="X30">
            <v>4838837</v>
          </cell>
        </row>
        <row r="31">
          <cell r="X31">
            <v>0</v>
          </cell>
        </row>
        <row r="32">
          <cell r="X32">
            <v>34376505.43</v>
          </cell>
        </row>
        <row r="33">
          <cell r="X33">
            <v>52111506.539999999</v>
          </cell>
        </row>
        <row r="34">
          <cell r="X34">
            <v>7588242.0899999999</v>
          </cell>
        </row>
        <row r="35">
          <cell r="X35">
            <v>21589277</v>
          </cell>
        </row>
        <row r="36">
          <cell r="X36">
            <v>17483368.239999998</v>
          </cell>
        </row>
        <row r="37">
          <cell r="X37">
            <v>-14171916.859999999</v>
          </cell>
        </row>
        <row r="38">
          <cell r="X38">
            <v>1790696</v>
          </cell>
        </row>
        <row r="39">
          <cell r="X39">
            <v>113632921</v>
          </cell>
        </row>
        <row r="40">
          <cell r="X40">
            <v>-92767177.989999995</v>
          </cell>
        </row>
        <row r="41">
          <cell r="X41">
            <v>314556</v>
          </cell>
        </row>
        <row r="42">
          <cell r="X42">
            <v>0</v>
          </cell>
        </row>
        <row r="43">
          <cell r="X43">
            <v>0</v>
          </cell>
        </row>
        <row r="44">
          <cell r="X44">
            <v>0</v>
          </cell>
        </row>
        <row r="45">
          <cell r="X45">
            <v>0</v>
          </cell>
        </row>
        <row r="46">
          <cell r="X46">
            <v>0</v>
          </cell>
        </row>
        <row r="47">
          <cell r="X47">
            <v>0</v>
          </cell>
        </row>
        <row r="48">
          <cell r="X48">
            <v>0</v>
          </cell>
        </row>
        <row r="49">
          <cell r="X49">
            <v>1828298</v>
          </cell>
        </row>
        <row r="50">
          <cell r="X50">
            <v>-1828298</v>
          </cell>
        </row>
        <row r="51">
          <cell r="X51">
            <v>1800654.09</v>
          </cell>
        </row>
        <row r="52">
          <cell r="X52">
            <v>15000</v>
          </cell>
        </row>
        <row r="53">
          <cell r="X53">
            <v>83845.7</v>
          </cell>
        </row>
        <row r="54">
          <cell r="X54">
            <v>0</v>
          </cell>
        </row>
        <row r="55">
          <cell r="X55">
            <v>139399389.28</v>
          </cell>
        </row>
        <row r="56">
          <cell r="X56">
            <v>0</v>
          </cell>
        </row>
        <row r="57">
          <cell r="X57">
            <v>0</v>
          </cell>
        </row>
        <row r="58">
          <cell r="X58">
            <v>903633</v>
          </cell>
        </row>
        <row r="59">
          <cell r="X59">
            <v>136910.1</v>
          </cell>
        </row>
        <row r="61">
          <cell r="X61">
            <v>2411.46</v>
          </cell>
        </row>
        <row r="62">
          <cell r="X62">
            <v>0</v>
          </cell>
        </row>
        <row r="63">
          <cell r="X63">
            <v>1518794.88</v>
          </cell>
        </row>
        <row r="64">
          <cell r="X64">
            <v>-1400890.43</v>
          </cell>
        </row>
        <row r="65">
          <cell r="X65">
            <v>0</v>
          </cell>
        </row>
        <row r="66">
          <cell r="X66">
            <v>303781.78999999998</v>
          </cell>
        </row>
        <row r="67">
          <cell r="X67">
            <v>-31975562.379999999</v>
          </cell>
        </row>
        <row r="68">
          <cell r="X68">
            <v>61013691</v>
          </cell>
        </row>
        <row r="69">
          <cell r="X69">
            <v>0</v>
          </cell>
        </row>
        <row r="70">
          <cell r="X70">
            <v>-474402.14</v>
          </cell>
        </row>
        <row r="71">
          <cell r="X71">
            <v>29551324</v>
          </cell>
        </row>
        <row r="72">
          <cell r="X72">
            <v>-29551324</v>
          </cell>
        </row>
        <row r="73">
          <cell r="X73">
            <v>9957561</v>
          </cell>
        </row>
        <row r="74">
          <cell r="X74">
            <v>-9957561</v>
          </cell>
        </row>
        <row r="75">
          <cell r="X75">
            <v>-12375488</v>
          </cell>
        </row>
        <row r="76">
          <cell r="X76">
            <v>12375488</v>
          </cell>
        </row>
        <row r="77">
          <cell r="X77">
            <v>21409808</v>
          </cell>
        </row>
        <row r="78">
          <cell r="X78">
            <v>-21409808</v>
          </cell>
        </row>
        <row r="79">
          <cell r="X79">
            <v>4314835</v>
          </cell>
        </row>
        <row r="80">
          <cell r="X80">
            <v>0</v>
          </cell>
        </row>
        <row r="81">
          <cell r="X81">
            <v>-671033</v>
          </cell>
        </row>
        <row r="82">
          <cell r="X82">
            <v>671033</v>
          </cell>
        </row>
        <row r="83">
          <cell r="X83">
            <v>-30212669</v>
          </cell>
        </row>
        <row r="84">
          <cell r="X84">
            <v>30212669</v>
          </cell>
        </row>
        <row r="85">
          <cell r="X85">
            <v>-1644369</v>
          </cell>
        </row>
        <row r="86">
          <cell r="X86">
            <v>1644369</v>
          </cell>
        </row>
        <row r="87">
          <cell r="X87">
            <v>30464157</v>
          </cell>
        </row>
        <row r="88">
          <cell r="X88">
            <v>-30464157</v>
          </cell>
        </row>
        <row r="89">
          <cell r="X89">
            <v>37095681</v>
          </cell>
        </row>
        <row r="90">
          <cell r="X90">
            <v>0</v>
          </cell>
        </row>
        <row r="91">
          <cell r="X91">
            <v>3082771.22</v>
          </cell>
        </row>
        <row r="92">
          <cell r="X92">
            <v>0</v>
          </cell>
        </row>
        <row r="93">
          <cell r="X93">
            <v>0</v>
          </cell>
        </row>
        <row r="94">
          <cell r="X94">
            <v>0</v>
          </cell>
        </row>
        <row r="95">
          <cell r="X95">
            <v>2728070.07</v>
          </cell>
        </row>
        <row r="96">
          <cell r="X96">
            <v>-37095681</v>
          </cell>
        </row>
        <row r="97">
          <cell r="X97">
            <v>58918.25</v>
          </cell>
        </row>
        <row r="98">
          <cell r="X98">
            <v>206838.54</v>
          </cell>
        </row>
        <row r="99">
          <cell r="X99">
            <v>0</v>
          </cell>
        </row>
        <row r="100">
          <cell r="X100">
            <v>586633.03</v>
          </cell>
        </row>
        <row r="101">
          <cell r="X101">
            <v>457891.39</v>
          </cell>
        </row>
        <row r="102">
          <cell r="X102">
            <v>-38268817</v>
          </cell>
        </row>
        <row r="103">
          <cell r="X103">
            <v>38268817</v>
          </cell>
        </row>
        <row r="104">
          <cell r="X104">
            <v>1476620.67</v>
          </cell>
        </row>
        <row r="107">
          <cell r="X107">
            <v>250000</v>
          </cell>
        </row>
        <row r="108">
          <cell r="X108">
            <v>0</v>
          </cell>
        </row>
        <row r="109">
          <cell r="X109">
            <v>2023387.92</v>
          </cell>
        </row>
        <row r="110">
          <cell r="X110">
            <v>120156.13</v>
          </cell>
        </row>
        <row r="111">
          <cell r="X111">
            <v>79843.87</v>
          </cell>
        </row>
        <row r="112">
          <cell r="X112">
            <v>0</v>
          </cell>
        </row>
        <row r="113">
          <cell r="X113">
            <v>0</v>
          </cell>
        </row>
        <row r="118">
          <cell r="X118">
            <v>0</v>
          </cell>
        </row>
        <row r="119">
          <cell r="X119">
            <v>0</v>
          </cell>
        </row>
        <row r="120">
          <cell r="X120">
            <v>0</v>
          </cell>
        </row>
        <row r="121">
          <cell r="X121">
            <v>10000</v>
          </cell>
        </row>
        <row r="122">
          <cell r="X122">
            <v>0</v>
          </cell>
        </row>
        <row r="123">
          <cell r="X123">
            <v>0</v>
          </cell>
        </row>
        <row r="124">
          <cell r="X124">
            <v>167593.29999999999</v>
          </cell>
        </row>
        <row r="125">
          <cell r="X125">
            <v>0</v>
          </cell>
        </row>
        <row r="126">
          <cell r="X126">
            <v>0</v>
          </cell>
        </row>
        <row r="127">
          <cell r="X127">
            <v>16.29</v>
          </cell>
        </row>
        <row r="128">
          <cell r="X128">
            <v>0</v>
          </cell>
        </row>
        <row r="129">
          <cell r="X129">
            <v>0</v>
          </cell>
        </row>
        <row r="130">
          <cell r="X130">
            <v>0</v>
          </cell>
        </row>
        <row r="131">
          <cell r="X131">
            <v>0</v>
          </cell>
        </row>
        <row r="132">
          <cell r="X132">
            <v>0</v>
          </cell>
        </row>
        <row r="133">
          <cell r="X133">
            <v>0</v>
          </cell>
        </row>
        <row r="134">
          <cell r="X134">
            <v>0</v>
          </cell>
        </row>
        <row r="135">
          <cell r="X135">
            <v>39262803.880000003</v>
          </cell>
        </row>
        <row r="136">
          <cell r="X136">
            <v>1051763.32</v>
          </cell>
        </row>
        <row r="137">
          <cell r="X137">
            <v>15256064.07</v>
          </cell>
        </row>
        <row r="138">
          <cell r="X138">
            <v>123177.43</v>
          </cell>
        </row>
        <row r="139">
          <cell r="X139">
            <v>2873005.76</v>
          </cell>
        </row>
        <row r="140">
          <cell r="X140">
            <v>-228709.77</v>
          </cell>
        </row>
        <row r="141">
          <cell r="X141">
            <v>107024.51</v>
          </cell>
        </row>
        <row r="142">
          <cell r="X142">
            <v>835399.82</v>
          </cell>
        </row>
        <row r="143">
          <cell r="X143">
            <v>671052.84</v>
          </cell>
        </row>
        <row r="144">
          <cell r="X144">
            <v>0</v>
          </cell>
        </row>
        <row r="145">
          <cell r="X145">
            <v>-109472.79</v>
          </cell>
        </row>
        <row r="146">
          <cell r="X146">
            <v>3594250.98</v>
          </cell>
        </row>
        <row r="147">
          <cell r="X147">
            <v>0</v>
          </cell>
        </row>
        <row r="148">
          <cell r="X148">
            <v>0</v>
          </cell>
        </row>
        <row r="149">
          <cell r="X149">
            <v>278204.82</v>
          </cell>
        </row>
        <row r="150">
          <cell r="X150">
            <v>169602.13</v>
          </cell>
        </row>
        <row r="151">
          <cell r="X151">
            <v>133750.43</v>
          </cell>
        </row>
        <row r="152">
          <cell r="X152">
            <v>53995.63</v>
          </cell>
        </row>
        <row r="153">
          <cell r="X153">
            <v>67987.45</v>
          </cell>
        </row>
        <row r="154">
          <cell r="X154">
            <v>0</v>
          </cell>
        </row>
        <row r="155">
          <cell r="X155">
            <v>0</v>
          </cell>
        </row>
        <row r="156">
          <cell r="X156">
            <v>0</v>
          </cell>
        </row>
        <row r="157">
          <cell r="X157">
            <v>0</v>
          </cell>
        </row>
        <row r="158">
          <cell r="X158">
            <v>0</v>
          </cell>
        </row>
        <row r="159">
          <cell r="X159">
            <v>55624391.740000002</v>
          </cell>
        </row>
        <row r="160">
          <cell r="X160">
            <v>19738522.75</v>
          </cell>
        </row>
        <row r="161">
          <cell r="X161">
            <v>1925980.93</v>
          </cell>
        </row>
        <row r="162">
          <cell r="X162">
            <v>836293.53</v>
          </cell>
        </row>
        <row r="163">
          <cell r="X163">
            <v>0</v>
          </cell>
        </row>
        <row r="164">
          <cell r="X164">
            <v>12193153.66</v>
          </cell>
        </row>
        <row r="165">
          <cell r="X165">
            <v>5186470.41</v>
          </cell>
        </row>
        <row r="166">
          <cell r="X166">
            <v>0</v>
          </cell>
        </row>
        <row r="167">
          <cell r="X167">
            <v>-69646837.780000001</v>
          </cell>
        </row>
        <row r="168">
          <cell r="X168">
            <v>-25761286.690000001</v>
          </cell>
        </row>
        <row r="169">
          <cell r="X169">
            <v>15907681.85</v>
          </cell>
        </row>
        <row r="170">
          <cell r="X170">
            <v>-15907681.85</v>
          </cell>
        </row>
        <row r="171">
          <cell r="X171">
            <v>1343874</v>
          </cell>
        </row>
        <row r="172">
          <cell r="X172">
            <v>0</v>
          </cell>
        </row>
        <row r="173">
          <cell r="X173">
            <v>8010240.3300000001</v>
          </cell>
        </row>
        <row r="174">
          <cell r="X174">
            <v>0</v>
          </cell>
        </row>
        <row r="175">
          <cell r="X175">
            <v>0</v>
          </cell>
        </row>
        <row r="176">
          <cell r="X176">
            <v>3525032</v>
          </cell>
        </row>
        <row r="177">
          <cell r="X177">
            <v>0</v>
          </cell>
        </row>
        <row r="178">
          <cell r="X178">
            <v>0</v>
          </cell>
        </row>
        <row r="179">
          <cell r="X179">
            <v>38207</v>
          </cell>
        </row>
        <row r="180">
          <cell r="X180">
            <v>30222811</v>
          </cell>
        </row>
        <row r="181">
          <cell r="X181">
            <v>412105</v>
          </cell>
        </row>
        <row r="182">
          <cell r="X182">
            <v>0</v>
          </cell>
        </row>
        <row r="183">
          <cell r="X183">
            <v>13388081</v>
          </cell>
        </row>
        <row r="184">
          <cell r="X184">
            <v>9406145</v>
          </cell>
        </row>
        <row r="185">
          <cell r="X185">
            <v>0</v>
          </cell>
        </row>
        <row r="186">
          <cell r="X186">
            <v>0</v>
          </cell>
        </row>
        <row r="187">
          <cell r="X187">
            <v>0</v>
          </cell>
        </row>
        <row r="188">
          <cell r="X188">
            <v>97547630</v>
          </cell>
        </row>
        <row r="189">
          <cell r="X189">
            <v>702862</v>
          </cell>
        </row>
        <row r="190">
          <cell r="X190">
            <v>0</v>
          </cell>
        </row>
        <row r="191">
          <cell r="X191">
            <v>0</v>
          </cell>
        </row>
        <row r="192">
          <cell r="X192">
            <v>49562993</v>
          </cell>
        </row>
        <row r="193">
          <cell r="X193">
            <v>0</v>
          </cell>
        </row>
        <row r="194">
          <cell r="X194">
            <v>0</v>
          </cell>
        </row>
        <row r="195">
          <cell r="X195">
            <v>26120925.010000002</v>
          </cell>
        </row>
        <row r="196">
          <cell r="X196">
            <v>0</v>
          </cell>
        </row>
        <row r="197">
          <cell r="X197">
            <v>3873700</v>
          </cell>
        </row>
        <row r="199">
          <cell r="X199">
            <v>1092327</v>
          </cell>
        </row>
        <row r="200">
          <cell r="X200">
            <v>90157</v>
          </cell>
        </row>
        <row r="201">
          <cell r="X201">
            <v>0</v>
          </cell>
        </row>
        <row r="202">
          <cell r="X202">
            <v>0</v>
          </cell>
        </row>
        <row r="203">
          <cell r="X203">
            <v>92032</v>
          </cell>
        </row>
        <row r="204">
          <cell r="X204">
            <v>0</v>
          </cell>
        </row>
        <row r="205">
          <cell r="X205">
            <v>0</v>
          </cell>
        </row>
        <row r="206">
          <cell r="X206">
            <v>12352604</v>
          </cell>
        </row>
        <row r="207">
          <cell r="X207">
            <v>0</v>
          </cell>
        </row>
        <row r="208">
          <cell r="X208">
            <v>994798</v>
          </cell>
        </row>
        <row r="209">
          <cell r="X209">
            <v>0</v>
          </cell>
        </row>
        <row r="210">
          <cell r="X210">
            <v>0</v>
          </cell>
        </row>
        <row r="211">
          <cell r="X211">
            <v>0</v>
          </cell>
        </row>
        <row r="212">
          <cell r="X212">
            <v>0</v>
          </cell>
        </row>
        <row r="213">
          <cell r="X213">
            <v>-328169</v>
          </cell>
        </row>
        <row r="214">
          <cell r="X214">
            <v>835055</v>
          </cell>
        </row>
        <row r="215">
          <cell r="X215">
            <v>683992</v>
          </cell>
        </row>
        <row r="216">
          <cell r="X216">
            <v>0</v>
          </cell>
        </row>
        <row r="217">
          <cell r="X217">
            <v>0</v>
          </cell>
        </row>
        <row r="218">
          <cell r="X218">
            <v>0</v>
          </cell>
        </row>
        <row r="219">
          <cell r="X219">
            <v>0</v>
          </cell>
        </row>
        <row r="220">
          <cell r="X220">
            <v>0</v>
          </cell>
        </row>
        <row r="221">
          <cell r="X221">
            <v>88201</v>
          </cell>
        </row>
        <row r="222">
          <cell r="X222">
            <v>0</v>
          </cell>
        </row>
        <row r="223">
          <cell r="X223">
            <v>0</v>
          </cell>
        </row>
        <row r="224">
          <cell r="X224">
            <v>0</v>
          </cell>
        </row>
        <row r="225">
          <cell r="X225">
            <v>965215</v>
          </cell>
        </row>
        <row r="226">
          <cell r="X226">
            <v>0</v>
          </cell>
        </row>
        <row r="227">
          <cell r="X227">
            <v>0</v>
          </cell>
        </row>
        <row r="228">
          <cell r="X228">
            <v>0</v>
          </cell>
        </row>
        <row r="229">
          <cell r="X229">
            <v>0</v>
          </cell>
        </row>
        <row r="230">
          <cell r="X230">
            <v>0</v>
          </cell>
        </row>
        <row r="231">
          <cell r="X231">
            <v>0</v>
          </cell>
        </row>
        <row r="232">
          <cell r="X232">
            <v>159437</v>
          </cell>
        </row>
        <row r="233">
          <cell r="X233">
            <v>50872</v>
          </cell>
        </row>
        <row r="234">
          <cell r="X234">
            <v>0</v>
          </cell>
        </row>
        <row r="235">
          <cell r="X235">
            <v>0</v>
          </cell>
        </row>
        <row r="236">
          <cell r="X236">
            <v>7474</v>
          </cell>
        </row>
        <row r="237">
          <cell r="X237">
            <v>0</v>
          </cell>
        </row>
        <row r="238">
          <cell r="X238">
            <v>180399</v>
          </cell>
        </row>
        <row r="239">
          <cell r="X239">
            <v>0</v>
          </cell>
        </row>
        <row r="240">
          <cell r="X240">
            <v>35000</v>
          </cell>
        </row>
        <row r="241">
          <cell r="X241">
            <v>0</v>
          </cell>
        </row>
        <row r="242">
          <cell r="X242">
            <v>97507652.530000001</v>
          </cell>
        </row>
        <row r="243">
          <cell r="X243">
            <v>2161372</v>
          </cell>
        </row>
        <row r="244">
          <cell r="X244">
            <v>57618832.049999997</v>
          </cell>
        </row>
        <row r="245">
          <cell r="X245">
            <v>0</v>
          </cell>
        </row>
        <row r="246">
          <cell r="X246">
            <v>3744741.75</v>
          </cell>
        </row>
        <row r="247">
          <cell r="X247">
            <v>0</v>
          </cell>
        </row>
        <row r="248">
          <cell r="X248">
            <v>-1389080.42</v>
          </cell>
        </row>
        <row r="249">
          <cell r="X249">
            <v>2632164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3523538</v>
          </cell>
        </row>
        <row r="254">
          <cell r="X254">
            <v>1499910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5099184</v>
          </cell>
        </row>
        <row r="259">
          <cell r="X259">
            <v>60973447</v>
          </cell>
        </row>
        <row r="260">
          <cell r="X260">
            <v>923842</v>
          </cell>
        </row>
        <row r="261">
          <cell r="X261">
            <v>595243</v>
          </cell>
        </row>
        <row r="262">
          <cell r="X262">
            <v>0</v>
          </cell>
        </row>
        <row r="263">
          <cell r="X263">
            <v>1693075</v>
          </cell>
        </row>
        <row r="264">
          <cell r="X264">
            <v>85608</v>
          </cell>
        </row>
        <row r="265">
          <cell r="X265">
            <v>83</v>
          </cell>
        </row>
        <row r="266">
          <cell r="X266">
            <v>231242</v>
          </cell>
        </row>
        <row r="267">
          <cell r="X267">
            <v>478059</v>
          </cell>
        </row>
        <row r="268">
          <cell r="X268">
            <v>4238139</v>
          </cell>
        </row>
        <row r="269">
          <cell r="X269">
            <v>0</v>
          </cell>
        </row>
        <row r="270">
          <cell r="X270">
            <v>3199677</v>
          </cell>
        </row>
        <row r="271">
          <cell r="X271">
            <v>152615</v>
          </cell>
        </row>
        <row r="272">
          <cell r="X272">
            <v>19752372</v>
          </cell>
        </row>
        <row r="274">
          <cell r="X274">
            <v>0</v>
          </cell>
        </row>
        <row r="275">
          <cell r="X275">
            <v>861235</v>
          </cell>
        </row>
        <row r="276">
          <cell r="X276">
            <v>0</v>
          </cell>
        </row>
        <row r="277">
          <cell r="X277">
            <v>10691871</v>
          </cell>
        </row>
        <row r="278">
          <cell r="X278">
            <v>5933006</v>
          </cell>
        </row>
        <row r="279">
          <cell r="X279">
            <v>-1596460</v>
          </cell>
        </row>
        <row r="280">
          <cell r="X280">
            <v>0</v>
          </cell>
        </row>
        <row r="281">
          <cell r="X281">
            <v>2650671</v>
          </cell>
        </row>
        <row r="282">
          <cell r="X282">
            <v>-5798772</v>
          </cell>
        </row>
        <row r="283">
          <cell r="X283">
            <v>1495924</v>
          </cell>
        </row>
        <row r="284">
          <cell r="X284">
            <v>-9148063</v>
          </cell>
        </row>
        <row r="285">
          <cell r="X285">
            <v>697124</v>
          </cell>
        </row>
        <row r="286">
          <cell r="X286">
            <v>0</v>
          </cell>
        </row>
        <row r="287">
          <cell r="X287">
            <v>22019541</v>
          </cell>
        </row>
        <row r="288">
          <cell r="X288">
            <v>0</v>
          </cell>
        </row>
        <row r="289">
          <cell r="X289">
            <v>0</v>
          </cell>
        </row>
        <row r="291">
          <cell r="X291">
            <v>1000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1364225</v>
          </cell>
        </row>
        <row r="295">
          <cell r="X295">
            <v>-52355</v>
          </cell>
        </row>
        <row r="296">
          <cell r="X296">
            <v>274271</v>
          </cell>
        </row>
        <row r="297">
          <cell r="X297">
            <v>191384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-149798.54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-208540.97</v>
          </cell>
        </row>
        <row r="317">
          <cell r="X317">
            <v>-46712.12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-9491553</v>
          </cell>
        </row>
        <row r="326">
          <cell r="X326">
            <v>-5077197</v>
          </cell>
        </row>
        <row r="327">
          <cell r="X327">
            <v>-3897790.12</v>
          </cell>
        </row>
        <row r="328">
          <cell r="X328">
            <v>-2843230.67</v>
          </cell>
        </row>
        <row r="329">
          <cell r="X329">
            <v>0</v>
          </cell>
        </row>
        <row r="330">
          <cell r="X330">
            <v>-26459427</v>
          </cell>
        </row>
        <row r="331">
          <cell r="X331">
            <v>-2013008.31</v>
          </cell>
        </row>
        <row r="332">
          <cell r="X332">
            <v>-74867136.200000003</v>
          </cell>
        </row>
        <row r="333">
          <cell r="X333">
            <v>0</v>
          </cell>
        </row>
        <row r="334">
          <cell r="X334">
            <v>-4274068</v>
          </cell>
        </row>
        <row r="335">
          <cell r="X335">
            <v>0</v>
          </cell>
        </row>
        <row r="336">
          <cell r="X336">
            <v>31020738.43</v>
          </cell>
        </row>
        <row r="337">
          <cell r="X337">
            <v>67293789</v>
          </cell>
        </row>
        <row r="338">
          <cell r="X338">
            <v>-62912963.310000002</v>
          </cell>
        </row>
        <row r="339">
          <cell r="X339">
            <v>0</v>
          </cell>
        </row>
        <row r="345">
          <cell r="X345">
            <v>-330006222.67000002</v>
          </cell>
        </row>
        <row r="346">
          <cell r="X346">
            <v>-36854902</v>
          </cell>
        </row>
        <row r="347">
          <cell r="X347">
            <v>-26094841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-875277661.41999996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-43597226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-1773697</v>
          </cell>
        </row>
        <row r="365">
          <cell r="X365">
            <v>0</v>
          </cell>
        </row>
        <row r="366">
          <cell r="X366">
            <v>-57518080</v>
          </cell>
        </row>
        <row r="367">
          <cell r="X367">
            <v>-1370116</v>
          </cell>
        </row>
        <row r="368">
          <cell r="X368">
            <v>0</v>
          </cell>
        </row>
        <row r="369">
          <cell r="X369">
            <v>-6702603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-248764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-1137426</v>
          </cell>
        </row>
        <row r="387">
          <cell r="X387">
            <v>0</v>
          </cell>
        </row>
        <row r="388">
          <cell r="X388">
            <v>-1289301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-27394514</v>
          </cell>
        </row>
        <row r="397">
          <cell r="X397">
            <v>-106922</v>
          </cell>
        </row>
        <row r="398">
          <cell r="X398">
            <v>-41184165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3">
          <cell r="X403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-61013691</v>
          </cell>
        </row>
        <row r="410">
          <cell r="X410">
            <v>-4838837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-6594147</v>
          </cell>
        </row>
        <row r="415">
          <cell r="X415">
            <v>0</v>
          </cell>
        </row>
        <row r="416">
          <cell r="X416">
            <v>-744322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-1078440</v>
          </cell>
        </row>
        <row r="421">
          <cell r="X421">
            <v>0</v>
          </cell>
        </row>
        <row r="422">
          <cell r="X422">
            <v>3206876</v>
          </cell>
        </row>
        <row r="423">
          <cell r="X423">
            <v>-5949047</v>
          </cell>
        </row>
        <row r="424">
          <cell r="X424">
            <v>-1509955</v>
          </cell>
        </row>
        <row r="425">
          <cell r="X425">
            <v>0</v>
          </cell>
        </row>
        <row r="426">
          <cell r="X426">
            <v>-4828633</v>
          </cell>
        </row>
        <row r="427">
          <cell r="X427">
            <v>-315965</v>
          </cell>
        </row>
        <row r="428">
          <cell r="X428">
            <v>-48510</v>
          </cell>
        </row>
        <row r="429">
          <cell r="X429">
            <v>-17639594</v>
          </cell>
        </row>
        <row r="430">
          <cell r="X430">
            <v>0</v>
          </cell>
        </row>
        <row r="431">
          <cell r="X431">
            <v>-456667</v>
          </cell>
        </row>
        <row r="432">
          <cell r="X432">
            <v>-730000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-11015773</v>
          </cell>
        </row>
        <row r="439">
          <cell r="X439">
            <v>-13741985</v>
          </cell>
        </row>
        <row r="440">
          <cell r="X440">
            <v>-368113</v>
          </cell>
        </row>
        <row r="441">
          <cell r="X441">
            <v>0</v>
          </cell>
        </row>
        <row r="442">
          <cell r="X442">
            <v>-630253</v>
          </cell>
        </row>
        <row r="445">
          <cell r="X445">
            <v>-9739022081.1900024</v>
          </cell>
        </row>
        <row r="446">
          <cell r="X446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atch"/>
      <sheetName val="Assumption Desc"/>
      <sheetName val="Project Variables"/>
      <sheetName val="Assumptions"/>
      <sheetName val="OPS =&gt;"/>
      <sheetName val="Cal"/>
      <sheetName val="Cap Ex"/>
      <sheetName val="Gen"/>
      <sheetName val="Rev"/>
      <sheetName val="BPA"/>
      <sheetName val="Exp"/>
      <sheetName val="PSE Exp"/>
      <sheetName val="Dep"/>
      <sheetName val="Fed Incent"/>
      <sheetName val="Fin =&gt;"/>
      <sheetName val="Rev Req - PSE Only"/>
      <sheetName val="Financial Statements"/>
      <sheetName val="Cost of Capital"/>
      <sheetName val="Rep =&gt;"/>
      <sheetName val="Cap Summary"/>
      <sheetName val="O&amp;M Summary"/>
      <sheetName val="Links to Notes"/>
    </sheetNames>
    <sheetDataSet>
      <sheetData sheetId="0"/>
      <sheetData sheetId="1"/>
      <sheetData sheetId="2"/>
      <sheetData sheetId="3" refreshError="1">
        <row r="7">
          <cell r="C7">
            <v>39783</v>
          </cell>
        </row>
        <row r="8">
          <cell r="C8">
            <v>40298</v>
          </cell>
        </row>
        <row r="10">
          <cell r="C10">
            <v>25</v>
          </cell>
        </row>
        <row r="14">
          <cell r="C14">
            <v>91</v>
          </cell>
        </row>
        <row r="15">
          <cell r="C15">
            <v>365</v>
          </cell>
        </row>
        <row r="16">
          <cell r="C16">
            <v>3</v>
          </cell>
        </row>
        <row r="17">
          <cell r="C17">
            <v>12</v>
          </cell>
        </row>
        <row r="18">
          <cell r="C18">
            <v>4</v>
          </cell>
        </row>
        <row r="39">
          <cell r="C39">
            <v>0.32442639970337411</v>
          </cell>
        </row>
        <row r="40">
          <cell r="C40">
            <v>0.33196819923371645</v>
          </cell>
        </row>
        <row r="41">
          <cell r="C41">
            <v>0.26636744530960327</v>
          </cell>
        </row>
        <row r="42">
          <cell r="C42">
            <v>0.27903485354097141</v>
          </cell>
        </row>
        <row r="43">
          <cell r="C43">
            <v>0.2501578544061302</v>
          </cell>
        </row>
        <row r="44">
          <cell r="C44">
            <v>0.24490322580645157</v>
          </cell>
        </row>
        <row r="45">
          <cell r="C45">
            <v>0.23888620689655166</v>
          </cell>
        </row>
        <row r="46">
          <cell r="C46">
            <v>0.32055580274378936</v>
          </cell>
        </row>
        <row r="50">
          <cell r="C50">
            <v>149</v>
          </cell>
        </row>
        <row r="55">
          <cell r="C55">
            <v>0</v>
          </cell>
        </row>
        <row r="56">
          <cell r="C56">
            <v>40756</v>
          </cell>
        </row>
        <row r="60">
          <cell r="C60">
            <v>0.29675817541921723</v>
          </cell>
        </row>
        <row r="61">
          <cell r="C61">
            <v>0</v>
          </cell>
        </row>
        <row r="62">
          <cell r="C62">
            <v>39783</v>
          </cell>
        </row>
        <row r="63">
          <cell r="C63">
            <v>1.8749999999999999E-2</v>
          </cell>
        </row>
        <row r="64">
          <cell r="C64">
            <v>40725</v>
          </cell>
        </row>
        <row r="65">
          <cell r="C65">
            <v>7.4999999999999997E-2</v>
          </cell>
        </row>
        <row r="66">
          <cell r="C66">
            <v>41456</v>
          </cell>
        </row>
        <row r="70">
          <cell r="C70">
            <v>0</v>
          </cell>
        </row>
        <row r="72">
          <cell r="C72">
            <v>2492146.0000000005</v>
          </cell>
        </row>
        <row r="73">
          <cell r="C73">
            <v>58544801.148161411</v>
          </cell>
        </row>
        <row r="77">
          <cell r="C77">
            <v>7759999.9999999991</v>
          </cell>
        </row>
        <row r="81">
          <cell r="C81">
            <v>67643800.422416732</v>
          </cell>
        </row>
        <row r="82">
          <cell r="C82">
            <v>823758690.351969</v>
          </cell>
        </row>
        <row r="136">
          <cell r="C136">
            <v>92.699999999999989</v>
          </cell>
        </row>
        <row r="137">
          <cell r="C137">
            <v>200</v>
          </cell>
        </row>
        <row r="138">
          <cell r="C138">
            <v>41487</v>
          </cell>
        </row>
        <row r="141">
          <cell r="C141">
            <v>1.2</v>
          </cell>
        </row>
        <row r="142">
          <cell r="C142">
            <v>8.4049999999999994</v>
          </cell>
        </row>
        <row r="143">
          <cell r="C143">
            <v>2.5000000000000001E-2</v>
          </cell>
        </row>
        <row r="144">
          <cell r="C144">
            <v>2015</v>
          </cell>
        </row>
        <row r="147">
          <cell r="C147" t="str">
            <v>See Schedule</v>
          </cell>
        </row>
        <row r="148">
          <cell r="C148" t="str">
            <v>See Schedule</v>
          </cell>
        </row>
        <row r="149">
          <cell r="C149">
            <v>0</v>
          </cell>
        </row>
        <row r="150">
          <cell r="C150">
            <v>2.5000000000000001E-2</v>
          </cell>
        </row>
        <row r="151">
          <cell r="C151">
            <v>0</v>
          </cell>
        </row>
        <row r="152">
          <cell r="C152">
            <v>2.5000000000000001E-2</v>
          </cell>
        </row>
        <row r="153">
          <cell r="C153">
            <v>0</v>
          </cell>
        </row>
        <row r="154">
          <cell r="C154">
            <v>2.5000000000000001E-2</v>
          </cell>
        </row>
        <row r="155">
          <cell r="C155">
            <v>0</v>
          </cell>
        </row>
        <row r="156">
          <cell r="C156">
            <v>2.5000000000000001E-2</v>
          </cell>
        </row>
        <row r="157">
          <cell r="C157">
            <v>0</v>
          </cell>
        </row>
        <row r="158">
          <cell r="C158">
            <v>2.5000000000000001E-2</v>
          </cell>
        </row>
        <row r="159">
          <cell r="C159">
            <v>0</v>
          </cell>
        </row>
        <row r="160">
          <cell r="C160">
            <v>2.5000000000000001E-2</v>
          </cell>
        </row>
        <row r="161">
          <cell r="C161">
            <v>2</v>
          </cell>
        </row>
        <row r="162">
          <cell r="C162">
            <v>34698.300000000003</v>
          </cell>
        </row>
        <row r="163">
          <cell r="C163">
            <v>3991.3500000000004</v>
          </cell>
        </row>
        <row r="164">
          <cell r="C164">
            <v>2.5000000000000001E-2</v>
          </cell>
        </row>
        <row r="165">
          <cell r="C165">
            <v>3.3901237499999999</v>
          </cell>
        </row>
        <row r="166">
          <cell r="C166">
            <v>2.3963133320003376E-2</v>
          </cell>
        </row>
        <row r="167">
          <cell r="C167">
            <v>668859377.29073048</v>
          </cell>
        </row>
        <row r="168">
          <cell r="C168">
            <v>7.6999999999999996E-4</v>
          </cell>
        </row>
        <row r="169">
          <cell r="C169">
            <v>2.5000000000000001E-2</v>
          </cell>
        </row>
        <row r="170">
          <cell r="C170">
            <v>3.2147651006711406</v>
          </cell>
        </row>
        <row r="171">
          <cell r="C171">
            <v>2.5000000000000001E-2</v>
          </cell>
        </row>
        <row r="172">
          <cell r="C172">
            <v>0.38781798000000001</v>
          </cell>
        </row>
        <row r="173">
          <cell r="C173">
            <v>10.89</v>
          </cell>
        </row>
        <row r="174">
          <cell r="C174">
            <v>0.91200000000000003</v>
          </cell>
        </row>
        <row r="175">
          <cell r="C175">
            <v>762014994.23957789</v>
          </cell>
        </row>
        <row r="177">
          <cell r="C177">
            <v>0</v>
          </cell>
        </row>
        <row r="180">
          <cell r="C180" t="str">
            <v>Half-Year</v>
          </cell>
        </row>
        <row r="181">
          <cell r="C181">
            <v>0</v>
          </cell>
        </row>
        <row r="182">
          <cell r="C182">
            <v>753042430.38369834</v>
          </cell>
        </row>
        <row r="183">
          <cell r="C183">
            <v>0</v>
          </cell>
        </row>
        <row r="184">
          <cell r="C184">
            <v>0</v>
          </cell>
        </row>
        <row r="185">
          <cell r="C185">
            <v>0</v>
          </cell>
        </row>
        <row r="186">
          <cell r="C186">
            <v>0</v>
          </cell>
        </row>
        <row r="187">
          <cell r="C187">
            <v>753042430.38369834</v>
          </cell>
        </row>
        <row r="190">
          <cell r="C190">
            <v>10660479.333333334</v>
          </cell>
        </row>
        <row r="191">
          <cell r="C191">
            <v>747753409.87047422</v>
          </cell>
        </row>
        <row r="192">
          <cell r="C192">
            <v>6800000</v>
          </cell>
        </row>
        <row r="196">
          <cell r="C196">
            <v>0</v>
          </cell>
        </row>
        <row r="197">
          <cell r="C197">
            <v>10</v>
          </cell>
        </row>
        <row r="198">
          <cell r="C198">
            <v>671709793.54075801</v>
          </cell>
        </row>
        <row r="199">
          <cell r="C199">
            <v>0.5</v>
          </cell>
        </row>
        <row r="200">
          <cell r="C200">
            <v>0</v>
          </cell>
        </row>
        <row r="201">
          <cell r="C201">
            <v>40</v>
          </cell>
        </row>
        <row r="202">
          <cell r="C202">
            <v>1</v>
          </cell>
        </row>
        <row r="203">
          <cell r="C203">
            <v>0.3</v>
          </cell>
        </row>
        <row r="204">
          <cell r="C204">
            <v>40</v>
          </cell>
        </row>
        <row r="205">
          <cell r="C205">
            <v>0</v>
          </cell>
        </row>
        <row r="213">
          <cell r="C213">
            <v>6.8890947500000008E-2</v>
          </cell>
        </row>
        <row r="214">
          <cell r="C214">
            <v>8.0969150000000017E-2</v>
          </cell>
        </row>
        <row r="215">
          <cell r="C215">
            <v>0.10598607307692309</v>
          </cell>
        </row>
        <row r="216">
          <cell r="C216">
            <v>3.5665000000000002E-2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ase Acquisitions"/>
      <sheetName val="Explain ERG Budget Updates"/>
      <sheetName val="Diff Base Costs less v5"/>
      <sheetName val="Base Costs v5"/>
      <sheetName val="Base Costs"/>
      <sheetName val="Resources"/>
      <sheetName val="Wind Own"/>
      <sheetName val="Wind PPA"/>
      <sheetName val="Distressed CCGT &amp; DF"/>
      <sheetName val="Geothermal"/>
      <sheetName val="Hydro PPA"/>
      <sheetName val="Hydro Own"/>
      <sheetName val="LFG"/>
      <sheetName val="Pure Cost LFG"/>
      <sheetName val="IGCC"/>
      <sheetName val="LMS Ownership"/>
      <sheetName val="Tenaska Tolling"/>
      <sheetName val="New CCGT"/>
      <sheetName val="Ormat"/>
      <sheetName val="Colstrip Upg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8">
          <cell r="E68">
            <v>2.5000000000000001E-2</v>
          </cell>
          <cell r="J68">
            <v>4</v>
          </cell>
        </row>
        <row r="69">
          <cell r="E69">
            <v>2007</v>
          </cell>
          <cell r="J69">
            <v>14</v>
          </cell>
        </row>
        <row r="70">
          <cell r="E70">
            <v>2008</v>
          </cell>
          <cell r="J70">
            <v>21</v>
          </cell>
        </row>
        <row r="71">
          <cell r="J71">
            <v>23</v>
          </cell>
        </row>
        <row r="72">
          <cell r="J72">
            <v>28</v>
          </cell>
        </row>
        <row r="73">
          <cell r="J73">
            <v>30</v>
          </cell>
        </row>
        <row r="74">
          <cell r="J74">
            <v>32</v>
          </cell>
        </row>
        <row r="75">
          <cell r="J75">
            <v>43</v>
          </cell>
        </row>
        <row r="76">
          <cell r="J76">
            <v>44</v>
          </cell>
        </row>
        <row r="77">
          <cell r="D77">
            <v>125</v>
          </cell>
        </row>
        <row r="78">
          <cell r="D78">
            <v>74.6875</v>
          </cell>
        </row>
      </sheetData>
      <sheetData sheetId="7" refreshError="1">
        <row r="7">
          <cell r="B7" t="str">
            <v>Nameplate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VC Disallow by CY Q406"/>
      <sheetName val="VC Disallow by CY Q306"/>
      <sheetName val="Disallowance by Calendar Year"/>
      <sheetName val="Summary by Calendar Year"/>
      <sheetName val="Summary by PCA Period"/>
      <sheetName val="Data for Summaries==&gt;"/>
      <sheetName val="DATA"/>
      <sheetName val="Data to Update Quarterly==&gt;"/>
      <sheetName val="Quarter End Price_Gen_Cost"/>
      <sheetName val="Quarter End KW Information"/>
      <sheetName val="Hedge Data"/>
      <sheetName val="Ex D (2)"/>
      <sheetName val="2006 GRC Updates ==&gt;"/>
      <sheetName val="Ex D-1 06 GRC"/>
      <sheetName val="Tenaska 06 GRC"/>
      <sheetName val="Other Information==&gt;"/>
      <sheetName val="Fixed Rate_HR"/>
      <sheetName val="WUTC EXHIBIT B Rev2"/>
      <sheetName val="page 1 VC"/>
      <sheetName val="Summary by Year w Tax Refund"/>
      <sheetName val="Tax Refund"/>
      <sheetName val="Tax Issue"/>
      <sheetName val="Hedge Data 2"/>
      <sheetName val="Exhibit D 09GRC"/>
      <sheetName val="Ex D Revised 12-31-08"/>
      <sheetName val="Ex D REVISED 11-30-08"/>
      <sheetName val="Ex D 4.15.10 DRAFT"/>
      <sheetName val="Ex D REVISED 4-4-08"/>
      <sheetName val="Hedge Data old example"/>
      <sheetName val="Ex D (2)-previous"/>
      <sheetName val="To J Eldredge 3.28.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A5" t="str">
            <v>Period</v>
          </cell>
          <cell r="D5" t="str">
            <v>Plant HR</v>
          </cell>
          <cell r="AA5" t="str">
            <v>Amort</v>
          </cell>
          <cell r="AB5" t="str">
            <v>Asset</v>
          </cell>
        </row>
        <row r="6">
          <cell r="D6">
            <v>35796</v>
          </cell>
          <cell r="AA6">
            <v>162666.66666666666</v>
          </cell>
          <cell r="AB6">
            <v>0</v>
          </cell>
        </row>
        <row r="7">
          <cell r="D7">
            <v>35827</v>
          </cell>
          <cell r="AA7">
            <v>162666.66666666666</v>
          </cell>
          <cell r="AB7">
            <v>0</v>
          </cell>
        </row>
        <row r="8">
          <cell r="D8">
            <v>35855</v>
          </cell>
          <cell r="AA8">
            <v>162666.66666666666</v>
          </cell>
          <cell r="AB8">
            <v>0</v>
          </cell>
        </row>
        <row r="9">
          <cell r="D9">
            <v>35886</v>
          </cell>
          <cell r="AA9">
            <v>162666.66666666666</v>
          </cell>
          <cell r="AB9">
            <v>0</v>
          </cell>
        </row>
        <row r="10">
          <cell r="D10">
            <v>35916</v>
          </cell>
          <cell r="AA10">
            <v>162666.66666666666</v>
          </cell>
          <cell r="AB10">
            <v>0</v>
          </cell>
        </row>
        <row r="11">
          <cell r="D11">
            <v>35947</v>
          </cell>
          <cell r="AA11">
            <v>162666.66666666666</v>
          </cell>
          <cell r="AB11">
            <v>0</v>
          </cell>
        </row>
        <row r="12">
          <cell r="D12">
            <v>35977</v>
          </cell>
          <cell r="AA12">
            <v>162666.66666666666</v>
          </cell>
          <cell r="AB12">
            <v>0</v>
          </cell>
        </row>
        <row r="13">
          <cell r="D13">
            <v>36008</v>
          </cell>
          <cell r="AA13">
            <v>162666.66666666666</v>
          </cell>
          <cell r="AB13">
            <v>0</v>
          </cell>
        </row>
        <row r="14">
          <cell r="D14">
            <v>36039</v>
          </cell>
          <cell r="AA14">
            <v>162666.66666666666</v>
          </cell>
          <cell r="AB14">
            <v>0</v>
          </cell>
        </row>
        <row r="15">
          <cell r="D15">
            <v>36069</v>
          </cell>
          <cell r="AA15">
            <v>162666.66666666666</v>
          </cell>
          <cell r="AB15">
            <v>0</v>
          </cell>
        </row>
        <row r="16">
          <cell r="D16">
            <v>36100</v>
          </cell>
          <cell r="AA16">
            <v>162666.66666666666</v>
          </cell>
          <cell r="AB16">
            <v>0</v>
          </cell>
        </row>
        <row r="17">
          <cell r="D17">
            <v>36130</v>
          </cell>
          <cell r="AA17">
            <v>162666.66666666666</v>
          </cell>
          <cell r="AB17">
            <v>0</v>
          </cell>
        </row>
        <row r="18">
          <cell r="D18">
            <v>36161</v>
          </cell>
          <cell r="AA18">
            <v>321916.66666666669</v>
          </cell>
          <cell r="AB18">
            <v>0</v>
          </cell>
        </row>
        <row r="19">
          <cell r="D19">
            <v>36192</v>
          </cell>
          <cell r="AA19">
            <v>321916.66666666669</v>
          </cell>
          <cell r="AB19">
            <v>0</v>
          </cell>
        </row>
        <row r="20">
          <cell r="D20">
            <v>36220</v>
          </cell>
          <cell r="AA20">
            <v>321916.66666666669</v>
          </cell>
          <cell r="AB20">
            <v>0</v>
          </cell>
        </row>
        <row r="21">
          <cell r="D21">
            <v>36251</v>
          </cell>
          <cell r="AA21">
            <v>321916.66666666669</v>
          </cell>
          <cell r="AB21">
            <v>0</v>
          </cell>
        </row>
        <row r="22">
          <cell r="D22">
            <v>36281</v>
          </cell>
          <cell r="AA22">
            <v>321916.66666666669</v>
          </cell>
          <cell r="AB22">
            <v>0</v>
          </cell>
        </row>
        <row r="23">
          <cell r="D23">
            <v>36312</v>
          </cell>
          <cell r="AA23">
            <v>321916.66666666669</v>
          </cell>
          <cell r="AB23">
            <v>0</v>
          </cell>
        </row>
        <row r="24">
          <cell r="D24">
            <v>36342</v>
          </cell>
          <cell r="AA24">
            <v>321916.66666666669</v>
          </cell>
          <cell r="AB24">
            <v>0</v>
          </cell>
        </row>
        <row r="25">
          <cell r="D25">
            <v>36373</v>
          </cell>
          <cell r="AA25">
            <v>321916.66666666669</v>
          </cell>
          <cell r="AB25">
            <v>0</v>
          </cell>
        </row>
        <row r="26">
          <cell r="D26">
            <v>36404</v>
          </cell>
          <cell r="AA26">
            <v>321916.66666666669</v>
          </cell>
          <cell r="AB26">
            <v>0</v>
          </cell>
        </row>
        <row r="27">
          <cell r="D27">
            <v>36434</v>
          </cell>
          <cell r="AA27">
            <v>321916.66666666669</v>
          </cell>
          <cell r="AB27">
            <v>0</v>
          </cell>
        </row>
        <row r="28">
          <cell r="D28">
            <v>36465</v>
          </cell>
          <cell r="AA28">
            <v>321916.66666666669</v>
          </cell>
          <cell r="AB28">
            <v>0</v>
          </cell>
        </row>
        <row r="29">
          <cell r="D29">
            <v>36495</v>
          </cell>
          <cell r="AA29">
            <v>321916.66666666669</v>
          </cell>
          <cell r="AB29">
            <v>0</v>
          </cell>
        </row>
        <row r="30">
          <cell r="D30">
            <v>36526</v>
          </cell>
          <cell r="AA30">
            <v>455250</v>
          </cell>
          <cell r="AB30">
            <v>0</v>
          </cell>
        </row>
        <row r="31">
          <cell r="D31">
            <v>36557</v>
          </cell>
          <cell r="AA31">
            <v>455250</v>
          </cell>
          <cell r="AB31">
            <v>0</v>
          </cell>
        </row>
        <row r="32">
          <cell r="D32">
            <v>36586</v>
          </cell>
          <cell r="AA32">
            <v>455250</v>
          </cell>
          <cell r="AB32">
            <v>0</v>
          </cell>
        </row>
        <row r="33">
          <cell r="D33">
            <v>36617</v>
          </cell>
          <cell r="AA33">
            <v>455250</v>
          </cell>
          <cell r="AB33">
            <v>0</v>
          </cell>
        </row>
        <row r="34">
          <cell r="D34">
            <v>36647</v>
          </cell>
          <cell r="AA34">
            <v>455250</v>
          </cell>
          <cell r="AB34">
            <v>0</v>
          </cell>
        </row>
        <row r="35">
          <cell r="D35">
            <v>36678</v>
          </cell>
          <cell r="AA35">
            <v>455250</v>
          </cell>
          <cell r="AB35">
            <v>0</v>
          </cell>
        </row>
        <row r="36">
          <cell r="D36">
            <v>36708</v>
          </cell>
          <cell r="AA36">
            <v>455250</v>
          </cell>
          <cell r="AB36">
            <v>0</v>
          </cell>
        </row>
        <row r="37">
          <cell r="D37">
            <v>36739</v>
          </cell>
          <cell r="AA37">
            <v>455250</v>
          </cell>
          <cell r="AB37">
            <v>0</v>
          </cell>
        </row>
        <row r="38">
          <cell r="D38">
            <v>36770</v>
          </cell>
          <cell r="AA38">
            <v>455250</v>
          </cell>
          <cell r="AB38">
            <v>0</v>
          </cell>
        </row>
        <row r="39">
          <cell r="D39">
            <v>36800</v>
          </cell>
          <cell r="AA39">
            <v>455250</v>
          </cell>
          <cell r="AB39">
            <v>0</v>
          </cell>
        </row>
        <row r="40">
          <cell r="D40">
            <v>36831</v>
          </cell>
          <cell r="AA40">
            <v>455250</v>
          </cell>
          <cell r="AB40">
            <v>0</v>
          </cell>
        </row>
        <row r="41">
          <cell r="D41">
            <v>36861</v>
          </cell>
          <cell r="AA41">
            <v>455250</v>
          </cell>
          <cell r="AB41">
            <v>0</v>
          </cell>
        </row>
        <row r="42">
          <cell r="D42">
            <v>36892</v>
          </cell>
          <cell r="AA42">
            <v>615166.66666666663</v>
          </cell>
          <cell r="AB42">
            <v>0</v>
          </cell>
        </row>
        <row r="43">
          <cell r="D43">
            <v>36923</v>
          </cell>
          <cell r="AA43">
            <v>615166.66666666663</v>
          </cell>
          <cell r="AB43">
            <v>0</v>
          </cell>
        </row>
        <row r="44">
          <cell r="D44">
            <v>36951</v>
          </cell>
          <cell r="AA44">
            <v>615166.66666666663</v>
          </cell>
          <cell r="AB44">
            <v>0</v>
          </cell>
        </row>
        <row r="45">
          <cell r="D45">
            <v>36982</v>
          </cell>
          <cell r="AA45">
            <v>615166.66666666663</v>
          </cell>
          <cell r="AB45">
            <v>0</v>
          </cell>
        </row>
        <row r="46">
          <cell r="D46">
            <v>37012</v>
          </cell>
          <cell r="AA46">
            <v>615166.66666666663</v>
          </cell>
          <cell r="AB46">
            <v>0</v>
          </cell>
        </row>
        <row r="47">
          <cell r="D47">
            <v>37043</v>
          </cell>
          <cell r="AA47">
            <v>615166.66666666663</v>
          </cell>
          <cell r="AB47">
            <v>0</v>
          </cell>
        </row>
        <row r="48">
          <cell r="D48">
            <v>37073</v>
          </cell>
          <cell r="AA48">
            <v>615166.66666666663</v>
          </cell>
          <cell r="AB48">
            <v>0</v>
          </cell>
        </row>
        <row r="49">
          <cell r="D49">
            <v>37104</v>
          </cell>
          <cell r="AA49">
            <v>615166.66666666663</v>
          </cell>
          <cell r="AB49">
            <v>0</v>
          </cell>
        </row>
        <row r="50">
          <cell r="D50">
            <v>37135</v>
          </cell>
          <cell r="AA50">
            <v>615166.66666666663</v>
          </cell>
          <cell r="AB50">
            <v>0</v>
          </cell>
        </row>
        <row r="51">
          <cell r="D51">
            <v>37165</v>
          </cell>
          <cell r="AA51">
            <v>615166.66666666663</v>
          </cell>
          <cell r="AB51">
            <v>0</v>
          </cell>
        </row>
        <row r="52">
          <cell r="D52">
            <v>37196</v>
          </cell>
          <cell r="AA52">
            <v>615166.66666666663</v>
          </cell>
          <cell r="AB52">
            <v>0</v>
          </cell>
        </row>
        <row r="53">
          <cell r="D53">
            <v>37226</v>
          </cell>
          <cell r="AA53">
            <v>615166.66666666663</v>
          </cell>
          <cell r="AB53">
            <v>0</v>
          </cell>
        </row>
        <row r="54">
          <cell r="D54">
            <v>37257</v>
          </cell>
          <cell r="AA54">
            <v>791166.66666666663</v>
          </cell>
          <cell r="AB54">
            <v>0</v>
          </cell>
        </row>
        <row r="55">
          <cell r="D55">
            <v>37288</v>
          </cell>
          <cell r="AA55">
            <v>791166.66666666663</v>
          </cell>
          <cell r="AB55">
            <v>0</v>
          </cell>
        </row>
        <row r="56">
          <cell r="D56">
            <v>37316</v>
          </cell>
          <cell r="AA56">
            <v>791166.66666666663</v>
          </cell>
          <cell r="AB56">
            <v>0</v>
          </cell>
        </row>
        <row r="57">
          <cell r="D57">
            <v>37347</v>
          </cell>
          <cell r="AA57">
            <v>791166.66666666663</v>
          </cell>
          <cell r="AB57">
            <v>0</v>
          </cell>
        </row>
        <row r="58">
          <cell r="D58">
            <v>37377</v>
          </cell>
          <cell r="AA58">
            <v>791166.66666666663</v>
          </cell>
          <cell r="AB58">
            <v>0</v>
          </cell>
        </row>
        <row r="59">
          <cell r="D59">
            <v>37408</v>
          </cell>
          <cell r="AA59">
            <v>791166.66666666663</v>
          </cell>
          <cell r="AB59">
            <v>0</v>
          </cell>
        </row>
        <row r="60">
          <cell r="A60" t="str">
            <v>PCA1</v>
          </cell>
          <cell r="D60">
            <v>37438</v>
          </cell>
          <cell r="AA60">
            <v>791166.66666666663</v>
          </cell>
          <cell r="AB60">
            <v>2134470.865384615</v>
          </cell>
        </row>
        <row r="61">
          <cell r="A61" t="str">
            <v>PCA1</v>
          </cell>
          <cell r="D61">
            <v>37469</v>
          </cell>
          <cell r="AA61">
            <v>791166.66666666663</v>
          </cell>
          <cell r="AB61">
            <v>2134470.865384615</v>
          </cell>
        </row>
        <row r="62">
          <cell r="A62" t="str">
            <v>PCA1</v>
          </cell>
          <cell r="D62">
            <v>37500</v>
          </cell>
          <cell r="AA62">
            <v>791166.66666666663</v>
          </cell>
          <cell r="AB62">
            <v>2134470.865384615</v>
          </cell>
        </row>
        <row r="63">
          <cell r="A63" t="str">
            <v>PCA1</v>
          </cell>
          <cell r="D63">
            <v>37530</v>
          </cell>
          <cell r="AA63">
            <v>791166.66666666663</v>
          </cell>
          <cell r="AB63">
            <v>2134470.865384615</v>
          </cell>
        </row>
        <row r="64">
          <cell r="A64" t="str">
            <v>PCA1</v>
          </cell>
          <cell r="D64">
            <v>37561</v>
          </cell>
          <cell r="AA64">
            <v>791166.66666666663</v>
          </cell>
          <cell r="AB64">
            <v>2134470.865384615</v>
          </cell>
        </row>
        <row r="65">
          <cell r="A65" t="str">
            <v>PCA1</v>
          </cell>
          <cell r="D65">
            <v>37591</v>
          </cell>
          <cell r="AA65">
            <v>791166.66666666663</v>
          </cell>
          <cell r="AB65">
            <v>2134470.865384615</v>
          </cell>
        </row>
        <row r="66">
          <cell r="A66" t="str">
            <v>PCA1</v>
          </cell>
          <cell r="D66">
            <v>37622</v>
          </cell>
          <cell r="AA66">
            <v>993666.66666666663</v>
          </cell>
          <cell r="AB66">
            <v>2134470.865384615</v>
          </cell>
        </row>
        <row r="67">
          <cell r="A67" t="str">
            <v>PCA1</v>
          </cell>
          <cell r="D67">
            <v>37653</v>
          </cell>
          <cell r="AA67">
            <v>993666.66666666663</v>
          </cell>
          <cell r="AB67">
            <v>2134470.865384615</v>
          </cell>
        </row>
        <row r="68">
          <cell r="A68" t="str">
            <v>PCA1</v>
          </cell>
          <cell r="D68">
            <v>37681</v>
          </cell>
          <cell r="AA68">
            <v>993666.66666666663</v>
          </cell>
          <cell r="AB68">
            <v>2134470.865384615</v>
          </cell>
        </row>
        <row r="69">
          <cell r="A69" t="str">
            <v>PCA1</v>
          </cell>
          <cell r="D69">
            <v>37712</v>
          </cell>
          <cell r="AA69">
            <v>993666.66666666663</v>
          </cell>
          <cell r="AB69">
            <v>2134470.865384615</v>
          </cell>
        </row>
        <row r="70">
          <cell r="A70" t="str">
            <v>PCA1</v>
          </cell>
          <cell r="D70">
            <v>37742</v>
          </cell>
          <cell r="AA70">
            <v>993666.66666666663</v>
          </cell>
          <cell r="AB70">
            <v>2134470.865384615</v>
          </cell>
        </row>
        <row r="71">
          <cell r="A71" t="str">
            <v>PCA1</v>
          </cell>
          <cell r="D71">
            <v>37773</v>
          </cell>
          <cell r="AA71">
            <v>993666.66666666663</v>
          </cell>
          <cell r="AB71">
            <v>2134470.865384615</v>
          </cell>
        </row>
        <row r="72">
          <cell r="A72" t="str">
            <v>PCA2</v>
          </cell>
          <cell r="D72">
            <v>37803</v>
          </cell>
          <cell r="AA72">
            <v>993666.66666666663</v>
          </cell>
          <cell r="AB72">
            <v>2024975.5448717945</v>
          </cell>
        </row>
        <row r="73">
          <cell r="A73" t="str">
            <v>PCA2</v>
          </cell>
          <cell r="D73">
            <v>37834</v>
          </cell>
          <cell r="AA73">
            <v>993666.66666666663</v>
          </cell>
          <cell r="AB73">
            <v>2024975.5448717945</v>
          </cell>
        </row>
        <row r="74">
          <cell r="A74" t="str">
            <v>PCA2</v>
          </cell>
          <cell r="D74">
            <v>37865</v>
          </cell>
          <cell r="AA74">
            <v>993666.66666666663</v>
          </cell>
          <cell r="AB74">
            <v>2024975.5448717945</v>
          </cell>
        </row>
        <row r="75">
          <cell r="A75" t="str">
            <v>PCA2</v>
          </cell>
          <cell r="D75">
            <v>37895</v>
          </cell>
          <cell r="AA75">
            <v>993666.66666666663</v>
          </cell>
          <cell r="AB75">
            <v>2024975.5448717945</v>
          </cell>
        </row>
        <row r="76">
          <cell r="A76" t="str">
            <v>PCA2</v>
          </cell>
          <cell r="D76">
            <v>37926</v>
          </cell>
          <cell r="AA76">
            <v>993666.66666666663</v>
          </cell>
          <cell r="AB76">
            <v>2024975.5448717945</v>
          </cell>
        </row>
        <row r="77">
          <cell r="A77" t="str">
            <v>PCA2</v>
          </cell>
          <cell r="D77">
            <v>37956</v>
          </cell>
          <cell r="AA77">
            <v>993666.66666666663</v>
          </cell>
          <cell r="AB77">
            <v>2024975.5448717945</v>
          </cell>
        </row>
        <row r="78">
          <cell r="A78" t="str">
            <v>PCA2</v>
          </cell>
          <cell r="D78">
            <v>37987</v>
          </cell>
          <cell r="AA78">
            <v>1228666.6666666667</v>
          </cell>
          <cell r="AB78">
            <v>2024975.5448717945</v>
          </cell>
        </row>
        <row r="79">
          <cell r="A79" t="str">
            <v>PCA2</v>
          </cell>
          <cell r="D79">
            <v>38018</v>
          </cell>
          <cell r="AA79">
            <v>1228666.6666666667</v>
          </cell>
          <cell r="AB79">
            <v>2024975.5448717945</v>
          </cell>
        </row>
        <row r="80">
          <cell r="A80" t="str">
            <v>PCA2</v>
          </cell>
          <cell r="D80">
            <v>38047</v>
          </cell>
          <cell r="AA80">
            <v>1228666.6666666667</v>
          </cell>
          <cell r="AB80">
            <v>2024975.5448717945</v>
          </cell>
        </row>
        <row r="81">
          <cell r="A81" t="str">
            <v>PCA2</v>
          </cell>
          <cell r="D81">
            <v>38078</v>
          </cell>
          <cell r="AA81">
            <v>1228666.6666666667</v>
          </cell>
          <cell r="AB81">
            <v>2024975.5448717945</v>
          </cell>
        </row>
        <row r="82">
          <cell r="A82" t="str">
            <v>PCA2</v>
          </cell>
          <cell r="D82">
            <v>38108</v>
          </cell>
          <cell r="AA82">
            <v>1228666.6666666667</v>
          </cell>
          <cell r="AB82">
            <v>2024975.5448717945</v>
          </cell>
        </row>
        <row r="83">
          <cell r="A83" t="str">
            <v>PCA2</v>
          </cell>
          <cell r="D83">
            <v>38139</v>
          </cell>
          <cell r="AA83">
            <v>1228666.6666666667</v>
          </cell>
          <cell r="AB83">
            <v>2024975.5448717945</v>
          </cell>
        </row>
        <row r="84">
          <cell r="A84" t="str">
            <v>PCA3</v>
          </cell>
          <cell r="D84">
            <v>38169</v>
          </cell>
          <cell r="AA84">
            <v>1228666.6666666667</v>
          </cell>
          <cell r="AB84">
            <v>1832056.2379375959</v>
          </cell>
        </row>
        <row r="85">
          <cell r="A85" t="str">
            <v>PCA3</v>
          </cell>
          <cell r="D85">
            <v>38200</v>
          </cell>
          <cell r="AA85">
            <v>1228666.6666666667</v>
          </cell>
          <cell r="AB85">
            <v>1832056.2379375959</v>
          </cell>
        </row>
        <row r="86">
          <cell r="A86" t="str">
            <v>PCA3</v>
          </cell>
          <cell r="D86">
            <v>38231</v>
          </cell>
          <cell r="AA86">
            <v>1228666.6666666667</v>
          </cell>
          <cell r="AB86">
            <v>1832056.2379375959</v>
          </cell>
        </row>
        <row r="87">
          <cell r="A87" t="str">
            <v>PCA3</v>
          </cell>
          <cell r="D87">
            <v>38261</v>
          </cell>
          <cell r="AA87">
            <v>1228666.6666666667</v>
          </cell>
          <cell r="AB87">
            <v>1832056.2379375959</v>
          </cell>
        </row>
        <row r="88">
          <cell r="A88" t="str">
            <v>PCA3</v>
          </cell>
          <cell r="D88">
            <v>38292</v>
          </cell>
          <cell r="AA88">
            <v>1228666.6666666667</v>
          </cell>
          <cell r="AB88">
            <v>1832056.2379375959</v>
          </cell>
        </row>
        <row r="89">
          <cell r="A89" t="str">
            <v>PCA3</v>
          </cell>
          <cell r="D89">
            <v>38322</v>
          </cell>
          <cell r="AA89">
            <v>1228666.6666666667</v>
          </cell>
          <cell r="AB89">
            <v>1832056.2379375959</v>
          </cell>
        </row>
        <row r="90">
          <cell r="A90" t="str">
            <v>PCA3</v>
          </cell>
          <cell r="D90">
            <v>38353</v>
          </cell>
          <cell r="AA90">
            <v>1492333.3333333333</v>
          </cell>
          <cell r="AB90">
            <v>1832056.2379375959</v>
          </cell>
        </row>
        <row r="91">
          <cell r="A91" t="str">
            <v>PCA3</v>
          </cell>
          <cell r="D91">
            <v>38384</v>
          </cell>
          <cell r="AA91">
            <v>1492333.3333333333</v>
          </cell>
          <cell r="AB91">
            <v>1832056.2379375959</v>
          </cell>
        </row>
        <row r="92">
          <cell r="A92" t="str">
            <v>PCA3</v>
          </cell>
          <cell r="D92">
            <v>38412</v>
          </cell>
          <cell r="AA92">
            <v>1492333.3333333333</v>
          </cell>
          <cell r="AB92">
            <v>1832056.2379375959</v>
          </cell>
        </row>
        <row r="93">
          <cell r="A93" t="str">
            <v>PCA3</v>
          </cell>
          <cell r="D93">
            <v>38443</v>
          </cell>
          <cell r="AA93">
            <v>1492333.3333333333</v>
          </cell>
          <cell r="AB93">
            <v>1832056.2379375959</v>
          </cell>
        </row>
        <row r="94">
          <cell r="A94" t="str">
            <v>PCA3</v>
          </cell>
          <cell r="D94">
            <v>38473</v>
          </cell>
          <cell r="AA94">
            <v>1492333.3333333333</v>
          </cell>
          <cell r="AB94">
            <v>1832056.2379375959</v>
          </cell>
        </row>
        <row r="95">
          <cell r="A95" t="str">
            <v>PCA3</v>
          </cell>
          <cell r="D95">
            <v>38504</v>
          </cell>
          <cell r="AA95">
            <v>1492333.3333333333</v>
          </cell>
          <cell r="AB95">
            <v>1832056.2379375959</v>
          </cell>
        </row>
        <row r="96">
          <cell r="A96" t="str">
            <v>PCA4</v>
          </cell>
          <cell r="D96">
            <v>38534</v>
          </cell>
          <cell r="AA96">
            <v>1492333.3333333333</v>
          </cell>
          <cell r="AB96">
            <v>1556853.596153846</v>
          </cell>
        </row>
        <row r="97">
          <cell r="A97" t="str">
            <v>PCA4</v>
          </cell>
          <cell r="D97">
            <v>38565</v>
          </cell>
          <cell r="AA97">
            <v>1492333.3333333333</v>
          </cell>
          <cell r="AB97">
            <v>1556853.596153846</v>
          </cell>
        </row>
        <row r="98">
          <cell r="A98" t="str">
            <v>PCA4</v>
          </cell>
          <cell r="D98">
            <v>38596</v>
          </cell>
          <cell r="AA98">
            <v>1492333.3333333333</v>
          </cell>
          <cell r="AB98">
            <v>1556853.596153846</v>
          </cell>
        </row>
        <row r="99">
          <cell r="A99" t="str">
            <v>PCA4</v>
          </cell>
          <cell r="D99">
            <v>38626</v>
          </cell>
          <cell r="AA99">
            <v>1492333.3333333333</v>
          </cell>
          <cell r="AB99">
            <v>1556853.596153846</v>
          </cell>
        </row>
        <row r="100">
          <cell r="A100" t="str">
            <v>PCA4</v>
          </cell>
          <cell r="D100">
            <v>38657</v>
          </cell>
          <cell r="AA100">
            <v>1492333.3333333333</v>
          </cell>
          <cell r="AB100">
            <v>1556853.596153846</v>
          </cell>
        </row>
        <row r="101">
          <cell r="A101" t="str">
            <v>PCA4</v>
          </cell>
          <cell r="D101">
            <v>38687</v>
          </cell>
          <cell r="AA101">
            <v>1492333.3333333333</v>
          </cell>
          <cell r="AB101">
            <v>1556853.596153846</v>
          </cell>
        </row>
        <row r="102">
          <cell r="A102" t="str">
            <v>PCA4</v>
          </cell>
          <cell r="D102">
            <v>38718</v>
          </cell>
          <cell r="AA102">
            <v>1717916.6666666667</v>
          </cell>
          <cell r="AB102">
            <v>1556853.5961538462</v>
          </cell>
        </row>
        <row r="103">
          <cell r="A103" t="str">
            <v>PCA4</v>
          </cell>
          <cell r="D103">
            <v>38749</v>
          </cell>
          <cell r="AA103">
            <v>1717916.6666666667</v>
          </cell>
          <cell r="AB103">
            <v>1556853.5961538462</v>
          </cell>
        </row>
        <row r="104">
          <cell r="A104" t="str">
            <v>PCA4</v>
          </cell>
          <cell r="D104">
            <v>38777</v>
          </cell>
          <cell r="AA104">
            <v>1717916.6666666667</v>
          </cell>
          <cell r="AB104">
            <v>1556853.5961538462</v>
          </cell>
        </row>
        <row r="105">
          <cell r="A105" t="str">
            <v>PCA4</v>
          </cell>
          <cell r="D105">
            <v>38808</v>
          </cell>
          <cell r="AA105">
            <v>1717916.6666666667</v>
          </cell>
          <cell r="AB105">
            <v>1556853.5961538462</v>
          </cell>
        </row>
        <row r="106">
          <cell r="A106" t="str">
            <v>PCA4</v>
          </cell>
          <cell r="D106">
            <v>38838</v>
          </cell>
          <cell r="AA106">
            <v>1717916.6666666667</v>
          </cell>
          <cell r="AB106">
            <v>1556853.5961538462</v>
          </cell>
        </row>
        <row r="107">
          <cell r="A107" t="str">
            <v>PCA4</v>
          </cell>
          <cell r="D107">
            <v>38869</v>
          </cell>
          <cell r="AA107">
            <v>1717916.6666666667</v>
          </cell>
          <cell r="AB107">
            <v>1556853.5961538462</v>
          </cell>
        </row>
        <row r="108">
          <cell r="A108" t="str">
            <v>PCA5</v>
          </cell>
          <cell r="D108">
            <v>38899</v>
          </cell>
          <cell r="AA108">
            <v>1717916.6666666667</v>
          </cell>
          <cell r="AB108">
            <v>1428617.02991453</v>
          </cell>
        </row>
        <row r="109">
          <cell r="A109" t="str">
            <v>PCA5</v>
          </cell>
          <cell r="D109">
            <v>38930</v>
          </cell>
          <cell r="AA109">
            <v>1717916.6666666667</v>
          </cell>
          <cell r="AB109">
            <v>1428617.02991453</v>
          </cell>
        </row>
        <row r="110">
          <cell r="A110" t="str">
            <v>PCA5</v>
          </cell>
          <cell r="D110">
            <v>38961</v>
          </cell>
          <cell r="AA110">
            <v>1717916.6666666667</v>
          </cell>
          <cell r="AB110">
            <v>1428617.02991453</v>
          </cell>
        </row>
        <row r="111">
          <cell r="A111" t="str">
            <v>PCA5</v>
          </cell>
          <cell r="D111">
            <v>38991</v>
          </cell>
          <cell r="AA111">
            <v>1717916.6666666667</v>
          </cell>
          <cell r="AB111">
            <v>1428617.02991453</v>
          </cell>
        </row>
        <row r="112">
          <cell r="A112" t="str">
            <v>PCA5</v>
          </cell>
          <cell r="D112">
            <v>39022</v>
          </cell>
          <cell r="AA112">
            <v>1717916.6666666667</v>
          </cell>
          <cell r="AB112">
            <v>1428617.02991453</v>
          </cell>
        </row>
        <row r="113">
          <cell r="A113" t="str">
            <v>PCA5</v>
          </cell>
          <cell r="D113">
            <v>39052</v>
          </cell>
          <cell r="AA113">
            <v>1717916.6666666667</v>
          </cell>
          <cell r="AB113">
            <v>1428617.02991453</v>
          </cell>
        </row>
        <row r="114">
          <cell r="A114" t="str">
            <v>PCA6</v>
          </cell>
          <cell r="D114">
            <v>39083</v>
          </cell>
          <cell r="AA114">
            <v>2028583.333333333</v>
          </cell>
          <cell r="AB114">
            <v>1290107.9611248989</v>
          </cell>
        </row>
        <row r="115">
          <cell r="A115" t="str">
            <v>PCA6</v>
          </cell>
          <cell r="D115">
            <v>39114</v>
          </cell>
          <cell r="AA115">
            <v>2028583.333333333</v>
          </cell>
          <cell r="AB115">
            <v>1293654.4871794893</v>
          </cell>
        </row>
        <row r="116">
          <cell r="A116" t="str">
            <v>PCA6</v>
          </cell>
          <cell r="D116">
            <v>39142</v>
          </cell>
          <cell r="AA116">
            <v>2028583.333333333</v>
          </cell>
          <cell r="AB116">
            <v>1293654.4871794893</v>
          </cell>
        </row>
        <row r="117">
          <cell r="A117" t="str">
            <v>PCA6</v>
          </cell>
          <cell r="D117">
            <v>39173</v>
          </cell>
          <cell r="AA117">
            <v>2028583.333333333</v>
          </cell>
          <cell r="AB117">
            <v>1293654.4871794893</v>
          </cell>
        </row>
        <row r="118">
          <cell r="A118" t="str">
            <v>PCA6</v>
          </cell>
          <cell r="D118">
            <v>39203</v>
          </cell>
          <cell r="AA118">
            <v>2028583.333333333</v>
          </cell>
          <cell r="AB118">
            <v>1293654.4871794893</v>
          </cell>
        </row>
        <row r="119">
          <cell r="A119" t="str">
            <v>PCA6</v>
          </cell>
          <cell r="D119">
            <v>39234</v>
          </cell>
          <cell r="AA119">
            <v>2028583.333333333</v>
          </cell>
          <cell r="AB119">
            <v>1293654.4871794893</v>
          </cell>
        </row>
        <row r="120">
          <cell r="A120" t="str">
            <v>PCA6</v>
          </cell>
          <cell r="D120">
            <v>39264</v>
          </cell>
          <cell r="AA120">
            <v>2028583.333333333</v>
          </cell>
          <cell r="AB120">
            <v>1293654.4871794893</v>
          </cell>
        </row>
        <row r="121">
          <cell r="A121" t="str">
            <v>PCA6</v>
          </cell>
          <cell r="D121">
            <v>39295</v>
          </cell>
          <cell r="AA121">
            <v>2028583.333333333</v>
          </cell>
          <cell r="AB121">
            <v>1293654.4871794893</v>
          </cell>
        </row>
        <row r="122">
          <cell r="A122" t="str">
            <v>PCA6</v>
          </cell>
          <cell r="D122">
            <v>39326</v>
          </cell>
          <cell r="AA122">
            <v>2028583.333333333</v>
          </cell>
          <cell r="AB122">
            <v>1293654.4871794893</v>
          </cell>
        </row>
        <row r="123">
          <cell r="A123" t="str">
            <v>PCA6</v>
          </cell>
          <cell r="D123">
            <v>39356</v>
          </cell>
          <cell r="AA123">
            <v>2028583.333333333</v>
          </cell>
          <cell r="AB123">
            <v>1293654.4871794893</v>
          </cell>
        </row>
        <row r="124">
          <cell r="A124" t="str">
            <v>PCA6</v>
          </cell>
          <cell r="D124">
            <v>39387</v>
          </cell>
          <cell r="AA124">
            <v>2028583.333333333</v>
          </cell>
          <cell r="AB124">
            <v>1293654.4871794893</v>
          </cell>
        </row>
        <row r="125">
          <cell r="A125" t="str">
            <v>PCA6</v>
          </cell>
          <cell r="D125">
            <v>39417</v>
          </cell>
          <cell r="AA125">
            <v>2028583.333333333</v>
          </cell>
          <cell r="AB125">
            <v>1293654.4871794893</v>
          </cell>
        </row>
        <row r="126">
          <cell r="A126" t="str">
            <v>PCA7</v>
          </cell>
          <cell r="D126">
            <v>39448</v>
          </cell>
          <cell r="AA126">
            <v>2356000</v>
          </cell>
          <cell r="AB126">
            <v>1069694.0897435911</v>
          </cell>
        </row>
        <row r="127">
          <cell r="A127" t="str">
            <v>PCA7</v>
          </cell>
          <cell r="D127">
            <v>39479</v>
          </cell>
          <cell r="AA127">
            <v>2356000</v>
          </cell>
          <cell r="AB127">
            <v>1069694.0897435911</v>
          </cell>
        </row>
        <row r="128">
          <cell r="A128" t="str">
            <v>PCA7</v>
          </cell>
          <cell r="D128">
            <v>39508</v>
          </cell>
          <cell r="AA128">
            <v>2356000</v>
          </cell>
          <cell r="AB128">
            <v>1069694.0897435911</v>
          </cell>
        </row>
        <row r="129">
          <cell r="A129" t="str">
            <v>PCA7</v>
          </cell>
          <cell r="D129">
            <v>39539</v>
          </cell>
          <cell r="AA129">
            <v>2356000</v>
          </cell>
          <cell r="AB129">
            <v>1069694.0897435911</v>
          </cell>
        </row>
        <row r="130">
          <cell r="A130" t="str">
            <v>PCA7</v>
          </cell>
          <cell r="D130">
            <v>39569</v>
          </cell>
          <cell r="AA130">
            <v>2356000</v>
          </cell>
          <cell r="AB130">
            <v>1069694.0897435911</v>
          </cell>
        </row>
        <row r="131">
          <cell r="A131" t="str">
            <v>PCA7</v>
          </cell>
          <cell r="D131">
            <v>39600</v>
          </cell>
          <cell r="AA131">
            <v>2356000</v>
          </cell>
          <cell r="AB131">
            <v>1069694.0897435911</v>
          </cell>
        </row>
        <row r="132">
          <cell r="A132" t="str">
            <v>PCA7</v>
          </cell>
          <cell r="D132">
            <v>39630</v>
          </cell>
          <cell r="AA132">
            <v>2356000</v>
          </cell>
          <cell r="AB132">
            <v>1069694.0897435911</v>
          </cell>
        </row>
        <row r="133">
          <cell r="A133" t="str">
            <v>PCA7</v>
          </cell>
          <cell r="D133">
            <v>39661</v>
          </cell>
          <cell r="AA133">
            <v>2356000</v>
          </cell>
          <cell r="AB133">
            <v>1069694.0897435911</v>
          </cell>
        </row>
        <row r="134">
          <cell r="A134" t="str">
            <v>PCA7</v>
          </cell>
          <cell r="D134">
            <v>39692</v>
          </cell>
          <cell r="AA134">
            <v>2356000</v>
          </cell>
          <cell r="AB134">
            <v>1069694.0897435911</v>
          </cell>
        </row>
        <row r="135">
          <cell r="A135" t="str">
            <v>PCA7</v>
          </cell>
          <cell r="D135">
            <v>39722</v>
          </cell>
          <cell r="AA135">
            <v>2356000</v>
          </cell>
          <cell r="AB135">
            <v>1069694.0897435911</v>
          </cell>
        </row>
        <row r="136">
          <cell r="A136" t="str">
            <v>PCA7</v>
          </cell>
          <cell r="D136">
            <v>39753</v>
          </cell>
          <cell r="AA136">
            <v>2356000</v>
          </cell>
          <cell r="AB136">
            <v>1069694.0897435911</v>
          </cell>
        </row>
        <row r="137">
          <cell r="A137" t="str">
            <v>PCA7</v>
          </cell>
          <cell r="D137">
            <v>39783</v>
          </cell>
          <cell r="AA137">
            <v>2356000</v>
          </cell>
          <cell r="AB137">
            <v>1069694.0897435911</v>
          </cell>
        </row>
        <row r="138">
          <cell r="A138" t="str">
            <v>PCA8</v>
          </cell>
          <cell r="D138">
            <v>39814</v>
          </cell>
          <cell r="AA138">
            <v>2723000</v>
          </cell>
          <cell r="AB138">
            <v>810266.24358974502</v>
          </cell>
        </row>
        <row r="139">
          <cell r="A139" t="str">
            <v>PCA8</v>
          </cell>
          <cell r="D139">
            <v>39845</v>
          </cell>
          <cell r="AA139">
            <v>2723000</v>
          </cell>
          <cell r="AB139">
            <v>810266.24358974502</v>
          </cell>
        </row>
        <row r="140">
          <cell r="A140" t="str">
            <v>PCA8</v>
          </cell>
          <cell r="D140">
            <v>39873</v>
          </cell>
          <cell r="AA140">
            <v>2723000</v>
          </cell>
          <cell r="AB140">
            <v>810266.24358974502</v>
          </cell>
        </row>
        <row r="141">
          <cell r="A141" t="str">
            <v>PCA8</v>
          </cell>
          <cell r="D141">
            <v>39904</v>
          </cell>
          <cell r="AA141">
            <v>2723000</v>
          </cell>
          <cell r="AB141">
            <v>810266.24358974502</v>
          </cell>
        </row>
        <row r="142">
          <cell r="A142" t="str">
            <v>PCA8</v>
          </cell>
          <cell r="D142">
            <v>39934</v>
          </cell>
          <cell r="AA142">
            <v>2723000</v>
          </cell>
          <cell r="AB142">
            <v>810266.24358974502</v>
          </cell>
        </row>
        <row r="143">
          <cell r="A143" t="str">
            <v>PCA8</v>
          </cell>
          <cell r="D143">
            <v>39965</v>
          </cell>
          <cell r="AA143">
            <v>2723000</v>
          </cell>
          <cell r="AB143">
            <v>810266.24358974502</v>
          </cell>
        </row>
        <row r="144">
          <cell r="A144" t="str">
            <v>PCA8</v>
          </cell>
          <cell r="D144">
            <v>39995</v>
          </cell>
          <cell r="AA144">
            <v>2723000</v>
          </cell>
          <cell r="AB144">
            <v>810266.24358974502</v>
          </cell>
        </row>
        <row r="145">
          <cell r="A145" t="str">
            <v>PCA8</v>
          </cell>
          <cell r="D145">
            <v>40026</v>
          </cell>
          <cell r="AA145">
            <v>2723000</v>
          </cell>
          <cell r="AB145">
            <v>810266.24358974502</v>
          </cell>
        </row>
        <row r="146">
          <cell r="A146" t="str">
            <v>PCA8</v>
          </cell>
          <cell r="D146">
            <v>40057</v>
          </cell>
          <cell r="AA146">
            <v>2723000</v>
          </cell>
          <cell r="AB146">
            <v>810266.24358974502</v>
          </cell>
        </row>
        <row r="147">
          <cell r="A147" t="str">
            <v>PCA8</v>
          </cell>
          <cell r="D147">
            <v>40087</v>
          </cell>
          <cell r="AA147">
            <v>2723000</v>
          </cell>
          <cell r="AB147">
            <v>810266.24358974502</v>
          </cell>
        </row>
        <row r="148">
          <cell r="A148" t="str">
            <v>PCA8</v>
          </cell>
          <cell r="D148">
            <v>40118</v>
          </cell>
          <cell r="AA148">
            <v>2723000</v>
          </cell>
          <cell r="AB148">
            <v>810266.24358974502</v>
          </cell>
        </row>
        <row r="149">
          <cell r="A149" t="str">
            <v>PCA8</v>
          </cell>
          <cell r="D149">
            <v>40148</v>
          </cell>
          <cell r="AA149">
            <v>2723000</v>
          </cell>
          <cell r="AB149">
            <v>810266.24358974502</v>
          </cell>
        </row>
        <row r="150">
          <cell r="A150" t="str">
            <v>PCA9</v>
          </cell>
          <cell r="D150">
            <v>40179</v>
          </cell>
          <cell r="AA150">
            <v>3127750</v>
          </cell>
          <cell r="AB150">
            <v>511415.53846153949</v>
          </cell>
        </row>
        <row r="151">
          <cell r="A151" t="str">
            <v>PCA9</v>
          </cell>
          <cell r="D151">
            <v>40210</v>
          </cell>
          <cell r="AA151">
            <v>3127750</v>
          </cell>
          <cell r="AB151">
            <v>511415.53846153949</v>
          </cell>
        </row>
        <row r="152">
          <cell r="A152" t="str">
            <v>PCA9</v>
          </cell>
          <cell r="D152">
            <v>40238</v>
          </cell>
          <cell r="AA152">
            <v>3127750</v>
          </cell>
          <cell r="AB152">
            <v>511415.53846153949</v>
          </cell>
        </row>
        <row r="153">
          <cell r="A153" t="str">
            <v>PCA9</v>
          </cell>
          <cell r="D153">
            <v>40269</v>
          </cell>
          <cell r="AA153">
            <v>3127750</v>
          </cell>
          <cell r="AB153">
            <v>511415.53846153949</v>
          </cell>
        </row>
        <row r="154">
          <cell r="A154" t="str">
            <v>PCA9</v>
          </cell>
          <cell r="D154">
            <v>40299</v>
          </cell>
          <cell r="AA154">
            <v>3127750</v>
          </cell>
          <cell r="AB154">
            <v>511415.53846153949</v>
          </cell>
        </row>
        <row r="155">
          <cell r="A155" t="str">
            <v>PCA9</v>
          </cell>
          <cell r="D155">
            <v>40330</v>
          </cell>
          <cell r="AA155">
            <v>3127750</v>
          </cell>
          <cell r="AB155">
            <v>511415.53846153949</v>
          </cell>
        </row>
        <row r="156">
          <cell r="A156" t="str">
            <v>PCA9</v>
          </cell>
          <cell r="D156">
            <v>40360</v>
          </cell>
          <cell r="AA156">
            <v>3127750</v>
          </cell>
          <cell r="AB156">
            <v>511415.53846153949</v>
          </cell>
        </row>
        <row r="157">
          <cell r="A157" t="str">
            <v>PCA9</v>
          </cell>
          <cell r="D157">
            <v>40391</v>
          </cell>
          <cell r="AA157">
            <v>3127750</v>
          </cell>
          <cell r="AB157">
            <v>511415.53846153949</v>
          </cell>
        </row>
        <row r="158">
          <cell r="A158" t="str">
            <v>PCA9</v>
          </cell>
          <cell r="D158">
            <v>40422</v>
          </cell>
          <cell r="AA158">
            <v>3127750</v>
          </cell>
          <cell r="AB158">
            <v>511415.53846153949</v>
          </cell>
        </row>
        <row r="159">
          <cell r="A159" t="str">
            <v>PCA9</v>
          </cell>
          <cell r="D159">
            <v>40452</v>
          </cell>
          <cell r="AA159">
            <v>3127750</v>
          </cell>
          <cell r="AB159">
            <v>511415.53846153949</v>
          </cell>
        </row>
        <row r="160">
          <cell r="A160" t="str">
            <v>PCA9</v>
          </cell>
          <cell r="D160">
            <v>40483</v>
          </cell>
          <cell r="AA160">
            <v>3127750</v>
          </cell>
          <cell r="AB160">
            <v>511415.53846153949</v>
          </cell>
        </row>
        <row r="161">
          <cell r="A161" t="str">
            <v>PCA9</v>
          </cell>
          <cell r="D161">
            <v>40513</v>
          </cell>
          <cell r="AA161">
            <v>3127750</v>
          </cell>
          <cell r="AB161">
            <v>511415.53846153949</v>
          </cell>
        </row>
        <row r="162">
          <cell r="A162" t="str">
            <v>PCA10</v>
          </cell>
          <cell r="D162">
            <v>40544</v>
          </cell>
          <cell r="AA162">
            <v>3385750</v>
          </cell>
          <cell r="AB162">
            <v>177837.32692307807</v>
          </cell>
        </row>
        <row r="163">
          <cell r="A163" t="str">
            <v>PCA10</v>
          </cell>
          <cell r="D163">
            <v>40575</v>
          </cell>
          <cell r="AA163">
            <v>3385750</v>
          </cell>
          <cell r="AB163">
            <v>177837.32692307807</v>
          </cell>
        </row>
        <row r="164">
          <cell r="A164" t="str">
            <v>PCA10</v>
          </cell>
          <cell r="D164">
            <v>40603</v>
          </cell>
          <cell r="AA164">
            <v>3385750</v>
          </cell>
          <cell r="AB164">
            <v>177837.32692307807</v>
          </cell>
        </row>
        <row r="165">
          <cell r="A165" t="str">
            <v>PCA10</v>
          </cell>
          <cell r="D165">
            <v>40634</v>
          </cell>
          <cell r="AA165">
            <v>3385750</v>
          </cell>
          <cell r="AB165">
            <v>177837.32692307807</v>
          </cell>
        </row>
        <row r="166">
          <cell r="A166" t="str">
            <v>PCA10</v>
          </cell>
          <cell r="D166">
            <v>40664</v>
          </cell>
          <cell r="AA166">
            <v>3385750</v>
          </cell>
          <cell r="AB166">
            <v>177837.32692307807</v>
          </cell>
        </row>
        <row r="167">
          <cell r="A167" t="str">
            <v>PCA10</v>
          </cell>
          <cell r="D167">
            <v>40695</v>
          </cell>
          <cell r="AA167">
            <v>3385750</v>
          </cell>
          <cell r="AB167">
            <v>177837.32692307807</v>
          </cell>
        </row>
        <row r="168">
          <cell r="A168" t="str">
            <v>PCA10</v>
          </cell>
          <cell r="D168">
            <v>40725</v>
          </cell>
          <cell r="AA168">
            <v>3385750</v>
          </cell>
          <cell r="AB168">
            <v>177837.32692307807</v>
          </cell>
        </row>
        <row r="169">
          <cell r="A169" t="str">
            <v>PCA10</v>
          </cell>
          <cell r="D169">
            <v>40756</v>
          </cell>
          <cell r="AA169">
            <v>3385750</v>
          </cell>
          <cell r="AB169">
            <v>177837.32692307807</v>
          </cell>
        </row>
        <row r="170">
          <cell r="A170" t="str">
            <v>PCA10</v>
          </cell>
          <cell r="D170">
            <v>40787</v>
          </cell>
          <cell r="AA170">
            <v>3385750</v>
          </cell>
          <cell r="AB170">
            <v>177837.32692307807</v>
          </cell>
        </row>
        <row r="171">
          <cell r="A171" t="str">
            <v>PCA10</v>
          </cell>
          <cell r="D171">
            <v>40817</v>
          </cell>
          <cell r="AA171">
            <v>3385750</v>
          </cell>
          <cell r="AB171">
            <v>177837.32692307807</v>
          </cell>
        </row>
        <row r="172">
          <cell r="A172" t="str">
            <v>PCA10</v>
          </cell>
          <cell r="D172">
            <v>40848</v>
          </cell>
          <cell r="AA172">
            <v>3385750</v>
          </cell>
          <cell r="AB172">
            <v>177837.32692307807</v>
          </cell>
        </row>
        <row r="173">
          <cell r="A173" t="str">
            <v>PCA10</v>
          </cell>
          <cell r="D173">
            <v>40878</v>
          </cell>
          <cell r="AA173">
            <v>3385750</v>
          </cell>
          <cell r="AB173">
            <v>177837.32692307807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 1"/>
      <sheetName val="Sum 2"/>
      <sheetName val="Sum 3"/>
      <sheetName val="Sum 4"/>
      <sheetName val="Sum 5"/>
      <sheetName val="Sum 6"/>
      <sheetName val="Sum 7"/>
      <sheetName val="Sum 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6"/>
      <sheetName val="45"/>
      <sheetName val="47"/>
      <sheetName val="48"/>
      <sheetName val="49"/>
      <sheetName val="50"/>
      <sheetName val="51"/>
      <sheetName val="5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 t="str">
            <v>Category:  Safety Supply</v>
          </cell>
        </row>
        <row r="3">
          <cell r="B3" t="str">
            <v>Responsible Team Member Name:</v>
          </cell>
          <cell r="F3" t="str">
            <v>Account Code:</v>
          </cell>
        </row>
        <row r="5">
          <cell r="B5" t="str">
            <v>Category Includes:</v>
          </cell>
        </row>
        <row r="11">
          <cell r="B11" t="str">
            <v>Budget Estimate Basis:</v>
          </cell>
        </row>
        <row r="13">
          <cell r="B13" t="str">
            <v>Estimate Based On 15% of Base Wages</v>
          </cell>
        </row>
        <row r="19">
          <cell r="B19" t="str">
            <v>Calculations:</v>
          </cell>
        </row>
        <row r="21">
          <cell r="B21" t="str">
            <v>15 % of 1999 Base Wage</v>
          </cell>
          <cell r="C21">
            <v>91655.25</v>
          </cell>
        </row>
        <row r="22">
          <cell r="B22" t="str">
            <v>(611,035)</v>
          </cell>
        </row>
        <row r="30">
          <cell r="F30">
            <v>91655.25</v>
          </cell>
        </row>
        <row r="33">
          <cell r="C33" t="str">
            <v xml:space="preserve">2001 Forecast </v>
          </cell>
          <cell r="D33" t="str">
            <v>2000</v>
          </cell>
          <cell r="E33" t="str">
            <v>Cumulative</v>
          </cell>
          <cell r="F33" t="str">
            <v>Cumulative</v>
          </cell>
        </row>
        <row r="34">
          <cell r="C34" t="str">
            <v>Expense</v>
          </cell>
          <cell r="D34" t="str">
            <v>Actual Expense</v>
          </cell>
          <cell r="E34" t="str">
            <v>Variance Amt.</v>
          </cell>
          <cell r="F34" t="str">
            <v>Variance %</v>
          </cell>
        </row>
        <row r="35">
          <cell r="B35" t="str">
            <v>January</v>
          </cell>
          <cell r="C35">
            <v>7637.9375</v>
          </cell>
          <cell r="D35">
            <v>0</v>
          </cell>
          <cell r="E35" t="str">
            <v>NA</v>
          </cell>
          <cell r="F35" t="str">
            <v>NA</v>
          </cell>
        </row>
        <row r="36">
          <cell r="B36" t="str">
            <v>February</v>
          </cell>
          <cell r="C36">
            <v>7637.9375</v>
          </cell>
          <cell r="D36">
            <v>0</v>
          </cell>
          <cell r="E36" t="str">
            <v>NA</v>
          </cell>
          <cell r="F36" t="str">
            <v>NA</v>
          </cell>
        </row>
        <row r="37">
          <cell r="B37" t="str">
            <v>March</v>
          </cell>
          <cell r="C37">
            <v>7637.9375</v>
          </cell>
          <cell r="D37">
            <v>0</v>
          </cell>
          <cell r="E37" t="str">
            <v>NA</v>
          </cell>
          <cell r="F37" t="str">
            <v>NA</v>
          </cell>
        </row>
        <row r="38">
          <cell r="B38" t="str">
            <v>April</v>
          </cell>
          <cell r="C38">
            <v>7637.9375</v>
          </cell>
          <cell r="D38">
            <v>0</v>
          </cell>
          <cell r="E38" t="str">
            <v>NA</v>
          </cell>
          <cell r="F38" t="str">
            <v>NA</v>
          </cell>
        </row>
        <row r="39">
          <cell r="B39" t="str">
            <v>May</v>
          </cell>
          <cell r="C39">
            <v>7637.9375</v>
          </cell>
          <cell r="D39">
            <v>0</v>
          </cell>
          <cell r="E39" t="str">
            <v>NA</v>
          </cell>
          <cell r="F39" t="str">
            <v>NA</v>
          </cell>
        </row>
        <row r="40">
          <cell r="B40" t="str">
            <v>June</v>
          </cell>
          <cell r="C40">
            <v>7637.9375</v>
          </cell>
          <cell r="D40">
            <v>0</v>
          </cell>
          <cell r="E40" t="str">
            <v>NA</v>
          </cell>
          <cell r="F40" t="str">
            <v>NA</v>
          </cell>
        </row>
        <row r="41">
          <cell r="B41" t="str">
            <v>July</v>
          </cell>
          <cell r="C41">
            <v>7637.9375</v>
          </cell>
          <cell r="D41">
            <v>0</v>
          </cell>
          <cell r="E41" t="str">
            <v>NA</v>
          </cell>
          <cell r="F41" t="str">
            <v>NA</v>
          </cell>
        </row>
        <row r="42">
          <cell r="B42" t="str">
            <v>August</v>
          </cell>
          <cell r="C42">
            <v>7637.9375</v>
          </cell>
          <cell r="D42">
            <v>0</v>
          </cell>
          <cell r="E42" t="str">
            <v>NA</v>
          </cell>
          <cell r="F42" t="str">
            <v>NA</v>
          </cell>
        </row>
        <row r="43">
          <cell r="B43" t="str">
            <v>September</v>
          </cell>
          <cell r="C43">
            <v>7637.9375</v>
          </cell>
          <cell r="D43">
            <v>0</v>
          </cell>
          <cell r="E43" t="str">
            <v>NA</v>
          </cell>
          <cell r="F43" t="str">
            <v>NA</v>
          </cell>
        </row>
        <row r="44">
          <cell r="B44" t="str">
            <v>October</v>
          </cell>
          <cell r="C44">
            <v>7637.9375</v>
          </cell>
          <cell r="D44">
            <v>0</v>
          </cell>
          <cell r="E44" t="str">
            <v>NA</v>
          </cell>
          <cell r="F44" t="str">
            <v>NA</v>
          </cell>
        </row>
        <row r="45">
          <cell r="B45" t="str">
            <v>November</v>
          </cell>
          <cell r="C45">
            <v>7637.9375</v>
          </cell>
          <cell r="D45">
            <v>0</v>
          </cell>
          <cell r="E45" t="str">
            <v>NA</v>
          </cell>
          <cell r="F45" t="str">
            <v>NA</v>
          </cell>
        </row>
        <row r="46">
          <cell r="B46" t="str">
            <v>December</v>
          </cell>
          <cell r="C46">
            <v>7637.9375</v>
          </cell>
          <cell r="D46">
            <v>0</v>
          </cell>
          <cell r="E46" t="str">
            <v>NA</v>
          </cell>
          <cell r="F46" t="str">
            <v>NA</v>
          </cell>
        </row>
        <row r="47">
          <cell r="B47" t="str">
            <v xml:space="preserve">YTD Expenses </v>
          </cell>
          <cell r="C47">
            <v>0</v>
          </cell>
          <cell r="D47" t="str">
            <v>of Budget for year.</v>
          </cell>
        </row>
        <row r="48">
          <cell r="B48" t="str">
            <v>Budget Variance Remarks:</v>
          </cell>
        </row>
        <row r="56">
          <cell r="B56" t="str">
            <v>Plant Manager:</v>
          </cell>
        </row>
      </sheetData>
      <sheetData sheetId="11">
        <row r="1">
          <cell r="B1" t="str">
            <v>Category:  Assoc. Dues</v>
          </cell>
        </row>
        <row r="3">
          <cell r="B3" t="str">
            <v>Responsible Team Member Name:</v>
          </cell>
          <cell r="F3" t="str">
            <v>Account Code:</v>
          </cell>
        </row>
        <row r="5">
          <cell r="B5" t="str">
            <v>Category Includes:</v>
          </cell>
        </row>
        <row r="7">
          <cell r="B7" t="str">
            <v>Cost of membership in professional groups such as accounting associations, engineering societies, etc.</v>
          </cell>
        </row>
        <row r="11">
          <cell r="B11" t="str">
            <v>Budget Estimate Basis:</v>
          </cell>
        </row>
        <row r="13">
          <cell r="B13" t="str">
            <v>Known costs gathered from existing memberships.</v>
          </cell>
        </row>
        <row r="19">
          <cell r="B19" t="str">
            <v>Calculations:</v>
          </cell>
        </row>
        <row r="21">
          <cell r="B21" t="str">
            <v>Stationary Eng. Cert.</v>
          </cell>
          <cell r="C21">
            <v>400</v>
          </cell>
        </row>
        <row r="22">
          <cell r="B22" t="str">
            <v>OACETT</v>
          </cell>
          <cell r="C22">
            <v>200</v>
          </cell>
        </row>
        <row r="23">
          <cell r="B23" t="str">
            <v>CMA</v>
          </cell>
          <cell r="C23">
            <v>600</v>
          </cell>
        </row>
        <row r="24">
          <cell r="B24" t="str">
            <v>P. Eng.</v>
          </cell>
          <cell r="C24">
            <v>200</v>
          </cell>
        </row>
        <row r="25">
          <cell r="B25" t="str">
            <v>IPPSO</v>
          </cell>
          <cell r="C25">
            <v>200</v>
          </cell>
        </row>
        <row r="26">
          <cell r="B26" t="str">
            <v>Durham Business Assoc.</v>
          </cell>
          <cell r="C26">
            <v>300</v>
          </cell>
        </row>
        <row r="27">
          <cell r="B27" t="str">
            <v xml:space="preserve">Other </v>
          </cell>
          <cell r="C27">
            <v>200</v>
          </cell>
        </row>
        <row r="28">
          <cell r="C28">
            <v>2100</v>
          </cell>
        </row>
        <row r="30">
          <cell r="F30">
            <v>2100</v>
          </cell>
        </row>
        <row r="33">
          <cell r="C33" t="str">
            <v xml:space="preserve">2001 Forecast </v>
          </cell>
          <cell r="D33" t="str">
            <v>2000</v>
          </cell>
          <cell r="E33" t="str">
            <v>Cumulative</v>
          </cell>
          <cell r="F33" t="str">
            <v>Cumulative</v>
          </cell>
        </row>
        <row r="34">
          <cell r="C34" t="str">
            <v>Expense</v>
          </cell>
          <cell r="D34" t="str">
            <v>Actual Expense</v>
          </cell>
          <cell r="E34" t="str">
            <v>Variance Amt.</v>
          </cell>
          <cell r="F34" t="str">
            <v>Variance %</v>
          </cell>
        </row>
        <row r="35">
          <cell r="B35" t="str">
            <v>January</v>
          </cell>
          <cell r="C35">
            <v>175</v>
          </cell>
          <cell r="D35">
            <v>0</v>
          </cell>
          <cell r="E35" t="str">
            <v>NA</v>
          </cell>
          <cell r="F35" t="str">
            <v>NA</v>
          </cell>
        </row>
        <row r="36">
          <cell r="B36" t="str">
            <v>February</v>
          </cell>
          <cell r="C36">
            <v>175</v>
          </cell>
          <cell r="D36">
            <v>0</v>
          </cell>
          <cell r="E36" t="str">
            <v>NA</v>
          </cell>
          <cell r="F36" t="str">
            <v>NA</v>
          </cell>
        </row>
        <row r="37">
          <cell r="B37" t="str">
            <v>March</v>
          </cell>
          <cell r="C37">
            <v>175</v>
          </cell>
          <cell r="D37">
            <v>0</v>
          </cell>
          <cell r="E37" t="str">
            <v>NA</v>
          </cell>
          <cell r="F37" t="str">
            <v>NA</v>
          </cell>
        </row>
        <row r="38">
          <cell r="B38" t="str">
            <v>April</v>
          </cell>
          <cell r="C38">
            <v>175</v>
          </cell>
          <cell r="D38">
            <v>0</v>
          </cell>
          <cell r="E38" t="str">
            <v>NA</v>
          </cell>
          <cell r="F38" t="str">
            <v>NA</v>
          </cell>
        </row>
        <row r="39">
          <cell r="B39" t="str">
            <v>May</v>
          </cell>
          <cell r="C39">
            <v>175</v>
          </cell>
          <cell r="D39">
            <v>0</v>
          </cell>
          <cell r="E39" t="str">
            <v>NA</v>
          </cell>
          <cell r="F39" t="str">
            <v>NA</v>
          </cell>
        </row>
        <row r="40">
          <cell r="B40" t="str">
            <v>June</v>
          </cell>
          <cell r="C40">
            <v>175</v>
          </cell>
          <cell r="D40">
            <v>0</v>
          </cell>
          <cell r="E40" t="str">
            <v>NA</v>
          </cell>
          <cell r="F40" t="str">
            <v>NA</v>
          </cell>
        </row>
        <row r="41">
          <cell r="B41" t="str">
            <v>July</v>
          </cell>
          <cell r="C41">
            <v>175</v>
          </cell>
          <cell r="D41">
            <v>0</v>
          </cell>
          <cell r="E41" t="str">
            <v>NA</v>
          </cell>
          <cell r="F41" t="str">
            <v>NA</v>
          </cell>
        </row>
        <row r="42">
          <cell r="B42" t="str">
            <v>August</v>
          </cell>
          <cell r="C42">
            <v>175</v>
          </cell>
          <cell r="D42">
            <v>0</v>
          </cell>
          <cell r="E42" t="str">
            <v>NA</v>
          </cell>
          <cell r="F42" t="str">
            <v>NA</v>
          </cell>
        </row>
        <row r="43">
          <cell r="B43" t="str">
            <v>September</v>
          </cell>
          <cell r="C43">
            <v>175</v>
          </cell>
          <cell r="D43">
            <v>0</v>
          </cell>
          <cell r="E43" t="str">
            <v>NA</v>
          </cell>
          <cell r="F43" t="str">
            <v>NA</v>
          </cell>
        </row>
        <row r="44">
          <cell r="B44" t="str">
            <v>October</v>
          </cell>
          <cell r="C44">
            <v>175</v>
          </cell>
          <cell r="D44">
            <v>0</v>
          </cell>
          <cell r="E44" t="str">
            <v>NA</v>
          </cell>
          <cell r="F44" t="str">
            <v>NA</v>
          </cell>
        </row>
        <row r="45">
          <cell r="B45" t="str">
            <v>November</v>
          </cell>
          <cell r="C45">
            <v>175</v>
          </cell>
          <cell r="D45">
            <v>0</v>
          </cell>
          <cell r="E45" t="str">
            <v>NA</v>
          </cell>
          <cell r="F45" t="str">
            <v>NA</v>
          </cell>
        </row>
        <row r="46">
          <cell r="B46" t="str">
            <v>December</v>
          </cell>
          <cell r="C46">
            <v>175</v>
          </cell>
          <cell r="D46">
            <v>0</v>
          </cell>
          <cell r="E46" t="str">
            <v>NA</v>
          </cell>
          <cell r="F46" t="str">
            <v>NA</v>
          </cell>
        </row>
        <row r="47">
          <cell r="B47" t="str">
            <v xml:space="preserve">YTD Expenses </v>
          </cell>
          <cell r="C47">
            <v>0</v>
          </cell>
          <cell r="D47" t="str">
            <v>of Budget for year.</v>
          </cell>
        </row>
        <row r="48">
          <cell r="B48" t="str">
            <v>Budget Variance Remarks:</v>
          </cell>
        </row>
        <row r="56">
          <cell r="B56" t="str">
            <v>Plant Manager: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atch"/>
      <sheetName val="Assumption Desc"/>
      <sheetName val="Project Variables"/>
      <sheetName val="Assumptions"/>
      <sheetName val="OPS =&gt;"/>
      <sheetName val="Cal"/>
      <sheetName val="Cap Ex"/>
      <sheetName val="Gen"/>
      <sheetName val="Rev"/>
      <sheetName val="BPA"/>
      <sheetName val="Exp"/>
      <sheetName val="PSE Exp"/>
      <sheetName val="Dep"/>
      <sheetName val="Fed Incent"/>
      <sheetName val="Fin =&gt;"/>
      <sheetName val="Rev Req - PSE Only"/>
      <sheetName val="Financial Statements"/>
      <sheetName val="Cost of Capital"/>
      <sheetName val="Rep =&gt;"/>
      <sheetName val="Cap Summary"/>
      <sheetName val="O&amp;M Summary"/>
      <sheetName val="Links to Notes"/>
    </sheetNames>
    <sheetDataSet>
      <sheetData sheetId="0" refreshError="1"/>
      <sheetData sheetId="1" refreshError="1"/>
      <sheetData sheetId="2" refreshError="1"/>
      <sheetData sheetId="3" refreshError="1">
        <row r="13">
          <cell r="C13">
            <v>24</v>
          </cell>
        </row>
        <row r="35">
          <cell r="C35">
            <v>0.3546874304783092</v>
          </cell>
        </row>
        <row r="36">
          <cell r="C36">
            <v>0.25205377668308698</v>
          </cell>
        </row>
        <row r="37">
          <cell r="C37">
            <v>0.37016981831664814</v>
          </cell>
        </row>
        <row r="38">
          <cell r="C38">
            <v>0.3494210727969348</v>
          </cell>
        </row>
        <row r="51">
          <cell r="C51">
            <v>2.2999999999999998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/>
      <sheetData sheetId="13"/>
      <sheetData sheetId="14"/>
      <sheetData sheetId="1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FFH Fees"/>
      <sheetName val="Generation &amp; Fuel"/>
      <sheetName val="Error Checks &amp; Notes"/>
      <sheetName val="Depreciation"/>
      <sheetName val="CapEx"/>
      <sheetName val="Links to Notes"/>
      <sheetName val="2009 O&amp;M Budget"/>
      <sheetName val="MFGS Insurance Costs"/>
      <sheetName val="MFgS Prop Tax Est (2)"/>
      <sheetName val="Variable Gas Transport Inputs"/>
      <sheetName val="Fixed Gas Transport"/>
      <sheetName val="Cost Report"/>
      <sheetName val="Working Capital true up"/>
      <sheetName val="Dec 2008 Actuals"/>
      <sheetName val="MFGS Capital"/>
    </sheetNames>
    <sheetDataSet>
      <sheetData sheetId="0" refreshError="1"/>
      <sheetData sheetId="1" refreshError="1">
        <row r="3">
          <cell r="E3">
            <v>39600</v>
          </cell>
        </row>
        <row r="17">
          <cell r="E17">
            <v>293</v>
          </cell>
        </row>
      </sheetData>
      <sheetData sheetId="2" refreshError="1">
        <row r="3">
          <cell r="J3">
            <v>0.46030000000000004</v>
          </cell>
        </row>
        <row r="8">
          <cell r="F8">
            <v>7.0000000000000007E-2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</sheetNames>
    <sheetDataSet>
      <sheetData sheetId="0" refreshError="1"/>
      <sheetData sheetId="1" refreshError="1">
        <row r="3">
          <cell r="E3">
            <v>38899</v>
          </cell>
        </row>
        <row r="4">
          <cell r="I4">
            <v>0.5</v>
          </cell>
        </row>
        <row r="5">
          <cell r="I5" t="str">
            <v>Yes</v>
          </cell>
        </row>
        <row r="6">
          <cell r="E6">
            <v>8</v>
          </cell>
          <cell r="I6" t="str">
            <v>Yes</v>
          </cell>
        </row>
        <row r="8">
          <cell r="I8" t="str">
            <v>Max</v>
          </cell>
        </row>
        <row r="9">
          <cell r="E9">
            <v>252</v>
          </cell>
          <cell r="I9" t="str">
            <v>Levelized</v>
          </cell>
        </row>
        <row r="10">
          <cell r="E10">
            <v>25</v>
          </cell>
        </row>
        <row r="11">
          <cell r="E11">
            <v>6960</v>
          </cell>
        </row>
        <row r="12">
          <cell r="E12">
            <v>8630</v>
          </cell>
        </row>
        <row r="14">
          <cell r="E14">
            <v>11325.08</v>
          </cell>
        </row>
        <row r="15">
          <cell r="E15">
            <v>21336</v>
          </cell>
        </row>
        <row r="20">
          <cell r="E20">
            <v>1.5299999999999999E-2</v>
          </cell>
        </row>
        <row r="21">
          <cell r="E21">
            <v>7.4999999999999997E-2</v>
          </cell>
        </row>
        <row r="24">
          <cell r="E24">
            <v>0.50209999999999999</v>
          </cell>
        </row>
        <row r="26">
          <cell r="E26">
            <v>160000000</v>
          </cell>
        </row>
        <row r="30">
          <cell r="E30">
            <v>260000000</v>
          </cell>
        </row>
        <row r="39">
          <cell r="E39">
            <v>1.0212765957446808</v>
          </cell>
          <cell r="F39">
            <v>1.043478260869565</v>
          </cell>
          <cell r="G39">
            <v>1.0666666666666664</v>
          </cell>
          <cell r="H39">
            <v>1.0909090909090906</v>
          </cell>
          <cell r="I39">
            <v>1.1034482758620687</v>
          </cell>
          <cell r="J39">
            <v>1.1294117647058821</v>
          </cell>
          <cell r="K39">
            <v>1.1566265060240963</v>
          </cell>
          <cell r="L39">
            <v>1.1707317073170731</v>
          </cell>
          <cell r="M39">
            <v>1.1999999999999997</v>
          </cell>
          <cell r="N39">
            <v>1.2151898734177213</v>
          </cell>
          <cell r="O39">
            <v>1.2467532467532465</v>
          </cell>
          <cell r="P39">
            <v>1.2631578947368418</v>
          </cell>
          <cell r="Q39">
            <v>1.2972972972972969</v>
          </cell>
          <cell r="R39">
            <v>1.3150684931506846</v>
          </cell>
          <cell r="S39">
            <v>1.333333333333333</v>
          </cell>
          <cell r="T39">
            <v>1.3714285714285712</v>
          </cell>
          <cell r="U39">
            <v>1.3913043478260869</v>
          </cell>
          <cell r="V39">
            <v>1.4117647058823528</v>
          </cell>
          <cell r="W39">
            <v>1.4545454545454544</v>
          </cell>
          <cell r="X39">
            <v>1.4769230769230766</v>
          </cell>
          <cell r="Y39">
            <v>1.4999999999999996</v>
          </cell>
          <cell r="Z39">
            <v>1.5483870967741931</v>
          </cell>
          <cell r="AA39">
            <v>1.5737704918032782</v>
          </cell>
          <cell r="AB39">
            <v>1.5999999999999994</v>
          </cell>
          <cell r="AC39">
            <v>1.655172413793103</v>
          </cell>
          <cell r="AD39">
            <v>1.6842105263157892</v>
          </cell>
          <cell r="AE39">
            <v>1.7142857142857135</v>
          </cell>
          <cell r="AF39">
            <v>1.7454545454545449</v>
          </cell>
        </row>
      </sheetData>
      <sheetData sheetId="2" refreshError="1">
        <row r="3">
          <cell r="I3">
            <v>0.44130000000000003</v>
          </cell>
        </row>
        <row r="6">
          <cell r="I6">
            <v>55657087.107978344</v>
          </cell>
        </row>
        <row r="8">
          <cell r="I8">
            <v>104.32744278665496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>
            <v>120000000</v>
          </cell>
        </row>
        <row r="7">
          <cell r="B7">
            <v>780108.63525000005</v>
          </cell>
        </row>
        <row r="8">
          <cell r="B8">
            <v>2135000</v>
          </cell>
        </row>
        <row r="24">
          <cell r="B24">
            <v>0</v>
          </cell>
        </row>
        <row r="25">
          <cell r="B25">
            <v>0</v>
          </cell>
        </row>
        <row r="32">
          <cell r="B32">
            <v>120000000</v>
          </cell>
        </row>
        <row r="33">
          <cell r="B33">
            <v>100000000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CHANGES"/>
      <sheetName val="General Inputs"/>
      <sheetName val="Power Cost Summary"/>
      <sheetName val="Financial Statements"/>
      <sheetName val="Revenue Calculation"/>
      <sheetName val="Depreciation"/>
      <sheetName val="Expenses"/>
      <sheetName val="Generation &amp; Fuel &amp; RECs"/>
      <sheetName val="Capital Budget"/>
      <sheetName val="D Forecast of Remng CapEx"/>
      <sheetName val="Error Checks &amp; Notes"/>
      <sheetName val="Data----&gt;"/>
      <sheetName val="WTG Supply Agmt"/>
      <sheetName val="Exchange Hist"/>
      <sheetName val="PSE - WR Payment Schedule"/>
      <sheetName val="RES FINAL BOP"/>
      <sheetName val="Contingency"/>
      <sheetName val="Start-up costs_Act"/>
      <sheetName val="Property Tax Worksheet"/>
      <sheetName val="Budget- EMC Approved"/>
      <sheetName val="Budget-Upd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0">
          <cell r="D60" t="e">
            <v>#REF!</v>
          </cell>
        </row>
      </sheetData>
      <sheetData sheetId="2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perty Taxes Project XYZ"/>
      <sheetName val="Assumptions Project XYZ"/>
      <sheetName val="Sharon's Worksheet"/>
    </sheetNames>
    <sheetDataSet>
      <sheetData sheetId="0"/>
      <sheetData sheetId="1"/>
      <sheetData sheetId="2" refreshError="1">
        <row r="1">
          <cell r="A1" t="str">
            <v>WH Expansion Project</v>
          </cell>
        </row>
        <row r="3">
          <cell r="C3">
            <v>1680000</v>
          </cell>
        </row>
        <row r="4">
          <cell r="C4">
            <v>92000000</v>
          </cell>
        </row>
        <row r="5">
          <cell r="C5">
            <v>15400000</v>
          </cell>
        </row>
      </sheetData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General Inputs"/>
      <sheetName val="Power Cost Summary"/>
      <sheetName val="Financial Statements"/>
      <sheetName val="Revenue Calculation"/>
      <sheetName val="Depreciation"/>
      <sheetName val="Expenses"/>
      <sheetName val="Generation &amp; Fuel &amp; RECs"/>
      <sheetName val="Budget-Updated"/>
      <sheetName val="Capital Budget"/>
      <sheetName val="Error Checks &amp; Notes"/>
      <sheetName val="Data----&gt;"/>
      <sheetName val="WTG Supply Agmt"/>
      <sheetName val="Exchange Hist"/>
      <sheetName val="PSE - WR Payment Schedule"/>
      <sheetName val="RES FINAL BOP"/>
      <sheetName val="Contingency"/>
      <sheetName val="LD for Delivery Delay"/>
      <sheetName val="Start-up costs_Act"/>
      <sheetName val="Property Tax Worksheet"/>
      <sheetName val="BOP Cost Estimator"/>
      <sheetName val="Budget- EMC Approved"/>
    </sheetNames>
    <sheetDataSet>
      <sheetData sheetId="0" refreshError="1"/>
      <sheetData sheetId="1" refreshError="1">
        <row r="4">
          <cell r="E4">
            <v>40126</v>
          </cell>
        </row>
        <row r="5">
          <cell r="E5">
            <v>1.7333333333333334</v>
          </cell>
        </row>
        <row r="9">
          <cell r="E9">
            <v>44</v>
          </cell>
        </row>
        <row r="19">
          <cell r="E19">
            <v>0.35</v>
          </cell>
        </row>
        <row r="30">
          <cell r="E30">
            <v>0.3</v>
          </cell>
        </row>
        <row r="32">
          <cell r="E32">
            <v>95083499.60354121</v>
          </cell>
        </row>
        <row r="33">
          <cell r="E33">
            <v>0.5</v>
          </cell>
        </row>
      </sheetData>
      <sheetData sheetId="2" refreshError="1"/>
      <sheetData sheetId="3" refreshError="1"/>
      <sheetData sheetId="4" refreshError="1">
        <row r="8">
          <cell r="D8">
            <v>8.249999999999999E-2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.t"/>
      <sheetName val="Total Estimate Summary"/>
      <sheetName val="Cap Cost Detail"/>
      <sheetName val="(Engineering Detail)"/>
      <sheetName val="Estimate Data"/>
      <sheetName val="Acct 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4110</v>
          </cell>
          <cell r="B1" t="str">
            <v>Equipment Demolition</v>
          </cell>
        </row>
        <row r="2">
          <cell r="A2">
            <v>4111</v>
          </cell>
          <cell r="B2" t="str">
            <v>Columns and Pressure Vessels</v>
          </cell>
        </row>
        <row r="3">
          <cell r="A3">
            <v>4112</v>
          </cell>
          <cell r="B3" t="str">
            <v>Heat Exchangers  (Type)</v>
          </cell>
        </row>
        <row r="4">
          <cell r="A4">
            <v>4113</v>
          </cell>
          <cell r="B4" t="str">
            <v>Fired Heaters  (Type)</v>
          </cell>
        </row>
        <row r="5">
          <cell r="A5">
            <v>4114</v>
          </cell>
          <cell r="B5" t="str">
            <v>Machinery  (Type)</v>
          </cell>
        </row>
        <row r="6">
          <cell r="A6">
            <v>4115</v>
          </cell>
          <cell r="B6" t="str">
            <v>Conveying Equipment</v>
          </cell>
        </row>
        <row r="7">
          <cell r="A7">
            <v>4116</v>
          </cell>
          <cell r="B7" t="str">
            <v>Filters and Separators</v>
          </cell>
        </row>
        <row r="8">
          <cell r="A8">
            <v>4117</v>
          </cell>
          <cell r="B8" t="str">
            <v>Special Equipment (Type)</v>
          </cell>
        </row>
        <row r="9">
          <cell r="A9">
            <v>4118</v>
          </cell>
          <cell r="B9" t="str">
            <v>Equipment Rigging</v>
          </cell>
        </row>
        <row r="10">
          <cell r="A10">
            <v>4119</v>
          </cell>
          <cell r="B10" t="str">
            <v>Testing and Inspection</v>
          </cell>
        </row>
        <row r="11">
          <cell r="A11">
            <v>4120</v>
          </cell>
          <cell r="B11" t="str">
            <v>Equipment Scaffolding</v>
          </cell>
        </row>
        <row r="12">
          <cell r="A12">
            <v>4121</v>
          </cell>
          <cell r="B12" t="str">
            <v>Material Handling</v>
          </cell>
        </row>
        <row r="13">
          <cell r="A13">
            <v>4130</v>
          </cell>
          <cell r="B13" t="str">
            <v>Pipe Demolition</v>
          </cell>
        </row>
        <row r="14">
          <cell r="A14">
            <v>4131</v>
          </cell>
          <cell r="B14" t="str">
            <v>Shop Fabricated Carbon Steel Piping</v>
          </cell>
        </row>
        <row r="15">
          <cell r="A15">
            <v>4132</v>
          </cell>
          <cell r="B15" t="str">
            <v>A/G Carbon Steel Pipe and Fittings - 2" and Under</v>
          </cell>
        </row>
        <row r="16">
          <cell r="A16">
            <v>4133</v>
          </cell>
          <cell r="B16" t="str">
            <v>Install A/G Carbon Steel Pipe Spools</v>
          </cell>
        </row>
        <row r="17">
          <cell r="A17">
            <v>4134</v>
          </cell>
          <cell r="B17" t="str">
            <v>A/G Carbon Steel Rack Pipe and Fittings - 2½" to 6"</v>
          </cell>
        </row>
        <row r="18">
          <cell r="A18">
            <v>4135</v>
          </cell>
          <cell r="B18" t="str">
            <v>A/G Carbon Steel Rack Pipe and Fittings - 8" to 12"</v>
          </cell>
        </row>
        <row r="19">
          <cell r="A19">
            <v>4136</v>
          </cell>
          <cell r="B19" t="str">
            <v>A/G Carbon Steel Rack Pipe and Fittings - 14" to 24"</v>
          </cell>
        </row>
        <row r="20">
          <cell r="A20">
            <v>4137</v>
          </cell>
          <cell r="B20" t="str">
            <v>A/G Carbon Steel Rack Pipe &amp; Fittings - 26" &amp; Larger</v>
          </cell>
        </row>
        <row r="21">
          <cell r="A21">
            <v>4138</v>
          </cell>
          <cell r="B21" t="str">
            <v>A/G Carbon Steel Non-Rack Pipe &amp; Fittings-2½"to6"</v>
          </cell>
        </row>
        <row r="22">
          <cell r="A22">
            <v>4139</v>
          </cell>
          <cell r="B22" t="str">
            <v>A/G Carbon Steel Non-Rack Pipe &amp; Fittings-8"to12"</v>
          </cell>
        </row>
        <row r="23">
          <cell r="A23">
            <v>4140</v>
          </cell>
          <cell r="B23" t="str">
            <v>A/G Carbon Steel Non-Rack Pipe &amp; Fittings-14"to24"</v>
          </cell>
        </row>
        <row r="24">
          <cell r="A24">
            <v>4141</v>
          </cell>
          <cell r="B24" t="str">
            <v>A/G Carbon Steel Non-Rack Pipe &amp; Fittings-26" &amp; Larger</v>
          </cell>
        </row>
        <row r="25">
          <cell r="A25">
            <v>4142</v>
          </cell>
          <cell r="B25" t="str">
            <v>Carbon Steel Valves - Screwed and Socketweld</v>
          </cell>
        </row>
        <row r="26">
          <cell r="A26">
            <v>4143</v>
          </cell>
          <cell r="B26" t="str">
            <v>Carbon Steel Valves - Flanged and Buttweld</v>
          </cell>
        </row>
        <row r="27">
          <cell r="A27">
            <v>4144</v>
          </cell>
          <cell r="B27" t="str">
            <v>Carbon Steel Piping Specialties</v>
          </cell>
        </row>
        <row r="28">
          <cell r="A28">
            <v>4145</v>
          </cell>
          <cell r="B28" t="str">
            <v>Field Fabricated Pipe Hangers and Misc Supports</v>
          </cell>
        </row>
        <row r="29">
          <cell r="A29">
            <v>4150</v>
          </cell>
          <cell r="B29" t="str">
            <v>Shop Fabricated Alloy Pipe</v>
          </cell>
        </row>
        <row r="30">
          <cell r="A30">
            <v>4151</v>
          </cell>
          <cell r="B30" t="str">
            <v>A/G Alloy Pipe and Fittings  - 2" and Under</v>
          </cell>
        </row>
        <row r="31">
          <cell r="A31">
            <v>4152</v>
          </cell>
          <cell r="B31" t="str">
            <v>Install A/G Alloy Pipe Spools</v>
          </cell>
        </row>
        <row r="32">
          <cell r="A32">
            <v>4153</v>
          </cell>
          <cell r="B32" t="str">
            <v>A/G Alloy Rack Pipe and Fittings - 2½" to 6"</v>
          </cell>
        </row>
        <row r="33">
          <cell r="A33">
            <v>4154</v>
          </cell>
          <cell r="B33" t="str">
            <v>A/G Alloy Rack Pipe and Fittings - 8" to 12"</v>
          </cell>
        </row>
        <row r="34">
          <cell r="A34">
            <v>4155</v>
          </cell>
          <cell r="B34" t="str">
            <v>A/G Alloy Rack Pipe and Fittings - 14" to 24"</v>
          </cell>
        </row>
        <row r="35">
          <cell r="A35">
            <v>4156</v>
          </cell>
          <cell r="B35" t="str">
            <v>A/G Alloy Rack Pipe and Fittings - 26" and Larger</v>
          </cell>
        </row>
        <row r="36">
          <cell r="A36">
            <v>4157</v>
          </cell>
          <cell r="B36" t="str">
            <v>A/G Alloy Non-Rack Pipe and Fittings - 2½" to 6"</v>
          </cell>
        </row>
        <row r="37">
          <cell r="A37">
            <v>4158</v>
          </cell>
          <cell r="B37" t="str">
            <v>A/G Alloy Non-Rack Pipe and Fittings - 8" to 12"</v>
          </cell>
        </row>
        <row r="38">
          <cell r="A38">
            <v>4159</v>
          </cell>
          <cell r="B38" t="str">
            <v>A/G Alloy Non-Rack Pipe and Fittings - 14" to 24"</v>
          </cell>
        </row>
        <row r="39">
          <cell r="A39">
            <v>4160</v>
          </cell>
          <cell r="B39" t="str">
            <v>A/G Alloy Non-Rack Pipe and Fittings - 26" &amp; Larger</v>
          </cell>
        </row>
        <row r="40">
          <cell r="A40">
            <v>4161</v>
          </cell>
          <cell r="B40" t="str">
            <v>Alloy Valves - Screwed and Socketweld</v>
          </cell>
        </row>
        <row r="41">
          <cell r="A41">
            <v>4162</v>
          </cell>
          <cell r="B41" t="str">
            <v>Alloy Valves - Flanged and Buttweld</v>
          </cell>
        </row>
        <row r="42">
          <cell r="A42">
            <v>4163</v>
          </cell>
          <cell r="B42" t="str">
            <v>Alloy Piping Specialties</v>
          </cell>
        </row>
        <row r="43">
          <cell r="A43">
            <v>4164</v>
          </cell>
          <cell r="B43" t="str">
            <v>Underground Carbon Steel Pipe and Fittings</v>
          </cell>
        </row>
        <row r="44">
          <cell r="A44">
            <v>4165</v>
          </cell>
          <cell r="B44" t="str">
            <v>Steam Tracing</v>
          </cell>
        </row>
        <row r="45">
          <cell r="A45">
            <v>4166</v>
          </cell>
          <cell r="B45" t="str">
            <v>Revamp and Tie-In Material and Labor</v>
          </cell>
        </row>
        <row r="46">
          <cell r="A46">
            <v>4167</v>
          </cell>
          <cell r="B46" t="str">
            <v>Hangers and Supports</v>
          </cell>
        </row>
        <row r="47">
          <cell r="A47">
            <v>4168</v>
          </cell>
          <cell r="B47" t="str">
            <v>Bolts and Gaskets</v>
          </cell>
        </row>
        <row r="48">
          <cell r="A48">
            <v>4169</v>
          </cell>
          <cell r="B48" t="str">
            <v>Field Stress Relieving</v>
          </cell>
        </row>
        <row r="49">
          <cell r="A49">
            <v>4170</v>
          </cell>
          <cell r="B49" t="str">
            <v>Nondestructive Examination</v>
          </cell>
        </row>
        <row r="50">
          <cell r="A50">
            <v>4180</v>
          </cell>
          <cell r="B50" t="str">
            <v>Equipment Insulation (Hot)</v>
          </cell>
        </row>
        <row r="51">
          <cell r="A51">
            <v>4181</v>
          </cell>
          <cell r="B51" t="str">
            <v>Equipment Insulation (Cold)</v>
          </cell>
        </row>
        <row r="52">
          <cell r="A52">
            <v>4182</v>
          </cell>
          <cell r="B52" t="str">
            <v>Pipe Insulation (Hot)</v>
          </cell>
        </row>
        <row r="53">
          <cell r="A53">
            <v>4183</v>
          </cell>
          <cell r="B53" t="str">
            <v>Pipe Insulation (Cold)</v>
          </cell>
        </row>
        <row r="54">
          <cell r="A54">
            <v>4184</v>
          </cell>
          <cell r="B54" t="str">
            <v>Special Insulation</v>
          </cell>
        </row>
        <row r="55">
          <cell r="A55">
            <v>4185</v>
          </cell>
          <cell r="B55" t="str">
            <v>Duct Insulation</v>
          </cell>
        </row>
        <row r="56">
          <cell r="A56">
            <v>4186</v>
          </cell>
          <cell r="B56" t="str">
            <v>Asbestos Abatement</v>
          </cell>
        </row>
        <row r="57">
          <cell r="A57">
            <v>4195</v>
          </cell>
          <cell r="B57" t="str">
            <v>Testing and Inspection</v>
          </cell>
        </row>
        <row r="58">
          <cell r="A58">
            <v>4196</v>
          </cell>
          <cell r="B58" t="str">
            <v>Scaffolding</v>
          </cell>
        </row>
        <row r="59">
          <cell r="A59">
            <v>4197</v>
          </cell>
          <cell r="B59" t="str">
            <v>Material Handling</v>
          </cell>
        </row>
        <row r="60">
          <cell r="A60">
            <v>4198</v>
          </cell>
          <cell r="B60" t="str">
            <v>Labor Productivity Adjustments</v>
          </cell>
        </row>
        <row r="61">
          <cell r="A61">
            <v>4199</v>
          </cell>
          <cell r="B61" t="str">
            <v>Design Completion Allowance</v>
          </cell>
        </row>
        <row r="62">
          <cell r="A62">
            <v>4209</v>
          </cell>
          <cell r="B62" t="str">
            <v>Civil Demolition</v>
          </cell>
        </row>
        <row r="63">
          <cell r="A63">
            <v>4210</v>
          </cell>
          <cell r="B63" t="str">
            <v>Clearing and Grubbing</v>
          </cell>
        </row>
        <row r="64">
          <cell r="A64">
            <v>4211</v>
          </cell>
          <cell r="B64" t="str">
            <v>Stripping and Rough Grade</v>
          </cell>
        </row>
        <row r="65">
          <cell r="A65">
            <v>4212</v>
          </cell>
          <cell r="B65" t="str">
            <v>Dewatering</v>
          </cell>
        </row>
        <row r="66">
          <cell r="A66">
            <v>4213</v>
          </cell>
          <cell r="B66" t="str">
            <v>Excavation</v>
          </cell>
        </row>
        <row r="67">
          <cell r="A67">
            <v>4214</v>
          </cell>
          <cell r="B67" t="str">
            <v>Backfill</v>
          </cell>
        </row>
        <row r="68">
          <cell r="A68">
            <v>4215</v>
          </cell>
          <cell r="B68" t="str">
            <v>Shoring</v>
          </cell>
        </row>
        <row r="69">
          <cell r="A69">
            <v>4216</v>
          </cell>
          <cell r="B69" t="str">
            <v>Sheet Piling</v>
          </cell>
        </row>
        <row r="70">
          <cell r="A70">
            <v>4217</v>
          </cell>
          <cell r="B70" t="str">
            <v>Load Bearing Piles</v>
          </cell>
        </row>
        <row r="71">
          <cell r="A71">
            <v>4218</v>
          </cell>
          <cell r="B71" t="str">
            <v>Gravity Flow Underground Sewer Pipe - 12" &amp; Under</v>
          </cell>
        </row>
        <row r="72">
          <cell r="A72">
            <v>4219</v>
          </cell>
          <cell r="B72" t="str">
            <v>Gravity Flow Underground Sewer Pipe - 14" to 30"</v>
          </cell>
        </row>
        <row r="73">
          <cell r="A73">
            <v>4220</v>
          </cell>
          <cell r="B73" t="str">
            <v>Gravity Flow Underground Sewer Pipe - 32" to 60"</v>
          </cell>
        </row>
        <row r="74">
          <cell r="A74">
            <v>4221</v>
          </cell>
          <cell r="B74" t="str">
            <v>Gravity Flow Underground Sewer Pipe - 60" &amp; Larger</v>
          </cell>
        </row>
        <row r="75">
          <cell r="A75">
            <v>4222</v>
          </cell>
          <cell r="B75" t="str">
            <v>Utility Piping</v>
          </cell>
        </row>
        <row r="76">
          <cell r="A76">
            <v>4223</v>
          </cell>
          <cell r="B76" t="str">
            <v>Catchbasins and Manholes</v>
          </cell>
        </row>
        <row r="77">
          <cell r="A77">
            <v>4224</v>
          </cell>
          <cell r="B77" t="str">
            <v>Sub Base</v>
          </cell>
        </row>
        <row r="78">
          <cell r="A78">
            <v>4225</v>
          </cell>
          <cell r="B78" t="str">
            <v>Fine Grading</v>
          </cell>
        </row>
        <row r="79">
          <cell r="A79">
            <v>4226</v>
          </cell>
          <cell r="B79" t="str">
            <v>Slope Protection and Linings</v>
          </cell>
        </row>
        <row r="80">
          <cell r="A80">
            <v>4227</v>
          </cell>
          <cell r="B80" t="str">
            <v>Ponds, Canals, and Dikes</v>
          </cell>
        </row>
        <row r="81">
          <cell r="A81">
            <v>4228</v>
          </cell>
          <cell r="B81" t="str">
            <v>Fencing</v>
          </cell>
        </row>
        <row r="82">
          <cell r="A82">
            <v>4229</v>
          </cell>
          <cell r="B82" t="str">
            <v>Railroads</v>
          </cell>
        </row>
        <row r="83">
          <cell r="A83">
            <v>4230</v>
          </cell>
          <cell r="B83" t="str">
            <v>Marine Facilities</v>
          </cell>
        </row>
        <row r="84">
          <cell r="A84">
            <v>4231</v>
          </cell>
          <cell r="B84" t="str">
            <v>Water Wells</v>
          </cell>
        </row>
        <row r="85">
          <cell r="A85">
            <v>4232</v>
          </cell>
          <cell r="B85" t="str">
            <v>Bridges</v>
          </cell>
        </row>
        <row r="86">
          <cell r="A86">
            <v>4233</v>
          </cell>
          <cell r="B86" t="str">
            <v>Landscaping and Ground Cover</v>
          </cell>
        </row>
        <row r="87">
          <cell r="A87">
            <v>4234</v>
          </cell>
          <cell r="B87" t="str">
            <v>Buildings (SF/Type)</v>
          </cell>
        </row>
        <row r="88">
          <cell r="A88">
            <v>4238</v>
          </cell>
          <cell r="B88" t="str">
            <v>Miscellaneous Foundations</v>
          </cell>
        </row>
        <row r="89">
          <cell r="A89">
            <v>4240</v>
          </cell>
          <cell r="B89" t="str">
            <v>Process Equipment Foundations</v>
          </cell>
        </row>
        <row r="90">
          <cell r="A90">
            <v>4241</v>
          </cell>
          <cell r="B90" t="str">
            <v>Slabs On Grade</v>
          </cell>
        </row>
        <row r="91">
          <cell r="A91">
            <v>4242</v>
          </cell>
          <cell r="B91" t="str">
            <v>Asphalt Paving</v>
          </cell>
        </row>
        <row r="92">
          <cell r="A92">
            <v>4243</v>
          </cell>
          <cell r="B92" t="str">
            <v>Concrete Paving</v>
          </cell>
        </row>
        <row r="93">
          <cell r="A93">
            <v>4244</v>
          </cell>
          <cell r="B93" t="str">
            <v>Cooling Tower Foundations</v>
          </cell>
        </row>
        <row r="94">
          <cell r="A94">
            <v>4245</v>
          </cell>
          <cell r="B94" t="str">
            <v>Tank Ringwalls</v>
          </cell>
        </row>
        <row r="95">
          <cell r="A95">
            <v>4246</v>
          </cell>
          <cell r="B95" t="str">
            <v>Concrete Trenches, Pits, and Boxes</v>
          </cell>
        </row>
        <row r="96">
          <cell r="A96">
            <v>4247</v>
          </cell>
          <cell r="B96" t="str">
            <v>Seal Slabs</v>
          </cell>
        </row>
        <row r="97">
          <cell r="A97">
            <v>4248</v>
          </cell>
          <cell r="B97" t="str">
            <v>Drilled Footings</v>
          </cell>
        </row>
        <row r="98">
          <cell r="A98">
            <v>4249</v>
          </cell>
          <cell r="B98" t="str">
            <v>Concrete Specialties</v>
          </cell>
        </row>
        <row r="99">
          <cell r="A99">
            <v>4250</v>
          </cell>
          <cell r="B99" t="str">
            <v>Grouting</v>
          </cell>
        </row>
        <row r="100">
          <cell r="A100">
            <v>4251</v>
          </cell>
          <cell r="B100" t="str">
            <v>Fireproofing (All Plant Facilities Except Buildings)</v>
          </cell>
        </row>
        <row r="101">
          <cell r="A101">
            <v>4260</v>
          </cell>
          <cell r="B101" t="str">
            <v>Painting (All Plant Facilities Except Buildings)</v>
          </cell>
        </row>
        <row r="102">
          <cell r="A102">
            <v>4261</v>
          </cell>
          <cell r="B102" t="str">
            <v>Specialty Coatings</v>
          </cell>
        </row>
        <row r="103">
          <cell r="A103">
            <v>4295</v>
          </cell>
          <cell r="B103" t="str">
            <v>Testing and Inspection</v>
          </cell>
        </row>
        <row r="104">
          <cell r="A104">
            <v>4296</v>
          </cell>
          <cell r="B104" t="str">
            <v>Scaffolding</v>
          </cell>
        </row>
        <row r="105">
          <cell r="A105">
            <v>4297</v>
          </cell>
          <cell r="B105" t="str">
            <v>Material Handling</v>
          </cell>
        </row>
        <row r="106">
          <cell r="A106">
            <v>4298</v>
          </cell>
          <cell r="B106" t="str">
            <v>Labor Productivity Adjustments</v>
          </cell>
        </row>
        <row r="107">
          <cell r="A107">
            <v>4299</v>
          </cell>
          <cell r="B107" t="str">
            <v>Design Completion Allowance</v>
          </cell>
        </row>
        <row r="108">
          <cell r="A108">
            <v>4309</v>
          </cell>
          <cell r="B108" t="str">
            <v>Structural Demolition</v>
          </cell>
        </row>
        <row r="109">
          <cell r="A109">
            <v>4310</v>
          </cell>
          <cell r="B109" t="str">
            <v>Steel Structures &amp; Encl Mat'l-Under 17#/LF (light)</v>
          </cell>
        </row>
        <row r="110">
          <cell r="A110">
            <v>4311</v>
          </cell>
          <cell r="B110" t="str">
            <v>Steel Structures &amp; Encl Mat'l-17# to 45#/LF (heavy)</v>
          </cell>
        </row>
        <row r="111">
          <cell r="A111">
            <v>4312</v>
          </cell>
          <cell r="B111" t="str">
            <v>Steel Structures - Over 45#/LF</v>
          </cell>
        </row>
        <row r="112">
          <cell r="A112">
            <v>4313</v>
          </cell>
          <cell r="B112" t="str">
            <v>Platforms, Ladders, Stairs, and Handrails</v>
          </cell>
        </row>
        <row r="113">
          <cell r="A113">
            <v>4314</v>
          </cell>
          <cell r="B113" t="str">
            <v>Metal Decking</v>
          </cell>
        </row>
        <row r="114">
          <cell r="A114">
            <v>4315</v>
          </cell>
          <cell r="B114" t="str">
            <v>Steel Pipe Stanchions</v>
          </cell>
        </row>
        <row r="115">
          <cell r="A115">
            <v>4316</v>
          </cell>
          <cell r="B115" t="str">
            <v>Miscellaneous Steel</v>
          </cell>
        </row>
        <row r="116">
          <cell r="A116">
            <v>4317</v>
          </cell>
          <cell r="B116" t="str">
            <v>Other Structural Material</v>
          </cell>
        </row>
        <row r="117">
          <cell r="A117">
            <v>4318</v>
          </cell>
          <cell r="B117" t="str">
            <v>Precast Pipe Stanchions</v>
          </cell>
        </row>
        <row r="118">
          <cell r="A118">
            <v>4319</v>
          </cell>
          <cell r="B118" t="str">
            <v>Concrete Structures Poured In Place</v>
          </cell>
        </row>
        <row r="119">
          <cell r="A119">
            <v>4320</v>
          </cell>
          <cell r="B119" t="str">
            <v>Precast Concrete Structures</v>
          </cell>
        </row>
        <row r="120">
          <cell r="A120">
            <v>4330</v>
          </cell>
          <cell r="B120" t="str">
            <v>Atmospheric Tanks (Steel, Concrete, Fiberglass, Etc.)</v>
          </cell>
        </row>
        <row r="121">
          <cell r="A121">
            <v>4331</v>
          </cell>
          <cell r="B121" t="str">
            <v>Tank Insulation</v>
          </cell>
        </row>
        <row r="122">
          <cell r="A122">
            <v>4395</v>
          </cell>
          <cell r="B122" t="str">
            <v>Testing and Inspection</v>
          </cell>
        </row>
        <row r="123">
          <cell r="A123">
            <v>4396</v>
          </cell>
          <cell r="B123" t="str">
            <v>Scaffolding</v>
          </cell>
        </row>
        <row r="124">
          <cell r="A124">
            <v>4397</v>
          </cell>
          <cell r="B124" t="str">
            <v>Material Handling</v>
          </cell>
        </row>
        <row r="125">
          <cell r="A125">
            <v>4398</v>
          </cell>
          <cell r="B125" t="str">
            <v>Labor Productivity Adjustments</v>
          </cell>
        </row>
        <row r="126">
          <cell r="A126">
            <v>4399</v>
          </cell>
          <cell r="B126" t="str">
            <v>Design Completion Allowance</v>
          </cell>
        </row>
        <row r="127">
          <cell r="A127">
            <v>4410</v>
          </cell>
          <cell r="B127" t="str">
            <v>Electrical Demolition</v>
          </cell>
        </row>
        <row r="128">
          <cell r="A128">
            <v>4411</v>
          </cell>
          <cell r="B128" t="str">
            <v>Distrubution Equip (Substations, 15KV Switchgear)</v>
          </cell>
        </row>
        <row r="129">
          <cell r="A129">
            <v>4412</v>
          </cell>
          <cell r="B129" t="str">
            <v>Power Equipment (5KV, 600V MCC's, Switchgear)</v>
          </cell>
        </row>
        <row r="130">
          <cell r="A130">
            <v>4413</v>
          </cell>
          <cell r="B130" t="str">
            <v>Emergency and Standby Equipment</v>
          </cell>
        </row>
        <row r="131">
          <cell r="A131">
            <v>4414</v>
          </cell>
          <cell r="B131" t="str">
            <v>Lighting Equipment</v>
          </cell>
        </row>
        <row r="132">
          <cell r="A132">
            <v>4415</v>
          </cell>
          <cell r="B132" t="str">
            <v>Conduit</v>
          </cell>
        </row>
        <row r="133">
          <cell r="A133">
            <v>4416</v>
          </cell>
          <cell r="B133" t="str">
            <v>Transformers</v>
          </cell>
        </row>
        <row r="134">
          <cell r="A134">
            <v>4417</v>
          </cell>
          <cell r="B134" t="str">
            <v>Breakers/Panelboards</v>
          </cell>
        </row>
        <row r="135">
          <cell r="A135">
            <v>4418</v>
          </cell>
          <cell r="B135" t="str">
            <v>Miscellaneous Electrical Equipment</v>
          </cell>
        </row>
        <row r="136">
          <cell r="A136">
            <v>4419</v>
          </cell>
          <cell r="B136" t="str">
            <v>Cable Tray Systems</v>
          </cell>
        </row>
        <row r="137">
          <cell r="A137">
            <v>4420</v>
          </cell>
          <cell r="B137" t="str">
            <v>Terminal Box/Junction Box</v>
          </cell>
        </row>
        <row r="138">
          <cell r="A138">
            <v>4421</v>
          </cell>
          <cell r="B138" t="str">
            <v>Wire and Cable</v>
          </cell>
        </row>
        <row r="139">
          <cell r="A139">
            <v>4422</v>
          </cell>
          <cell r="B139" t="str">
            <v>Miscellaneous Support Materials</v>
          </cell>
        </row>
        <row r="140">
          <cell r="A140">
            <v>4424</v>
          </cell>
          <cell r="B140" t="str">
            <v>Connections</v>
          </cell>
        </row>
        <row r="141">
          <cell r="A141">
            <v>4425</v>
          </cell>
          <cell r="B141" t="str">
            <v>Motor Control Equipment</v>
          </cell>
        </row>
        <row r="142">
          <cell r="A142">
            <v>4427</v>
          </cell>
          <cell r="B142" t="str">
            <v>Grounding Systems</v>
          </cell>
        </row>
        <row r="143">
          <cell r="A143">
            <v>4428</v>
          </cell>
          <cell r="B143" t="str">
            <v>Cathodic Protection</v>
          </cell>
        </row>
        <row r="144">
          <cell r="A144">
            <v>4429</v>
          </cell>
          <cell r="B144" t="str">
            <v>Electric Heat Tracing</v>
          </cell>
        </row>
        <row r="145">
          <cell r="A145">
            <v>4431</v>
          </cell>
          <cell r="B145" t="str">
            <v>Underground Concrete Duct Bank and Vaults</v>
          </cell>
        </row>
        <row r="146">
          <cell r="A146">
            <v>4474</v>
          </cell>
          <cell r="B146" t="str">
            <v>Asbestos Abatement</v>
          </cell>
        </row>
        <row r="147">
          <cell r="A147">
            <v>4493</v>
          </cell>
          <cell r="B147" t="str">
            <v>Nameplates</v>
          </cell>
        </row>
        <row r="148">
          <cell r="A148">
            <v>4495</v>
          </cell>
          <cell r="B148" t="str">
            <v>Testing and Inspection/Start-Up Assistance</v>
          </cell>
        </row>
        <row r="149">
          <cell r="A149">
            <v>4496</v>
          </cell>
          <cell r="B149" t="str">
            <v>Scaffolding</v>
          </cell>
        </row>
        <row r="150">
          <cell r="A150">
            <v>4497</v>
          </cell>
          <cell r="B150" t="str">
            <v>Material Handling</v>
          </cell>
        </row>
        <row r="151">
          <cell r="A151">
            <v>4498</v>
          </cell>
          <cell r="B151" t="str">
            <v>Labor Productivity Adjustments</v>
          </cell>
        </row>
        <row r="152">
          <cell r="A152">
            <v>4499</v>
          </cell>
          <cell r="B152" t="str">
            <v>Design Completion Allowance</v>
          </cell>
        </row>
        <row r="153">
          <cell r="A153">
            <v>4510</v>
          </cell>
          <cell r="B153" t="str">
            <v>Instrument Demolition</v>
          </cell>
        </row>
        <row r="154">
          <cell r="A154">
            <v>4511</v>
          </cell>
          <cell r="B154" t="str">
            <v>Instrument Supports</v>
          </cell>
        </row>
        <row r="155">
          <cell r="A155">
            <v>4512</v>
          </cell>
          <cell r="B155" t="str">
            <v>Process Indicators</v>
          </cell>
        </row>
        <row r="156">
          <cell r="A156">
            <v>4513</v>
          </cell>
          <cell r="B156" t="str">
            <v>Field Controllers and Indicators</v>
          </cell>
        </row>
        <row r="157">
          <cell r="A157">
            <v>4514</v>
          </cell>
          <cell r="B157" t="str">
            <v>Field Switches</v>
          </cell>
        </row>
        <row r="158">
          <cell r="A158">
            <v>4515</v>
          </cell>
          <cell r="B158" t="str">
            <v>Transmitters and Primary Elements</v>
          </cell>
        </row>
        <row r="159">
          <cell r="A159">
            <v>4516</v>
          </cell>
          <cell r="B159" t="str">
            <v>Process Analyzers</v>
          </cell>
        </row>
        <row r="160">
          <cell r="A160">
            <v>4517</v>
          </cell>
          <cell r="B160" t="str">
            <v>Miscellaneous Devices</v>
          </cell>
        </row>
        <row r="161">
          <cell r="A161">
            <v>4518</v>
          </cell>
          <cell r="B161" t="str">
            <v>Control Valves</v>
          </cell>
        </row>
        <row r="162">
          <cell r="A162">
            <v>4519</v>
          </cell>
          <cell r="B162" t="str">
            <v>Relief Valves</v>
          </cell>
        </row>
        <row r="163">
          <cell r="A163">
            <v>4520</v>
          </cell>
          <cell r="B163" t="str">
            <v>Instrument Enclosures</v>
          </cell>
        </row>
        <row r="164">
          <cell r="A164">
            <v>4530</v>
          </cell>
          <cell r="B164" t="str">
            <v>Instrument Conduit Systems, Raceway</v>
          </cell>
        </row>
        <row r="165">
          <cell r="A165">
            <v>4531</v>
          </cell>
          <cell r="B165" t="str">
            <v>Instrument Tray Systems</v>
          </cell>
        </row>
        <row r="166">
          <cell r="A166">
            <v>4540</v>
          </cell>
          <cell r="B166" t="str">
            <v>Instrument Junction Boxes</v>
          </cell>
        </row>
        <row r="167">
          <cell r="A167">
            <v>4550</v>
          </cell>
          <cell r="B167" t="str">
            <v>Multi-Tube Bundles</v>
          </cell>
        </row>
        <row r="168">
          <cell r="A168">
            <v>4551</v>
          </cell>
          <cell r="B168" t="str">
            <v>Control Tubing</v>
          </cell>
        </row>
        <row r="169">
          <cell r="A169">
            <v>4560</v>
          </cell>
          <cell r="B169" t="str">
            <v>Multi-Pair Cable</v>
          </cell>
        </row>
        <row r="170">
          <cell r="A170">
            <v>4561</v>
          </cell>
          <cell r="B170" t="str">
            <v>Single Pair Cable</v>
          </cell>
        </row>
        <row r="171">
          <cell r="A171">
            <v>4562</v>
          </cell>
          <cell r="B171" t="str">
            <v>Instrument Terminations</v>
          </cell>
        </row>
        <row r="172">
          <cell r="A172">
            <v>4570</v>
          </cell>
          <cell r="B172" t="str">
            <v>Instrument Air Piping</v>
          </cell>
        </row>
        <row r="173">
          <cell r="A173">
            <v>4571</v>
          </cell>
          <cell r="B173" t="str">
            <v>Instrument Process Piping</v>
          </cell>
        </row>
        <row r="174">
          <cell r="A174">
            <v>4572</v>
          </cell>
          <cell r="B174" t="str">
            <v>Instrument Steam and Condensate Piping</v>
          </cell>
        </row>
        <row r="175">
          <cell r="A175">
            <v>4573</v>
          </cell>
          <cell r="B175" t="str">
            <v>Instrument Steam Tracing and Insulation</v>
          </cell>
        </row>
        <row r="176">
          <cell r="A176">
            <v>4574</v>
          </cell>
          <cell r="B176" t="str">
            <v>Asbestos Abatement</v>
          </cell>
        </row>
        <row r="177">
          <cell r="A177">
            <v>4580</v>
          </cell>
          <cell r="B177" t="str">
            <v>Field Control Panels, Racks and Shelters</v>
          </cell>
        </row>
        <row r="178">
          <cell r="A178">
            <v>4581</v>
          </cell>
          <cell r="B178" t="str">
            <v>Control Room Panels, Building Modifications</v>
          </cell>
        </row>
        <row r="179">
          <cell r="A179">
            <v>4582</v>
          </cell>
          <cell r="B179" t="str">
            <v>Panel Instrumentation</v>
          </cell>
        </row>
        <row r="180">
          <cell r="A180">
            <v>4590</v>
          </cell>
          <cell r="B180" t="str">
            <v>Distributed Controls, Computer Equipment</v>
          </cell>
        </row>
        <row r="181">
          <cell r="A181">
            <v>4591</v>
          </cell>
          <cell r="B181" t="str">
            <v>Calibration and Checkout</v>
          </cell>
        </row>
        <row r="182">
          <cell r="A182">
            <v>4593</v>
          </cell>
          <cell r="B182" t="str">
            <v>Nameplates</v>
          </cell>
        </row>
        <row r="183">
          <cell r="A183">
            <v>4596</v>
          </cell>
          <cell r="B183" t="str">
            <v>Scaffolding</v>
          </cell>
        </row>
        <row r="184">
          <cell r="A184">
            <v>4597</v>
          </cell>
          <cell r="B184" t="str">
            <v>Material Handling</v>
          </cell>
        </row>
        <row r="185">
          <cell r="A185">
            <v>4598</v>
          </cell>
          <cell r="B185" t="str">
            <v>Labor Productivity Adjustments</v>
          </cell>
        </row>
        <row r="186">
          <cell r="A186">
            <v>4599</v>
          </cell>
          <cell r="B186" t="str">
            <v>Design Completion Allowance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</sheetNames>
    <sheetDataSet>
      <sheetData sheetId="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 Actual"/>
      <sheetName val="#REF"/>
    </sheetNames>
    <sheetDataSet>
      <sheetData sheetId="0" refreshError="1">
        <row r="3">
          <cell r="BQ3" t="str">
            <v>Difference = Current - Prior 12.2.04 Small Outlook</v>
          </cell>
          <cell r="CC3" t="str">
            <v>1.6.05 vs 04 Actuals</v>
          </cell>
          <cell r="CD3" t="str">
            <v>&lt;===Outlook Date</v>
          </cell>
        </row>
        <row r="4">
          <cell r="BR4" t="str">
            <v>cells contain non-kwi costs</v>
          </cell>
          <cell r="CC4">
            <v>12</v>
          </cell>
        </row>
        <row r="5">
          <cell r="BQ5" t="str">
            <v>Actuals</v>
          </cell>
          <cell r="BR5" t="str">
            <v>Actuals</v>
          </cell>
          <cell r="BS5" t="str">
            <v>Actuals</v>
          </cell>
          <cell r="BT5" t="str">
            <v>Actuals</v>
          </cell>
          <cell r="BU5" t="str">
            <v>Actuals</v>
          </cell>
          <cell r="BV5" t="str">
            <v>Actuals</v>
          </cell>
          <cell r="BW5" t="str">
            <v>Actuals</v>
          </cell>
          <cell r="BX5" t="str">
            <v>Actuals</v>
          </cell>
          <cell r="BY5" t="str">
            <v>Actuals</v>
          </cell>
          <cell r="BZ5" t="str">
            <v>Actuals</v>
          </cell>
          <cell r="CA5" t="str">
            <v>Actuals</v>
          </cell>
          <cell r="CB5" t="str">
            <v>Frcst</v>
          </cell>
          <cell r="CC5" t="str">
            <v>YTD</v>
          </cell>
          <cell r="CD5" t="str">
            <v xml:space="preserve">Frcst </v>
          </cell>
          <cell r="CE5" t="str">
            <v xml:space="preserve">Total </v>
          </cell>
        </row>
        <row r="6">
          <cell r="BQ6">
            <v>37987</v>
          </cell>
          <cell r="BR6">
            <v>38018</v>
          </cell>
          <cell r="BS6">
            <v>38047</v>
          </cell>
          <cell r="BT6">
            <v>38078</v>
          </cell>
          <cell r="BU6">
            <v>38108</v>
          </cell>
          <cell r="BV6">
            <v>38139</v>
          </cell>
          <cell r="BW6">
            <v>38169</v>
          </cell>
          <cell r="BX6">
            <v>38200</v>
          </cell>
          <cell r="BY6">
            <v>38231</v>
          </cell>
          <cell r="BZ6">
            <v>38261</v>
          </cell>
          <cell r="CA6">
            <v>38292</v>
          </cell>
          <cell r="CB6">
            <v>38322</v>
          </cell>
          <cell r="CC6" t="str">
            <v>Var</v>
          </cell>
          <cell r="CD6" t="str">
            <v>Var</v>
          </cell>
          <cell r="CE6" t="str">
            <v>Var</v>
          </cell>
        </row>
        <row r="7"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</row>
        <row r="8"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</row>
        <row r="9"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</row>
        <row r="10"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</row>
        <row r="11"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</row>
        <row r="12"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-1917608.3389799967</v>
          </cell>
          <cell r="CC12">
            <v>-1917608.3389799967</v>
          </cell>
          <cell r="CD12">
            <v>7.4505805969238281E-9</v>
          </cell>
          <cell r="CE12">
            <v>-1917608.3389799893</v>
          </cell>
        </row>
        <row r="13"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</row>
        <row r="14"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138650.90299999993</v>
          </cell>
          <cell r="CC14">
            <v>138650.90299999993</v>
          </cell>
          <cell r="CD14">
            <v>-2.7939677238464355E-9</v>
          </cell>
          <cell r="CE14">
            <v>138650.90299999714</v>
          </cell>
        </row>
        <row r="15"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-257898.3</v>
          </cell>
          <cell r="CC15">
            <v>-257898.3</v>
          </cell>
          <cell r="CD15">
            <v>-6.9849193096160889E-10</v>
          </cell>
          <cell r="CE15">
            <v>-257898.30000000075</v>
          </cell>
        </row>
        <row r="16"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1697</v>
          </cell>
          <cell r="CC16">
            <v>1697</v>
          </cell>
          <cell r="CD16">
            <v>0</v>
          </cell>
          <cell r="CE16">
            <v>1697</v>
          </cell>
        </row>
        <row r="17"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422</v>
          </cell>
          <cell r="CC17">
            <v>422</v>
          </cell>
          <cell r="CD17">
            <v>0</v>
          </cell>
          <cell r="CE17">
            <v>422</v>
          </cell>
        </row>
        <row r="18"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</row>
        <row r="19"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-4393.9696960271976</v>
          </cell>
          <cell r="CC19">
            <v>-4393.9696960271976</v>
          </cell>
          <cell r="CD19">
            <v>-2.9103830456733704E-11</v>
          </cell>
          <cell r="CE19">
            <v>-4393.9696960272267</v>
          </cell>
        </row>
        <row r="20"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2992.8204634516005</v>
          </cell>
          <cell r="CC20">
            <v>2992.8204634516005</v>
          </cell>
          <cell r="CD20">
            <v>-4.3655745685100555E-11</v>
          </cell>
          <cell r="CE20">
            <v>2992.8204634515569</v>
          </cell>
        </row>
        <row r="21"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934698.90143875685</v>
          </cell>
          <cell r="CC21">
            <v>934698.90143875685</v>
          </cell>
          <cell r="CD21">
            <v>9.3132257461547852E-10</v>
          </cell>
          <cell r="CE21">
            <v>934698.90143875778</v>
          </cell>
        </row>
        <row r="22"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-57334.993610379985</v>
          </cell>
          <cell r="CC22">
            <v>-57334.993610379985</v>
          </cell>
          <cell r="CD22">
            <v>-2.3283064365386963E-10</v>
          </cell>
          <cell r="CE22">
            <v>-57334.993610380217</v>
          </cell>
        </row>
        <row r="23"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3180</v>
          </cell>
          <cell r="CC23">
            <v>3180</v>
          </cell>
          <cell r="CD23">
            <v>0</v>
          </cell>
          <cell r="CE23">
            <v>3180</v>
          </cell>
        </row>
        <row r="24"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-37886.270346859936</v>
          </cell>
          <cell r="CC24">
            <v>-37886.270346859936</v>
          </cell>
          <cell r="CD24">
            <v>-1.3969838619232178E-9</v>
          </cell>
          <cell r="CE24">
            <v>-37886.270346861333</v>
          </cell>
        </row>
        <row r="25"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-38317</v>
          </cell>
          <cell r="CC25">
            <v>-38317</v>
          </cell>
          <cell r="CD25">
            <v>0</v>
          </cell>
          <cell r="CE25">
            <v>-38317</v>
          </cell>
        </row>
        <row r="26"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-206231.25317301042</v>
          </cell>
          <cell r="CC26">
            <v>-206231.25317301042</v>
          </cell>
          <cell r="CD26">
            <v>1.862645149230957E-9</v>
          </cell>
          <cell r="CE26">
            <v>-206231.25317300856</v>
          </cell>
        </row>
        <row r="27"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</row>
        <row r="28"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-7975.44</v>
          </cell>
          <cell r="CC28">
            <v>-7975.44</v>
          </cell>
          <cell r="CD28">
            <v>5.8207660913467407E-11</v>
          </cell>
          <cell r="CE28">
            <v>-7975.4399999999441</v>
          </cell>
        </row>
        <row r="29"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7628.160000000149</v>
          </cell>
          <cell r="CC29">
            <v>7628.160000000149</v>
          </cell>
          <cell r="CD29">
            <v>-3.7252902984619141E-9</v>
          </cell>
          <cell r="CE29">
            <v>7628.1599999964237</v>
          </cell>
        </row>
        <row r="30"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-1057</v>
          </cell>
          <cell r="CC30">
            <v>-1057</v>
          </cell>
          <cell r="CD30">
            <v>0</v>
          </cell>
          <cell r="CE30">
            <v>-1057</v>
          </cell>
        </row>
        <row r="31"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</row>
        <row r="32"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37250</v>
          </cell>
          <cell r="CC32">
            <v>37250</v>
          </cell>
          <cell r="CD32">
            <v>0</v>
          </cell>
          <cell r="CE32">
            <v>37250</v>
          </cell>
        </row>
        <row r="33"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-142719.4299965314</v>
          </cell>
          <cell r="CC33">
            <v>-142719.4299965314</v>
          </cell>
          <cell r="CD33">
            <v>0</v>
          </cell>
          <cell r="CE33">
            <v>-142719.42999653146</v>
          </cell>
        </row>
        <row r="34"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5272</v>
          </cell>
          <cell r="CC34">
            <v>5272</v>
          </cell>
          <cell r="CD34">
            <v>0</v>
          </cell>
          <cell r="CE34">
            <v>5272</v>
          </cell>
        </row>
        <row r="35"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11690</v>
          </cell>
          <cell r="CC35">
            <v>11690</v>
          </cell>
          <cell r="CD35">
            <v>0</v>
          </cell>
          <cell r="CE35">
            <v>11690</v>
          </cell>
        </row>
        <row r="36"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-34690</v>
          </cell>
          <cell r="CC36">
            <v>-34690</v>
          </cell>
          <cell r="CD36">
            <v>0</v>
          </cell>
          <cell r="CE36">
            <v>-34690</v>
          </cell>
        </row>
        <row r="37"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-6931.5</v>
          </cell>
          <cell r="CC37">
            <v>-6931.5</v>
          </cell>
          <cell r="CD37">
            <v>0</v>
          </cell>
          <cell r="CE37">
            <v>-6931.5</v>
          </cell>
        </row>
        <row r="38"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-11</v>
          </cell>
          <cell r="CC38">
            <v>-11</v>
          </cell>
          <cell r="CD38">
            <v>0</v>
          </cell>
          <cell r="CE38">
            <v>-11</v>
          </cell>
        </row>
        <row r="39"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675</v>
          </cell>
          <cell r="CC39">
            <v>675</v>
          </cell>
          <cell r="CD39">
            <v>0</v>
          </cell>
          <cell r="CE39">
            <v>675</v>
          </cell>
        </row>
        <row r="40"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1185</v>
          </cell>
          <cell r="CC40">
            <v>1185</v>
          </cell>
          <cell r="CD40">
            <v>0</v>
          </cell>
          <cell r="CE40">
            <v>1185</v>
          </cell>
        </row>
        <row r="41"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3029.5</v>
          </cell>
          <cell r="CC41">
            <v>3029.5</v>
          </cell>
          <cell r="CD41">
            <v>0</v>
          </cell>
          <cell r="CE41">
            <v>3029.5</v>
          </cell>
        </row>
        <row r="42"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-61616.850000000093</v>
          </cell>
          <cell r="CC42">
            <v>-61616.850000000093</v>
          </cell>
          <cell r="CD42">
            <v>4.6566128730773926E-10</v>
          </cell>
          <cell r="CE42">
            <v>-61616.849999999627</v>
          </cell>
        </row>
        <row r="43"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-599</v>
          </cell>
          <cell r="CC43">
            <v>-599</v>
          </cell>
          <cell r="CD43">
            <v>0</v>
          </cell>
          <cell r="CE43">
            <v>-599</v>
          </cell>
        </row>
        <row r="44"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283662.5</v>
          </cell>
          <cell r="CC44">
            <v>283662.5</v>
          </cell>
          <cell r="CD44">
            <v>0</v>
          </cell>
          <cell r="CE44">
            <v>283662.5</v>
          </cell>
        </row>
        <row r="45"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</row>
        <row r="46"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-85873</v>
          </cell>
          <cell r="CC46">
            <v>-85873</v>
          </cell>
          <cell r="CD46">
            <v>0</v>
          </cell>
          <cell r="CE46">
            <v>-85873</v>
          </cell>
        </row>
        <row r="47"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</row>
        <row r="48"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3399552.2</v>
          </cell>
          <cell r="CC48">
            <v>3399552.2</v>
          </cell>
          <cell r="CD48">
            <v>-1.1175870895385742E-8</v>
          </cell>
          <cell r="CE48">
            <v>3399552.1999999881</v>
          </cell>
        </row>
        <row r="49"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</row>
        <row r="50"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-2802216.2</v>
          </cell>
          <cell r="CC50">
            <v>-2802216.2</v>
          </cell>
          <cell r="CD50">
            <v>-3.7252902984619141E-9</v>
          </cell>
          <cell r="CE50">
            <v>-2802216.2</v>
          </cell>
        </row>
        <row r="51"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</row>
        <row r="52"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7560</v>
          </cell>
          <cell r="CC52">
            <v>7560</v>
          </cell>
          <cell r="CD52">
            <v>0</v>
          </cell>
          <cell r="CE52">
            <v>7560</v>
          </cell>
        </row>
        <row r="53"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208268.59749405179</v>
          </cell>
          <cell r="CC53">
            <v>208268.59749405179</v>
          </cell>
          <cell r="CD53">
            <v>-9.3132257461547852E-10</v>
          </cell>
          <cell r="CE53">
            <v>208268.59749405086</v>
          </cell>
        </row>
        <row r="54"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187101</v>
          </cell>
          <cell r="CC54">
            <v>187101</v>
          </cell>
          <cell r="CD54">
            <v>0</v>
          </cell>
          <cell r="CE54">
            <v>187101</v>
          </cell>
        </row>
        <row r="55"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-117245</v>
          </cell>
          <cell r="CC55">
            <v>-117245</v>
          </cell>
          <cell r="CD55">
            <v>0</v>
          </cell>
          <cell r="CE55">
            <v>-117245</v>
          </cell>
        </row>
        <row r="56"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</row>
        <row r="57"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-546088.963406533</v>
          </cell>
          <cell r="CC57">
            <v>-546088.963406533</v>
          </cell>
          <cell r="CD57">
            <v>-1.4901161193847656E-7</v>
          </cell>
          <cell r="CE57">
            <v>-546088.96340668201</v>
          </cell>
        </row>
        <row r="58">
          <cell r="BQ58" t="e">
            <v>#VALUE!</v>
          </cell>
          <cell r="BR58" t="e">
            <v>#VALUE!</v>
          </cell>
          <cell r="BS58" t="e">
            <v>#VALUE!</v>
          </cell>
          <cell r="BT58" t="e">
            <v>#VALUE!</v>
          </cell>
          <cell r="BU58" t="e">
            <v>#VALUE!</v>
          </cell>
          <cell r="BV58" t="e">
            <v>#VALUE!</v>
          </cell>
          <cell r="BW58" t="e">
            <v>#VALUE!</v>
          </cell>
          <cell r="BX58" t="e">
            <v>#VALUE!</v>
          </cell>
          <cell r="BY58" t="e">
            <v>#VALUE!</v>
          </cell>
          <cell r="BZ58" t="e">
            <v>#VALUE!</v>
          </cell>
          <cell r="CA58" t="e">
            <v>#VALUE!</v>
          </cell>
          <cell r="CB58" t="e">
            <v>#VALUE!</v>
          </cell>
        </row>
        <row r="59"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</row>
        <row r="60"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</row>
        <row r="61"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-1917608.3389799967</v>
          </cell>
          <cell r="CC61">
            <v>-1917608.3389799967</v>
          </cell>
          <cell r="CD61">
            <v>7.4505805969238281E-9</v>
          </cell>
          <cell r="CE61">
            <v>-1917608.3389799893</v>
          </cell>
        </row>
        <row r="62"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-119247.39699999988</v>
          </cell>
          <cell r="CC62">
            <v>-119247.39699999988</v>
          </cell>
          <cell r="CD62">
            <v>0</v>
          </cell>
          <cell r="CE62">
            <v>-119247.39699999988</v>
          </cell>
        </row>
        <row r="63"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878081.75859580096</v>
          </cell>
          <cell r="CC63">
            <v>878081.75859580096</v>
          </cell>
          <cell r="CD63">
            <v>9.3132257461547852E-10</v>
          </cell>
          <cell r="CE63">
            <v>878081.75859580189</v>
          </cell>
        </row>
        <row r="64"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-270335.58351640403</v>
          </cell>
          <cell r="CC64">
            <v>-270335.58351640403</v>
          </cell>
          <cell r="CD64">
            <v>-1.4901161193847656E-8</v>
          </cell>
          <cell r="CE64">
            <v>-270335.58351641893</v>
          </cell>
        </row>
        <row r="65"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3407112.2</v>
          </cell>
          <cell r="CC65">
            <v>3407112.2</v>
          </cell>
          <cell r="CD65">
            <v>-1.1175870895385742E-8</v>
          </cell>
          <cell r="CE65">
            <v>3407112.1999999881</v>
          </cell>
        </row>
        <row r="66"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187101</v>
          </cell>
          <cell r="CC66">
            <v>187101</v>
          </cell>
          <cell r="CD66">
            <v>0</v>
          </cell>
          <cell r="CE66">
            <v>187101</v>
          </cell>
        </row>
        <row r="67"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208268.59749405179</v>
          </cell>
          <cell r="CC67">
            <v>208268.59749405179</v>
          </cell>
          <cell r="CD67">
            <v>-9.3132257461547852E-10</v>
          </cell>
          <cell r="CE67">
            <v>208268.59749405086</v>
          </cell>
        </row>
        <row r="68"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-117245</v>
          </cell>
          <cell r="CC68">
            <v>-117245</v>
          </cell>
          <cell r="CD68">
            <v>0</v>
          </cell>
          <cell r="CE68">
            <v>-117245</v>
          </cell>
        </row>
        <row r="69"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-2802216.2</v>
          </cell>
          <cell r="CC69">
            <v>-2802216.2</v>
          </cell>
          <cell r="CD69">
            <v>-3.7252902984619141E-9</v>
          </cell>
          <cell r="CE69">
            <v>-2802216.2</v>
          </cell>
        </row>
        <row r="70"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-546088.9634065479</v>
          </cell>
          <cell r="CC70">
            <v>-546088.9634065479</v>
          </cell>
          <cell r="CD70">
            <v>-1.3411045074462891E-7</v>
          </cell>
          <cell r="CE70">
            <v>-546088.96340668201</v>
          </cell>
        </row>
        <row r="71"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729605755</v>
          </cell>
          <cell r="CE71">
            <v>729605755</v>
          </cell>
        </row>
        <row r="72"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36.566956903656362</v>
          </cell>
          <cell r="CE72">
            <v>36.566956903656362</v>
          </cell>
        </row>
        <row r="73"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</row>
        <row r="74"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</row>
        <row r="75"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</row>
        <row r="76"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</row>
        <row r="77"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</row>
        <row r="78"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</row>
        <row r="79"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</row>
        <row r="80"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</row>
        <row r="81"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-92885.939999999944</v>
          </cell>
          <cell r="CC81">
            <v>-92885.939999999944</v>
          </cell>
          <cell r="CD81">
            <v>4.6566128730773926E-10</v>
          </cell>
          <cell r="CE81">
            <v>-92885.939999999478</v>
          </cell>
        </row>
        <row r="82"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279903.3</v>
          </cell>
          <cell r="CC82">
            <v>279903.3</v>
          </cell>
          <cell r="CD82">
            <v>6.9849193096160889E-10</v>
          </cell>
          <cell r="CE82">
            <v>279903.30000000075</v>
          </cell>
        </row>
        <row r="83"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-1697</v>
          </cell>
          <cell r="CC83">
            <v>-1697</v>
          </cell>
          <cell r="CD83">
            <v>0</v>
          </cell>
          <cell r="CE83">
            <v>-1697</v>
          </cell>
        </row>
        <row r="84"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-422</v>
          </cell>
          <cell r="CC84">
            <v>-422</v>
          </cell>
          <cell r="CD84">
            <v>0</v>
          </cell>
          <cell r="CE84">
            <v>-422</v>
          </cell>
        </row>
        <row r="85"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</row>
        <row r="86"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4393.9696960272013</v>
          </cell>
          <cell r="CC86">
            <v>4393.9696960272013</v>
          </cell>
          <cell r="CD86">
            <v>2.5465851649641991E-11</v>
          </cell>
          <cell r="CE86">
            <v>4393.9696960272267</v>
          </cell>
        </row>
        <row r="87"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-2992.8204634515969</v>
          </cell>
          <cell r="CC87">
            <v>-2992.8204634515969</v>
          </cell>
          <cell r="CD87">
            <v>4.0017766878008842E-11</v>
          </cell>
          <cell r="CE87">
            <v>-2992.8204634515569</v>
          </cell>
        </row>
        <row r="88"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-934699.23477208987</v>
          </cell>
          <cell r="CC88">
            <v>-934699.23477208987</v>
          </cell>
          <cell r="CD88">
            <v>3.7252902984619141E-9</v>
          </cell>
          <cell r="CE88">
            <v>-934699.23477208614</v>
          </cell>
        </row>
        <row r="89"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57334.993610379985</v>
          </cell>
          <cell r="CC89">
            <v>57334.993610379985</v>
          </cell>
          <cell r="CD89">
            <v>2.3283064365386963E-10</v>
          </cell>
          <cell r="CE89">
            <v>57334.993610380217</v>
          </cell>
        </row>
        <row r="90"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</row>
        <row r="91"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-3180</v>
          </cell>
          <cell r="CC91">
            <v>-3180</v>
          </cell>
          <cell r="CD91">
            <v>0</v>
          </cell>
          <cell r="CE91">
            <v>-3180</v>
          </cell>
        </row>
        <row r="92"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37886.270346859936</v>
          </cell>
          <cell r="CC92">
            <v>37886.270346859936</v>
          </cell>
          <cell r="CD92">
            <v>1.3969838619232178E-9</v>
          </cell>
          <cell r="CE92">
            <v>37886.270346861333</v>
          </cell>
        </row>
        <row r="93"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38317</v>
          </cell>
          <cell r="CC93">
            <v>38317</v>
          </cell>
          <cell r="CD93">
            <v>0</v>
          </cell>
          <cell r="CE93">
            <v>38317</v>
          </cell>
        </row>
        <row r="94"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206231.25317301042</v>
          </cell>
          <cell r="CC94">
            <v>206231.25317301042</v>
          </cell>
          <cell r="CD94">
            <v>-1.862645149230957E-9</v>
          </cell>
          <cell r="CE94">
            <v>206231.25317300856</v>
          </cell>
        </row>
        <row r="95"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</row>
        <row r="96"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7975.44</v>
          </cell>
          <cell r="CC96">
            <v>7975.44</v>
          </cell>
          <cell r="CD96">
            <v>-5.8207660913467407E-11</v>
          </cell>
          <cell r="CE96">
            <v>7975.4399999999441</v>
          </cell>
        </row>
        <row r="97"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-7628.160000000149</v>
          </cell>
          <cell r="CC97">
            <v>-7628.160000000149</v>
          </cell>
          <cell r="CD97">
            <v>3.7252902984619141E-9</v>
          </cell>
          <cell r="CE97">
            <v>-7628.1599999964237</v>
          </cell>
        </row>
        <row r="98"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1057</v>
          </cell>
          <cell r="CC98">
            <v>1057</v>
          </cell>
          <cell r="CD98">
            <v>0</v>
          </cell>
          <cell r="CE98">
            <v>1057</v>
          </cell>
        </row>
        <row r="99"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</row>
        <row r="100"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-37250</v>
          </cell>
          <cell r="CC100">
            <v>-37250</v>
          </cell>
          <cell r="CD100">
            <v>0</v>
          </cell>
          <cell r="CE100">
            <v>-37250</v>
          </cell>
        </row>
        <row r="101"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142719.4299965314</v>
          </cell>
          <cell r="CC101">
            <v>142719.4299965314</v>
          </cell>
          <cell r="CD101">
            <v>0</v>
          </cell>
          <cell r="CE101">
            <v>142719.4299965314</v>
          </cell>
        </row>
        <row r="102"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-5272</v>
          </cell>
          <cell r="CC102">
            <v>-5272</v>
          </cell>
          <cell r="CD102">
            <v>0</v>
          </cell>
          <cell r="CE102">
            <v>-5272</v>
          </cell>
        </row>
        <row r="103"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-11690</v>
          </cell>
          <cell r="CC103">
            <v>-11690</v>
          </cell>
          <cell r="CD103">
            <v>0</v>
          </cell>
          <cell r="CE103">
            <v>-11690</v>
          </cell>
        </row>
        <row r="104"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34690</v>
          </cell>
          <cell r="CC104">
            <v>34690</v>
          </cell>
          <cell r="CD104">
            <v>0</v>
          </cell>
          <cell r="CE104">
            <v>34690</v>
          </cell>
        </row>
        <row r="105"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6931.5</v>
          </cell>
          <cell r="CC105">
            <v>6931.5</v>
          </cell>
          <cell r="CD105">
            <v>0</v>
          </cell>
          <cell r="CE105">
            <v>6931.5</v>
          </cell>
        </row>
        <row r="106"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11</v>
          </cell>
          <cell r="CC106">
            <v>11</v>
          </cell>
          <cell r="CD106">
            <v>0</v>
          </cell>
          <cell r="CE106">
            <v>11</v>
          </cell>
        </row>
        <row r="107"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-675</v>
          </cell>
          <cell r="CC107">
            <v>-675</v>
          </cell>
          <cell r="CD107">
            <v>0</v>
          </cell>
          <cell r="CE107">
            <v>-675</v>
          </cell>
        </row>
        <row r="108"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-1185</v>
          </cell>
          <cell r="CC108">
            <v>-1185</v>
          </cell>
          <cell r="CD108">
            <v>0</v>
          </cell>
          <cell r="CE108">
            <v>-1185</v>
          </cell>
        </row>
        <row r="109"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-3029.5</v>
          </cell>
          <cell r="CC109">
            <v>-3029.5</v>
          </cell>
          <cell r="CD109">
            <v>0</v>
          </cell>
          <cell r="CE109">
            <v>-3029.5</v>
          </cell>
        </row>
        <row r="110"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61616.850000000093</v>
          </cell>
          <cell r="CC110">
            <v>61616.850000000093</v>
          </cell>
          <cell r="CD110">
            <v>-4.6566128730773926E-10</v>
          </cell>
          <cell r="CE110">
            <v>61616.849999999627</v>
          </cell>
        </row>
        <row r="111"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599</v>
          </cell>
          <cell r="CC111">
            <v>599</v>
          </cell>
          <cell r="CD111">
            <v>0</v>
          </cell>
          <cell r="CE111">
            <v>599</v>
          </cell>
        </row>
        <row r="112"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-3399552.2</v>
          </cell>
          <cell r="CC112">
            <v>-3399552.2</v>
          </cell>
          <cell r="CD112">
            <v>1.1175870895385742E-8</v>
          </cell>
          <cell r="CE112">
            <v>-3399552.1999999881</v>
          </cell>
        </row>
        <row r="113"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</row>
        <row r="114"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2802216.2</v>
          </cell>
          <cell r="CC114">
            <v>2802216.2</v>
          </cell>
          <cell r="CD114">
            <v>3.7252902984619141E-9</v>
          </cell>
          <cell r="CE114">
            <v>2802216.2</v>
          </cell>
        </row>
        <row r="115"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</row>
        <row r="116"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-7560</v>
          </cell>
          <cell r="CC116">
            <v>-7560</v>
          </cell>
          <cell r="CD116">
            <v>0</v>
          </cell>
          <cell r="CE116">
            <v>-7560</v>
          </cell>
        </row>
        <row r="117"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-827835.64841273427</v>
          </cell>
          <cell r="CC117">
            <v>-827835.64841273427</v>
          </cell>
          <cell r="CD117">
            <v>1.4901161193847656E-7</v>
          </cell>
          <cell r="CE117">
            <v>-827835.64841258526</v>
          </cell>
        </row>
        <row r="118"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1373924.6118192784</v>
          </cell>
          <cell r="CC118">
            <v>1373924.6118192784</v>
          </cell>
          <cell r="CD118">
            <v>1.862645149230957E-8</v>
          </cell>
          <cell r="CE118">
            <v>1373924.6118192971</v>
          </cell>
        </row>
        <row r="119"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546088.963406533</v>
          </cell>
          <cell r="CC119">
            <v>546088.963406533</v>
          </cell>
          <cell r="CD119">
            <v>1.4901161193847656E-7</v>
          </cell>
          <cell r="CE119">
            <v>546088.96340668201</v>
          </cell>
        </row>
        <row r="120"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</row>
        <row r="121"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</row>
        <row r="122"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187017.36</v>
          </cell>
          <cell r="CC122">
            <v>187017.36</v>
          </cell>
          <cell r="CD122">
            <v>-4.6566128730773926E-10</v>
          </cell>
          <cell r="CE122">
            <v>187017.3599999994</v>
          </cell>
        </row>
        <row r="123"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-878082.09192913398</v>
          </cell>
          <cell r="CC123">
            <v>-878082.09192913398</v>
          </cell>
          <cell r="CD123">
            <v>3.7252902984619141E-9</v>
          </cell>
          <cell r="CE123">
            <v>-878082.09192913026</v>
          </cell>
        </row>
        <row r="124"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468125.08351640403</v>
          </cell>
          <cell r="CC124">
            <v>468125.08351640403</v>
          </cell>
          <cell r="CD124">
            <v>7.4505805969238281E-8</v>
          </cell>
          <cell r="CE124">
            <v>468125.08351647854</v>
          </cell>
        </row>
        <row r="125"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-3407112.2</v>
          </cell>
          <cell r="CC125">
            <v>-3407112.2</v>
          </cell>
          <cell r="CD125">
            <v>1.1175870895385742E-8</v>
          </cell>
          <cell r="CE125">
            <v>-3407112.1999999881</v>
          </cell>
        </row>
        <row r="126"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2802216.2</v>
          </cell>
          <cell r="CC126">
            <v>2802216.2</v>
          </cell>
          <cell r="CD126">
            <v>3.7252902984619141E-9</v>
          </cell>
          <cell r="CE126">
            <v>2802216.2</v>
          </cell>
        </row>
        <row r="127"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-827835.64841271937</v>
          </cell>
          <cell r="CC127">
            <v>-827835.64841271937</v>
          </cell>
          <cell r="CD127">
            <v>1.3411045074462891E-7</v>
          </cell>
          <cell r="CE127">
            <v>-827835.64841258526</v>
          </cell>
        </row>
        <row r="129">
          <cell r="BQ129">
            <v>37987</v>
          </cell>
          <cell r="BR129">
            <v>38018</v>
          </cell>
          <cell r="BS129">
            <v>38047</v>
          </cell>
          <cell r="BT129">
            <v>38078</v>
          </cell>
          <cell r="BU129">
            <v>38108</v>
          </cell>
          <cell r="BV129">
            <v>38139</v>
          </cell>
          <cell r="BW129">
            <v>38169</v>
          </cell>
          <cell r="BX129">
            <v>38200</v>
          </cell>
          <cell r="BY129">
            <v>38231</v>
          </cell>
          <cell r="BZ129">
            <v>38261</v>
          </cell>
          <cell r="CA129">
            <v>38292</v>
          </cell>
          <cell r="CB129">
            <v>38322</v>
          </cell>
          <cell r="CC129" t="str">
            <v>YTD</v>
          </cell>
          <cell r="CD129" t="str">
            <v xml:space="preserve">Frcst </v>
          </cell>
          <cell r="CE129" t="str">
            <v xml:space="preserve">Total </v>
          </cell>
        </row>
        <row r="130"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-2217.4679999998771</v>
          </cell>
          <cell r="CC130">
            <v>-2217.4679999998771</v>
          </cell>
          <cell r="CD130">
            <v>1.3969838619232178E-9</v>
          </cell>
          <cell r="CE130">
            <v>-2217.4679999984801</v>
          </cell>
        </row>
        <row r="131"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-86</v>
          </cell>
          <cell r="CC131">
            <v>-86</v>
          </cell>
          <cell r="CD131">
            <v>-2.9103830456733704E-11</v>
          </cell>
          <cell r="CE131">
            <v>-86.000000000029104</v>
          </cell>
        </row>
        <row r="132"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-615.07000000000005</v>
          </cell>
          <cell r="CC132">
            <v>-615.07000000000005</v>
          </cell>
          <cell r="CD132">
            <v>-7.2759576141834259E-12</v>
          </cell>
          <cell r="CE132">
            <v>-615.07000000000698</v>
          </cell>
        </row>
        <row r="133"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-237.63999999999942</v>
          </cell>
          <cell r="CC133">
            <v>-237.63999999999942</v>
          </cell>
          <cell r="CD133">
            <v>-1.4551915228366852E-11</v>
          </cell>
          <cell r="CE133">
            <v>-237.64000000001397</v>
          </cell>
        </row>
        <row r="134"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-103.69999999999709</v>
          </cell>
          <cell r="CC134">
            <v>-103.69999999999709</v>
          </cell>
          <cell r="CD134">
            <v>4.3655745685100555E-11</v>
          </cell>
          <cell r="CE134">
            <v>-103.69999999995343</v>
          </cell>
        </row>
        <row r="135"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</row>
        <row r="136"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2189</v>
          </cell>
          <cell r="CC136">
            <v>2189</v>
          </cell>
          <cell r="CD136">
            <v>0</v>
          </cell>
          <cell r="CE136">
            <v>2189</v>
          </cell>
        </row>
        <row r="137"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</row>
        <row r="138"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-100</v>
          </cell>
          <cell r="CC138">
            <v>-100</v>
          </cell>
          <cell r="CD138">
            <v>0</v>
          </cell>
          <cell r="CE138">
            <v>-100</v>
          </cell>
        </row>
        <row r="139"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570</v>
          </cell>
          <cell r="CC139">
            <v>570</v>
          </cell>
          <cell r="CD139">
            <v>0</v>
          </cell>
          <cell r="CE139">
            <v>570</v>
          </cell>
        </row>
        <row r="140"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1.98</v>
          </cell>
          <cell r="CC140">
            <v>1.98</v>
          </cell>
          <cell r="CD140">
            <v>3.5527136788005009E-15</v>
          </cell>
          <cell r="CE140">
            <v>1.98</v>
          </cell>
        </row>
        <row r="141"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</row>
        <row r="142"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</row>
        <row r="143"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0.80000000000001137</v>
          </cell>
          <cell r="CC143">
            <v>0.80000000000001137</v>
          </cell>
          <cell r="CD143">
            <v>-7.3896444519050419E-13</v>
          </cell>
          <cell r="CE143">
            <v>0.7999999999992724</v>
          </cell>
        </row>
        <row r="144"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0.60000000000002274</v>
          </cell>
          <cell r="CC144">
            <v>0.60000000000002274</v>
          </cell>
          <cell r="CD144">
            <v>3.4106051316484809E-13</v>
          </cell>
          <cell r="CE144">
            <v>0.6000000000003638</v>
          </cell>
        </row>
        <row r="145"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1.3600000000005821</v>
          </cell>
          <cell r="CC145">
            <v>1.3600000000005821</v>
          </cell>
          <cell r="CD145">
            <v>-1.4551915228366852E-11</v>
          </cell>
          <cell r="CE145">
            <v>1.3599999999860302</v>
          </cell>
        </row>
        <row r="146"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-3492</v>
          </cell>
          <cell r="CC146">
            <v>-3492</v>
          </cell>
          <cell r="CD146">
            <v>0</v>
          </cell>
          <cell r="CE146">
            <v>-3492</v>
          </cell>
        </row>
        <row r="147"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</row>
        <row r="148"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51.959999999999127</v>
          </cell>
          <cell r="CC148">
            <v>51.959999999999127</v>
          </cell>
          <cell r="CD148">
            <v>-3.637978807091713E-11</v>
          </cell>
          <cell r="CE148">
            <v>51.959999999962747</v>
          </cell>
        </row>
        <row r="149"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89.580000000001746</v>
          </cell>
          <cell r="CC149">
            <v>89.580000000001746</v>
          </cell>
          <cell r="CD149">
            <v>1.4551915228366852E-11</v>
          </cell>
          <cell r="CE149">
            <v>89.580000000016298</v>
          </cell>
        </row>
        <row r="150"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51.69999999999709</v>
          </cell>
          <cell r="CC150">
            <v>51.69999999999709</v>
          </cell>
          <cell r="CD150">
            <v>-1.6007106751203537E-10</v>
          </cell>
          <cell r="CE150">
            <v>51.699999999837019</v>
          </cell>
        </row>
        <row r="151"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65.599999999998545</v>
          </cell>
          <cell r="CC151">
            <v>65.599999999998545</v>
          </cell>
          <cell r="CD151">
            <v>-2.1827872842550278E-11</v>
          </cell>
          <cell r="CE151">
            <v>65.599999999976717</v>
          </cell>
        </row>
        <row r="152"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-1750</v>
          </cell>
          <cell r="CC152">
            <v>-1750</v>
          </cell>
          <cell r="CD152">
            <v>0</v>
          </cell>
          <cell r="CE152">
            <v>-1750</v>
          </cell>
        </row>
        <row r="153"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-105</v>
          </cell>
          <cell r="CC153">
            <v>-105</v>
          </cell>
          <cell r="CD153">
            <v>0</v>
          </cell>
          <cell r="CE153">
            <v>-105</v>
          </cell>
        </row>
        <row r="154"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</row>
        <row r="155"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-5</v>
          </cell>
          <cell r="CC155">
            <v>-5</v>
          </cell>
          <cell r="CD155">
            <v>0</v>
          </cell>
          <cell r="CE155">
            <v>-5</v>
          </cell>
        </row>
        <row r="156"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</row>
        <row r="157"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555.79999999999995</v>
          </cell>
          <cell r="CC157">
            <v>555.79999999999995</v>
          </cell>
          <cell r="CD157">
            <v>-9.0949470177292824E-13</v>
          </cell>
          <cell r="CE157">
            <v>555.79999999999927</v>
          </cell>
        </row>
        <row r="158"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-106.64</v>
          </cell>
          <cell r="CC158">
            <v>-106.64</v>
          </cell>
          <cell r="CD158">
            <v>6.8212102632969618E-13</v>
          </cell>
          <cell r="CE158">
            <v>-106.63999999999942</v>
          </cell>
        </row>
        <row r="159"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134.08000000000001</v>
          </cell>
          <cell r="CC159">
            <v>134.08000000000001</v>
          </cell>
          <cell r="CD159">
            <v>0</v>
          </cell>
          <cell r="CE159">
            <v>134.08000000000001</v>
          </cell>
        </row>
        <row r="160"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273.702</v>
          </cell>
          <cell r="CC160">
            <v>273.702</v>
          </cell>
          <cell r="CD160">
            <v>0</v>
          </cell>
          <cell r="CE160">
            <v>273.70200000000023</v>
          </cell>
        </row>
        <row r="161"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-69</v>
          </cell>
          <cell r="CC161">
            <v>-69</v>
          </cell>
          <cell r="CD161">
            <v>0</v>
          </cell>
          <cell r="CE161">
            <v>-69</v>
          </cell>
        </row>
        <row r="162"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-129.56</v>
          </cell>
          <cell r="CC162">
            <v>-129.56</v>
          </cell>
          <cell r="CD162">
            <v>0</v>
          </cell>
          <cell r="CE162">
            <v>-129.56</v>
          </cell>
        </row>
        <row r="163"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</row>
        <row r="164"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-85</v>
          </cell>
          <cell r="CC164">
            <v>-85</v>
          </cell>
          <cell r="CD164">
            <v>0</v>
          </cell>
          <cell r="CE164">
            <v>-85</v>
          </cell>
        </row>
        <row r="165"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21.8</v>
          </cell>
          <cell r="CC165">
            <v>21.8</v>
          </cell>
          <cell r="CD165">
            <v>-6.8212102632969618E-13</v>
          </cell>
          <cell r="CE165">
            <v>21.799999999999272</v>
          </cell>
        </row>
        <row r="166"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103.57600000000002</v>
          </cell>
          <cell r="CC166">
            <v>103.57600000000002</v>
          </cell>
          <cell r="CD166">
            <v>9.0949470177292824E-13</v>
          </cell>
          <cell r="CE166">
            <v>103.57600000000093</v>
          </cell>
        </row>
        <row r="167"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</row>
        <row r="168"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91.72</v>
          </cell>
          <cell r="CC168">
            <v>91.72</v>
          </cell>
          <cell r="CD168">
            <v>0</v>
          </cell>
          <cell r="CE168">
            <v>91.72</v>
          </cell>
        </row>
        <row r="169"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61093.72</v>
          </cell>
          <cell r="CC169">
            <v>61093.72</v>
          </cell>
          <cell r="CD169">
            <v>-2.3283064365386963E-10</v>
          </cell>
          <cell r="CE169">
            <v>61093.719999999739</v>
          </cell>
        </row>
        <row r="170"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-59721</v>
          </cell>
          <cell r="CC170">
            <v>-59721</v>
          </cell>
          <cell r="CD170">
            <v>0</v>
          </cell>
          <cell r="CE170">
            <v>-59721</v>
          </cell>
        </row>
        <row r="171"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</row>
        <row r="172"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</row>
        <row r="173"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</row>
        <row r="174"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3526.1000000000058</v>
          </cell>
          <cell r="CC174">
            <v>3526.1000000000058</v>
          </cell>
          <cell r="CD174">
            <v>0</v>
          </cell>
          <cell r="CE174">
            <v>3526.1000000000058</v>
          </cell>
        </row>
        <row r="175"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</row>
        <row r="176"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2.6193447411060333E-10</v>
          </cell>
          <cell r="CC176">
            <v>2.6193447411060333E-10</v>
          </cell>
          <cell r="CD176">
            <v>-1.7462298274040222E-9</v>
          </cell>
          <cell r="CE176">
            <v>-1.4842953532934189E-9</v>
          </cell>
        </row>
        <row r="177"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</row>
        <row r="178">
          <cell r="BQ178">
            <v>37987</v>
          </cell>
          <cell r="BR178">
            <v>38018</v>
          </cell>
          <cell r="BS178">
            <v>38047</v>
          </cell>
          <cell r="BT178">
            <v>38078</v>
          </cell>
          <cell r="BU178">
            <v>38108</v>
          </cell>
          <cell r="BV178">
            <v>38139</v>
          </cell>
          <cell r="BW178">
            <v>38169</v>
          </cell>
          <cell r="BX178">
            <v>38200</v>
          </cell>
          <cell r="BY178">
            <v>38231</v>
          </cell>
          <cell r="BZ178">
            <v>38261</v>
          </cell>
          <cell r="CA178">
            <v>38292</v>
          </cell>
          <cell r="CB178">
            <v>38322</v>
          </cell>
          <cell r="CC178" t="str">
            <v>YTD</v>
          </cell>
          <cell r="CD178" t="str">
            <v xml:space="preserve">Frcst </v>
          </cell>
          <cell r="CE178" t="str">
            <v xml:space="preserve">Total </v>
          </cell>
        </row>
        <row r="179"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1146.5899999999674</v>
          </cell>
          <cell r="CC179">
            <v>1146.5899999999674</v>
          </cell>
          <cell r="CD179">
            <v>-1.1641532182693481E-10</v>
          </cell>
          <cell r="CE179">
            <v>1146.589999999851</v>
          </cell>
        </row>
        <row r="180"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470</v>
          </cell>
          <cell r="CC180">
            <v>470</v>
          </cell>
          <cell r="CD180">
            <v>0</v>
          </cell>
          <cell r="CE180">
            <v>470</v>
          </cell>
        </row>
        <row r="181"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-3487.2600000000093</v>
          </cell>
          <cell r="CC181">
            <v>-3487.2600000000093</v>
          </cell>
          <cell r="CD181">
            <v>0</v>
          </cell>
          <cell r="CE181">
            <v>-3487.2600000000093</v>
          </cell>
        </row>
        <row r="182"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-810.6820000000298</v>
          </cell>
          <cell r="CC182">
            <v>-810.6820000000298</v>
          </cell>
          <cell r="CD182">
            <v>9.3132257461547852E-10</v>
          </cell>
          <cell r="CE182">
            <v>-810.68199999909848</v>
          </cell>
        </row>
        <row r="183"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64619.819999999949</v>
          </cell>
          <cell r="CC183">
            <v>64619.819999999949</v>
          </cell>
          <cell r="CD183">
            <v>3.4924596548080444E-10</v>
          </cell>
          <cell r="CE183">
            <v>64619.820000000298</v>
          </cell>
        </row>
        <row r="184"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-59721</v>
          </cell>
          <cell r="CC184">
            <v>-59721</v>
          </cell>
          <cell r="CD184">
            <v>0</v>
          </cell>
          <cell r="CE184">
            <v>-59721</v>
          </cell>
        </row>
        <row r="185"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-2217.4679999998771</v>
          </cell>
          <cell r="CC185">
            <v>-2217.4679999998771</v>
          </cell>
          <cell r="CD185">
            <v>1.3969838619232178E-9</v>
          </cell>
          <cell r="CE185">
            <v>-2217.4679999984801</v>
          </cell>
        </row>
        <row r="186"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3.7252902984619141E-9</v>
          </cell>
          <cell r="CE186">
            <v>3.7252902984619141E-9</v>
          </cell>
        </row>
        <row r="187"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</row>
        <row r="188"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</row>
        <row r="189">
          <cell r="BQ189">
            <v>37987</v>
          </cell>
          <cell r="BR189">
            <v>38018</v>
          </cell>
          <cell r="BS189">
            <v>38047</v>
          </cell>
          <cell r="BT189">
            <v>38078</v>
          </cell>
          <cell r="BU189">
            <v>38108</v>
          </cell>
          <cell r="BV189">
            <v>38139</v>
          </cell>
          <cell r="BW189">
            <v>38169</v>
          </cell>
          <cell r="BX189">
            <v>38200</v>
          </cell>
          <cell r="BY189">
            <v>38231</v>
          </cell>
          <cell r="BZ189">
            <v>38261</v>
          </cell>
          <cell r="CA189">
            <v>38292</v>
          </cell>
          <cell r="CB189">
            <v>38322</v>
          </cell>
          <cell r="CC189" t="str">
            <v>YTD</v>
          </cell>
          <cell r="CD189" t="str">
            <v xml:space="preserve">Frcst </v>
          </cell>
          <cell r="CE189" t="str">
            <v xml:space="preserve">Total </v>
          </cell>
        </row>
        <row r="190"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45.764963000000002</v>
          </cell>
          <cell r="CC190">
            <v>45.764963000000002</v>
          </cell>
          <cell r="CD190">
            <v>0</v>
          </cell>
          <cell r="CE190">
            <v>45.764962999999966</v>
          </cell>
        </row>
        <row r="191"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22.004999999999999</v>
          </cell>
          <cell r="CC191">
            <v>22.004999999999999</v>
          </cell>
          <cell r="CD191">
            <v>0</v>
          </cell>
          <cell r="CE191">
            <v>22.004999999999999</v>
          </cell>
        </row>
        <row r="192"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</row>
        <row r="193"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</row>
        <row r="194"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</row>
        <row r="195"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</row>
        <row r="196"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</row>
        <row r="197"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</row>
        <row r="198"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</row>
        <row r="199"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-3.3333333334439885E-4</v>
          </cell>
          <cell r="CC199">
            <v>-3.3333333334439885E-4</v>
          </cell>
          <cell r="CD199">
            <v>1.7053025658242404E-13</v>
          </cell>
          <cell r="CE199">
            <v>-3.333333331738686E-4</v>
          </cell>
        </row>
        <row r="200"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</row>
        <row r="201"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</row>
        <row r="202"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</row>
        <row r="203"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</row>
        <row r="204"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</row>
        <row r="205"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-836.95244647999971</v>
          </cell>
          <cell r="CC205">
            <v>-836.95244647999971</v>
          </cell>
          <cell r="CD205">
            <v>-1.8189894035458565E-12</v>
          </cell>
          <cell r="CE205">
            <v>-836.95244648000153</v>
          </cell>
        </row>
        <row r="206"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-1059.7268924999962</v>
          </cell>
          <cell r="CC206">
            <v>-1059.7268924999962</v>
          </cell>
          <cell r="CD206">
            <v>0</v>
          </cell>
          <cell r="CE206">
            <v>-1059.7268924999953</v>
          </cell>
        </row>
        <row r="207"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3.8999999999987267E-2</v>
          </cell>
          <cell r="CC207">
            <v>3.8999999999987267E-2</v>
          </cell>
          <cell r="CD207">
            <v>6.8212102632969618E-13</v>
          </cell>
          <cell r="CE207">
            <v>3.9000000000669388E-2</v>
          </cell>
        </row>
        <row r="208"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-44.512000000000285</v>
          </cell>
          <cell r="CC208">
            <v>-44.512000000000285</v>
          </cell>
          <cell r="CD208">
            <v>1.0231815394945443E-12</v>
          </cell>
          <cell r="CE208">
            <v>-44.511999999999261</v>
          </cell>
        </row>
        <row r="209"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23.54400000000004</v>
          </cell>
          <cell r="CC209">
            <v>23.54400000000004</v>
          </cell>
          <cell r="CD209">
            <v>-1.7053025658242404E-13</v>
          </cell>
          <cell r="CE209">
            <v>23.543999999999869</v>
          </cell>
        </row>
        <row r="210"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</row>
        <row r="211"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</row>
        <row r="212"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</row>
        <row r="213"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</row>
        <row r="214"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</row>
        <row r="215"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</row>
        <row r="216"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</row>
        <row r="217"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</row>
        <row r="218"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-85.873000000000005</v>
          </cell>
          <cell r="CC218">
            <v>-85.873000000000005</v>
          </cell>
          <cell r="CD218">
            <v>4.1211478674085811E-13</v>
          </cell>
          <cell r="CE218">
            <v>-85.872999999999593</v>
          </cell>
        </row>
        <row r="219"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283.66250000000002</v>
          </cell>
          <cell r="CC219">
            <v>283.66250000000002</v>
          </cell>
          <cell r="CD219">
            <v>0</v>
          </cell>
          <cell r="CE219">
            <v>283.66249999999945</v>
          </cell>
        </row>
        <row r="220"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7.0000000000000284E-2</v>
          </cell>
          <cell r="CC220">
            <v>7.0000000000000284E-2</v>
          </cell>
          <cell r="CD220">
            <v>-7.1054273576010019E-15</v>
          </cell>
          <cell r="CE220">
            <v>6.9999999999993179E-2</v>
          </cell>
        </row>
        <row r="221"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-76.431999999999988</v>
          </cell>
          <cell r="CC221">
            <v>-76.431999999999988</v>
          </cell>
          <cell r="CD221">
            <v>1.9895196601282805E-13</v>
          </cell>
          <cell r="CE221">
            <v>-76.431999999999789</v>
          </cell>
        </row>
        <row r="222"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-0.28300000000000125</v>
          </cell>
          <cell r="CC222">
            <v>-0.28300000000000125</v>
          </cell>
          <cell r="CD222">
            <v>-1.4210854715202004E-14</v>
          </cell>
          <cell r="CE222">
            <v>-0.28300000000001546</v>
          </cell>
        </row>
        <row r="223"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263.74600000000009</v>
          </cell>
          <cell r="CC223">
            <v>263.74600000000009</v>
          </cell>
          <cell r="CD223">
            <v>-9.0949470177292824E-13</v>
          </cell>
          <cell r="CE223">
            <v>263.74599999999919</v>
          </cell>
        </row>
        <row r="224"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283.86391304692688</v>
          </cell>
          <cell r="CC224">
            <v>283.86391304692688</v>
          </cell>
          <cell r="CD224">
            <v>-3.1832314562052488E-12</v>
          </cell>
          <cell r="CE224">
            <v>283.8639130469237</v>
          </cell>
        </row>
        <row r="225"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-75.595315552874922</v>
          </cell>
          <cell r="CC225">
            <v>-75.595315552874922</v>
          </cell>
          <cell r="CD225">
            <v>0</v>
          </cell>
          <cell r="CE225">
            <v>-75.595315552874922</v>
          </cell>
        </row>
        <row r="226"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</row>
        <row r="227"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-58.08</v>
          </cell>
          <cell r="CB227">
            <v>-60.015999999999991</v>
          </cell>
          <cell r="CC227">
            <v>-118.09599999999999</v>
          </cell>
          <cell r="CD227">
            <v>0</v>
          </cell>
          <cell r="CE227">
            <v>-118.09599999999999</v>
          </cell>
        </row>
        <row r="228"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</row>
        <row r="229"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</row>
        <row r="230"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</row>
        <row r="231"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</row>
        <row r="232"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-58.079999999998108</v>
          </cell>
          <cell r="CB232">
            <v>-1316.6956118192757</v>
          </cell>
          <cell r="CC232">
            <v>-1374.7756118192738</v>
          </cell>
          <cell r="CD232">
            <v>4.0017766878008842E-11</v>
          </cell>
          <cell r="CE232">
            <v>-1374.7756118192337</v>
          </cell>
        </row>
        <row r="233"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</row>
        <row r="234"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</row>
        <row r="235"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67.769963000000075</v>
          </cell>
          <cell r="CC235">
            <v>67.769963000000075</v>
          </cell>
          <cell r="CD235">
            <v>5.6843418860808015E-13</v>
          </cell>
          <cell r="CE235">
            <v>67.769963000000644</v>
          </cell>
        </row>
        <row r="236"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-3.3333333334439885E-4</v>
          </cell>
          <cell r="CC236">
            <v>-3.3333333334439885E-4</v>
          </cell>
          <cell r="CD236">
            <v>3.979039320256561E-13</v>
          </cell>
          <cell r="CE236">
            <v>-3.3333333294649492E-4</v>
          </cell>
        </row>
        <row r="237"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-1719.818838979998</v>
          </cell>
          <cell r="CC237">
            <v>-1719.818838979998</v>
          </cell>
          <cell r="CD237">
            <v>-7.2759576141834259E-12</v>
          </cell>
          <cell r="CE237">
            <v>-1719.8188389800052</v>
          </cell>
        </row>
        <row r="238"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187.10100000000023</v>
          </cell>
          <cell r="CC238">
            <v>187.10100000000023</v>
          </cell>
          <cell r="CD238">
            <v>-5.6843418860808015E-13</v>
          </cell>
          <cell r="CE238">
            <v>187.10099999999966</v>
          </cell>
        </row>
        <row r="239"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208.26859749405185</v>
          </cell>
          <cell r="CC239">
            <v>208.26859749405185</v>
          </cell>
          <cell r="CD239">
            <v>-5.0022208597511053E-12</v>
          </cell>
          <cell r="CE239">
            <v>208.26859749404684</v>
          </cell>
        </row>
        <row r="240"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-1256.6796118192797</v>
          </cell>
          <cell r="CC240">
            <v>-1256.6796118192797</v>
          </cell>
          <cell r="CD240">
            <v>-2.1827872842550278E-11</v>
          </cell>
          <cell r="CE240">
            <v>-1256.6796118193015</v>
          </cell>
        </row>
        <row r="241"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</row>
        <row r="242"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</row>
        <row r="243"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-1256.6796118192797</v>
          </cell>
          <cell r="CC243">
            <v>-1256.6796118192797</v>
          </cell>
          <cell r="CD243">
            <v>-2.1827872842550278E-11</v>
          </cell>
          <cell r="CE243">
            <v>-1256.6796118193015</v>
          </cell>
        </row>
        <row r="244"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</row>
        <row r="245"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-58.080000000000382</v>
          </cell>
          <cell r="CB245">
            <v>-60.016000000000076</v>
          </cell>
          <cell r="CC245">
            <v>-118.09600000000046</v>
          </cell>
          <cell r="CD245">
            <v>2.7284841053187847E-12</v>
          </cell>
          <cell r="CE245">
            <v>-118.09599999999773</v>
          </cell>
        </row>
        <row r="246"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-58.079999999998108</v>
          </cell>
          <cell r="CB246">
            <v>-1316.6956118192793</v>
          </cell>
          <cell r="CC246">
            <v>-1374.7756118192774</v>
          </cell>
          <cell r="CD246">
            <v>-1.4551915228366852E-11</v>
          </cell>
          <cell r="CE246">
            <v>-1374.775611819292</v>
          </cell>
        </row>
        <row r="247">
          <cell r="BQ247" t="str">
            <v>OK</v>
          </cell>
          <cell r="BR247" t="str">
            <v>OK</v>
          </cell>
          <cell r="BS247" t="str">
            <v>OK</v>
          </cell>
          <cell r="BT247" t="str">
            <v>OK</v>
          </cell>
          <cell r="BU247" t="str">
            <v>OK</v>
          </cell>
          <cell r="BV247" t="str">
            <v>OK</v>
          </cell>
          <cell r="BW247" t="str">
            <v>OK</v>
          </cell>
          <cell r="BX247" t="str">
            <v>OK</v>
          </cell>
          <cell r="BY247" t="str">
            <v>OK</v>
          </cell>
          <cell r="BZ247" t="str">
            <v>OK</v>
          </cell>
          <cell r="CA247" t="str">
            <v>OK</v>
          </cell>
          <cell r="CB247" t="str">
            <v>OK</v>
          </cell>
          <cell r="CC247" t="str">
            <v>OK</v>
          </cell>
          <cell r="CD247" t="str">
            <v>OK</v>
          </cell>
          <cell r="CE247" t="str">
            <v>OK</v>
          </cell>
        </row>
        <row r="249"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-1550</v>
          </cell>
          <cell r="CC249">
            <v>-1550</v>
          </cell>
          <cell r="CD249">
            <v>0</v>
          </cell>
          <cell r="CE249">
            <v>-1550</v>
          </cell>
        </row>
        <row r="250"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</row>
        <row r="251"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</row>
        <row r="252"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</row>
        <row r="253"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</row>
        <row r="254"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</row>
        <row r="255"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</row>
        <row r="256"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</row>
        <row r="257"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-1550</v>
          </cell>
          <cell r="CC257">
            <v>-1550</v>
          </cell>
          <cell r="CD257">
            <v>0</v>
          </cell>
          <cell r="CE257">
            <v>-1550</v>
          </cell>
        </row>
        <row r="259"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46.175000000000182</v>
          </cell>
          <cell r="CC259">
            <v>46.175000000000182</v>
          </cell>
          <cell r="CD259">
            <v>9.0949470177292824E-13</v>
          </cell>
          <cell r="CE259">
            <v>46.175000000001091</v>
          </cell>
        </row>
        <row r="260"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-211.11200000000025</v>
          </cell>
          <cell r="CC260">
            <v>-211.11200000000025</v>
          </cell>
          <cell r="CD260">
            <v>0</v>
          </cell>
          <cell r="CE260">
            <v>-211.11200000000031</v>
          </cell>
        </row>
        <row r="261"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46.142000000000095</v>
          </cell>
          <cell r="CC261">
            <v>46.142000000000095</v>
          </cell>
          <cell r="CD261">
            <v>0</v>
          </cell>
          <cell r="CE261">
            <v>46.142000000000053</v>
          </cell>
        </row>
      </sheetData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Business Unit Report"/>
      <sheetName val="Weekly"/>
    </sheetNames>
    <sheetDataSet>
      <sheetData sheetId="0"/>
      <sheetData sheetId="1" refreshError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Open"/>
      <sheetName val="PPXLSaveData0"/>
      <sheetName val="Confidential Material"/>
      <sheetName val="NIM Summary"/>
      <sheetName val="Amort Summary"/>
      <sheetName val="Reg Asset Amort"/>
      <sheetName val="Reg Asset RY Only"/>
      <sheetName val="Prices"/>
      <sheetName val="Wind Integration costs"/>
      <sheetName val="Transmission"/>
      <sheetName val="HR HA Costs"/>
      <sheetName val="Hopkins Avg Hour Ahead"/>
      <sheetName val="Goldendale BPA Imbalance Charge"/>
      <sheetName val="Sec_Nov06 thru Jan08"/>
      <sheetName val="Goldendale Klickitat Cost"/>
      <sheetName val="Hopkins Prepaid Transm"/>
      <sheetName val="Peaking Summary"/>
      <sheetName val="Peaking Costs"/>
      <sheetName val="Exch 2007Calc"/>
      <sheetName val="MiDC Capacity Calc"/>
      <sheetName val="Small Contract Adj"/>
      <sheetName val="PG&amp;E"/>
      <sheetName val="Fixed Gas 4 Power Contracts"/>
      <sheetName val="Tenaska Gas Rev"/>
      <sheetName val="Goldendale"/>
      <sheetName val="Fred1"/>
      <sheetName val="NWP System Notice"/>
      <sheetName val="Encogen"/>
      <sheetName val="Encogen Costs"/>
      <sheetName val="557 TYE 9.30.07"/>
      <sheetName val="557 Orders Reclassified"/>
      <sheetName val="CPP_Payments"/>
      <sheetName val="Douglas Stlmt"/>
      <sheetName val="MidC 2008 2009"/>
      <sheetName val="Wells power cost"/>
      <sheetName val="Rocky Reach"/>
      <sheetName val="Rock Island"/>
      <sheetName val="RI RR Debt"/>
      <sheetName val="RR&amp;RI 1.08Debt UpdateperChelan"/>
    </sheetNames>
    <sheetDataSet>
      <sheetData sheetId="0" refreshError="1"/>
      <sheetData sheetId="1" refreshError="1"/>
      <sheetData sheetId="2"/>
      <sheetData sheetId="3">
        <row r="4">
          <cell r="H4">
            <v>39753</v>
          </cell>
        </row>
      </sheetData>
      <sheetData sheetId="4"/>
      <sheetData sheetId="5"/>
      <sheetData sheetId="6"/>
      <sheetData sheetId="7"/>
      <sheetData sheetId="8"/>
      <sheetData sheetId="9">
        <row r="3">
          <cell r="F3">
            <v>720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Data"/>
      <sheetName val="WorksheetSum"/>
      <sheetName val="WorksheetDet"/>
      <sheetName val="WorksheetDfn"/>
      <sheetName val="PCS8071"/>
      <sheetName val="GraphSum"/>
      <sheetName val="GraphDetailsWO"/>
      <sheetName val="Civil"/>
      <sheetName val="Structural"/>
      <sheetName val="ControlSystems"/>
      <sheetName val="Electrical"/>
      <sheetName val="Equipment"/>
      <sheetName val="Piping"/>
      <sheetName val="Process"/>
      <sheetName val="ProjectManagement"/>
      <sheetName val="AnvilSumReport"/>
      <sheetName val="GraphDollars"/>
      <sheetName val="GraphDetails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ANVIL PROJECT NO.:  BE8071</v>
          </cell>
          <cell r="H2" t="str">
            <v>Period Ending:</v>
          </cell>
          <cell r="I2">
            <v>37554</v>
          </cell>
        </row>
        <row r="3">
          <cell r="A3" t="str">
            <v>PROJECT TITLE:  BP CLEAN GASOLINE PROJECT</v>
          </cell>
          <cell r="H3" t="str">
            <v>Monthly Data Date:</v>
          </cell>
          <cell r="I3">
            <v>37554</v>
          </cell>
        </row>
        <row r="41">
          <cell r="A41" t="str">
            <v>Period Ending</v>
          </cell>
          <cell r="C41">
            <v>37377</v>
          </cell>
          <cell r="D41">
            <v>37408</v>
          </cell>
          <cell r="E41">
            <v>37438</v>
          </cell>
          <cell r="F41">
            <v>37469</v>
          </cell>
          <cell r="G41">
            <v>37500</v>
          </cell>
          <cell r="H41">
            <v>37530</v>
          </cell>
          <cell r="I41">
            <v>37561</v>
          </cell>
          <cell r="J41">
            <v>37591</v>
          </cell>
        </row>
        <row r="42">
          <cell r="A42" t="str">
            <v>Engineering Plan</v>
          </cell>
          <cell r="C42">
            <v>0</v>
          </cell>
          <cell r="D42">
            <v>4.6875E-2</v>
          </cell>
          <cell r="E42">
            <v>0.15625</v>
          </cell>
          <cell r="F42">
            <v>0.8</v>
          </cell>
          <cell r="G42">
            <v>1.6</v>
          </cell>
          <cell r="H42">
            <v>0.19687499999999999</v>
          </cell>
          <cell r="I42">
            <v>0</v>
          </cell>
          <cell r="J42">
            <v>0</v>
          </cell>
        </row>
        <row r="43">
          <cell r="A43" t="str">
            <v>Engineering Actual</v>
          </cell>
          <cell r="C43">
            <v>0</v>
          </cell>
          <cell r="D43">
            <v>4.6875E-2</v>
          </cell>
          <cell r="E43">
            <v>0.15625</v>
          </cell>
          <cell r="F43">
            <v>0.61</v>
          </cell>
          <cell r="G43">
            <v>1.25</v>
          </cell>
          <cell r="H43">
            <v>0.30312499999999998</v>
          </cell>
        </row>
        <row r="44">
          <cell r="A44" t="str">
            <v>Engineering Forecast</v>
          </cell>
          <cell r="I44">
            <v>0.3</v>
          </cell>
          <cell r="J44">
            <v>0.16250000000000001</v>
          </cell>
        </row>
        <row r="45">
          <cell r="A45" t="str">
            <v xml:space="preserve">Plan % </v>
          </cell>
          <cell r="C45">
            <v>0</v>
          </cell>
          <cell r="D45">
            <v>1.5625</v>
          </cell>
          <cell r="E45">
            <v>6.770833333333333</v>
          </cell>
          <cell r="F45">
            <v>40.104166666666671</v>
          </cell>
          <cell r="G45">
            <v>93.4375</v>
          </cell>
          <cell r="H45">
            <v>100</v>
          </cell>
          <cell r="I45">
            <v>100</v>
          </cell>
          <cell r="J45">
            <v>100</v>
          </cell>
        </row>
        <row r="46">
          <cell r="A46" t="str">
            <v xml:space="preserve">Actual % </v>
          </cell>
          <cell r="C46">
            <v>0</v>
          </cell>
          <cell r="D46">
            <v>1.3992537049767491</v>
          </cell>
          <cell r="E46">
            <v>6.0634327215659125</v>
          </cell>
          <cell r="F46">
            <v>28.824626322521031</v>
          </cell>
          <cell r="G46">
            <v>82.840799167412627</v>
          </cell>
          <cell r="H46">
            <v>82.413086232367746</v>
          </cell>
        </row>
        <row r="47">
          <cell r="A47" t="str">
            <v>Forecast %</v>
          </cell>
          <cell r="H47">
            <v>82.413086232367746</v>
          </cell>
          <cell r="I47">
            <v>94.683026584867079</v>
          </cell>
          <cell r="J47">
            <v>100</v>
          </cell>
        </row>
        <row r="52">
          <cell r="A52" t="str">
            <v>Plan Hours</v>
          </cell>
          <cell r="C52">
            <v>0</v>
          </cell>
          <cell r="D52">
            <v>7.5</v>
          </cell>
          <cell r="E52">
            <v>25</v>
          </cell>
          <cell r="F52">
            <v>160</v>
          </cell>
          <cell r="G52">
            <v>256</v>
          </cell>
          <cell r="H52">
            <v>31.5</v>
          </cell>
          <cell r="I52">
            <v>0</v>
          </cell>
          <cell r="J52">
            <v>0</v>
          </cell>
          <cell r="K52">
            <v>480</v>
          </cell>
          <cell r="L52">
            <v>584.00000030000001</v>
          </cell>
        </row>
        <row r="53">
          <cell r="A53" t="str">
            <v>CUM Plan total</v>
          </cell>
          <cell r="C53">
            <v>0</v>
          </cell>
          <cell r="D53">
            <v>7.5</v>
          </cell>
          <cell r="E53">
            <v>32.5</v>
          </cell>
          <cell r="F53">
            <v>192.5</v>
          </cell>
          <cell r="G53">
            <v>448.5</v>
          </cell>
          <cell r="H53">
            <v>480</v>
          </cell>
          <cell r="I53">
            <v>480</v>
          </cell>
          <cell r="J53">
            <v>480</v>
          </cell>
        </row>
        <row r="54">
          <cell r="A54" t="str">
            <v>Percent Comp.</v>
          </cell>
          <cell r="C54">
            <v>0</v>
          </cell>
          <cell r="D54">
            <v>1.5625E-2</v>
          </cell>
          <cell r="E54">
            <v>6.7708333333333329E-2</v>
          </cell>
          <cell r="F54">
            <v>0.40104166666666669</v>
          </cell>
          <cell r="G54">
            <v>0.93437499999999996</v>
          </cell>
          <cell r="H54">
            <v>1</v>
          </cell>
          <cell r="I54">
            <v>1</v>
          </cell>
          <cell r="J54">
            <v>1</v>
          </cell>
        </row>
        <row r="56">
          <cell r="A56" t="str">
            <v>Actual Hours</v>
          </cell>
          <cell r="C56">
            <v>0</v>
          </cell>
          <cell r="D56">
            <v>7.5</v>
          </cell>
          <cell r="E56">
            <v>25</v>
          </cell>
          <cell r="F56">
            <v>122</v>
          </cell>
          <cell r="G56">
            <v>200</v>
          </cell>
          <cell r="H56">
            <v>48.5</v>
          </cell>
          <cell r="K56">
            <v>403</v>
          </cell>
          <cell r="L56">
            <v>397.00000999999997</v>
          </cell>
        </row>
        <row r="57">
          <cell r="A57" t="str">
            <v>CUM Actual total</v>
          </cell>
          <cell r="C57">
            <v>0</v>
          </cell>
          <cell r="D57">
            <v>7.5</v>
          </cell>
          <cell r="E57">
            <v>32.5</v>
          </cell>
          <cell r="F57">
            <v>154.5</v>
          </cell>
          <cell r="G57">
            <v>354.5</v>
          </cell>
          <cell r="H57">
            <v>403</v>
          </cell>
        </row>
        <row r="58">
          <cell r="A58" t="str">
            <v>Percent Comp.</v>
          </cell>
          <cell r="C58">
            <v>0</v>
          </cell>
          <cell r="D58">
            <v>1.3992537049767492E-2</v>
          </cell>
          <cell r="E58">
            <v>6.0634327215659124E-2</v>
          </cell>
          <cell r="F58">
            <v>0.2882462632252103</v>
          </cell>
          <cell r="G58">
            <v>0.82840799167412627</v>
          </cell>
          <cell r="H58">
            <v>0.82413086232367749</v>
          </cell>
          <cell r="I58">
            <v>0</v>
          </cell>
          <cell r="J58">
            <v>0</v>
          </cell>
        </row>
        <row r="60">
          <cell r="A60" t="str">
            <v>Forecast Hours</v>
          </cell>
          <cell r="C60">
            <v>0</v>
          </cell>
          <cell r="D60">
            <v>7.5</v>
          </cell>
          <cell r="E60">
            <v>25</v>
          </cell>
          <cell r="F60">
            <v>122</v>
          </cell>
          <cell r="G60">
            <v>200</v>
          </cell>
          <cell r="H60">
            <v>48.5</v>
          </cell>
          <cell r="I60">
            <v>60</v>
          </cell>
          <cell r="J60">
            <v>26</v>
          </cell>
          <cell r="K60">
            <v>489</v>
          </cell>
          <cell r="L60">
            <v>489.0000101</v>
          </cell>
        </row>
        <row r="61">
          <cell r="A61" t="str">
            <v>CUM Forecast total</v>
          </cell>
          <cell r="C61">
            <v>0</v>
          </cell>
          <cell r="D61">
            <v>7.5</v>
          </cell>
          <cell r="E61">
            <v>32.5</v>
          </cell>
          <cell r="F61">
            <v>154.5</v>
          </cell>
          <cell r="G61">
            <v>354.5</v>
          </cell>
          <cell r="H61">
            <v>403</v>
          </cell>
          <cell r="I61">
            <v>463</v>
          </cell>
          <cell r="J61">
            <v>489</v>
          </cell>
        </row>
        <row r="62">
          <cell r="A62" t="str">
            <v>Percent Comp.</v>
          </cell>
          <cell r="C62">
            <v>0</v>
          </cell>
          <cell r="D62">
            <v>1.3992537049767492E-2</v>
          </cell>
          <cell r="E62">
            <v>6.0634327215659124E-2</v>
          </cell>
          <cell r="F62">
            <v>0.2882462632252103</v>
          </cell>
          <cell r="G62">
            <v>0.82840799167412627</v>
          </cell>
          <cell r="H62">
            <v>0.82413086232367749</v>
          </cell>
          <cell r="I62">
            <v>0.9468302658486708</v>
          </cell>
          <cell r="J62">
            <v>1</v>
          </cell>
        </row>
        <row r="66">
          <cell r="A66" t="str">
            <v>Hours per Month</v>
          </cell>
          <cell r="C66">
            <v>160</v>
          </cell>
          <cell r="D66">
            <v>160</v>
          </cell>
          <cell r="E66">
            <v>160</v>
          </cell>
          <cell r="F66">
            <v>200</v>
          </cell>
          <cell r="G66">
            <v>160</v>
          </cell>
          <cell r="H66">
            <v>160</v>
          </cell>
          <cell r="I66">
            <v>200</v>
          </cell>
          <cell r="J66">
            <v>160</v>
          </cell>
        </row>
        <row r="68">
          <cell r="A68" t="str">
            <v>STAFF PLAN HOURS</v>
          </cell>
          <cell r="B68" t="str">
            <v>Forecast</v>
          </cell>
          <cell r="C68">
            <v>37377</v>
          </cell>
          <cell r="D68">
            <v>37408</v>
          </cell>
          <cell r="E68">
            <v>37438</v>
          </cell>
          <cell r="F68">
            <v>37469</v>
          </cell>
          <cell r="G68">
            <v>37500</v>
          </cell>
          <cell r="H68">
            <v>37530</v>
          </cell>
          <cell r="I68">
            <v>37561</v>
          </cell>
          <cell r="J68">
            <v>37591</v>
          </cell>
        </row>
        <row r="69">
          <cell r="A69" t="str">
            <v>DESCRIPTION</v>
          </cell>
          <cell r="K69" t="str">
            <v>Total</v>
          </cell>
          <cell r="L69" t="str">
            <v>Diff</v>
          </cell>
        </row>
        <row r="71">
          <cell r="A71" t="str">
            <v>Civil Engineering</v>
          </cell>
          <cell r="B71">
            <v>361.0000101</v>
          </cell>
          <cell r="C71">
            <v>0</v>
          </cell>
          <cell r="D71">
            <v>3</v>
          </cell>
          <cell r="E71">
            <v>25</v>
          </cell>
          <cell r="F71">
            <v>122</v>
          </cell>
          <cell r="G71">
            <v>103.5</v>
          </cell>
          <cell r="H71">
            <v>48.5</v>
          </cell>
          <cell r="I71">
            <v>40</v>
          </cell>
          <cell r="J71">
            <v>19</v>
          </cell>
          <cell r="K71">
            <v>361</v>
          </cell>
          <cell r="L71">
            <v>1.0099999997237319E-5</v>
          </cell>
        </row>
        <row r="72">
          <cell r="A72" t="str">
            <v>Civil Design</v>
          </cell>
          <cell r="B72">
            <v>128</v>
          </cell>
          <cell r="C72">
            <v>0</v>
          </cell>
          <cell r="D72">
            <v>4.5</v>
          </cell>
          <cell r="E72">
            <v>0</v>
          </cell>
          <cell r="F72">
            <v>0</v>
          </cell>
          <cell r="G72">
            <v>96.5</v>
          </cell>
          <cell r="H72">
            <v>0</v>
          </cell>
          <cell r="I72">
            <v>20</v>
          </cell>
          <cell r="J72">
            <v>7</v>
          </cell>
          <cell r="K72">
            <v>128</v>
          </cell>
          <cell r="L72">
            <v>0</v>
          </cell>
        </row>
        <row r="74">
          <cell r="A74" t="str">
            <v>TOTAL</v>
          </cell>
          <cell r="B74">
            <v>489.0000101</v>
          </cell>
          <cell r="C74">
            <v>0</v>
          </cell>
          <cell r="D74">
            <v>7.5</v>
          </cell>
          <cell r="E74">
            <v>25</v>
          </cell>
          <cell r="F74">
            <v>122</v>
          </cell>
          <cell r="G74">
            <v>200</v>
          </cell>
          <cell r="H74">
            <v>48.5</v>
          </cell>
          <cell r="I74">
            <v>60</v>
          </cell>
          <cell r="J74">
            <v>26</v>
          </cell>
          <cell r="K74">
            <v>489</v>
          </cell>
          <cell r="L74">
            <v>1.0099999997237319E-5</v>
          </cell>
        </row>
        <row r="78">
          <cell r="A78" t="str">
            <v>STAFF PLAN EQUIVALENTS</v>
          </cell>
          <cell r="B78" t="str">
            <v>Forecast</v>
          </cell>
          <cell r="C78">
            <v>37377</v>
          </cell>
          <cell r="D78">
            <v>37408</v>
          </cell>
          <cell r="E78">
            <v>37438</v>
          </cell>
          <cell r="F78">
            <v>37469</v>
          </cell>
          <cell r="G78">
            <v>37500</v>
          </cell>
          <cell r="H78">
            <v>37530</v>
          </cell>
          <cell r="I78">
            <v>37561</v>
          </cell>
          <cell r="J78">
            <v>37591</v>
          </cell>
        </row>
        <row r="79">
          <cell r="A79" t="str">
            <v>DESCRIPTION</v>
          </cell>
          <cell r="K79" t="str">
            <v>Total</v>
          </cell>
          <cell r="L79" t="str">
            <v>Diff</v>
          </cell>
        </row>
        <row r="81">
          <cell r="A81" t="str">
            <v>Civil Engineering</v>
          </cell>
          <cell r="B81">
            <v>361.0000101</v>
          </cell>
          <cell r="C81">
            <v>0</v>
          </cell>
          <cell r="D81">
            <v>1.8749999999999999E-2</v>
          </cell>
          <cell r="E81">
            <v>0.15625</v>
          </cell>
          <cell r="F81">
            <v>0.61</v>
          </cell>
          <cell r="G81">
            <v>0.64687499999999998</v>
          </cell>
          <cell r="H81">
            <v>0.30312499999999998</v>
          </cell>
          <cell r="I81">
            <v>0.2</v>
          </cell>
          <cell r="J81">
            <v>0.11874999999999999</v>
          </cell>
          <cell r="K81">
            <v>361</v>
          </cell>
          <cell r="L81">
            <v>1.0099999997237319E-5</v>
          </cell>
        </row>
        <row r="82">
          <cell r="A82" t="str">
            <v>Civil Design</v>
          </cell>
          <cell r="B82">
            <v>128</v>
          </cell>
          <cell r="C82">
            <v>0</v>
          </cell>
          <cell r="D82">
            <v>2.8125000000000001E-2</v>
          </cell>
          <cell r="E82">
            <v>0</v>
          </cell>
          <cell r="F82">
            <v>0</v>
          </cell>
          <cell r="G82">
            <v>0.60312500000000002</v>
          </cell>
          <cell r="H82">
            <v>0</v>
          </cell>
          <cell r="I82">
            <v>0.1</v>
          </cell>
          <cell r="J82">
            <v>4.3749999999999997E-2</v>
          </cell>
          <cell r="K82">
            <v>128</v>
          </cell>
          <cell r="L82">
            <v>0</v>
          </cell>
        </row>
        <row r="84">
          <cell r="A84" t="str">
            <v>TOTAL</v>
          </cell>
          <cell r="B84">
            <v>489.0000101</v>
          </cell>
          <cell r="C84">
            <v>0</v>
          </cell>
          <cell r="D84">
            <v>4.6875E-2</v>
          </cell>
          <cell r="E84">
            <v>0.15625</v>
          </cell>
          <cell r="F84">
            <v>0.61</v>
          </cell>
          <cell r="G84">
            <v>1.25</v>
          </cell>
          <cell r="H84">
            <v>0.30312499999999998</v>
          </cell>
          <cell r="I84">
            <v>0.30000000000000004</v>
          </cell>
          <cell r="J84">
            <v>0.16249999999999998</v>
          </cell>
          <cell r="K84">
            <v>489</v>
          </cell>
          <cell r="L84">
            <v>1.0099999997237319E-5</v>
          </cell>
        </row>
        <row r="89">
          <cell r="A89" t="str">
            <v>ORIGINAL PLAN HOURS</v>
          </cell>
          <cell r="B89" t="str">
            <v>Forecast</v>
          </cell>
          <cell r="C89">
            <v>37377</v>
          </cell>
          <cell r="D89">
            <v>37408</v>
          </cell>
          <cell r="E89">
            <v>37438</v>
          </cell>
          <cell r="F89">
            <v>37469</v>
          </cell>
          <cell r="G89">
            <v>37500</v>
          </cell>
          <cell r="H89">
            <v>37530</v>
          </cell>
          <cell r="I89">
            <v>37561</v>
          </cell>
          <cell r="J89">
            <v>37591</v>
          </cell>
        </row>
        <row r="90">
          <cell r="A90" t="str">
            <v>DESCRIPTION</v>
          </cell>
          <cell r="K90" t="str">
            <v>Total</v>
          </cell>
          <cell r="L90" t="str">
            <v>Diff</v>
          </cell>
        </row>
        <row r="92">
          <cell r="A92" t="str">
            <v>Civil Engineering</v>
          </cell>
          <cell r="B92">
            <v>360.0000101</v>
          </cell>
          <cell r="C92">
            <v>0</v>
          </cell>
          <cell r="D92">
            <v>3</v>
          </cell>
          <cell r="E92">
            <v>25</v>
          </cell>
          <cell r="F92">
            <v>140</v>
          </cell>
          <cell r="G92">
            <v>170</v>
          </cell>
          <cell r="H92">
            <v>22</v>
          </cell>
          <cell r="I92">
            <v>0</v>
          </cell>
          <cell r="J92">
            <v>0</v>
          </cell>
          <cell r="K92">
            <v>360</v>
          </cell>
          <cell r="L92">
            <v>1.0099999997237319E-5</v>
          </cell>
        </row>
        <row r="93">
          <cell r="A93" t="str">
            <v>Civil Design</v>
          </cell>
          <cell r="B93">
            <v>120</v>
          </cell>
          <cell r="C93">
            <v>0</v>
          </cell>
          <cell r="D93">
            <v>4.5</v>
          </cell>
          <cell r="E93">
            <v>0</v>
          </cell>
          <cell r="F93">
            <v>20</v>
          </cell>
          <cell r="G93">
            <v>86</v>
          </cell>
          <cell r="H93">
            <v>9.5</v>
          </cell>
          <cell r="I93">
            <v>0</v>
          </cell>
          <cell r="J93">
            <v>0</v>
          </cell>
          <cell r="K93">
            <v>120</v>
          </cell>
          <cell r="L93">
            <v>0</v>
          </cell>
        </row>
        <row r="95">
          <cell r="A95" t="str">
            <v>TOTAL</v>
          </cell>
          <cell r="B95">
            <v>480.0000101</v>
          </cell>
          <cell r="C95">
            <v>0</v>
          </cell>
          <cell r="D95">
            <v>7.5</v>
          </cell>
          <cell r="E95">
            <v>25</v>
          </cell>
          <cell r="F95">
            <v>160</v>
          </cell>
          <cell r="G95">
            <v>256</v>
          </cell>
          <cell r="H95">
            <v>31.5</v>
          </cell>
          <cell r="I95">
            <v>0</v>
          </cell>
          <cell r="J95">
            <v>0</v>
          </cell>
          <cell r="K95">
            <v>480</v>
          </cell>
          <cell r="L95">
            <v>1.0099999997237319E-5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tribution"/>
      <sheetName val="Contents"/>
      <sheetName val="1"/>
      <sheetName val="Summary"/>
      <sheetName val="2"/>
      <sheetName val="Cost"/>
      <sheetName val="3"/>
      <sheetName val="Trend Log"/>
      <sheetName val="4"/>
      <sheetName val="CF Chart"/>
      <sheetName val="Cash Flow_MW"/>
      <sheetName val="5"/>
      <sheetName val="6"/>
      <sheetName val="7"/>
      <sheetName val="Validation"/>
      <sheetName val="WBS"/>
      <sheetName val="CBS"/>
      <sheetName val="PO Log"/>
      <sheetName val="009JC"/>
      <sheetName val="009JJ"/>
      <sheetName val="009N9"/>
      <sheetName val="009SZ"/>
      <sheetName val="Accruals"/>
      <sheetName val="Master Estimate"/>
      <sheetName val="Cash_Flow"/>
      <sheetName val="Escalation"/>
      <sheetName val="Project Summary "/>
      <sheetName val="MSC"/>
      <sheetName val="Photo Voltaic - MSC"/>
      <sheetName val="Warehouse"/>
      <sheetName val="Warehouse Racking"/>
      <sheetName val="Photo Voltaic - Warehouse"/>
      <sheetName val="Sitework"/>
      <sheetName val="Electrical Bldg."/>
      <sheetName val="FF &amp; E"/>
      <sheetName val="Migration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0">
          <cell r="P50">
            <v>1</v>
          </cell>
          <cell r="Q50">
            <v>1</v>
          </cell>
          <cell r="T50">
            <v>2</v>
          </cell>
          <cell r="U50">
            <v>2</v>
          </cell>
        </row>
        <row r="51">
          <cell r="P51">
            <v>545834.30584618624</v>
          </cell>
          <cell r="Q51">
            <v>545834.30584618624</v>
          </cell>
          <cell r="T51">
            <v>545834.30584618624</v>
          </cell>
          <cell r="U51">
            <v>545834.30584618624</v>
          </cell>
        </row>
        <row r="52">
          <cell r="Q52">
            <v>1</v>
          </cell>
          <cell r="R52">
            <v>1</v>
          </cell>
          <cell r="U52">
            <v>2</v>
          </cell>
          <cell r="V52">
            <v>2</v>
          </cell>
        </row>
        <row r="53">
          <cell r="Q53">
            <v>274029.09436019621</v>
          </cell>
          <cell r="R53">
            <v>274029.09436019621</v>
          </cell>
          <cell r="U53">
            <v>274029.09436019621</v>
          </cell>
          <cell r="V53">
            <v>274029.09436019621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Scenario Summary"/>
      <sheetName val="Monthly Cost Summary"/>
      <sheetName val="Exclude MF Scenario=====&gt;"/>
      <sheetName val="Aurora &amp; Non Aurora WHE"/>
      <sheetName val="AURORA Total WHE"/>
      <sheetName val="Pivot Costs WHE"/>
      <sheetName val="Pivot Energy WHE"/>
      <sheetName val="Exclude WHE Scenario=====&gt;"/>
      <sheetName val="Aurora &amp; Non Aurora MF"/>
      <sheetName val="AURORA Total MF"/>
      <sheetName val="Pivot Costs MF"/>
      <sheetName val="Pivot Energy MF"/>
      <sheetName val="Map Tabl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>
        <row r="4">
          <cell r="B4" t="str">
            <v>Baker Replacement 1997-2025</v>
          </cell>
          <cell r="C4" t="str">
            <v>Baker Replacement</v>
          </cell>
          <cell r="E4" t="str">
            <v>Baker Replacement</v>
          </cell>
          <cell r="F4">
            <v>555</v>
          </cell>
        </row>
        <row r="5">
          <cell r="B5" t="str">
            <v>BC Hydro Point Roberts 2004-2007</v>
          </cell>
          <cell r="C5" t="str">
            <v>BC Hydro Point Roberts</v>
          </cell>
          <cell r="E5" t="str">
            <v>BC Hydro Point Roberts</v>
          </cell>
          <cell r="F5">
            <v>555</v>
          </cell>
        </row>
        <row r="6">
          <cell r="B6" t="str">
            <v>BC Hydro Point Roberts 2007-2025</v>
          </cell>
          <cell r="C6" t="str">
            <v>BC Hydro Point Roberts</v>
          </cell>
          <cell r="E6" t="str">
            <v>BPA Firm - WNP #3 Exchange</v>
          </cell>
          <cell r="F6">
            <v>555</v>
          </cell>
        </row>
        <row r="7">
          <cell r="B7" t="str">
            <v>BPA Snohomish Conservation  2004-2010</v>
          </cell>
          <cell r="C7" t="str">
            <v>BPA Snohomish Conservation</v>
          </cell>
          <cell r="E7" t="str">
            <v>BPA Snohomish Conservation</v>
          </cell>
          <cell r="F7">
            <v>555</v>
          </cell>
        </row>
        <row r="8">
          <cell r="B8" t="str">
            <v>Canadian EA 2004-2025</v>
          </cell>
          <cell r="C8" t="str">
            <v>Canadian EA</v>
          </cell>
          <cell r="E8" t="str">
            <v>BPA SP Contract</v>
          </cell>
          <cell r="F8">
            <v>555</v>
          </cell>
        </row>
        <row r="9">
          <cell r="B9" t="str">
            <v>Colstrip 1</v>
          </cell>
          <cell r="C9" t="str">
            <v>Colstrip 1&amp;2</v>
          </cell>
          <cell r="E9" t="str">
            <v>Canadian EA</v>
          </cell>
          <cell r="F9">
            <v>555</v>
          </cell>
        </row>
        <row r="10">
          <cell r="B10" t="str">
            <v>Colstrip 2</v>
          </cell>
          <cell r="C10" t="str">
            <v>Colstrip 1&amp;2</v>
          </cell>
          <cell r="E10" t="str">
            <v>Colstrip 1&amp;2</v>
          </cell>
          <cell r="F10">
            <v>501</v>
          </cell>
        </row>
        <row r="11">
          <cell r="B11" t="str">
            <v>Colstrip 3</v>
          </cell>
          <cell r="C11" t="str">
            <v>Colstrip 3&amp;4</v>
          </cell>
          <cell r="E11" t="str">
            <v>Colstrip 3&amp;4</v>
          </cell>
          <cell r="F11">
            <v>501</v>
          </cell>
        </row>
        <row r="12">
          <cell r="B12" t="str">
            <v>Colstrip 4</v>
          </cell>
          <cell r="C12" t="str">
            <v>Colstrip 3&amp;4</v>
          </cell>
          <cell r="E12" t="str">
            <v>Credit Suisse</v>
          </cell>
          <cell r="F12">
            <v>555</v>
          </cell>
        </row>
        <row r="13">
          <cell r="B13" t="str">
            <v xml:space="preserve">Electron </v>
          </cell>
          <cell r="C13" t="str">
            <v>Puget's Hydro</v>
          </cell>
          <cell r="E13" t="str">
            <v>Encogen</v>
          </cell>
          <cell r="F13">
            <v>547</v>
          </cell>
        </row>
        <row r="14">
          <cell r="B14" t="str">
            <v>Encogen 1</v>
          </cell>
          <cell r="C14" t="str">
            <v>Encogen</v>
          </cell>
          <cell r="E14" t="str">
            <v>Fixed OffPeak Contract</v>
          </cell>
          <cell r="F14">
            <v>555</v>
          </cell>
        </row>
        <row r="15">
          <cell r="B15" t="str">
            <v>Frederickson 1</v>
          </cell>
          <cell r="C15" t="str">
            <v>Frederickson 1&amp;2</v>
          </cell>
          <cell r="E15" t="str">
            <v>Fixed OnPeak Contract</v>
          </cell>
          <cell r="F15">
            <v>555</v>
          </cell>
        </row>
        <row r="16">
          <cell r="B16" t="str">
            <v>Frederickson 2</v>
          </cell>
          <cell r="C16" t="str">
            <v>Frederickson 1&amp;2</v>
          </cell>
          <cell r="E16" t="str">
            <v>Fred 1</v>
          </cell>
          <cell r="F16">
            <v>547</v>
          </cell>
        </row>
        <row r="17">
          <cell r="B17" t="str">
            <v>Frederickson Primary</v>
          </cell>
          <cell r="C17" t="str">
            <v>Fred 1</v>
          </cell>
          <cell r="E17" t="str">
            <v>Fred 1</v>
          </cell>
          <cell r="F17">
            <v>547</v>
          </cell>
        </row>
        <row r="18">
          <cell r="B18" t="str">
            <v>Frederickson Duct Firing</v>
          </cell>
          <cell r="C18" t="str">
            <v>Fred 1</v>
          </cell>
          <cell r="E18" t="str">
            <v>Frederickson 1&amp;2</v>
          </cell>
          <cell r="F18">
            <v>547</v>
          </cell>
        </row>
        <row r="19">
          <cell r="B19" t="str">
            <v>Fredonia 1</v>
          </cell>
          <cell r="C19" t="str">
            <v>Fredonia 1&amp;2</v>
          </cell>
          <cell r="E19" t="str">
            <v>Fredonia 1&amp;2</v>
          </cell>
          <cell r="F19">
            <v>547</v>
          </cell>
        </row>
        <row r="20">
          <cell r="B20" t="str">
            <v>Fredonia 2</v>
          </cell>
          <cell r="C20" t="str">
            <v>Fredonia 1&amp;2</v>
          </cell>
          <cell r="E20" t="str">
            <v>Fredonia 3&amp;4</v>
          </cell>
          <cell r="F20">
            <v>547</v>
          </cell>
        </row>
        <row r="21">
          <cell r="B21" t="str">
            <v>Fredonia 3-4</v>
          </cell>
          <cell r="C21" t="str">
            <v>Fredonia 3&amp;4</v>
          </cell>
          <cell r="E21" t="str">
            <v>Goldendale</v>
          </cell>
          <cell r="F21">
            <v>547</v>
          </cell>
        </row>
        <row r="22">
          <cell r="B22" t="str">
            <v>Goldendale Energy Center</v>
          </cell>
          <cell r="C22" t="str">
            <v>Goldendale</v>
          </cell>
          <cell r="E22" t="str">
            <v>Hopkins Ridge Wind</v>
          </cell>
          <cell r="F22">
            <v>555</v>
          </cell>
        </row>
        <row r="23">
          <cell r="B23" t="str">
            <v>Goldendale Duct Firing</v>
          </cell>
          <cell r="C23" t="str">
            <v>Goldendale</v>
          </cell>
          <cell r="E23" t="str">
            <v>Klondike Wind PPA</v>
          </cell>
          <cell r="F23">
            <v>555</v>
          </cell>
        </row>
        <row r="24">
          <cell r="B24" t="str">
            <v>Hopkins Ridge Wind</v>
          </cell>
          <cell r="C24" t="str">
            <v>Hopkins Ridge Wind</v>
          </cell>
          <cell r="E24" t="str">
            <v>Lehman Brothers PPA</v>
          </cell>
          <cell r="F24">
            <v>555</v>
          </cell>
        </row>
        <row r="25">
          <cell r="B25" t="str">
            <v>Lower Baker 1</v>
          </cell>
          <cell r="C25" t="str">
            <v>Puget's Hydro</v>
          </cell>
          <cell r="E25" t="str">
            <v>Market Purchase</v>
          </cell>
          <cell r="F25" t="str">
            <v>555MP</v>
          </cell>
        </row>
        <row r="26">
          <cell r="B26" t="str">
            <v>March Point 1 MRun 2004-2011</v>
          </cell>
          <cell r="C26" t="str">
            <v>QF March Point 1</v>
          </cell>
          <cell r="E26" t="str">
            <v>Market Sale</v>
          </cell>
          <cell r="F26">
            <v>447</v>
          </cell>
        </row>
        <row r="27">
          <cell r="B27" t="str">
            <v>March Point 2 Dis 2004-2011</v>
          </cell>
          <cell r="C27" t="str">
            <v>QF March Point 2</v>
          </cell>
          <cell r="E27" t="str">
            <v>Mid Columbia</v>
          </cell>
          <cell r="F27">
            <v>555</v>
          </cell>
        </row>
        <row r="28">
          <cell r="B28" t="str">
            <v>March Point 2 MRun  2004-2011</v>
          </cell>
          <cell r="C28" t="str">
            <v>QF March Point 2</v>
          </cell>
          <cell r="E28" t="str">
            <v>Mint Farm</v>
          </cell>
          <cell r="F28">
            <v>547</v>
          </cell>
        </row>
        <row r="29">
          <cell r="B29" t="str">
            <v>Market Purchases</v>
          </cell>
          <cell r="C29" t="str">
            <v>Market Purchase</v>
          </cell>
          <cell r="E29" t="str">
            <v>New PSE Resource</v>
          </cell>
          <cell r="F29">
            <v>547</v>
          </cell>
        </row>
        <row r="30">
          <cell r="B30" t="str">
            <v>Market Sales</v>
          </cell>
          <cell r="C30" t="str">
            <v>Market Sale</v>
          </cell>
          <cell r="E30" t="str">
            <v>Nooksack Hydro</v>
          </cell>
          <cell r="F30">
            <v>555</v>
          </cell>
        </row>
        <row r="31">
          <cell r="B31" t="str">
            <v>Northwestern Energy 2004-2010</v>
          </cell>
          <cell r="C31" t="str">
            <v>Northwestern Energy</v>
          </cell>
          <cell r="E31" t="str">
            <v>Northwestern Energy</v>
          </cell>
          <cell r="F31">
            <v>555</v>
          </cell>
        </row>
        <row r="32">
          <cell r="B32" t="str">
            <v>Nooksack Hydro 2004-2008</v>
          </cell>
          <cell r="C32" t="str">
            <v>Nooksack Hydro</v>
          </cell>
          <cell r="E32" t="str">
            <v>PG&amp;E Exchange</v>
          </cell>
          <cell r="F32">
            <v>555</v>
          </cell>
        </row>
        <row r="33">
          <cell r="B33" t="str">
            <v>North Wasco 2004-2012</v>
          </cell>
          <cell r="C33" t="str">
            <v>Wasco Hydro</v>
          </cell>
          <cell r="E33" t="str">
            <v>Powerex OnPeak PPA</v>
          </cell>
          <cell r="F33">
            <v>555</v>
          </cell>
        </row>
        <row r="34">
          <cell r="B34" t="str">
            <v>PG&amp;E Exchange In 2004-2008</v>
          </cell>
          <cell r="C34" t="str">
            <v>PG&amp;E Exchange</v>
          </cell>
          <cell r="E34" t="str">
            <v>PPL 15 year contract</v>
          </cell>
          <cell r="F34">
            <v>555</v>
          </cell>
        </row>
        <row r="35">
          <cell r="B35" t="str">
            <v>PG&amp;E Exchange Out 2004-2008</v>
          </cell>
          <cell r="C35" t="str">
            <v>PG&amp;E Exchange</v>
          </cell>
          <cell r="E35" t="str">
            <v>PR Displacement Product</v>
          </cell>
          <cell r="F35">
            <v>555</v>
          </cell>
        </row>
        <row r="36">
          <cell r="B36" t="str">
            <v>PR Disp Product 2005-2011</v>
          </cell>
          <cell r="C36" t="str">
            <v>PR Displacement Product</v>
          </cell>
          <cell r="E36" t="str">
            <v>PSE Short Term Contracts</v>
          </cell>
          <cell r="F36">
            <v>555</v>
          </cell>
        </row>
        <row r="37">
          <cell r="B37" t="str">
            <v>Priest Rapids</v>
          </cell>
          <cell r="C37" t="str">
            <v>Mid Columbia</v>
          </cell>
          <cell r="E37" t="str">
            <v>Puget's Hydro</v>
          </cell>
          <cell r="F37">
            <v>555</v>
          </cell>
        </row>
        <row r="38">
          <cell r="B38" t="str">
            <v>QF Koma Kulshan Hydro 2004-2025</v>
          </cell>
          <cell r="C38" t="str">
            <v>QF Koma Kulshan Hydro</v>
          </cell>
          <cell r="E38" t="str">
            <v>QF Koma Kulshan Hydro</v>
          </cell>
          <cell r="F38">
            <v>555</v>
          </cell>
        </row>
        <row r="39">
          <cell r="B39" t="str">
            <v>QF PERC 2004-2009</v>
          </cell>
          <cell r="C39" t="str">
            <v>QF PERC</v>
          </cell>
          <cell r="E39" t="str">
            <v>QF March Point 1</v>
          </cell>
          <cell r="F39">
            <v>555</v>
          </cell>
        </row>
        <row r="40">
          <cell r="B40" t="str">
            <v>QF Port Townsend Hydro 2000-2025</v>
          </cell>
          <cell r="C40" t="str">
            <v>QF Port Townsend Hydro</v>
          </cell>
          <cell r="E40" t="str">
            <v>QF March Point 2</v>
          </cell>
          <cell r="F40">
            <v>555</v>
          </cell>
        </row>
        <row r="41">
          <cell r="B41" t="str">
            <v>QF Spokane MSW 2004-2011</v>
          </cell>
          <cell r="C41" t="str">
            <v>QF Spokane MSW</v>
          </cell>
          <cell r="E41" t="str">
            <v>QF PERC</v>
          </cell>
          <cell r="F41">
            <v>555</v>
          </cell>
        </row>
        <row r="42">
          <cell r="B42" t="str">
            <v>QF Sygitowicz 2004-2014</v>
          </cell>
          <cell r="C42" t="str">
            <v>QF Sygitowicz</v>
          </cell>
          <cell r="E42" t="str">
            <v>QF Port Townsend Hydro</v>
          </cell>
          <cell r="F42">
            <v>555</v>
          </cell>
        </row>
        <row r="43">
          <cell r="B43" t="str">
            <v>QF Sygitowicz 2014 - 2025</v>
          </cell>
          <cell r="C43" t="str">
            <v>QF Sygitowicz</v>
          </cell>
          <cell r="E43" t="str">
            <v>QF Spokane MSW</v>
          </cell>
          <cell r="F43">
            <v>555</v>
          </cell>
        </row>
        <row r="44">
          <cell r="B44" t="str">
            <v>QF Twin Falls 2004-2025</v>
          </cell>
          <cell r="C44" t="str">
            <v>QF Twin Falls</v>
          </cell>
          <cell r="E44" t="str">
            <v>QF Sygitowicz</v>
          </cell>
          <cell r="F44">
            <v>555</v>
          </cell>
        </row>
        <row r="45">
          <cell r="B45" t="str">
            <v>QF Weeks Falls 2004-2025</v>
          </cell>
          <cell r="C45" t="str">
            <v>QF Weeks Falls</v>
          </cell>
          <cell r="E45" t="str">
            <v>QF Tenaska</v>
          </cell>
          <cell r="F45">
            <v>555</v>
          </cell>
        </row>
        <row r="46">
          <cell r="B46" t="str">
            <v>Resource Total</v>
          </cell>
          <cell r="C46" t="str">
            <v>Resource Total</v>
          </cell>
          <cell r="E46" t="str">
            <v>QF Twin Falls</v>
          </cell>
          <cell r="F46">
            <v>555</v>
          </cell>
        </row>
        <row r="47">
          <cell r="B47" t="str">
            <v>Rock Island 1</v>
          </cell>
          <cell r="C47" t="str">
            <v>Mid Columbia</v>
          </cell>
          <cell r="E47" t="str">
            <v>QF Weeks Falls</v>
          </cell>
          <cell r="F47">
            <v>555</v>
          </cell>
        </row>
        <row r="48">
          <cell r="B48" t="str">
            <v>Rock Island 2</v>
          </cell>
          <cell r="C48" t="str">
            <v>Mid Columbia</v>
          </cell>
          <cell r="E48" t="str">
            <v>Qualco Dairy Digester</v>
          </cell>
          <cell r="F48">
            <v>555</v>
          </cell>
        </row>
        <row r="49">
          <cell r="B49" t="str">
            <v>Rocky Reach 1-11</v>
          </cell>
          <cell r="C49" t="str">
            <v>Mid Columbia</v>
          </cell>
          <cell r="E49" t="str">
            <v>Sempra PPA</v>
          </cell>
          <cell r="F49">
            <v>555</v>
          </cell>
        </row>
        <row r="50">
          <cell r="B50" t="str">
            <v>Snoqualmie Falls</v>
          </cell>
          <cell r="C50" t="str">
            <v>Puget's Hydro</v>
          </cell>
          <cell r="E50" t="str">
            <v>Sumas</v>
          </cell>
          <cell r="F50">
            <v>547</v>
          </cell>
        </row>
        <row r="51">
          <cell r="B51" t="str">
            <v>Tenaska 2004-2011</v>
          </cell>
          <cell r="C51" t="str">
            <v>QF Tenaska</v>
          </cell>
          <cell r="E51" t="str">
            <v>Tenaska Excess Energy</v>
          </cell>
          <cell r="F51">
            <v>555</v>
          </cell>
        </row>
        <row r="52">
          <cell r="B52" t="str">
            <v>Tenaska Excess Energy 2004-2011</v>
          </cell>
          <cell r="C52" t="str">
            <v>Tenaska Excess Energy</v>
          </cell>
          <cell r="E52" t="str">
            <v>TransAlta Exchange</v>
          </cell>
          <cell r="F52">
            <v>555</v>
          </cell>
        </row>
        <row r="53">
          <cell r="B53" t="str">
            <v>Total</v>
          </cell>
          <cell r="C53" t="str">
            <v>Total</v>
          </cell>
          <cell r="E53" t="str">
            <v>Undistributed Oil/Gas Expenses</v>
          </cell>
          <cell r="F53">
            <v>555</v>
          </cell>
        </row>
        <row r="54">
          <cell r="B54" t="str">
            <v>Total Contract Purchases</v>
          </cell>
          <cell r="C54" t="str">
            <v>Total Contract Purchases</v>
          </cell>
          <cell r="E54" t="str">
            <v>Vanderhaak Dairy</v>
          </cell>
          <cell r="F54">
            <v>555</v>
          </cell>
        </row>
        <row r="55">
          <cell r="B55" t="str">
            <v>Total Contract Sales</v>
          </cell>
          <cell r="C55" t="str">
            <v>Total Contract Sales</v>
          </cell>
          <cell r="E55" t="str">
            <v>Wasco Hydro</v>
          </cell>
          <cell r="F55">
            <v>555</v>
          </cell>
        </row>
        <row r="56">
          <cell r="B56" t="str">
            <v>Upper Baker</v>
          </cell>
          <cell r="C56" t="str">
            <v>Puget's Hydro</v>
          </cell>
          <cell r="E56" t="str">
            <v>Whitehorn 2&amp;3</v>
          </cell>
          <cell r="F56">
            <v>547</v>
          </cell>
        </row>
        <row r="57">
          <cell r="B57" t="str">
            <v xml:space="preserve">Wanapum </v>
          </cell>
          <cell r="C57" t="str">
            <v>Mid Columbia</v>
          </cell>
          <cell r="E57" t="str">
            <v>Wild Horse Expansion</v>
          </cell>
          <cell r="F57">
            <v>555</v>
          </cell>
        </row>
        <row r="58">
          <cell r="B58" t="str">
            <v xml:space="preserve">Wells </v>
          </cell>
          <cell r="C58" t="str">
            <v>Mid Columbia</v>
          </cell>
          <cell r="E58" t="str">
            <v>Wild Horse Wind</v>
          </cell>
          <cell r="F58">
            <v>555</v>
          </cell>
        </row>
        <row r="59">
          <cell r="B59" t="str">
            <v>Whitehorn 2 (Point Whitehorn)</v>
          </cell>
          <cell r="C59" t="str">
            <v>Whitehorn 2&amp;3</v>
          </cell>
          <cell r="E59" t="str">
            <v>WNP-3 Return</v>
          </cell>
          <cell r="F59">
            <v>555</v>
          </cell>
        </row>
        <row r="60">
          <cell r="B60" t="str">
            <v>Whitehorn 3 (Point Whitehorn)</v>
          </cell>
          <cell r="C60" t="str">
            <v>Whitehorn 2&amp;3</v>
          </cell>
          <cell r="E60" t="str">
            <v>WWP 15 year contract</v>
          </cell>
          <cell r="F60">
            <v>555</v>
          </cell>
        </row>
        <row r="61">
          <cell r="B61" t="str">
            <v>Wild Horse Wind Project</v>
          </cell>
          <cell r="C61" t="str">
            <v>Wild Horse Wind</v>
          </cell>
        </row>
        <row r="62">
          <cell r="B62" t="str">
            <v>WNP-3 BPA Exch Power 2004-2017</v>
          </cell>
          <cell r="C62" t="str">
            <v>BPA Firm - WNP #3 Exchange</v>
          </cell>
        </row>
        <row r="63">
          <cell r="B63" t="str">
            <v>WNP-3 Return  2000 - 2017</v>
          </cell>
          <cell r="C63" t="str">
            <v>WNP-3 Return</v>
          </cell>
        </row>
        <row r="64">
          <cell r="B64" t="str">
            <v>Klondike III PPA 2007-2026</v>
          </cell>
          <cell r="C64" t="str">
            <v>Klondike Wind PPA</v>
          </cell>
        </row>
        <row r="65">
          <cell r="B65" t="str">
            <v>Lehman Brothers 2009-2013</v>
          </cell>
          <cell r="C65" t="str">
            <v>Lehman Brothers PPA</v>
          </cell>
        </row>
        <row r="66">
          <cell r="B66" t="str">
            <v>Powerex OnPeak PPA 2008-2012</v>
          </cell>
          <cell r="C66" t="str">
            <v>Powerex OnPeak PPA</v>
          </cell>
        </row>
        <row r="67">
          <cell r="B67" t="str">
            <v>Sempra Energy 2009-2013</v>
          </cell>
          <cell r="C67" t="str">
            <v>Sempra PPA</v>
          </cell>
        </row>
        <row r="68">
          <cell r="B68" t="str">
            <v>PSE ST OnPeak Contracts</v>
          </cell>
          <cell r="C68" t="str">
            <v>PSE Short Term Contracts</v>
          </cell>
        </row>
        <row r="69">
          <cell r="B69" t="str">
            <v>PSE ST OffPeak Contracts</v>
          </cell>
          <cell r="C69" t="str">
            <v>PSE Short Term Contracts</v>
          </cell>
        </row>
        <row r="70">
          <cell r="B70" t="str">
            <v>Sumas Energy 1-2</v>
          </cell>
          <cell r="C70" t="str">
            <v>Sumas</v>
          </cell>
        </row>
        <row r="71">
          <cell r="B71" t="str">
            <v>TransAlta Exchange in 2007-2010</v>
          </cell>
          <cell r="C71" t="str">
            <v>TransAlta Exchange</v>
          </cell>
        </row>
        <row r="72">
          <cell r="B72" t="str">
            <v>TransAlta Exchange out 2007-2010</v>
          </cell>
          <cell r="C72" t="str">
            <v>TransAlta Exchange</v>
          </cell>
        </row>
        <row r="73">
          <cell r="B73" t="str">
            <v>Credit Suisse 2009-2013</v>
          </cell>
          <cell r="C73" t="str">
            <v>Credit Suisse</v>
          </cell>
        </row>
        <row r="74">
          <cell r="B74" t="str">
            <v>Qualco</v>
          </cell>
          <cell r="C74" t="str">
            <v>Qualco Dairy Digester</v>
          </cell>
        </row>
        <row r="75">
          <cell r="B75" t="str">
            <v>Mint Farm Energy Center</v>
          </cell>
          <cell r="C75" t="str">
            <v>Mint Farm</v>
          </cell>
        </row>
        <row r="76">
          <cell r="B76" t="str">
            <v>Mint Farm Duct Firing</v>
          </cell>
          <cell r="C76" t="str">
            <v>Mint Farm</v>
          </cell>
        </row>
        <row r="77">
          <cell r="B77" t="str">
            <v>Wild Horse Expansion</v>
          </cell>
          <cell r="C77" t="str">
            <v>Wild Horse Expansion</v>
          </cell>
        </row>
        <row r="78">
          <cell r="B78" t="str">
            <v>Priest Rapids</v>
          </cell>
          <cell r="C78" t="str">
            <v>Mid Columbia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Goldendale"/>
      <sheetName val="Mint Farm"/>
      <sheetName val="Summt White River"/>
    </sheetNames>
    <sheetDataSet>
      <sheetData sheetId="0" refreshError="1">
        <row r="13">
          <cell r="B13">
            <v>45000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4"/>
      <sheetName val="JHS-4 Adjstmts"/>
      <sheetName val="JHS-5"/>
      <sheetName val="JHS-5 compare"/>
      <sheetName val="JHS-5 Ex A-2 (TRB)"/>
      <sheetName val="JHS-5 Ex A-3 (C)"/>
      <sheetName val="JHS-5 Ex A-4 (ProdAdj)"/>
      <sheetName val="JHS-5 Ex A-5 (PwrCsts)"/>
      <sheetName val="JHS-5 Ex D"/>
      <sheetName val="JHS-6"/>
      <sheetName val="Golden-RevReq"/>
      <sheetName val="DWH-4"/>
      <sheetName val="Pwr Csts"/>
      <sheetName val="RY Pwr Cst"/>
      <sheetName val="PC TY"/>
      <sheetName val="(C) Production OM"/>
      <sheetName val="PC Recon"/>
      <sheetName val="Beg Prod Plant"/>
      <sheetName val="Beg Prod Ratebase"/>
      <sheetName val="EB&amp;Taxes"/>
      <sheetName val="557"/>
      <sheetName val="ProdFctr"/>
      <sheetName val="Rlfwd"/>
      <sheetName val="Diff"/>
      <sheetName val="JHS-4 Orig"/>
      <sheetName val="JHS-6 Change"/>
      <sheetName val="Changes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</sheetNames>
    <sheetDataSet>
      <sheetData sheetId="0" refreshError="1"/>
      <sheetData sheetId="1" refreshError="1">
        <row r="9">
          <cell r="E9">
            <v>252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1_Budget"/>
      <sheetName val="R2_Budget"/>
      <sheetName val="Lookup_Tbl"/>
      <sheetName val="Rock_Island_1"/>
      <sheetName val="Rock_Island_2"/>
      <sheetName val="55 Series_JunPmt-OLD"/>
      <sheetName val="RI1 55 - 97B"/>
      <sheetName val="RI 1&amp;2 97AB"/>
      <sheetName val="2001A_RI1_Estimate"/>
      <sheetName val="2001A_RI2_Estim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n-Cost Data"/>
      <sheetName val="Time Interval Tables"/>
      <sheetName val="Forecasted Runs"/>
      <sheetName val="Presentation Data"/>
      <sheetName val="Parts Comp Summary"/>
      <sheetName val="Final Escalation Calculation"/>
      <sheetName val="Original Escalation Calculation"/>
      <sheetName val="Chart sheet"/>
      <sheetName val="Index Chart"/>
      <sheetName val="MMP Summary Rev 2"/>
      <sheetName val="PartsSummary"/>
    </sheetNames>
    <sheetDataSet>
      <sheetData sheetId="0" refreshError="1">
        <row r="5">
          <cell r="J5">
            <v>37695</v>
          </cell>
          <cell r="K5">
            <v>38394.882544726148</v>
          </cell>
          <cell r="L5">
            <v>7391.2119888461548</v>
          </cell>
          <cell r="M5">
            <v>0</v>
          </cell>
          <cell r="N5">
            <v>0</v>
          </cell>
          <cell r="O5">
            <v>13807.4765625</v>
          </cell>
          <cell r="P5">
            <v>85302.594483100795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J6">
            <v>37695</v>
          </cell>
          <cell r="K6">
            <v>40648.272266916923</v>
          </cell>
          <cell r="L6">
            <v>7825.0010780769235</v>
          </cell>
          <cell r="M6">
            <v>0</v>
          </cell>
          <cell r="N6">
            <v>0</v>
          </cell>
          <cell r="O6">
            <v>13807.4765625</v>
          </cell>
          <cell r="P6">
            <v>90308.990568842419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J7">
            <v>37695</v>
          </cell>
          <cell r="K7">
            <v>12646.706977255384</v>
          </cell>
          <cell r="L7">
            <v>2434.5560146153848</v>
          </cell>
          <cell r="M7">
            <v>0</v>
          </cell>
          <cell r="N7">
            <v>0</v>
          </cell>
          <cell r="O7">
            <v>13807.4765625</v>
          </cell>
          <cell r="P7">
            <v>28097.414168951505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J8">
            <v>37695</v>
          </cell>
          <cell r="K8">
            <v>38689.576745944614</v>
          </cell>
          <cell r="L8">
            <v>7447.9421353846155</v>
          </cell>
          <cell r="M8">
            <v>0</v>
          </cell>
          <cell r="N8">
            <v>0</v>
          </cell>
          <cell r="O8">
            <v>13807.4765625</v>
          </cell>
          <cell r="P8">
            <v>85957.3218393774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J9">
            <v>37695</v>
          </cell>
          <cell r="K9">
            <v>3955.4829028578456</v>
          </cell>
          <cell r="L9">
            <v>761.45076415384619</v>
          </cell>
          <cell r="M9">
            <v>0</v>
          </cell>
          <cell r="N9">
            <v>0</v>
          </cell>
          <cell r="O9">
            <v>13807.4765625</v>
          </cell>
          <cell r="P9">
            <v>8787.9668248566522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J10">
            <v>37695</v>
          </cell>
          <cell r="K10">
            <v>11038.176671741538</v>
          </cell>
          <cell r="L10">
            <v>2124.9056734615388</v>
          </cell>
          <cell r="M10">
            <v>0</v>
          </cell>
          <cell r="N10">
            <v>0</v>
          </cell>
          <cell r="O10">
            <v>13807.4765625</v>
          </cell>
          <cell r="P10">
            <v>24523.713736213158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J11">
            <v>37695</v>
          </cell>
          <cell r="K11">
            <v>50867.100808504612</v>
          </cell>
          <cell r="L11">
            <v>9792.1780303846153</v>
          </cell>
          <cell r="M11">
            <v>0</v>
          </cell>
          <cell r="N11">
            <v>0</v>
          </cell>
          <cell r="O11">
            <v>13807.4765625</v>
          </cell>
          <cell r="P11">
            <v>115835.43934027823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J12">
            <v>37695</v>
          </cell>
          <cell r="K12">
            <v>59978.607061292299</v>
          </cell>
          <cell r="L12">
            <v>11546.189757692307</v>
          </cell>
          <cell r="M12">
            <v>0</v>
          </cell>
          <cell r="N12">
            <v>0</v>
          </cell>
          <cell r="O12">
            <v>13807.4765625</v>
          </cell>
          <cell r="P12">
            <v>136584.31853857712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J13">
            <v>37695</v>
          </cell>
          <cell r="K13">
            <v>56107.959370227691</v>
          </cell>
          <cell r="L13">
            <v>10801.070207307694</v>
          </cell>
          <cell r="M13">
            <v>0</v>
          </cell>
          <cell r="N13">
            <v>0</v>
          </cell>
          <cell r="O13">
            <v>13807.4765625</v>
          </cell>
          <cell r="P13">
            <v>127770.01285377308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J14">
            <v>37695</v>
          </cell>
          <cell r="K14">
            <v>45750.708280246152</v>
          </cell>
          <cell r="L14">
            <v>8807.2462038461545</v>
          </cell>
          <cell r="M14">
            <v>0</v>
          </cell>
          <cell r="N14">
            <v>0</v>
          </cell>
          <cell r="O14">
            <v>13807.4765625</v>
          </cell>
          <cell r="P14">
            <v>104184.30202503641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J15">
            <v>37695</v>
          </cell>
          <cell r="K15">
            <v>60087.819049993843</v>
          </cell>
          <cell r="L15">
            <v>11567.213626153847</v>
          </cell>
          <cell r="M15">
            <v>0</v>
          </cell>
          <cell r="N15">
            <v>0</v>
          </cell>
          <cell r="O15">
            <v>13807.4765625</v>
          </cell>
          <cell r="P15">
            <v>136833.01796298689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J16">
            <v>37695</v>
          </cell>
          <cell r="K16">
            <v>38179.092359224611</v>
          </cell>
          <cell r="L16">
            <v>7349.6712703846151</v>
          </cell>
          <cell r="M16">
            <v>0</v>
          </cell>
          <cell r="N16">
            <v>0</v>
          </cell>
          <cell r="O16">
            <v>13807.4765625</v>
          </cell>
          <cell r="P16">
            <v>86942.087650972113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J17">
            <v>37695</v>
          </cell>
          <cell r="K17">
            <v>37660.719507544614</v>
          </cell>
          <cell r="L17">
            <v>7249.8818353846154</v>
          </cell>
          <cell r="M17">
            <v>0</v>
          </cell>
          <cell r="N17">
            <v>0</v>
          </cell>
          <cell r="O17">
            <v>14152.663476562497</v>
          </cell>
          <cell r="P17">
            <v>85761.640051993047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J18">
            <v>38637.375</v>
          </cell>
          <cell r="K18">
            <v>40285.752114398769</v>
          </cell>
          <cell r="L18">
            <v>7755.2140877307684</v>
          </cell>
          <cell r="M18">
            <v>0</v>
          </cell>
          <cell r="N18">
            <v>0</v>
          </cell>
          <cell r="O18">
            <v>14152.663476562497</v>
          </cell>
          <cell r="P18">
            <v>89501.863006918182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J19">
            <v>38637.375</v>
          </cell>
          <cell r="K19">
            <v>35123.252734969843</v>
          </cell>
          <cell r="L19">
            <v>6761.4064556538451</v>
          </cell>
          <cell r="M19">
            <v>0</v>
          </cell>
          <cell r="N19">
            <v>0</v>
          </cell>
          <cell r="O19">
            <v>14152.663476562497</v>
          </cell>
          <cell r="P19">
            <v>78032.465317162685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J20">
            <v>38637.375</v>
          </cell>
          <cell r="K20">
            <v>38764.493600955684</v>
          </cell>
          <cell r="L20">
            <v>7462.3640145576901</v>
          </cell>
          <cell r="M20">
            <v>0</v>
          </cell>
          <cell r="N20">
            <v>0</v>
          </cell>
          <cell r="O20">
            <v>14152.663476562497</v>
          </cell>
          <cell r="P20">
            <v>86122.120444792192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J21">
            <v>38637.375</v>
          </cell>
          <cell r="K21">
            <v>7929.3954095012296</v>
          </cell>
          <cell r="L21">
            <v>1526.4493216442304</v>
          </cell>
          <cell r="M21">
            <v>0</v>
          </cell>
          <cell r="N21">
            <v>0</v>
          </cell>
          <cell r="O21">
            <v>14152.663476562497</v>
          </cell>
          <cell r="P21">
            <v>17616.542435488216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J22">
            <v>38637.375</v>
          </cell>
          <cell r="K22">
            <v>14564.229003959077</v>
          </cell>
          <cell r="L22">
            <v>2803.6888482980767</v>
          </cell>
          <cell r="M22">
            <v>0</v>
          </cell>
          <cell r="N22">
            <v>0</v>
          </cell>
          <cell r="O22">
            <v>14152.663476562497</v>
          </cell>
          <cell r="P22">
            <v>32356.988778864801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J23">
            <v>38637.375</v>
          </cell>
          <cell r="K23">
            <v>52692.97801255199</v>
          </cell>
          <cell r="L23">
            <v>10143.668765249999</v>
          </cell>
          <cell r="M23">
            <v>0</v>
          </cell>
          <cell r="N23">
            <v>0</v>
          </cell>
          <cell r="O23">
            <v>14152.663476562497</v>
          </cell>
          <cell r="P23">
            <v>119999.323078064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J24">
            <v>38637.375</v>
          </cell>
          <cell r="K24">
            <v>60095.216422505531</v>
          </cell>
          <cell r="L24">
            <v>11568.637658336536</v>
          </cell>
          <cell r="M24">
            <v>0</v>
          </cell>
          <cell r="N24">
            <v>0</v>
          </cell>
          <cell r="O24">
            <v>14152.663476562497</v>
          </cell>
          <cell r="P24">
            <v>136856.66597193643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J25">
            <v>38637.375</v>
          </cell>
          <cell r="K25">
            <v>51666.910947447686</v>
          </cell>
          <cell r="L25">
            <v>9946.1455879326913</v>
          </cell>
          <cell r="M25">
            <v>0</v>
          </cell>
          <cell r="N25">
            <v>0</v>
          </cell>
          <cell r="O25">
            <v>14152.663476562497</v>
          </cell>
          <cell r="P25">
            <v>117662.62931184941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J26">
            <v>38637.375</v>
          </cell>
          <cell r="K26">
            <v>45851.159037651691</v>
          </cell>
          <cell r="L26">
            <v>8826.5834903076902</v>
          </cell>
          <cell r="M26">
            <v>0</v>
          </cell>
          <cell r="N26">
            <v>0</v>
          </cell>
          <cell r="O26">
            <v>14152.663476562497</v>
          </cell>
          <cell r="P26">
            <v>104418.2404257395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J27">
            <v>38637.375</v>
          </cell>
          <cell r="K27">
            <v>57339.138789499382</v>
          </cell>
          <cell r="L27">
            <v>11038.078565740383</v>
          </cell>
          <cell r="M27">
            <v>0</v>
          </cell>
          <cell r="N27">
            <v>0</v>
          </cell>
          <cell r="O27">
            <v>14152.663476562497</v>
          </cell>
          <cell r="P27">
            <v>130580.16646886129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J28">
            <v>38637.375</v>
          </cell>
          <cell r="K28">
            <v>38644.055397042459</v>
          </cell>
          <cell r="L28">
            <v>7439.1790420384605</v>
          </cell>
          <cell r="M28">
            <v>0</v>
          </cell>
          <cell r="N28">
            <v>0</v>
          </cell>
          <cell r="O28">
            <v>14152.663476562497</v>
          </cell>
          <cell r="P28">
            <v>88005.283883018696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J29">
            <v>38637.375</v>
          </cell>
          <cell r="K29">
            <v>39296.685952287691</v>
          </cell>
          <cell r="L29">
            <v>7564.8137741826913</v>
          </cell>
          <cell r="M29">
            <v>0</v>
          </cell>
          <cell r="N29">
            <v>0</v>
          </cell>
          <cell r="O29">
            <v>14506.480063476558</v>
          </cell>
          <cell r="P29">
            <v>89491.539315969043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J30">
            <v>39602.366999999998</v>
          </cell>
          <cell r="K30">
            <v>42739.642769727427</v>
          </cell>
          <cell r="L30">
            <v>8227.6006358561535</v>
          </cell>
          <cell r="M30">
            <v>0</v>
          </cell>
          <cell r="N30">
            <v>0</v>
          </cell>
          <cell r="O30">
            <v>14506.480063476558</v>
          </cell>
          <cell r="P30">
            <v>94960.591034077224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J31">
            <v>39602.366999999998</v>
          </cell>
          <cell r="K31">
            <v>41920.06348818414</v>
          </cell>
          <cell r="L31">
            <v>8069.8274168732305</v>
          </cell>
          <cell r="M31">
            <v>0</v>
          </cell>
          <cell r="N31">
            <v>0</v>
          </cell>
          <cell r="O31">
            <v>14506.480063476558</v>
          </cell>
          <cell r="P31">
            <v>93139.618093476034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J32">
            <v>39602.366999999998</v>
          </cell>
          <cell r="K32">
            <v>38226.944812785099</v>
          </cell>
          <cell r="L32">
            <v>7358.8831133441536</v>
          </cell>
          <cell r="M32">
            <v>0</v>
          </cell>
          <cell r="N32">
            <v>0</v>
          </cell>
          <cell r="O32">
            <v>14506.480063476558</v>
          </cell>
          <cell r="P32">
            <v>84934.10420875813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J33">
            <v>39602.366999999998</v>
          </cell>
          <cell r="K33">
            <v>846.39536547839987</v>
          </cell>
          <cell r="L33">
            <v>162.93545279999998</v>
          </cell>
          <cell r="M33">
            <v>0</v>
          </cell>
          <cell r="N33">
            <v>0</v>
          </cell>
          <cell r="O33">
            <v>14506.480063476558</v>
          </cell>
          <cell r="P33">
            <v>1880.5539528576001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J34">
            <v>39602.366999999998</v>
          </cell>
          <cell r="K34">
            <v>8328.4218840811118</v>
          </cell>
          <cell r="L34">
            <v>1603.2639663913844</v>
          </cell>
          <cell r="M34">
            <v>0</v>
          </cell>
          <cell r="N34">
            <v>0</v>
          </cell>
          <cell r="O34">
            <v>14506.480063476558</v>
          </cell>
          <cell r="P34">
            <v>18504.409799458161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J35">
            <v>39602.366999999998</v>
          </cell>
          <cell r="K35">
            <v>47305.85081828534</v>
          </cell>
          <cell r="L35">
            <v>9106.619125696614</v>
          </cell>
          <cell r="M35">
            <v>0</v>
          </cell>
          <cell r="N35">
            <v>0</v>
          </cell>
          <cell r="O35">
            <v>14506.480063476558</v>
          </cell>
          <cell r="P35">
            <v>107735.57701172256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J36">
            <v>39602.366999999998</v>
          </cell>
          <cell r="K36">
            <v>57025.535084371571</v>
          </cell>
          <cell r="L36">
            <v>10977.708242627998</v>
          </cell>
          <cell r="M36">
            <v>0</v>
          </cell>
          <cell r="N36">
            <v>0</v>
          </cell>
          <cell r="O36">
            <v>14506.480063476558</v>
          </cell>
          <cell r="P36">
            <v>129871.43916545429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J37">
            <v>39602.366999999998</v>
          </cell>
          <cell r="K37">
            <v>50397.757503628869</v>
          </cell>
          <cell r="L37">
            <v>9701.827034836153</v>
          </cell>
          <cell r="M37">
            <v>0</v>
          </cell>
          <cell r="N37">
            <v>0</v>
          </cell>
          <cell r="O37">
            <v>14506.480063476558</v>
          </cell>
          <cell r="P37">
            <v>114777.1658437562</v>
          </cell>
          <cell r="Q37">
            <v>0</v>
          </cell>
          <cell r="R37">
            <v>336474.45525</v>
          </cell>
          <cell r="S37">
            <v>0</v>
          </cell>
          <cell r="T37">
            <v>5725636.3341581393</v>
          </cell>
          <cell r="U37">
            <v>47658.619943999998</v>
          </cell>
          <cell r="V37">
            <v>0</v>
          </cell>
          <cell r="W37">
            <v>183811.55768999999</v>
          </cell>
          <cell r="X37">
            <v>20423.506409999998</v>
          </cell>
        </row>
        <row r="38">
          <cell r="J38">
            <v>39602.366999999998</v>
          </cell>
          <cell r="K38">
            <v>48157.603974939455</v>
          </cell>
          <cell r="L38">
            <v>9270.5859808019995</v>
          </cell>
          <cell r="M38">
            <v>0</v>
          </cell>
          <cell r="N38">
            <v>0</v>
          </cell>
          <cell r="O38">
            <v>14506.480063476558</v>
          </cell>
          <cell r="P38">
            <v>109675.38183959002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J39">
            <v>39602.366999999998</v>
          </cell>
          <cell r="K39">
            <v>59866.43942615456</v>
          </cell>
          <cell r="L39">
            <v>11524.596912119076</v>
          </cell>
          <cell r="M39">
            <v>0</v>
          </cell>
          <cell r="N39">
            <v>0</v>
          </cell>
          <cell r="O39">
            <v>14506.480063476558</v>
          </cell>
          <cell r="P39">
            <v>136341.38872143591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J40">
            <v>39602.366999999998</v>
          </cell>
          <cell r="K40">
            <v>39950.505541924394</v>
          </cell>
          <cell r="L40">
            <v>7690.6774015511537</v>
          </cell>
          <cell r="M40">
            <v>0</v>
          </cell>
          <cell r="N40">
            <v>0</v>
          </cell>
          <cell r="O40">
            <v>14506.480063476558</v>
          </cell>
          <cell r="P40">
            <v>90984.322066258348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J41">
            <v>39602.366999999998</v>
          </cell>
          <cell r="K41">
            <v>58128.79923564721</v>
          </cell>
          <cell r="L41">
            <v>11190.09225532223</v>
          </cell>
          <cell r="M41">
            <v>0</v>
          </cell>
          <cell r="N41">
            <v>0</v>
          </cell>
          <cell r="O41">
            <v>14869.142065063474</v>
          </cell>
          <cell r="P41">
            <v>132384.04168455082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J42">
            <v>40593.745499999997</v>
          </cell>
          <cell r="K42">
            <v>56586.934601851994</v>
          </cell>
          <cell r="L42">
            <v>10893.275398200463</v>
          </cell>
          <cell r="M42">
            <v>0</v>
          </cell>
          <cell r="N42">
            <v>0</v>
          </cell>
          <cell r="O42">
            <v>14869.142065063474</v>
          </cell>
          <cell r="P42">
            <v>125725.23956363305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J43">
            <v>40593.745499999997</v>
          </cell>
          <cell r="K43">
            <v>48915.091613695055</v>
          </cell>
          <cell r="L43">
            <v>9416.4062398026945</v>
          </cell>
          <cell r="M43">
            <v>0</v>
          </cell>
          <cell r="N43">
            <v>0</v>
          </cell>
          <cell r="O43">
            <v>14869.142065063474</v>
          </cell>
          <cell r="P43">
            <v>108679.88617301059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J44">
            <v>40593.745499999997</v>
          </cell>
          <cell r="K44">
            <v>55275.576660760402</v>
          </cell>
          <cell r="L44">
            <v>10640.832262723387</v>
          </cell>
          <cell r="M44">
            <v>0</v>
          </cell>
          <cell r="N44">
            <v>0</v>
          </cell>
          <cell r="O44">
            <v>14869.142065063474</v>
          </cell>
          <cell r="P44">
            <v>122811.65549237261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J45">
            <v>40593.745499999997</v>
          </cell>
          <cell r="K45">
            <v>33158.323297755618</v>
          </cell>
          <cell r="L45">
            <v>6383.1474520833463</v>
          </cell>
          <cell r="M45">
            <v>0</v>
          </cell>
          <cell r="N45">
            <v>0</v>
          </cell>
          <cell r="O45">
            <v>14869.142065063474</v>
          </cell>
          <cell r="P45">
            <v>73671.390215265012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J46">
            <v>40593.745499999997</v>
          </cell>
          <cell r="K46">
            <v>67418.275970874165</v>
          </cell>
          <cell r="L46">
            <v>12978.364214105655</v>
          </cell>
          <cell r="M46">
            <v>0</v>
          </cell>
          <cell r="N46">
            <v>0</v>
          </cell>
          <cell r="O46">
            <v>14869.142065063474</v>
          </cell>
          <cell r="P46">
            <v>149790.38813542426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J47">
            <v>40593.745499999997</v>
          </cell>
          <cell r="K47">
            <v>90342.89637178526</v>
          </cell>
          <cell r="L47">
            <v>17391.47132413731</v>
          </cell>
          <cell r="M47">
            <v>0</v>
          </cell>
          <cell r="N47">
            <v>0</v>
          </cell>
          <cell r="O47">
            <v>14869.142065063474</v>
          </cell>
          <cell r="P47">
            <v>205737.30630917536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J48">
            <v>40593.745499999997</v>
          </cell>
          <cell r="K48">
            <v>94000.233321298001</v>
          </cell>
          <cell r="L48">
            <v>18095.527461748847</v>
          </cell>
          <cell r="M48">
            <v>0</v>
          </cell>
          <cell r="N48">
            <v>0</v>
          </cell>
          <cell r="O48">
            <v>14869.142065063474</v>
          </cell>
          <cell r="P48">
            <v>214066.13660437899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J49">
            <v>40593.745499999997</v>
          </cell>
          <cell r="K49">
            <v>90053.49333584492</v>
          </cell>
          <cell r="L49">
            <v>17335.759754076924</v>
          </cell>
          <cell r="M49">
            <v>0</v>
          </cell>
          <cell r="N49">
            <v>0</v>
          </cell>
          <cell r="O49">
            <v>14869.142065063474</v>
          </cell>
          <cell r="P49">
            <v>205078.25060647752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J50">
            <v>40593.745499999997</v>
          </cell>
          <cell r="K50">
            <v>91134.705302690971</v>
          </cell>
          <cell r="L50">
            <v>17543.898608064232</v>
          </cell>
          <cell r="M50">
            <v>0</v>
          </cell>
          <cell r="N50">
            <v>0</v>
          </cell>
          <cell r="O50">
            <v>14869.142065063474</v>
          </cell>
          <cell r="P50">
            <v>207540.48777776246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J51">
            <v>40593.745499999997</v>
          </cell>
          <cell r="K51">
            <v>100918.09902211366</v>
          </cell>
          <cell r="L51">
            <v>19427.252121813464</v>
          </cell>
          <cell r="M51">
            <v>0</v>
          </cell>
          <cell r="N51">
            <v>0</v>
          </cell>
          <cell r="O51">
            <v>14869.142065063474</v>
          </cell>
          <cell r="P51">
            <v>229820.14839560317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J52">
            <v>40593.745499999997</v>
          </cell>
          <cell r="K52">
            <v>66615.29551273433</v>
          </cell>
          <cell r="L52">
            <v>12823.786353837462</v>
          </cell>
          <cell r="M52">
            <v>0</v>
          </cell>
          <cell r="N52">
            <v>0</v>
          </cell>
          <cell r="O52">
            <v>14869.142065063474</v>
          </cell>
          <cell r="P52">
            <v>151702.59099707042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J53">
            <v>40593.745499999997</v>
          </cell>
          <cell r="K53">
            <v>60467.861987227072</v>
          </cell>
          <cell r="L53">
            <v>11640.373842510347</v>
          </cell>
          <cell r="M53">
            <v>0</v>
          </cell>
          <cell r="N53">
            <v>0</v>
          </cell>
          <cell r="O53">
            <v>15240.870616690057</v>
          </cell>
          <cell r="P53">
            <v>137703.07952416205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J54">
            <v>41607.740999999987</v>
          </cell>
          <cell r="K54">
            <v>82194.230001301956</v>
          </cell>
          <cell r="L54">
            <v>15822.811216883074</v>
          </cell>
          <cell r="M54">
            <v>0</v>
          </cell>
          <cell r="N54">
            <v>0</v>
          </cell>
          <cell r="O54">
            <v>15240.870616690057</v>
          </cell>
          <cell r="P54">
            <v>182618.74677982958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J55">
            <v>41607.740999999987</v>
          </cell>
          <cell r="K55">
            <v>64052.389601339499</v>
          </cell>
          <cell r="L55">
            <v>12330.413809292766</v>
          </cell>
          <cell r="M55">
            <v>0</v>
          </cell>
          <cell r="N55">
            <v>0</v>
          </cell>
          <cell r="O55">
            <v>15240.870616690057</v>
          </cell>
          <cell r="P55">
            <v>142311.29261828627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J56">
            <v>41607.740999999987</v>
          </cell>
          <cell r="K56">
            <v>60290.855599149065</v>
          </cell>
          <cell r="L56">
            <v>11606.299204148305</v>
          </cell>
          <cell r="M56">
            <v>0</v>
          </cell>
          <cell r="N56">
            <v>0</v>
          </cell>
          <cell r="O56">
            <v>15240.870616690057</v>
          </cell>
          <cell r="P56">
            <v>133953.93437746025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J57">
            <v>41607.740999999987</v>
          </cell>
          <cell r="K57">
            <v>27085.350608139957</v>
          </cell>
          <cell r="L57">
            <v>5214.0690339078456</v>
          </cell>
          <cell r="M57">
            <v>0</v>
          </cell>
          <cell r="N57">
            <v>0</v>
          </cell>
          <cell r="O57">
            <v>15240.870616690057</v>
          </cell>
          <cell r="P57">
            <v>60178.102332395662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J58">
            <v>41607.740999999987</v>
          </cell>
          <cell r="K58">
            <v>60279.276759225068</v>
          </cell>
          <cell r="L58">
            <v>11604.070218023306</v>
          </cell>
          <cell r="M58">
            <v>0</v>
          </cell>
          <cell r="N58">
            <v>0</v>
          </cell>
          <cell r="O58">
            <v>15240.870616690057</v>
          </cell>
          <cell r="P58">
            <v>133928.20856634123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J59">
            <v>41607.740999999987</v>
          </cell>
          <cell r="K59">
            <v>86971.766235543648</v>
          </cell>
          <cell r="L59">
            <v>16742.511467314613</v>
          </cell>
          <cell r="M59">
            <v>0</v>
          </cell>
          <cell r="N59">
            <v>0</v>
          </cell>
          <cell r="O59">
            <v>15240.870616690057</v>
          </cell>
          <cell r="P59">
            <v>198063.52842306378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J60">
            <v>41607.740999999987</v>
          </cell>
          <cell r="K60">
            <v>94690.612828079466</v>
          </cell>
          <cell r="L60">
            <v>18228.429060846916</v>
          </cell>
          <cell r="M60">
            <v>0</v>
          </cell>
          <cell r="N60">
            <v>0</v>
          </cell>
          <cell r="O60">
            <v>15240.870616690057</v>
          </cell>
          <cell r="P60">
            <v>215641.89963072113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J61">
            <v>41607.740999999987</v>
          </cell>
          <cell r="K61">
            <v>92860.942356888874</v>
          </cell>
          <cell r="L61">
            <v>17876.208102583845</v>
          </cell>
          <cell r="M61">
            <v>0</v>
          </cell>
          <cell r="N61">
            <v>0</v>
          </cell>
          <cell r="O61">
            <v>15240.870616690057</v>
          </cell>
          <cell r="P61">
            <v>211475.13373575194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J62">
            <v>41607.740999999987</v>
          </cell>
          <cell r="K62">
            <v>91258.217148208671</v>
          </cell>
          <cell r="L62">
            <v>17567.675272370765</v>
          </cell>
          <cell r="M62">
            <v>0</v>
          </cell>
          <cell r="N62">
            <v>0</v>
          </cell>
          <cell r="O62">
            <v>15240.870616690057</v>
          </cell>
          <cell r="P62">
            <v>207825.1973982045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J63">
            <v>41607.740999999987</v>
          </cell>
          <cell r="K63">
            <v>97886.443901502993</v>
          </cell>
          <cell r="L63">
            <v>18843.64294818461</v>
          </cell>
          <cell r="M63">
            <v>0</v>
          </cell>
          <cell r="N63">
            <v>0</v>
          </cell>
          <cell r="O63">
            <v>15240.870616690057</v>
          </cell>
          <cell r="P63">
            <v>222919.86587245588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J64">
            <v>41607.740999999987</v>
          </cell>
          <cell r="K64">
            <v>77338.598945172838</v>
          </cell>
          <cell r="L64">
            <v>14888.077312340767</v>
          </cell>
          <cell r="M64">
            <v>0</v>
          </cell>
          <cell r="N64">
            <v>0</v>
          </cell>
          <cell r="O64">
            <v>15240.870616690057</v>
          </cell>
          <cell r="P64">
            <v>176125.61470686822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J65">
            <v>41607.740999999987</v>
          </cell>
          <cell r="K65">
            <v>44797.348842923755</v>
          </cell>
          <cell r="L65">
            <v>8623.7196181193049</v>
          </cell>
          <cell r="M65">
            <v>7387648.1877437988</v>
          </cell>
          <cell r="N65">
            <v>0</v>
          </cell>
          <cell r="O65">
            <v>15621.892382107309</v>
          </cell>
          <cell r="P65">
            <v>102018.4062009106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J66">
            <v>42648.123</v>
          </cell>
          <cell r="K66">
            <v>54572.940474141142</v>
          </cell>
          <cell r="L66">
            <v>10505.571189837232</v>
          </cell>
          <cell r="M66">
            <v>0</v>
          </cell>
          <cell r="N66">
            <v>0</v>
          </cell>
          <cell r="O66">
            <v>15621.892382107309</v>
          </cell>
          <cell r="P66">
            <v>121248.89570463663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J67">
            <v>42648.123</v>
          </cell>
          <cell r="K67">
            <v>48833.458376307761</v>
          </cell>
          <cell r="L67">
            <v>9400.6914225438468</v>
          </cell>
          <cell r="M67">
            <v>0</v>
          </cell>
          <cell r="N67">
            <v>0</v>
          </cell>
          <cell r="O67">
            <v>15621.892382107309</v>
          </cell>
          <cell r="P67">
            <v>108497.0472568042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J68">
            <v>42648.123</v>
          </cell>
          <cell r="K68">
            <v>44841.700513222771</v>
          </cell>
          <cell r="L68">
            <v>8632.2575423298476</v>
          </cell>
          <cell r="M68">
            <v>0</v>
          </cell>
          <cell r="N68">
            <v>0</v>
          </cell>
          <cell r="O68">
            <v>15621.892382107309</v>
          </cell>
          <cell r="P68">
            <v>99628.252051446121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J69">
            <v>42648.123</v>
          </cell>
          <cell r="K69">
            <v>23930.491470313329</v>
          </cell>
          <cell r="L69">
            <v>4606.7424545007698</v>
          </cell>
          <cell r="M69">
            <v>0</v>
          </cell>
          <cell r="N69">
            <v>0</v>
          </cell>
          <cell r="O69">
            <v>15621.892382107309</v>
          </cell>
          <cell r="P69">
            <v>53168.21192399531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J70">
            <v>42648.123</v>
          </cell>
          <cell r="K70">
            <v>47808.952035603805</v>
          </cell>
          <cell r="L70">
            <v>9203.4686926855393</v>
          </cell>
          <cell r="M70">
            <v>0</v>
          </cell>
          <cell r="N70">
            <v>0</v>
          </cell>
          <cell r="O70">
            <v>15621.892382107309</v>
          </cell>
          <cell r="P70">
            <v>106220.82278779995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J71">
            <v>42648.123</v>
          </cell>
          <cell r="K71">
            <v>64205.618242010169</v>
          </cell>
          <cell r="L71">
            <v>12359.911109216539</v>
          </cell>
          <cell r="M71">
            <v>0</v>
          </cell>
          <cell r="N71">
            <v>0</v>
          </cell>
          <cell r="O71">
            <v>15621.892382107309</v>
          </cell>
          <cell r="P71">
            <v>146217.09441223988</v>
          </cell>
          <cell r="Q71">
            <v>0</v>
          </cell>
          <cell r="R71">
            <v>0</v>
          </cell>
          <cell r="S71">
            <v>4760680.0858925767</v>
          </cell>
          <cell r="T71">
            <v>20826145.029530343</v>
          </cell>
          <cell r="U71">
            <v>72708.957125999994</v>
          </cell>
          <cell r="V71">
            <v>476107.13425580994</v>
          </cell>
          <cell r="W71">
            <v>428802.71964961494</v>
          </cell>
          <cell r="X71">
            <v>142934.23988320498</v>
          </cell>
        </row>
        <row r="72">
          <cell r="J72">
            <v>42648.123</v>
          </cell>
          <cell r="K72">
            <v>68884.674853869743</v>
          </cell>
          <cell r="L72">
            <v>13260.653526797309</v>
          </cell>
          <cell r="M72">
            <v>0</v>
          </cell>
          <cell r="N72">
            <v>0</v>
          </cell>
          <cell r="O72">
            <v>15621.892382107309</v>
          </cell>
          <cell r="P72">
            <v>156872.82955052156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J73">
            <v>42648.123</v>
          </cell>
          <cell r="K73">
            <v>71284.319159131788</v>
          </cell>
          <cell r="L73">
            <v>13722.597374062847</v>
          </cell>
          <cell r="M73">
            <v>0</v>
          </cell>
          <cell r="N73">
            <v>0</v>
          </cell>
          <cell r="O73">
            <v>15621.892382107309</v>
          </cell>
          <cell r="P73">
            <v>162337.60082047124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J74">
            <v>42648.123</v>
          </cell>
          <cell r="K74">
            <v>67405.562722564704</v>
          </cell>
          <cell r="L74">
            <v>12975.916848543002</v>
          </cell>
          <cell r="M74">
            <v>0</v>
          </cell>
          <cell r="N74">
            <v>0</v>
          </cell>
          <cell r="O74">
            <v>15621.892382107309</v>
          </cell>
          <cell r="P74">
            <v>153504.4097132711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J75">
            <v>42648.123</v>
          </cell>
          <cell r="K75">
            <v>80167.033219622099</v>
          </cell>
          <cell r="L75">
            <v>15432.565429855385</v>
          </cell>
          <cell r="M75">
            <v>0</v>
          </cell>
          <cell r="N75">
            <v>0</v>
          </cell>
          <cell r="O75">
            <v>15621.892382107309</v>
          </cell>
          <cell r="P75">
            <v>182566.43243959933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J76">
            <v>42648.123</v>
          </cell>
          <cell r="K76">
            <v>50397.577203789246</v>
          </cell>
          <cell r="L76">
            <v>9701.7923261914621</v>
          </cell>
          <cell r="M76">
            <v>0</v>
          </cell>
          <cell r="N76">
            <v>0</v>
          </cell>
          <cell r="O76">
            <v>15621.892382107309</v>
          </cell>
          <cell r="P76">
            <v>114771.68986020327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J77">
            <v>42648.123</v>
          </cell>
          <cell r="K77">
            <v>43952.318228362128</v>
          </cell>
          <cell r="L77">
            <v>8461.046886876693</v>
          </cell>
          <cell r="M77">
            <v>0</v>
          </cell>
          <cell r="N77">
            <v>0</v>
          </cell>
          <cell r="O77">
            <v>16012.439691659989</v>
          </cell>
          <cell r="P77">
            <v>100093.73696565829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J78">
            <v>43714.891499999998</v>
          </cell>
          <cell r="K78">
            <v>48810.540321170898</v>
          </cell>
          <cell r="L78">
            <v>9396.2795792808447</v>
          </cell>
          <cell r="M78">
            <v>0</v>
          </cell>
          <cell r="N78">
            <v>0</v>
          </cell>
          <cell r="O78">
            <v>16012.439691659989</v>
          </cell>
          <cell r="P78">
            <v>108444.92924577305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J79">
            <v>43714.891499999998</v>
          </cell>
          <cell r="K79">
            <v>46781.043106243167</v>
          </cell>
          <cell r="L79">
            <v>9005.5909470437291</v>
          </cell>
          <cell r="M79">
            <v>0</v>
          </cell>
          <cell r="N79">
            <v>0</v>
          </cell>
          <cell r="O79">
            <v>16012.439691659989</v>
          </cell>
          <cell r="P79">
            <v>103935.88918128783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J80">
            <v>43714.891499999998</v>
          </cell>
          <cell r="K80">
            <v>43265.254260832844</v>
          </cell>
          <cell r="L80">
            <v>8328.7835461048835</v>
          </cell>
          <cell r="M80">
            <v>0</v>
          </cell>
          <cell r="N80">
            <v>0</v>
          </cell>
          <cell r="O80">
            <v>16012.439691659989</v>
          </cell>
          <cell r="P80">
            <v>96124.677298057941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J81">
            <v>43714.891499999998</v>
          </cell>
          <cell r="K81">
            <v>23736.601753790306</v>
          </cell>
          <cell r="L81">
            <v>4569.4176887429994</v>
          </cell>
          <cell r="M81">
            <v>0</v>
          </cell>
          <cell r="N81">
            <v>0</v>
          </cell>
          <cell r="O81">
            <v>16012.439691659989</v>
          </cell>
          <cell r="P81">
            <v>52736.849065536684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J82">
            <v>43714.891499999998</v>
          </cell>
          <cell r="K82">
            <v>47045.646212392749</v>
          </cell>
          <cell r="L82">
            <v>9056.5284033096905</v>
          </cell>
          <cell r="M82">
            <v>0</v>
          </cell>
          <cell r="N82">
            <v>0</v>
          </cell>
          <cell r="O82">
            <v>16012.439691659989</v>
          </cell>
          <cell r="P82">
            <v>104523.77173566629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J83">
            <v>43714.891499999998</v>
          </cell>
          <cell r="K83">
            <v>59247.648700735554</v>
          </cell>
          <cell r="L83">
            <v>11405.47652093215</v>
          </cell>
          <cell r="M83">
            <v>0</v>
          </cell>
          <cell r="N83">
            <v>0</v>
          </cell>
          <cell r="O83">
            <v>16012.439691659989</v>
          </cell>
          <cell r="P83">
            <v>134923.45060556519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J84">
            <v>43714.891499999998</v>
          </cell>
          <cell r="K84">
            <v>63723.270434691643</v>
          </cell>
          <cell r="L84">
            <v>12267.056680189611</v>
          </cell>
          <cell r="M84">
            <v>0</v>
          </cell>
          <cell r="N84">
            <v>0</v>
          </cell>
          <cell r="O84">
            <v>16012.439691659989</v>
          </cell>
          <cell r="P84">
            <v>145115.69183695639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J85">
            <v>43714.891499999998</v>
          </cell>
          <cell r="K85">
            <v>63299.845574490195</v>
          </cell>
          <cell r="L85">
            <v>12185.54522096192</v>
          </cell>
          <cell r="M85">
            <v>0</v>
          </cell>
          <cell r="N85">
            <v>0</v>
          </cell>
          <cell r="O85">
            <v>16012.439691659989</v>
          </cell>
          <cell r="P85">
            <v>144151.43512021939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J86">
            <v>43714.891499999998</v>
          </cell>
          <cell r="K86">
            <v>57935.495784417501</v>
          </cell>
          <cell r="L86">
            <v>11152.880348642997</v>
          </cell>
          <cell r="M86">
            <v>0</v>
          </cell>
          <cell r="N86">
            <v>0</v>
          </cell>
          <cell r="O86">
            <v>16012.439691659989</v>
          </cell>
          <cell r="P86">
            <v>131935.31178361748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J87">
            <v>43714.891499999998</v>
          </cell>
          <cell r="K87">
            <v>72217.640275157333</v>
          </cell>
          <cell r="L87">
            <v>13902.26648007392</v>
          </cell>
          <cell r="M87">
            <v>0</v>
          </cell>
          <cell r="N87">
            <v>0</v>
          </cell>
          <cell r="O87">
            <v>16012.439691659989</v>
          </cell>
          <cell r="P87">
            <v>164459.74539399229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J88">
            <v>43714.891499999998</v>
          </cell>
          <cell r="K88">
            <v>46562.578037813197</v>
          </cell>
          <cell r="L88">
            <v>8963.5352998870367</v>
          </cell>
          <cell r="M88">
            <v>0</v>
          </cell>
          <cell r="N88">
            <v>0</v>
          </cell>
          <cell r="O88">
            <v>16012.439691659989</v>
          </cell>
          <cell r="P88">
            <v>106036.00034299197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J89">
            <v>43714.891499999998</v>
          </cell>
          <cell r="K89">
            <v>44855.066382243036</v>
          </cell>
          <cell r="L89">
            <v>8634.8305407295356</v>
          </cell>
          <cell r="M89">
            <v>0</v>
          </cell>
          <cell r="N89">
            <v>0</v>
          </cell>
          <cell r="O89">
            <v>16412.75068395149</v>
          </cell>
          <cell r="P89">
            <v>102147.51920372463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J90">
            <v>44808.046499999997</v>
          </cell>
          <cell r="K90">
            <v>50985.703028360149</v>
          </cell>
          <cell r="L90">
            <v>9815.0095665477693</v>
          </cell>
          <cell r="M90">
            <v>0</v>
          </cell>
          <cell r="N90">
            <v>0</v>
          </cell>
          <cell r="O90">
            <v>16412.75068395149</v>
          </cell>
          <cell r="P90">
            <v>113276.05779868015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J91">
            <v>44808.046499999997</v>
          </cell>
          <cell r="K91">
            <v>47633.127393801944</v>
          </cell>
          <cell r="L91">
            <v>9169.6215465481146</v>
          </cell>
          <cell r="M91">
            <v>0</v>
          </cell>
          <cell r="N91">
            <v>0</v>
          </cell>
          <cell r="O91">
            <v>16412.75068395149</v>
          </cell>
          <cell r="P91">
            <v>105827.56677476662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J92">
            <v>44808.046499999997</v>
          </cell>
          <cell r="K92">
            <v>43767.58588673982</v>
          </cell>
          <cell r="L92">
            <v>8425.4849627964231</v>
          </cell>
          <cell r="M92">
            <v>0</v>
          </cell>
          <cell r="N92">
            <v>0</v>
          </cell>
          <cell r="O92">
            <v>16412.75068395149</v>
          </cell>
          <cell r="P92">
            <v>97239.408189729453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</row>
        <row r="93">
          <cell r="J93">
            <v>44808.046499999997</v>
          </cell>
          <cell r="K93">
            <v>24248.317070913588</v>
          </cell>
          <cell r="L93">
            <v>4667.9255141645772</v>
          </cell>
          <cell r="M93">
            <v>0</v>
          </cell>
          <cell r="N93">
            <v>0</v>
          </cell>
          <cell r="O93">
            <v>16412.75068395149</v>
          </cell>
          <cell r="P93">
            <v>53873.019354419484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J94">
            <v>44808.046499999997</v>
          </cell>
          <cell r="K94">
            <v>46666.504138503486</v>
          </cell>
          <cell r="L94">
            <v>8983.5416077714617</v>
          </cell>
          <cell r="M94">
            <v>0</v>
          </cell>
          <cell r="N94">
            <v>0</v>
          </cell>
          <cell r="O94">
            <v>16412.75068395149</v>
          </cell>
          <cell r="P94">
            <v>103679.99862853881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J95">
            <v>44808.046499999997</v>
          </cell>
          <cell r="K95">
            <v>57597.874485106433</v>
          </cell>
          <cell r="L95">
            <v>11087.886515356731</v>
          </cell>
          <cell r="M95">
            <v>0</v>
          </cell>
          <cell r="N95">
            <v>0</v>
          </cell>
          <cell r="O95">
            <v>16412.75068395149</v>
          </cell>
          <cell r="P95">
            <v>131171.01393194354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J96">
            <v>44808.046499999997</v>
          </cell>
          <cell r="K96">
            <v>65047.455112765572</v>
          </cell>
          <cell r="L96">
            <v>12521.969028381462</v>
          </cell>
          <cell r="M96">
            <v>0</v>
          </cell>
          <cell r="N96">
            <v>0</v>
          </cell>
          <cell r="O96">
            <v>16412.75068395149</v>
          </cell>
          <cell r="P96">
            <v>148136.38032841514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J97">
            <v>44808.046499999997</v>
          </cell>
          <cell r="K97">
            <v>60988.426276421233</v>
          </cell>
          <cell r="L97">
            <v>11740.5851404815</v>
          </cell>
          <cell r="M97">
            <v>0</v>
          </cell>
          <cell r="N97">
            <v>0</v>
          </cell>
          <cell r="O97">
            <v>16412.75068395149</v>
          </cell>
          <cell r="P97">
            <v>138892.51616151855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J98">
            <v>44808.046499999997</v>
          </cell>
          <cell r="K98">
            <v>58956.621318182006</v>
          </cell>
          <cell r="L98">
            <v>11349.452255810191</v>
          </cell>
          <cell r="M98">
            <v>0</v>
          </cell>
          <cell r="N98">
            <v>0</v>
          </cell>
          <cell r="O98">
            <v>16412.75068395149</v>
          </cell>
          <cell r="P98">
            <v>134265.36769698441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J99">
            <v>44808.046499999997</v>
          </cell>
          <cell r="K99">
            <v>74660.41054787561</v>
          </cell>
          <cell r="L99">
            <v>14372.512297460655</v>
          </cell>
          <cell r="M99">
            <v>0</v>
          </cell>
          <cell r="N99">
            <v>0</v>
          </cell>
          <cell r="O99">
            <v>16412.75068395149</v>
          </cell>
          <cell r="P99">
            <v>170028.52691504004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J100">
            <v>44808.046499999997</v>
          </cell>
          <cell r="K100">
            <v>46383.789338870549</v>
          </cell>
          <cell r="L100">
            <v>8929.1175575341149</v>
          </cell>
          <cell r="M100">
            <v>0</v>
          </cell>
          <cell r="N100">
            <v>0</v>
          </cell>
          <cell r="O100">
            <v>16412.75068395149</v>
          </cell>
          <cell r="P100">
            <v>105632.5208521118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J101">
            <v>44808.046499999997</v>
          </cell>
          <cell r="K101">
            <v>45539.819324549564</v>
          </cell>
          <cell r="L101">
            <v>8766.6489972823838</v>
          </cell>
          <cell r="M101">
            <v>0</v>
          </cell>
          <cell r="N101">
            <v>0</v>
          </cell>
          <cell r="O101">
            <v>16823.069451050276</v>
          </cell>
          <cell r="P101">
            <v>103710.49849458077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J102">
            <v>45927.587999999996</v>
          </cell>
          <cell r="K102">
            <v>50171.023657143698</v>
          </cell>
          <cell r="L102">
            <v>9658.1796054563092</v>
          </cell>
          <cell r="M102">
            <v>0</v>
          </cell>
          <cell r="N102">
            <v>0</v>
          </cell>
          <cell r="O102">
            <v>16823.069451050276</v>
          </cell>
          <cell r="P102">
            <v>111472.24637119303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J103">
            <v>45927.587999999996</v>
          </cell>
          <cell r="K103">
            <v>48380.371335985204</v>
          </cell>
          <cell r="L103">
            <v>9313.469841372922</v>
          </cell>
          <cell r="M103">
            <v>0</v>
          </cell>
          <cell r="N103">
            <v>0</v>
          </cell>
          <cell r="O103">
            <v>16823.069451050276</v>
          </cell>
          <cell r="P103">
            <v>107493.69416796514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J104">
            <v>45927.587999999996</v>
          </cell>
          <cell r="K104">
            <v>45351.583063000369</v>
          </cell>
          <cell r="L104">
            <v>8730.412550628922</v>
          </cell>
          <cell r="M104">
            <v>0</v>
          </cell>
          <cell r="N104">
            <v>0</v>
          </cell>
          <cell r="O104">
            <v>16823.069451050276</v>
          </cell>
          <cell r="P104">
            <v>100764.19558568392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J105">
            <v>45927.587999999996</v>
          </cell>
          <cell r="K105">
            <v>24636.89902228865</v>
          </cell>
          <cell r="L105">
            <v>4742.729534578154</v>
          </cell>
          <cell r="M105">
            <v>0</v>
          </cell>
          <cell r="N105">
            <v>0</v>
          </cell>
          <cell r="O105">
            <v>16823.069451050276</v>
          </cell>
          <cell r="P105">
            <v>54739.374990681965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J106">
            <v>45927.587999999996</v>
          </cell>
          <cell r="K106">
            <v>49106.481099969584</v>
          </cell>
          <cell r="L106">
            <v>9453.2496984027694</v>
          </cell>
          <cell r="M106">
            <v>0</v>
          </cell>
          <cell r="N106">
            <v>0</v>
          </cell>
          <cell r="O106">
            <v>16823.069451050276</v>
          </cell>
          <cell r="P106">
            <v>109106.99763684643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J107">
            <v>45927.587999999996</v>
          </cell>
          <cell r="K107">
            <v>60481.634439480164</v>
          </cell>
          <cell r="L107">
            <v>11643.025110269538</v>
          </cell>
          <cell r="M107">
            <v>0</v>
          </cell>
          <cell r="N107">
            <v>0</v>
          </cell>
          <cell r="O107">
            <v>16823.069451050276</v>
          </cell>
          <cell r="P107">
            <v>137740.58775365274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J108">
            <v>45927.587999999996</v>
          </cell>
          <cell r="K108">
            <v>67249.841985414634</v>
          </cell>
          <cell r="L108">
            <v>12945.939807253844</v>
          </cell>
          <cell r="M108">
            <v>0</v>
          </cell>
          <cell r="N108">
            <v>0</v>
          </cell>
          <cell r="O108">
            <v>16823.069451050276</v>
          </cell>
          <cell r="P108">
            <v>153154.47155582692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J109">
            <v>45927.587999999996</v>
          </cell>
          <cell r="K109">
            <v>61414.151319402117</v>
          </cell>
          <cell r="L109">
            <v>11822.539396702154</v>
          </cell>
          <cell r="M109">
            <v>0</v>
          </cell>
          <cell r="N109">
            <v>0</v>
          </cell>
          <cell r="O109">
            <v>16823.069451050276</v>
          </cell>
          <cell r="P109">
            <v>139864.29727838756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J110">
            <v>45927.587999999996</v>
          </cell>
          <cell r="K110">
            <v>62997.523484579244</v>
          </cell>
          <cell r="L110">
            <v>12127.346666692616</v>
          </cell>
          <cell r="M110">
            <v>0</v>
          </cell>
          <cell r="N110">
            <v>0</v>
          </cell>
          <cell r="O110">
            <v>16823.069451050276</v>
          </cell>
          <cell r="P110">
            <v>143470.26154647465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J111">
            <v>45927.587999999996</v>
          </cell>
          <cell r="K111">
            <v>80151.997418086001</v>
          </cell>
          <cell r="L111">
            <v>15429.670960873846</v>
          </cell>
          <cell r="M111">
            <v>0</v>
          </cell>
          <cell r="N111">
            <v>0</v>
          </cell>
          <cell r="O111">
            <v>16823.069451050276</v>
          </cell>
          <cell r="P111">
            <v>182537.77921698827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J112">
            <v>45927.587999999996</v>
          </cell>
          <cell r="K112">
            <v>47577.323934989006</v>
          </cell>
          <cell r="L112">
            <v>9158.8790942612304</v>
          </cell>
          <cell r="M112">
            <v>0</v>
          </cell>
          <cell r="N112">
            <v>0</v>
          </cell>
          <cell r="O112">
            <v>16823.069451050276</v>
          </cell>
          <cell r="P112">
            <v>108352.37214213819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J113">
            <v>45927.587999999996</v>
          </cell>
          <cell r="K113">
            <v>46510.815071409968</v>
          </cell>
          <cell r="L113">
            <v>8953.5706631307694</v>
          </cell>
          <cell r="M113">
            <v>0</v>
          </cell>
          <cell r="N113">
            <v>0</v>
          </cell>
          <cell r="O113">
            <v>17243.646187326533</v>
          </cell>
          <cell r="P113">
            <v>105923.50990858114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J114">
            <v>47077.285499999998</v>
          </cell>
          <cell r="K114">
            <v>49752.388749039346</v>
          </cell>
          <cell r="L114">
            <v>9577.590236596383</v>
          </cell>
          <cell r="M114">
            <v>0</v>
          </cell>
          <cell r="N114">
            <v>0</v>
          </cell>
          <cell r="O114">
            <v>17243.646187326533</v>
          </cell>
          <cell r="P114">
            <v>110538.75655112804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J115">
            <v>47077.285499999998</v>
          </cell>
          <cell r="K115">
            <v>49488.596363414836</v>
          </cell>
          <cell r="L115">
            <v>9526.8088481933064</v>
          </cell>
          <cell r="M115">
            <v>0</v>
          </cell>
          <cell r="N115">
            <v>0</v>
          </cell>
          <cell r="O115">
            <v>17243.646187326533</v>
          </cell>
          <cell r="P115">
            <v>109952.66846515343</v>
          </cell>
          <cell r="Q115">
            <v>0</v>
          </cell>
          <cell r="R115">
            <v>390210.29324999999</v>
          </cell>
          <cell r="S115">
            <v>0</v>
          </cell>
          <cell r="T115">
            <v>0</v>
          </cell>
          <cell r="U115">
            <v>56654.150435999996</v>
          </cell>
          <cell r="V115">
            <v>525552.5896871849</v>
          </cell>
          <cell r="W115">
            <v>218505.85798499998</v>
          </cell>
          <cell r="X115">
            <v>24278.428664999996</v>
          </cell>
        </row>
        <row r="116">
          <cell r="J116">
            <v>47077.285499999998</v>
          </cell>
          <cell r="K116">
            <v>46218.683353468383</v>
          </cell>
          <cell r="L116">
            <v>8897.333807777537</v>
          </cell>
          <cell r="M116">
            <v>0</v>
          </cell>
          <cell r="N116">
            <v>0</v>
          </cell>
          <cell r="O116">
            <v>17243.646187326533</v>
          </cell>
          <cell r="P116">
            <v>102687.6480864723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J117">
            <v>47077.285499999998</v>
          </cell>
          <cell r="K117">
            <v>24959.451830703791</v>
          </cell>
          <cell r="L117">
            <v>4804.8226060133065</v>
          </cell>
          <cell r="M117">
            <v>0</v>
          </cell>
          <cell r="N117">
            <v>0</v>
          </cell>
          <cell r="O117">
            <v>17243.646187326533</v>
          </cell>
          <cell r="P117">
            <v>55454.357849642867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J118">
            <v>47077.285499999998</v>
          </cell>
          <cell r="K118">
            <v>47288.267956647884</v>
          </cell>
          <cell r="L118">
            <v>9103.2343345703048</v>
          </cell>
          <cell r="M118">
            <v>0</v>
          </cell>
          <cell r="N118">
            <v>0</v>
          </cell>
          <cell r="O118">
            <v>17243.646187326533</v>
          </cell>
          <cell r="P118">
            <v>105064.02749325961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J119">
            <v>47077.285499999998</v>
          </cell>
          <cell r="K119">
            <v>58070.394737555216</v>
          </cell>
          <cell r="L119">
            <v>11178.849089621768</v>
          </cell>
          <cell r="M119">
            <v>0</v>
          </cell>
          <cell r="N119">
            <v>0</v>
          </cell>
          <cell r="O119">
            <v>17243.646187326533</v>
          </cell>
          <cell r="P119">
            <v>132238.48731407177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J120">
            <v>47077.285499999998</v>
          </cell>
          <cell r="K120">
            <v>66930.279626284435</v>
          </cell>
          <cell r="L120">
            <v>12884.422412657423</v>
          </cell>
          <cell r="M120">
            <v>0</v>
          </cell>
          <cell r="N120">
            <v>0</v>
          </cell>
          <cell r="O120">
            <v>17243.646187326533</v>
          </cell>
          <cell r="P120">
            <v>152414.30634814914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J121">
            <v>47077.285499999998</v>
          </cell>
          <cell r="K121">
            <v>61518.141868592909</v>
          </cell>
          <cell r="L121">
            <v>11842.558111253767</v>
          </cell>
          <cell r="M121">
            <v>0</v>
          </cell>
          <cell r="N121">
            <v>0</v>
          </cell>
          <cell r="O121">
            <v>17243.646187326533</v>
          </cell>
          <cell r="P121">
            <v>140089.73177883515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J122">
            <v>47077.285499999998</v>
          </cell>
          <cell r="K122">
            <v>58843.140347876863</v>
          </cell>
          <cell r="L122">
            <v>11327.606586475267</v>
          </cell>
          <cell r="M122">
            <v>0</v>
          </cell>
          <cell r="N122">
            <v>0</v>
          </cell>
          <cell r="O122">
            <v>17243.646187326533</v>
          </cell>
          <cell r="P122">
            <v>133998.19139477154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J123">
            <v>47077.285499999998</v>
          </cell>
          <cell r="K123">
            <v>71216.857519995974</v>
          </cell>
          <cell r="L123">
            <v>13709.610662216883</v>
          </cell>
          <cell r="M123">
            <v>0</v>
          </cell>
          <cell r="N123">
            <v>0</v>
          </cell>
          <cell r="O123">
            <v>17243.646187326533</v>
          </cell>
          <cell r="P123">
            <v>162175.74466762663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J124">
            <v>47077.285499999998</v>
          </cell>
          <cell r="K124">
            <v>47911.308163281836</v>
          </cell>
          <cell r="L124">
            <v>9223.1727727056914</v>
          </cell>
          <cell r="M124">
            <v>0</v>
          </cell>
          <cell r="N124">
            <v>0</v>
          </cell>
          <cell r="O124">
            <v>17243.646187326533</v>
          </cell>
          <cell r="P124">
            <v>109104.11312656876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J125">
            <v>47077.285499999998</v>
          </cell>
          <cell r="K125">
            <v>47194.739366622525</v>
          </cell>
          <cell r="L125">
            <v>9085.2296008641915</v>
          </cell>
          <cell r="M125">
            <v>0</v>
          </cell>
          <cell r="N125">
            <v>0</v>
          </cell>
          <cell r="O125">
            <v>17674.737342009696</v>
          </cell>
          <cell r="P125">
            <v>107472.33545130162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J126">
            <v>48253.369500000001</v>
          </cell>
          <cell r="K126">
            <v>51813.407350056696</v>
          </cell>
          <cell r="L126">
            <v>9974.3468974698462</v>
          </cell>
          <cell r="M126">
            <v>0</v>
          </cell>
          <cell r="N126">
            <v>0</v>
          </cell>
          <cell r="O126">
            <v>17674.737342009696</v>
          </cell>
          <cell r="P126">
            <v>115114.23077697937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J127">
            <v>48253.369500000001</v>
          </cell>
          <cell r="K127">
            <v>50573.804664696334</v>
          </cell>
          <cell r="L127">
            <v>9735.7170170744994</v>
          </cell>
          <cell r="M127">
            <v>0</v>
          </cell>
          <cell r="N127">
            <v>0</v>
          </cell>
          <cell r="O127">
            <v>17674.737342009696</v>
          </cell>
          <cell r="P127">
            <v>112360.19631191771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J128">
            <v>48253.369500000001</v>
          </cell>
          <cell r="K128">
            <v>47441.400926764356</v>
          </cell>
          <cell r="L128">
            <v>9132.7132174212693</v>
          </cell>
          <cell r="M128">
            <v>0</v>
          </cell>
          <cell r="N128">
            <v>0</v>
          </cell>
          <cell r="O128">
            <v>17674.737342009696</v>
          </cell>
          <cell r="P128">
            <v>105400.9117325649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J129">
            <v>48253.369500000001</v>
          </cell>
          <cell r="K129">
            <v>25425.469202532389</v>
          </cell>
          <cell r="L129">
            <v>4894.5333423766151</v>
          </cell>
          <cell r="M129">
            <v>0</v>
          </cell>
          <cell r="N129">
            <v>0</v>
          </cell>
          <cell r="O129">
            <v>17674.737342009696</v>
          </cell>
          <cell r="P129">
            <v>56487.953197505602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J130">
            <v>48253.369500000001</v>
          </cell>
          <cell r="K130">
            <v>48249.788238846049</v>
          </cell>
          <cell r="L130">
            <v>9288.3319248291918</v>
          </cell>
          <cell r="M130">
            <v>0</v>
          </cell>
          <cell r="N130">
            <v>0</v>
          </cell>
          <cell r="O130">
            <v>17674.737342009696</v>
          </cell>
          <cell r="P130">
            <v>107196.91180975443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J131">
            <v>48253.369500000001</v>
          </cell>
          <cell r="K131">
            <v>60928.411020920277</v>
          </cell>
          <cell r="L131">
            <v>11729.031895711039</v>
          </cell>
          <cell r="M131">
            <v>0</v>
          </cell>
          <cell r="N131">
            <v>0</v>
          </cell>
          <cell r="O131">
            <v>17674.737342009696</v>
          </cell>
          <cell r="P131">
            <v>138752.22081680869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J132">
            <v>48253.369500000001</v>
          </cell>
          <cell r="K132">
            <v>66806.667460407843</v>
          </cell>
          <cell r="L132">
            <v>12860.626436166807</v>
          </cell>
          <cell r="M132">
            <v>0</v>
          </cell>
          <cell r="N132">
            <v>0</v>
          </cell>
          <cell r="O132">
            <v>17674.737342009696</v>
          </cell>
          <cell r="P132">
            <v>152138.76942103138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J133">
            <v>48253.369500000001</v>
          </cell>
          <cell r="K133">
            <v>63338.516819915414</v>
          </cell>
          <cell r="L133">
            <v>12192.989634223963</v>
          </cell>
          <cell r="M133">
            <v>0</v>
          </cell>
          <cell r="N133">
            <v>0</v>
          </cell>
          <cell r="O133">
            <v>17674.737342009696</v>
          </cell>
          <cell r="P133">
            <v>144240.75279082032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J134">
            <v>48253.369500000001</v>
          </cell>
          <cell r="K134">
            <v>60750.199903504115</v>
          </cell>
          <cell r="L134">
            <v>11694.725340766961</v>
          </cell>
          <cell r="M134">
            <v>0</v>
          </cell>
          <cell r="N134">
            <v>0</v>
          </cell>
          <cell r="O134">
            <v>17674.737342009696</v>
          </cell>
          <cell r="P134">
            <v>138346.38078419652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J135">
            <v>48253.369500000001</v>
          </cell>
          <cell r="K135">
            <v>75407.093347137983</v>
          </cell>
          <cell r="L135">
            <v>14516.252569392578</v>
          </cell>
          <cell r="M135">
            <v>0</v>
          </cell>
          <cell r="N135">
            <v>0</v>
          </cell>
          <cell r="O135">
            <v>17674.737342009696</v>
          </cell>
          <cell r="P135">
            <v>171724.51229137208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J136">
            <v>48253.369500000001</v>
          </cell>
          <cell r="K136">
            <v>49159.800345603799</v>
          </cell>
          <cell r="L136">
            <v>9463.5139269001156</v>
          </cell>
          <cell r="M136">
            <v>0</v>
          </cell>
          <cell r="N136">
            <v>0</v>
          </cell>
          <cell r="O136">
            <v>17674.737342009696</v>
          </cell>
          <cell r="P136">
            <v>111951.57330660385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J137">
            <v>48253.369500000001</v>
          </cell>
          <cell r="K137">
            <v>48751.714570658056</v>
          </cell>
          <cell r="L137">
            <v>9384.9553203268842</v>
          </cell>
          <cell r="M137">
            <v>0</v>
          </cell>
          <cell r="N137">
            <v>0</v>
          </cell>
          <cell r="O137">
            <v>18116.605775559936</v>
          </cell>
          <cell r="P137">
            <v>111022.23990353795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</row>
        <row r="138">
          <cell r="J138">
            <v>49459.609499999999</v>
          </cell>
          <cell r="K138">
            <v>52280.748945329164</v>
          </cell>
          <cell r="L138">
            <v>10064.312553643962</v>
          </cell>
          <cell r="M138">
            <v>0</v>
          </cell>
          <cell r="N138">
            <v>0</v>
          </cell>
          <cell r="O138">
            <v>18116.605775559936</v>
          </cell>
          <cell r="P138">
            <v>116155.25254637508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</row>
        <row r="139">
          <cell r="J139">
            <v>49459.609499999999</v>
          </cell>
          <cell r="K139">
            <v>51553.371152562395</v>
          </cell>
          <cell r="L139">
            <v>9924.2885945641156</v>
          </cell>
          <cell r="M139">
            <v>0</v>
          </cell>
          <cell r="N139">
            <v>0</v>
          </cell>
          <cell r="O139">
            <v>18116.605775559936</v>
          </cell>
          <cell r="P139">
            <v>114539.19399863314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J140">
            <v>49459.609499999999</v>
          </cell>
          <cell r="K140">
            <v>48314.102281695625</v>
          </cell>
          <cell r="L140">
            <v>9300.7127082319621</v>
          </cell>
          <cell r="M140">
            <v>0</v>
          </cell>
          <cell r="N140">
            <v>0</v>
          </cell>
          <cell r="O140">
            <v>18116.605775559936</v>
          </cell>
          <cell r="P140">
            <v>107342.31749339028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J141">
            <v>49459.609499999999</v>
          </cell>
          <cell r="K141">
            <v>25701.687128914607</v>
          </cell>
          <cell r="L141">
            <v>4947.7067111616925</v>
          </cell>
          <cell r="M141">
            <v>0</v>
          </cell>
          <cell r="N141">
            <v>0</v>
          </cell>
          <cell r="O141">
            <v>18116.605775559936</v>
          </cell>
          <cell r="P141">
            <v>57102.96848365468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</row>
        <row r="142">
          <cell r="J142">
            <v>49459.609499999999</v>
          </cell>
          <cell r="K142">
            <v>49849.416931309999</v>
          </cell>
          <cell r="L142">
            <v>9596.2686597747688</v>
          </cell>
          <cell r="M142">
            <v>0</v>
          </cell>
          <cell r="N142">
            <v>0</v>
          </cell>
          <cell r="O142">
            <v>18116.605775559936</v>
          </cell>
          <cell r="P142">
            <v>110753.41745774991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J143">
            <v>49459.609499999999</v>
          </cell>
          <cell r="K143">
            <v>58468.347428087589</v>
          </cell>
          <cell r="L143">
            <v>11255.457025427539</v>
          </cell>
          <cell r="M143">
            <v>0</v>
          </cell>
          <cell r="N143">
            <v>0</v>
          </cell>
          <cell r="O143">
            <v>18116.605775559936</v>
          </cell>
          <cell r="P143">
            <v>133151.25083183011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4">
          <cell r="J144">
            <v>49459.609499999999</v>
          </cell>
          <cell r="K144">
            <v>63177.075967680445</v>
          </cell>
          <cell r="L144">
            <v>12161.911441416923</v>
          </cell>
          <cell r="M144">
            <v>0</v>
          </cell>
          <cell r="N144">
            <v>0</v>
          </cell>
          <cell r="O144">
            <v>18116.605775559936</v>
          </cell>
          <cell r="P144">
            <v>143874.54167984772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J145">
            <v>49459.609499999999</v>
          </cell>
          <cell r="K145">
            <v>60957.818167356534</v>
          </cell>
          <cell r="L145">
            <v>11734.692922360729</v>
          </cell>
          <cell r="M145">
            <v>0</v>
          </cell>
          <cell r="N145">
            <v>0</v>
          </cell>
          <cell r="O145">
            <v>18116.605775559936</v>
          </cell>
          <cell r="P145">
            <v>138820.57718401746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J146">
            <v>49459.609499999999</v>
          </cell>
          <cell r="K146">
            <v>58624.078576462111</v>
          </cell>
          <cell r="L146">
            <v>11285.436070930848</v>
          </cell>
          <cell r="M146">
            <v>0</v>
          </cell>
          <cell r="N146">
            <v>0</v>
          </cell>
          <cell r="O146">
            <v>18116.605775559936</v>
          </cell>
          <cell r="P146">
            <v>133505.90079393223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J147">
            <v>49459.609499999999</v>
          </cell>
          <cell r="K147">
            <v>70147.243375741717</v>
          </cell>
          <cell r="L147">
            <v>13503.704448615577</v>
          </cell>
          <cell r="M147">
            <v>0</v>
          </cell>
          <cell r="N147">
            <v>0</v>
          </cell>
          <cell r="O147">
            <v>18116.605775559936</v>
          </cell>
          <cell r="P147">
            <v>159747.85689594995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</row>
        <row r="148">
          <cell r="J148">
            <v>49459.609499999999</v>
          </cell>
          <cell r="K148">
            <v>49839.405280196188</v>
          </cell>
          <cell r="L148">
            <v>9594.3413655408476</v>
          </cell>
          <cell r="M148">
            <v>0</v>
          </cell>
          <cell r="N148">
            <v>0</v>
          </cell>
          <cell r="O148">
            <v>18116.605775559936</v>
          </cell>
          <cell r="P148">
            <v>113500.37149476007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J149">
            <v>49459.609499999999</v>
          </cell>
          <cell r="K149">
            <v>49488.455405196204</v>
          </cell>
          <cell r="L149">
            <v>9526.7817130126168</v>
          </cell>
          <cell r="M149">
            <v>0</v>
          </cell>
          <cell r="N149">
            <v>0</v>
          </cell>
          <cell r="O149">
            <v>18569.520919948929</v>
          </cell>
          <cell r="P149">
            <v>112701.14564195149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J150">
            <v>50696.005499999999</v>
          </cell>
          <cell r="K150">
            <v>51928.544256339424</v>
          </cell>
          <cell r="L150">
            <v>9996.5113429811536</v>
          </cell>
          <cell r="M150">
            <v>0</v>
          </cell>
          <cell r="N150">
            <v>0</v>
          </cell>
          <cell r="O150">
            <v>18569.520919948929</v>
          </cell>
          <cell r="P150">
            <v>115373.88620807744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J151">
            <v>50696.005499999999</v>
          </cell>
          <cell r="K151">
            <v>53602.713667990669</v>
          </cell>
          <cell r="L151">
            <v>10318.797549022845</v>
          </cell>
          <cell r="M151">
            <v>0</v>
          </cell>
          <cell r="N151">
            <v>0</v>
          </cell>
          <cell r="O151">
            <v>18569.520919948929</v>
          </cell>
          <cell r="P151">
            <v>119093.52506872805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J152">
            <v>50696.005499999999</v>
          </cell>
          <cell r="K152">
            <v>49915.696647938021</v>
          </cell>
          <cell r="L152">
            <v>9609.0278454706149</v>
          </cell>
          <cell r="M152">
            <v>0</v>
          </cell>
          <cell r="N152">
            <v>0</v>
          </cell>
          <cell r="O152">
            <v>18569.520919948929</v>
          </cell>
          <cell r="P152">
            <v>110901.7783481011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</row>
        <row r="153">
          <cell r="J153">
            <v>50696.005499999999</v>
          </cell>
          <cell r="K153">
            <v>26456.601356093535</v>
          </cell>
          <cell r="L153">
            <v>5093.0315752233455</v>
          </cell>
          <cell r="M153">
            <v>0</v>
          </cell>
          <cell r="N153">
            <v>0</v>
          </cell>
          <cell r="O153">
            <v>18569.520919948929</v>
          </cell>
          <cell r="P153">
            <v>58780.791143355935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J154">
            <v>50696.005499999999</v>
          </cell>
          <cell r="K154">
            <v>51234.909431182939</v>
          </cell>
          <cell r="L154">
            <v>9862.9830783848065</v>
          </cell>
          <cell r="M154">
            <v>0</v>
          </cell>
          <cell r="N154">
            <v>0</v>
          </cell>
          <cell r="O154">
            <v>18569.520919948929</v>
          </cell>
          <cell r="P154">
            <v>113832.78108884826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J155">
            <v>50696.005499999999</v>
          </cell>
          <cell r="K155">
            <v>60497.519361969033</v>
          </cell>
          <cell r="L155">
            <v>11646.083039393425</v>
          </cell>
          <cell r="M155">
            <v>0</v>
          </cell>
          <cell r="N155">
            <v>0</v>
          </cell>
          <cell r="O155">
            <v>18569.520919948929</v>
          </cell>
          <cell r="P155">
            <v>137769.97510421069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J156">
            <v>50696.005499999999</v>
          </cell>
          <cell r="K156">
            <v>65758.430654671029</v>
          </cell>
          <cell r="L156">
            <v>12658.835469970039</v>
          </cell>
          <cell r="M156">
            <v>0</v>
          </cell>
          <cell r="N156">
            <v>0</v>
          </cell>
          <cell r="O156">
            <v>18569.520919948929</v>
          </cell>
          <cell r="P156">
            <v>149750.5591920377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J157">
            <v>50696.005499999999</v>
          </cell>
          <cell r="K157">
            <v>61116.559901904351</v>
          </cell>
          <cell r="L157">
            <v>11765.251521157154</v>
          </cell>
          <cell r="M157">
            <v>0</v>
          </cell>
          <cell r="N157">
            <v>0</v>
          </cell>
          <cell r="O157">
            <v>18569.520919948929</v>
          </cell>
          <cell r="P157">
            <v>139179.70562993863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J158">
            <v>50696.005499999999</v>
          </cell>
          <cell r="K158">
            <v>60556.798898688074</v>
          </cell>
          <cell r="L158">
            <v>11657.494654521577</v>
          </cell>
          <cell r="M158">
            <v>0</v>
          </cell>
          <cell r="N158">
            <v>8563279.557599999</v>
          </cell>
          <cell r="O158">
            <v>18569.520919948929</v>
          </cell>
          <cell r="P158">
            <v>137904.97138809311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J159">
            <v>50696.005499999999</v>
          </cell>
          <cell r="K159">
            <v>77555.50991693321</v>
          </cell>
          <cell r="L159">
            <v>14929.833787910655</v>
          </cell>
          <cell r="M159">
            <v>0</v>
          </cell>
          <cell r="N159">
            <v>0</v>
          </cell>
          <cell r="O159">
            <v>18569.520919948929</v>
          </cell>
          <cell r="P159">
            <v>176615.84777585315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J160">
            <v>50696.005499999999</v>
          </cell>
          <cell r="K160">
            <v>50875.663978649616</v>
          </cell>
          <cell r="L160">
            <v>9793.8264845963076</v>
          </cell>
          <cell r="M160">
            <v>0</v>
          </cell>
          <cell r="N160">
            <v>0</v>
          </cell>
          <cell r="O160">
            <v>18569.520919948929</v>
          </cell>
          <cell r="P160">
            <v>115858.28697886989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J161">
            <v>50696.005499999999</v>
          </cell>
          <cell r="K161">
            <v>50917.128399764166</v>
          </cell>
          <cell r="L161">
            <v>9801.8085985172293</v>
          </cell>
          <cell r="M161">
            <v>0</v>
          </cell>
          <cell r="N161">
            <v>0</v>
          </cell>
          <cell r="O161">
            <v>19033.75894294765</v>
          </cell>
          <cell r="P161">
            <v>115952.71320204248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J162">
            <v>51962.557499999995</v>
          </cell>
          <cell r="K162">
            <v>55382.487597789397</v>
          </cell>
          <cell r="L162">
            <v>10661.413166925577</v>
          </cell>
          <cell r="M162">
            <v>0</v>
          </cell>
          <cell r="N162">
            <v>0</v>
          </cell>
          <cell r="O162">
            <v>19033.75894294765</v>
          </cell>
          <cell r="P162">
            <v>123047.4717671226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</row>
        <row r="163">
          <cell r="J163">
            <v>51962.557499999995</v>
          </cell>
          <cell r="K163">
            <v>54108.189357804164</v>
          </cell>
          <cell r="L163">
            <v>10416.104214156347</v>
          </cell>
          <cell r="M163">
            <v>0</v>
          </cell>
          <cell r="N163">
            <v>0</v>
          </cell>
          <cell r="O163">
            <v>19033.75894294765</v>
          </cell>
          <cell r="P163">
            <v>120216.26675072433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J164">
            <v>51962.557499999995</v>
          </cell>
          <cell r="K164">
            <v>51383.878540915073</v>
          </cell>
          <cell r="L164">
            <v>9891.6603967367319</v>
          </cell>
          <cell r="M164">
            <v>0</v>
          </cell>
          <cell r="N164">
            <v>0</v>
          </cell>
          <cell r="O164">
            <v>19033.75894294765</v>
          </cell>
          <cell r="P164">
            <v>114163.45885302694</v>
          </cell>
          <cell r="Q164">
            <v>0</v>
          </cell>
          <cell r="R164">
            <v>0</v>
          </cell>
          <cell r="S164">
            <v>5658935.0945937121</v>
          </cell>
          <cell r="T164">
            <v>0</v>
          </cell>
          <cell r="U164">
            <v>390565.42861499998</v>
          </cell>
          <cell r="V164">
            <v>5549419.4205131996</v>
          </cell>
          <cell r="W164">
            <v>992132.65345848748</v>
          </cell>
          <cell r="X164">
            <v>992132.65345848748</v>
          </cell>
        </row>
        <row r="165"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19033.75894294765</v>
          </cell>
          <cell r="P165">
            <v>61163.814991654726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19033.75894294765</v>
          </cell>
          <cell r="P166">
            <v>120723.57044846012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19033.75894294765</v>
          </cell>
          <cell r="P167">
            <v>146537.52857181404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19033.75894294765</v>
          </cell>
          <cell r="P168">
            <v>162662.32087215289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19033.75894294765</v>
          </cell>
          <cell r="P169">
            <v>149313.6952686632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19033.75894294765</v>
          </cell>
          <cell r="P170">
            <v>151665.24267812062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19033.75894294765</v>
          </cell>
          <cell r="P171">
            <v>193566.16651427886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</row>
        <row r="172"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19033.75894294765</v>
          </cell>
          <cell r="P172">
            <v>120504.29089848984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19509.602916521344</v>
          </cell>
          <cell r="P173">
            <v>119322.90369962624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19509.602916521344</v>
          </cell>
          <cell r="P174">
            <v>127226.9263600345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19509.602916521344</v>
          </cell>
          <cell r="P175">
            <v>122880.78491906638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19509.602916521344</v>
          </cell>
          <cell r="P176">
            <v>116638.74156368765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19509.602916521344</v>
          </cell>
          <cell r="P177">
            <v>63176.816424145254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19509.602916521344</v>
          </cell>
          <cell r="P178">
            <v>124737.65582371628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19509.602916521344</v>
          </cell>
          <cell r="P179">
            <v>157474.58539915775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19509.602916521344</v>
          </cell>
          <cell r="P180">
            <v>173068.19091432958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19509.602916521344</v>
          </cell>
          <cell r="P181">
            <v>155723.59768252415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19509.602916521344</v>
          </cell>
          <cell r="P182">
            <v>161455.67028950015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19509.602916521344</v>
          </cell>
          <cell r="P183">
            <v>206709.85902498817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19509.602916521344</v>
          </cell>
          <cell r="P184">
            <v>124097.82441644542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19997.342989434375</v>
          </cell>
          <cell r="P185">
            <v>122140.75627823615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19997.342989434375</v>
          </cell>
          <cell r="P186">
            <v>145040.96277004801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19997.342989434375</v>
          </cell>
          <cell r="P187">
            <v>129328.29133647357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19997.342989434375</v>
          </cell>
          <cell r="P188">
            <v>120789.69461306877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19997.342989434375</v>
          </cell>
          <cell r="P189">
            <v>65961.272466493436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19997.342989434375</v>
          </cell>
          <cell r="P190">
            <v>126218.28622425599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19997.342989434375</v>
          </cell>
          <cell r="P191">
            <v>168622.67104668444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19997.342989434375</v>
          </cell>
          <cell r="P192">
            <v>185970.66415884483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19997.342989434375</v>
          </cell>
          <cell r="P193">
            <v>174218.82945081682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19997.342989434375</v>
          </cell>
          <cell r="P194">
            <v>166635.39138573044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19997.342989434375</v>
          </cell>
          <cell r="P195">
            <v>206461.2107719515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19997.342989434375</v>
          </cell>
          <cell r="P196">
            <v>131236.1274207391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20497.276564170232</v>
          </cell>
          <cell r="P197">
            <v>126140.89285799081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20497.276564170232</v>
          </cell>
          <cell r="P198">
            <v>145600.97608539995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20497.276564170232</v>
          </cell>
          <cell r="P199">
            <v>133300.35436620715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20497.276564170232</v>
          </cell>
          <cell r="P200">
            <v>124567.75310602484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20497.276564170232</v>
          </cell>
          <cell r="P201">
            <v>66814.259708866564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20497.276564170232</v>
          </cell>
          <cell r="P202">
            <v>132651.39110334378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20497.276564170232</v>
          </cell>
          <cell r="P203">
            <v>176878.12822898361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20497.276564170232</v>
          </cell>
          <cell r="P204">
            <v>190712.33356214123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20497.276564170232</v>
          </cell>
          <cell r="P205">
            <v>183042.86404549232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20497.276564170232</v>
          </cell>
          <cell r="P206">
            <v>177171.01783159387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20497.276564170232</v>
          </cell>
          <cell r="P207">
            <v>218019.83161032316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20497.276564170232</v>
          </cell>
          <cell r="P208">
            <v>137380.41259399953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J209">
            <v>0</v>
          </cell>
          <cell r="K209">
            <v>59859.315359999986</v>
          </cell>
          <cell r="L209">
            <v>526059.77935319999</v>
          </cell>
          <cell r="M209">
            <v>246056.32034999999</v>
          </cell>
          <cell r="N209">
            <v>27339.59115</v>
          </cell>
          <cell r="O209">
            <v>21009.708478274486</v>
          </cell>
          <cell r="P209">
            <v>132693.45878556452</v>
          </cell>
          <cell r="Q209">
            <v>0</v>
          </cell>
          <cell r="R209">
            <v>475409.87849999999</v>
          </cell>
          <cell r="S209">
            <v>0</v>
          </cell>
          <cell r="T209">
            <v>0</v>
          </cell>
          <cell r="U209">
            <v>67341.72977999998</v>
          </cell>
          <cell r="V209">
            <v>624695.9879819249</v>
          </cell>
          <cell r="W209">
            <v>259726.11592499996</v>
          </cell>
          <cell r="X209">
            <v>28858.457324999996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21009.708478274486</v>
          </cell>
          <cell r="P210">
            <v>153944.28966429274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21009.708478274486</v>
          </cell>
          <cell r="P211">
            <v>137749.77080308821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21009.708478274486</v>
          </cell>
          <cell r="P212">
            <v>130846.38403809947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21009.708478274486</v>
          </cell>
          <cell r="P213">
            <v>69793.119729793121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21009.708478274486</v>
          </cell>
          <cell r="P214">
            <v>141627.36638992964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21009.708478274486</v>
          </cell>
          <cell r="P215">
            <v>189468.93414780474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21009.708478274486</v>
          </cell>
          <cell r="P216">
            <v>205321.53365364517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21009.708478274486</v>
          </cell>
          <cell r="P217">
            <v>195945.73884647241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21009.708478274486</v>
          </cell>
          <cell r="P218">
            <v>190205.85027538647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21009.708478274486</v>
          </cell>
          <cell r="P219">
            <v>242454.89032474428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21009.708478274486</v>
          </cell>
          <cell r="P220">
            <v>145452.48915658137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21534.951190231346</v>
          </cell>
          <cell r="P221">
            <v>138130.14567626637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21534.951190231346</v>
          </cell>
          <cell r="P222">
            <v>166105.35548583898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21534.951190231346</v>
          </cell>
          <cell r="P223">
            <v>146911.87119870397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21534.951190231346</v>
          </cell>
          <cell r="P224">
            <v>136567.44237402661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21534.951190231346</v>
          </cell>
          <cell r="P225">
            <v>75121.266730432966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21534.951190231346</v>
          </cell>
          <cell r="P226">
            <v>152519.91835235525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21534.951190231346</v>
          </cell>
          <cell r="P227">
            <v>201888.06315583902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21534.951190231346</v>
          </cell>
          <cell r="P228">
            <v>222067.11131427551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21534.951190231346</v>
          </cell>
          <cell r="P229">
            <v>209016.26396962497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21534.951190231346</v>
          </cell>
          <cell r="P230">
            <v>206389.24242009493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21534.951190231346</v>
          </cell>
          <cell r="P231">
            <v>266186.98179707926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21534.951190231346</v>
          </cell>
          <cell r="P232">
            <v>154108.99838275666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22073.324969987127</v>
          </cell>
          <cell r="P233">
            <v>141583.59203281347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ghly Confidential"/>
      <sheetName val="Sumas"/>
      <sheetName val="Financial Statements"/>
      <sheetName val="General Inputs"/>
      <sheetName val="Revenue Calculation"/>
      <sheetName val="Notes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  <sheetName val="emails"/>
      <sheetName val="exhibit 1 Actual&amp;Forecast exp"/>
      <sheetName val="2007 Sumas Monthly O&amp;M Budget"/>
      <sheetName val="Sumas Prop Tax Est"/>
      <sheetName val="Planned Maintenance Expenditure"/>
      <sheetName val="Staffing"/>
      <sheetName val="exhibit 2 Start charges"/>
      <sheetName val="permitting"/>
      <sheetName val="Variable Pricing Amend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B6">
            <v>4000000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/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_Flow"/>
      <sheetName val="Escalation"/>
      <sheetName val="Adders"/>
      <sheetName val="Summary"/>
      <sheetName val="Project Summary "/>
      <sheetName val="AOC"/>
      <sheetName val="Lab"/>
      <sheetName val="Security &amp; Change Room"/>
      <sheetName val="MAC"/>
      <sheetName val="MSC"/>
      <sheetName val="Auto Shop"/>
      <sheetName val="Paint Shop"/>
      <sheetName val="Fire Hall "/>
      <sheetName val="Warehouse"/>
      <sheetName val="Sitework"/>
      <sheetName val="Electrical Bldg."/>
      <sheetName val="Demolition"/>
      <sheetName val="Abatement"/>
      <sheetName val="FF &amp; E"/>
      <sheetName val="Migration Cost"/>
      <sheetName val="Warehouse Racking"/>
      <sheetName val="Photo Voltaic - Warehouse"/>
      <sheetName val="Photo Voltaic - MS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0">
          <cell r="C50">
            <v>1</v>
          </cell>
          <cell r="D50" t="str">
            <v>Substructure</v>
          </cell>
          <cell r="I50">
            <v>1735639.4566600001</v>
          </cell>
        </row>
        <row r="52">
          <cell r="D52">
            <v>1.01</v>
          </cell>
          <cell r="E52" t="str">
            <v xml:space="preserve">Site Clearing, Grading </v>
          </cell>
          <cell r="F52">
            <v>67911</v>
          </cell>
          <cell r="G52" t="str">
            <v>sf</v>
          </cell>
          <cell r="H52">
            <v>2.1240000000000001</v>
          </cell>
          <cell r="I52">
            <v>144242.96400000001</v>
          </cell>
        </row>
        <row r="53">
          <cell r="D53">
            <v>1.02</v>
          </cell>
          <cell r="E53" t="str">
            <v>Spread Footings</v>
          </cell>
          <cell r="F53">
            <v>169.7775</v>
          </cell>
          <cell r="G53" t="str">
            <v>ea</v>
          </cell>
          <cell r="H53">
            <v>642.20000000000005</v>
          </cell>
          <cell r="I53">
            <v>109031.11050000001</v>
          </cell>
        </row>
        <row r="54">
          <cell r="D54">
            <v>1.03</v>
          </cell>
          <cell r="E54" t="str">
            <v>Continuous Footings</v>
          </cell>
          <cell r="F54">
            <v>10140</v>
          </cell>
          <cell r="G54" t="str">
            <v>lf</v>
          </cell>
          <cell r="H54">
            <v>88.92</v>
          </cell>
          <cell r="I54">
            <v>901648.8</v>
          </cell>
        </row>
        <row r="55">
          <cell r="D55">
            <v>1.04</v>
          </cell>
          <cell r="E55" t="str">
            <v>Slab on Grade - 8" thick</v>
          </cell>
          <cell r="F55">
            <v>67911</v>
          </cell>
          <cell r="G55" t="str">
            <v>sf</v>
          </cell>
          <cell r="H55">
            <v>7.3112000000000004</v>
          </cell>
          <cell r="I55">
            <v>496510.9032</v>
          </cell>
        </row>
        <row r="56">
          <cell r="D56">
            <v>1.05</v>
          </cell>
          <cell r="E56" t="str">
            <v>4" Sand, Compaction</v>
          </cell>
          <cell r="F56">
            <v>996.02800000000002</v>
          </cell>
          <cell r="G56" t="str">
            <v>cy</v>
          </cell>
          <cell r="H56">
            <v>34.58</v>
          </cell>
          <cell r="I56">
            <v>34442.648240000002</v>
          </cell>
        </row>
        <row r="57">
          <cell r="D57">
            <v>1.06</v>
          </cell>
          <cell r="E57" t="str">
            <v>6 mil membrane</v>
          </cell>
          <cell r="F57">
            <v>67911</v>
          </cell>
          <cell r="G57" t="str">
            <v>sf</v>
          </cell>
          <cell r="H57">
            <v>0.23712</v>
          </cell>
          <cell r="I57">
            <v>16103.05632</v>
          </cell>
        </row>
        <row r="58">
          <cell r="D58">
            <v>1.07</v>
          </cell>
          <cell r="E58" t="str">
            <v>Structural excavation, Backfill</v>
          </cell>
          <cell r="F58">
            <v>1703.4399999999998</v>
          </cell>
          <cell r="G58" t="str">
            <v>cy</v>
          </cell>
          <cell r="H58">
            <v>19.759999999999998</v>
          </cell>
          <cell r="I58">
            <v>33659.974399999992</v>
          </cell>
        </row>
        <row r="60">
          <cell r="C60">
            <v>2</v>
          </cell>
          <cell r="D60" t="str">
            <v>Superstructure</v>
          </cell>
          <cell r="I60">
            <v>4041105.36</v>
          </cell>
        </row>
        <row r="62">
          <cell r="D62">
            <v>2.0099999999999998</v>
          </cell>
          <cell r="E62" t="str">
            <v>Pre-Engineered Metal Bldg.</v>
          </cell>
          <cell r="F62">
            <v>89411</v>
          </cell>
          <cell r="G62" t="str">
            <v>sf</v>
          </cell>
          <cell r="H62">
            <v>38.76</v>
          </cell>
          <cell r="I62">
            <v>3465570.36</v>
          </cell>
        </row>
        <row r="63">
          <cell r="D63">
            <v>2.0199999999999996</v>
          </cell>
          <cell r="E63" t="str">
            <v>Structural Steel - Additional Steel for Cranes</v>
          </cell>
          <cell r="F63">
            <v>120</v>
          </cell>
          <cell r="G63" t="str">
            <v>tons</v>
          </cell>
          <cell r="H63">
            <v>3060</v>
          </cell>
          <cell r="I63">
            <v>367200</v>
          </cell>
        </row>
        <row r="64">
          <cell r="D64">
            <v>2.0299999999999994</v>
          </cell>
          <cell r="E64" t="str">
            <v>Roof Framing</v>
          </cell>
          <cell r="G64" t="str">
            <v>tons</v>
          </cell>
          <cell r="H64">
            <v>3264</v>
          </cell>
          <cell r="I64">
            <v>0</v>
          </cell>
        </row>
        <row r="65">
          <cell r="D65">
            <v>2.0399999999999991</v>
          </cell>
          <cell r="E65" t="str">
            <v>Misc. Steel - Connections, Plates etc</v>
          </cell>
          <cell r="G65" t="str">
            <v>tons</v>
          </cell>
          <cell r="H65">
            <v>4080</v>
          </cell>
          <cell r="I65">
            <v>0</v>
          </cell>
        </row>
        <row r="66">
          <cell r="D66">
            <v>2.0499999999999989</v>
          </cell>
          <cell r="E66" t="str">
            <v>Roof Deck - 11/2" Deck</v>
          </cell>
          <cell r="G66" t="str">
            <v>sf</v>
          </cell>
          <cell r="H66">
            <v>3.8250000000000002</v>
          </cell>
          <cell r="I66">
            <v>0</v>
          </cell>
        </row>
        <row r="67">
          <cell r="D67">
            <v>2.0599999999999987</v>
          </cell>
          <cell r="E67" t="str">
            <v>2nd Floor Metal Deck - 3" Deck</v>
          </cell>
          <cell r="F67">
            <v>10750</v>
          </cell>
          <cell r="G67" t="str">
            <v>sf</v>
          </cell>
          <cell r="H67">
            <v>4.59</v>
          </cell>
          <cell r="I67">
            <v>49342.5</v>
          </cell>
        </row>
        <row r="68">
          <cell r="D68">
            <v>2.0699999999999985</v>
          </cell>
          <cell r="E68" t="str">
            <v>2nd Floor Concrete Floor</v>
          </cell>
          <cell r="F68">
            <v>10750</v>
          </cell>
          <cell r="G68" t="str">
            <v>sf</v>
          </cell>
          <cell r="H68">
            <v>5.0999999999999996</v>
          </cell>
          <cell r="I68">
            <v>54824.999999999993</v>
          </cell>
        </row>
        <row r="69">
          <cell r="D69">
            <v>2.0799999999999983</v>
          </cell>
          <cell r="E69" t="str">
            <v>3rd Floor Metal Deck - 3" Deck</v>
          </cell>
          <cell r="F69">
            <v>10750</v>
          </cell>
          <cell r="G69" t="str">
            <v>sf</v>
          </cell>
          <cell r="H69">
            <v>4.59</v>
          </cell>
          <cell r="I69">
            <v>49342.5</v>
          </cell>
        </row>
        <row r="70">
          <cell r="D70">
            <v>2.0899999999999981</v>
          </cell>
          <cell r="E70" t="str">
            <v>2rd Floor Concrete Floor</v>
          </cell>
          <cell r="F70">
            <v>10750</v>
          </cell>
          <cell r="G70" t="str">
            <v>sf</v>
          </cell>
          <cell r="H70">
            <v>5.0999999999999996</v>
          </cell>
          <cell r="I70">
            <v>54824.999999999993</v>
          </cell>
        </row>
        <row r="71">
          <cell r="D71">
            <v>2.0999999999999979</v>
          </cell>
          <cell r="E71" t="str">
            <v>Stairs</v>
          </cell>
          <cell r="G71" t="str">
            <v>ea</v>
          </cell>
          <cell r="H71">
            <v>8670</v>
          </cell>
          <cell r="I71">
            <v>0</v>
          </cell>
        </row>
        <row r="72">
          <cell r="D72">
            <v>2.1099999999999977</v>
          </cell>
          <cell r="E72" t="str">
            <v>Fireproofing - Steel</v>
          </cell>
          <cell r="G72" t="str">
            <v>tons</v>
          </cell>
          <cell r="H72">
            <v>484.5</v>
          </cell>
          <cell r="I72">
            <v>0</v>
          </cell>
        </row>
        <row r="74">
          <cell r="C74">
            <v>3</v>
          </cell>
          <cell r="D74" t="str">
            <v>Exterior Closure</v>
          </cell>
          <cell r="I74">
            <v>596866.07999999996</v>
          </cell>
        </row>
        <row r="76">
          <cell r="D76">
            <v>3.01</v>
          </cell>
          <cell r="E76" t="str">
            <v>Exterior Metal Stud Framing, Gyp. Bd, Insulation</v>
          </cell>
          <cell r="G76" t="str">
            <v>sf</v>
          </cell>
          <cell r="H76">
            <v>10.241999999999999</v>
          </cell>
          <cell r="I76">
            <v>0</v>
          </cell>
        </row>
        <row r="77">
          <cell r="D77">
            <v>3.0199999999999996</v>
          </cell>
          <cell r="E77" t="str">
            <v>Exterior Concrete Walls - 6" thick, 8' high</v>
          </cell>
          <cell r="F77">
            <v>9440</v>
          </cell>
          <cell r="G77" t="str">
            <v>sf</v>
          </cell>
          <cell r="H77">
            <v>28.449999999999996</v>
          </cell>
          <cell r="I77">
            <v>268567.99999999994</v>
          </cell>
        </row>
        <row r="78">
          <cell r="D78">
            <v>3.0299999999999994</v>
          </cell>
          <cell r="E78" t="str">
            <v>Alum Glass Windows, Storefronts - 10%</v>
          </cell>
          <cell r="F78">
            <v>944</v>
          </cell>
          <cell r="G78" t="str">
            <v>sf</v>
          </cell>
          <cell r="H78">
            <v>73.97</v>
          </cell>
          <cell r="I78">
            <v>69827.679999999993</v>
          </cell>
        </row>
        <row r="79">
          <cell r="D79">
            <v>3.0399999999999991</v>
          </cell>
          <cell r="E79" t="str">
            <v xml:space="preserve">Metal Panel Systems </v>
          </cell>
          <cell r="G79" t="str">
            <v>sf</v>
          </cell>
          <cell r="H79">
            <v>20.483999999999998</v>
          </cell>
          <cell r="I79">
            <v>0</v>
          </cell>
        </row>
        <row r="80">
          <cell r="D80">
            <v>3.0499999999999989</v>
          </cell>
          <cell r="E80" t="str">
            <v>Coping</v>
          </cell>
          <cell r="G80" t="str">
            <v>lf</v>
          </cell>
          <cell r="H80">
            <v>25.4</v>
          </cell>
          <cell r="I80">
            <v>0</v>
          </cell>
        </row>
        <row r="81">
          <cell r="D81">
            <v>3.0599999999999987</v>
          </cell>
          <cell r="E81" t="str">
            <v xml:space="preserve">Exterior Double Doors 6080 </v>
          </cell>
          <cell r="F81">
            <v>4</v>
          </cell>
          <cell r="G81" t="str">
            <v>ea</v>
          </cell>
          <cell r="H81">
            <v>7721.6</v>
          </cell>
          <cell r="I81">
            <v>30886.400000000001</v>
          </cell>
        </row>
        <row r="82">
          <cell r="D82">
            <v>3.0699999999999985</v>
          </cell>
          <cell r="E82" t="str">
            <v>Exterior Single Doors 3070</v>
          </cell>
          <cell r="F82">
            <v>10</v>
          </cell>
          <cell r="G82" t="str">
            <v>ea</v>
          </cell>
          <cell r="H82">
            <v>3860.8</v>
          </cell>
          <cell r="I82">
            <v>38608</v>
          </cell>
        </row>
        <row r="83">
          <cell r="D83">
            <v>3.0799999999999983</v>
          </cell>
          <cell r="E83" t="str">
            <v>Roll-up Doors</v>
          </cell>
          <cell r="F83">
            <v>20</v>
          </cell>
          <cell r="G83" t="str">
            <v>ea</v>
          </cell>
          <cell r="H83">
            <v>8636</v>
          </cell>
          <cell r="I83">
            <v>172720</v>
          </cell>
        </row>
        <row r="84">
          <cell r="D84">
            <v>3.0899999999999981</v>
          </cell>
          <cell r="E84" t="str">
            <v>Exterior Building Sign</v>
          </cell>
          <cell r="F84">
            <v>1</v>
          </cell>
          <cell r="G84" t="str">
            <v>ls</v>
          </cell>
          <cell r="H84">
            <v>4064</v>
          </cell>
          <cell r="I84">
            <v>4064</v>
          </cell>
        </row>
        <row r="85">
          <cell r="D85">
            <v>3.0999999999999979</v>
          </cell>
          <cell r="E85" t="str">
            <v>Exterior Paint</v>
          </cell>
          <cell r="F85">
            <v>1</v>
          </cell>
          <cell r="G85" t="str">
            <v>ls</v>
          </cell>
          <cell r="H85">
            <v>12192</v>
          </cell>
          <cell r="I85">
            <v>12192</v>
          </cell>
        </row>
        <row r="87">
          <cell r="C87">
            <v>4</v>
          </cell>
          <cell r="D87" t="str">
            <v>Roofing</v>
          </cell>
          <cell r="I87">
            <v>223920.16499999998</v>
          </cell>
        </row>
        <row r="89">
          <cell r="D89">
            <v>4.01</v>
          </cell>
          <cell r="E89" t="str">
            <v>Roof Coverings - Built-Up Flat Roof Cover</v>
          </cell>
          <cell r="F89">
            <v>0</v>
          </cell>
          <cell r="G89" t="str">
            <v>sf</v>
          </cell>
          <cell r="H89">
            <v>7.1049999999999995</v>
          </cell>
          <cell r="I89">
            <v>0</v>
          </cell>
        </row>
        <row r="90">
          <cell r="D90">
            <v>4.0199999999999996</v>
          </cell>
          <cell r="E90" t="str">
            <v>Insulation</v>
          </cell>
          <cell r="F90">
            <v>0</v>
          </cell>
          <cell r="G90" t="str">
            <v>sf</v>
          </cell>
          <cell r="H90">
            <v>2.0299999999999998</v>
          </cell>
          <cell r="I90">
            <v>0</v>
          </cell>
        </row>
        <row r="91">
          <cell r="D91">
            <v>4.0299999999999994</v>
          </cell>
          <cell r="E91" t="str">
            <v>Flashing and Trim</v>
          </cell>
          <cell r="F91">
            <v>2360</v>
          </cell>
          <cell r="G91" t="str">
            <v>lf</v>
          </cell>
          <cell r="H91">
            <v>8.1199999999999992</v>
          </cell>
          <cell r="I91">
            <v>19163.199999999997</v>
          </cell>
        </row>
        <row r="92">
          <cell r="D92">
            <v>4.0399999999999991</v>
          </cell>
          <cell r="E92" t="str">
            <v>Roof Drains</v>
          </cell>
          <cell r="F92">
            <v>720</v>
          </cell>
          <cell r="G92" t="str">
            <v>lf</v>
          </cell>
          <cell r="H92">
            <v>77.139999999999986</v>
          </cell>
          <cell r="I92">
            <v>55540.799999999988</v>
          </cell>
        </row>
        <row r="93">
          <cell r="D93">
            <v>4.0499999999999989</v>
          </cell>
          <cell r="E93" t="str">
            <v>Misc. Roof Openings, Hatches</v>
          </cell>
          <cell r="F93">
            <v>89411</v>
          </cell>
          <cell r="G93" t="str">
            <v>sf</v>
          </cell>
          <cell r="H93">
            <v>1.0149999999999999</v>
          </cell>
          <cell r="I93">
            <v>90752.164999999994</v>
          </cell>
        </row>
        <row r="94">
          <cell r="D94">
            <v>4.0599999999999987</v>
          </cell>
          <cell r="E94" t="str">
            <v>Skylights - 3 x 8</v>
          </cell>
          <cell r="F94">
            <v>60</v>
          </cell>
          <cell r="G94" t="str">
            <v>ea</v>
          </cell>
          <cell r="H94">
            <v>974.39999999999986</v>
          </cell>
          <cell r="I94">
            <v>58463.999999999993</v>
          </cell>
        </row>
        <row r="96">
          <cell r="C96">
            <v>5</v>
          </cell>
          <cell r="D96" t="str">
            <v>Interior Construction</v>
          </cell>
          <cell r="I96">
            <v>1358926.6047</v>
          </cell>
        </row>
        <row r="98">
          <cell r="D98">
            <v>5.01</v>
          </cell>
          <cell r="E98" t="str">
            <v>Int. Partitions Full Ht.- Framing, Gypboard, Insulation</v>
          </cell>
          <cell r="F98">
            <v>13411.65</v>
          </cell>
          <cell r="G98" t="str">
            <v>sf</v>
          </cell>
          <cell r="H98">
            <v>10.709999999999999</v>
          </cell>
          <cell r="I98">
            <v>143638.77149999997</v>
          </cell>
        </row>
        <row r="99">
          <cell r="D99">
            <v>5.0199999999999996</v>
          </cell>
          <cell r="E99" t="str">
            <v xml:space="preserve">Int. Partitions 10' - Framing, Gypboard, Insulation </v>
          </cell>
          <cell r="F99">
            <v>20862.566666666666</v>
          </cell>
          <cell r="G99" t="str">
            <v>sf</v>
          </cell>
          <cell r="H99">
            <v>8.5679999999999996</v>
          </cell>
          <cell r="I99">
            <v>178750.47119999997</v>
          </cell>
        </row>
        <row r="100">
          <cell r="D100">
            <v>5.0299999999999994</v>
          </cell>
          <cell r="E100" t="str">
            <v>Translucent Walls</v>
          </cell>
          <cell r="F100">
            <v>15540</v>
          </cell>
          <cell r="G100" t="str">
            <v>sf</v>
          </cell>
          <cell r="H100">
            <v>23.561999999999998</v>
          </cell>
          <cell r="I100">
            <v>366153.48</v>
          </cell>
        </row>
        <row r="101">
          <cell r="D101">
            <v>5.0399999999999991</v>
          </cell>
          <cell r="E101" t="str">
            <v xml:space="preserve">Interior Doors - Double </v>
          </cell>
          <cell r="F101">
            <v>10</v>
          </cell>
          <cell r="G101" t="str">
            <v>ea</v>
          </cell>
          <cell r="H101">
            <v>2356.1999999999998</v>
          </cell>
          <cell r="I101">
            <v>23562</v>
          </cell>
        </row>
        <row r="102">
          <cell r="D102">
            <v>5.0499999999999989</v>
          </cell>
          <cell r="E102" t="str">
            <v>Interior Doors - Single</v>
          </cell>
          <cell r="F102">
            <v>60</v>
          </cell>
          <cell r="G102" t="str">
            <v>ea</v>
          </cell>
          <cell r="H102">
            <v>1392.3</v>
          </cell>
          <cell r="I102">
            <v>83538</v>
          </cell>
        </row>
        <row r="103">
          <cell r="D103">
            <v>5.0599999999999987</v>
          </cell>
          <cell r="E103" t="str">
            <v>Interior Roll-Up Doors</v>
          </cell>
          <cell r="F103">
            <v>4</v>
          </cell>
          <cell r="G103" t="str">
            <v>ea</v>
          </cell>
          <cell r="H103">
            <v>13387.5</v>
          </cell>
          <cell r="I103">
            <v>53550</v>
          </cell>
        </row>
        <row r="104">
          <cell r="D104">
            <v>5.0599999999999987</v>
          </cell>
          <cell r="E104" t="str">
            <v>Cabinets, Uppers, Lowers, Contertops - Breakrooms etc</v>
          </cell>
          <cell r="F104">
            <v>200</v>
          </cell>
          <cell r="G104" t="str">
            <v>lf</v>
          </cell>
          <cell r="H104">
            <v>428.4</v>
          </cell>
          <cell r="I104">
            <v>85680</v>
          </cell>
        </row>
        <row r="105">
          <cell r="D105">
            <v>5.0699999999999985</v>
          </cell>
          <cell r="E105" t="str">
            <v>Storage, Shelving</v>
          </cell>
          <cell r="F105">
            <v>160</v>
          </cell>
          <cell r="G105" t="str">
            <v>lf</v>
          </cell>
          <cell r="H105">
            <v>214.2</v>
          </cell>
          <cell r="I105">
            <v>34272</v>
          </cell>
        </row>
        <row r="106">
          <cell r="D106">
            <v>5.0799999999999983</v>
          </cell>
          <cell r="E106" t="str">
            <v>HC Toilet Compartments - Plastic Laminated</v>
          </cell>
          <cell r="F106">
            <v>4</v>
          </cell>
          <cell r="G106" t="str">
            <v>ea</v>
          </cell>
          <cell r="H106">
            <v>1071</v>
          </cell>
          <cell r="I106">
            <v>4284</v>
          </cell>
        </row>
        <row r="107">
          <cell r="D107">
            <v>5.0899999999999981</v>
          </cell>
          <cell r="E107" t="str">
            <v>Toilet Compartments - Plastic Laminated</v>
          </cell>
          <cell r="F107">
            <v>16</v>
          </cell>
          <cell r="G107" t="str">
            <v>ea</v>
          </cell>
          <cell r="H107">
            <v>963.9</v>
          </cell>
          <cell r="I107">
            <v>15422.4</v>
          </cell>
        </row>
        <row r="108">
          <cell r="D108">
            <v>5.0999999999999979</v>
          </cell>
          <cell r="E108" t="str">
            <v>Urinal Screens - Plastic Laminated</v>
          </cell>
          <cell r="F108">
            <v>12</v>
          </cell>
          <cell r="G108" t="str">
            <v>ea</v>
          </cell>
          <cell r="H108">
            <v>481.95</v>
          </cell>
          <cell r="I108">
            <v>5783.4</v>
          </cell>
        </row>
        <row r="109">
          <cell r="D109">
            <v>5.0999999999999979</v>
          </cell>
          <cell r="E109" t="str">
            <v>Lockers</v>
          </cell>
          <cell r="F109">
            <v>60</v>
          </cell>
          <cell r="G109" t="str">
            <v>ea</v>
          </cell>
          <cell r="H109">
            <v>492.65999999999997</v>
          </cell>
          <cell r="I109">
            <v>29559.599999999999</v>
          </cell>
        </row>
        <row r="110">
          <cell r="D110">
            <v>5.1099999999999977</v>
          </cell>
          <cell r="E110" t="str">
            <v>Locker Benches</v>
          </cell>
          <cell r="F110">
            <v>48</v>
          </cell>
          <cell r="G110" t="str">
            <v>lf</v>
          </cell>
          <cell r="H110">
            <v>58.904999999999994</v>
          </cell>
          <cell r="I110">
            <v>2827.4399999999996</v>
          </cell>
        </row>
        <row r="111">
          <cell r="D111">
            <v>5.1199999999999974</v>
          </cell>
          <cell r="E111" t="str">
            <v>Grab Bars - 36"</v>
          </cell>
          <cell r="F111">
            <v>8</v>
          </cell>
          <cell r="G111" t="str">
            <v>ea</v>
          </cell>
          <cell r="H111">
            <v>428.4</v>
          </cell>
          <cell r="I111">
            <v>3427.2</v>
          </cell>
        </row>
        <row r="112">
          <cell r="D112">
            <v>5.1299999999999972</v>
          </cell>
          <cell r="E112" t="str">
            <v>Grab Bars - 42"</v>
          </cell>
          <cell r="F112">
            <v>8</v>
          </cell>
          <cell r="G112" t="str">
            <v>ea</v>
          </cell>
          <cell r="H112">
            <v>481.95</v>
          </cell>
          <cell r="I112">
            <v>3855.6</v>
          </cell>
        </row>
        <row r="113">
          <cell r="D113">
            <v>5.139999999999997</v>
          </cell>
          <cell r="E113" t="str">
            <v>Toilet Seat Cover/Paper Dispenser - Recessed</v>
          </cell>
          <cell r="F113">
            <v>20</v>
          </cell>
          <cell r="G113" t="str">
            <v>ea</v>
          </cell>
          <cell r="H113">
            <v>83.537999999999997</v>
          </cell>
          <cell r="I113">
            <v>1670.76</v>
          </cell>
        </row>
        <row r="114">
          <cell r="D114">
            <v>5.1499999999999968</v>
          </cell>
          <cell r="E114" t="str">
            <v>Soap Dispenser</v>
          </cell>
          <cell r="F114">
            <v>20</v>
          </cell>
          <cell r="G114" t="str">
            <v>ea</v>
          </cell>
          <cell r="H114">
            <v>124.23599999999999</v>
          </cell>
          <cell r="I114">
            <v>2484.7199999999998</v>
          </cell>
        </row>
        <row r="115">
          <cell r="D115">
            <v>5.1599999999999966</v>
          </cell>
          <cell r="E115" t="str">
            <v xml:space="preserve">Paper Towel Dispenser </v>
          </cell>
          <cell r="F115">
            <v>20</v>
          </cell>
          <cell r="G115" t="str">
            <v>ea</v>
          </cell>
          <cell r="H115">
            <v>265.608</v>
          </cell>
          <cell r="I115">
            <v>5312.16</v>
          </cell>
        </row>
        <row r="116">
          <cell r="D116">
            <v>5.1699999999999964</v>
          </cell>
          <cell r="E116" t="str">
            <v>Trash Receptacle</v>
          </cell>
          <cell r="F116">
            <v>20</v>
          </cell>
          <cell r="G116" t="str">
            <v>ea</v>
          </cell>
          <cell r="H116">
            <v>104.958</v>
          </cell>
          <cell r="I116">
            <v>2099.16</v>
          </cell>
        </row>
        <row r="117">
          <cell r="D117">
            <v>5.1799999999999962</v>
          </cell>
          <cell r="E117" t="str">
            <v>Mirrors</v>
          </cell>
          <cell r="F117">
            <v>48</v>
          </cell>
          <cell r="G117" t="str">
            <v>ea</v>
          </cell>
          <cell r="H117">
            <v>299.88</v>
          </cell>
          <cell r="I117">
            <v>14394.24</v>
          </cell>
        </row>
        <row r="118">
          <cell r="D118">
            <v>5.1899999999999959</v>
          </cell>
          <cell r="E118" t="str">
            <v>Mop Rack</v>
          </cell>
          <cell r="F118">
            <v>2</v>
          </cell>
          <cell r="G118" t="str">
            <v>ea</v>
          </cell>
          <cell r="H118">
            <v>128.51999999999998</v>
          </cell>
          <cell r="I118">
            <v>257.03999999999996</v>
          </cell>
        </row>
        <row r="119">
          <cell r="D119">
            <v>5.1999999999999957</v>
          </cell>
          <cell r="E119" t="str">
            <v>Interior Signage</v>
          </cell>
          <cell r="F119">
            <v>10</v>
          </cell>
          <cell r="G119" t="str">
            <v>ea</v>
          </cell>
          <cell r="H119">
            <v>214.2</v>
          </cell>
          <cell r="I119">
            <v>2142</v>
          </cell>
        </row>
        <row r="120">
          <cell r="D120">
            <v>5.2099999999999955</v>
          </cell>
          <cell r="E120" t="str">
            <v>Fire Extinguishers</v>
          </cell>
          <cell r="F120">
            <v>12</v>
          </cell>
          <cell r="G120" t="str">
            <v>ea</v>
          </cell>
          <cell r="H120">
            <v>481.95</v>
          </cell>
          <cell r="I120">
            <v>5783.4</v>
          </cell>
        </row>
        <row r="121">
          <cell r="D121">
            <v>5.2199999999999953</v>
          </cell>
          <cell r="E121" t="str">
            <v>Interior Glass/Fixed Glass</v>
          </cell>
          <cell r="F121">
            <v>480</v>
          </cell>
          <cell r="G121" t="str">
            <v>sf</v>
          </cell>
          <cell r="H121">
            <v>48.195</v>
          </cell>
          <cell r="I121">
            <v>23133.599999999999</v>
          </cell>
        </row>
        <row r="122">
          <cell r="D122">
            <v>5.2299999999999951</v>
          </cell>
          <cell r="E122" t="str">
            <v>Grated Entry</v>
          </cell>
          <cell r="F122">
            <v>420</v>
          </cell>
          <cell r="G122" t="str">
            <v>lf</v>
          </cell>
          <cell r="H122">
            <v>107.1</v>
          </cell>
          <cell r="I122">
            <v>44982</v>
          </cell>
        </row>
        <row r="123">
          <cell r="D123">
            <v>5.2399999999999949</v>
          </cell>
          <cell r="E123" t="str">
            <v>Corner Guards</v>
          </cell>
          <cell r="F123">
            <v>0</v>
          </cell>
          <cell r="G123" t="str">
            <v>ea</v>
          </cell>
          <cell r="H123">
            <v>37.484999999999999</v>
          </cell>
          <cell r="I123">
            <v>0</v>
          </cell>
        </row>
        <row r="124">
          <cell r="D124">
            <v>5.2499999999999947</v>
          </cell>
          <cell r="E124" t="str">
            <v>Projector Screen and Clg Hung Projector</v>
          </cell>
          <cell r="F124">
            <v>4</v>
          </cell>
          <cell r="G124" t="str">
            <v>ea</v>
          </cell>
          <cell r="H124">
            <v>7711.2</v>
          </cell>
          <cell r="I124">
            <v>30844.799999999999</v>
          </cell>
        </row>
        <row r="125">
          <cell r="D125">
            <v>5.2599999999999945</v>
          </cell>
          <cell r="E125" t="str">
            <v>Misc. Specialties</v>
          </cell>
          <cell r="F125">
            <v>89411</v>
          </cell>
          <cell r="G125" t="str">
            <v>sf</v>
          </cell>
          <cell r="H125">
            <v>2.1419999999999999</v>
          </cell>
          <cell r="I125">
            <v>191518.36199999999</v>
          </cell>
        </row>
        <row r="127">
          <cell r="C127">
            <v>6</v>
          </cell>
          <cell r="D127" t="str">
            <v>Interior Finishes</v>
          </cell>
          <cell r="I127">
            <v>808763.08705850004</v>
          </cell>
        </row>
        <row r="129">
          <cell r="D129">
            <v>6.01</v>
          </cell>
          <cell r="E129" t="str">
            <v>Walls- Paint</v>
          </cell>
          <cell r="F129">
            <v>92252.123333333322</v>
          </cell>
          <cell r="G129" t="str">
            <v>sf</v>
          </cell>
          <cell r="H129">
            <v>0.69615000000000005</v>
          </cell>
          <cell r="I129">
            <v>64221.315658499996</v>
          </cell>
        </row>
        <row r="130">
          <cell r="D130">
            <v>6.02</v>
          </cell>
          <cell r="E130" t="str">
            <v>Paint - Doors</v>
          </cell>
          <cell r="F130">
            <v>70</v>
          </cell>
          <cell r="G130" t="str">
            <v>ea</v>
          </cell>
          <cell r="H130">
            <v>133.875</v>
          </cell>
          <cell r="I130">
            <v>9371.25</v>
          </cell>
        </row>
        <row r="131">
          <cell r="D131">
            <v>6.0299999999999994</v>
          </cell>
          <cell r="E131" t="str">
            <v xml:space="preserve">Floor Finishes - Epoxy, VCT </v>
          </cell>
          <cell r="F131">
            <v>78069.900000000009</v>
          </cell>
          <cell r="G131" t="str">
            <v>sf</v>
          </cell>
          <cell r="H131">
            <v>4.2839999999999998</v>
          </cell>
          <cell r="I131">
            <v>334451.45160000003</v>
          </cell>
        </row>
        <row r="132">
          <cell r="D132">
            <v>6.0399999999999991</v>
          </cell>
          <cell r="E132" t="str">
            <v>Ceramic Tile - Walls - Bathrooms</v>
          </cell>
          <cell r="F132">
            <v>2600</v>
          </cell>
          <cell r="G132" t="str">
            <v>sf</v>
          </cell>
          <cell r="H132">
            <v>13.387499999999999</v>
          </cell>
          <cell r="I132">
            <v>34807.5</v>
          </cell>
        </row>
        <row r="133">
          <cell r="D133">
            <v>6.0499999999999989</v>
          </cell>
          <cell r="E133" t="str">
            <v>Ceramic Tile - Floors - Bathrooms</v>
          </cell>
          <cell r="F133">
            <v>2400</v>
          </cell>
          <cell r="G133" t="str">
            <v>sf</v>
          </cell>
          <cell r="H133">
            <v>11.2455</v>
          </cell>
          <cell r="I133">
            <v>26989.200000000001</v>
          </cell>
        </row>
        <row r="134">
          <cell r="D134">
            <v>6.0599999999999987</v>
          </cell>
          <cell r="E134" t="str">
            <v>Ceiling - Open, Painted Black</v>
          </cell>
          <cell r="F134">
            <v>77269.900000000009</v>
          </cell>
          <cell r="G134" t="str">
            <v>sf</v>
          </cell>
          <cell r="H134">
            <v>2.1419999999999999</v>
          </cell>
          <cell r="I134">
            <v>165512.12580000001</v>
          </cell>
        </row>
        <row r="135">
          <cell r="D135">
            <v>6.0699999999999985</v>
          </cell>
          <cell r="E135" t="str">
            <v xml:space="preserve">Hard Lid Ceiling </v>
          </cell>
          <cell r="F135">
            <v>3200</v>
          </cell>
          <cell r="G135" t="str">
            <v>sf</v>
          </cell>
          <cell r="H135">
            <v>8.5679999999999996</v>
          </cell>
          <cell r="I135">
            <v>27417.599999999999</v>
          </cell>
        </row>
        <row r="136">
          <cell r="D136">
            <v>6.0799999999999983</v>
          </cell>
          <cell r="E136" t="str">
            <v>Front Counters</v>
          </cell>
          <cell r="F136">
            <v>80</v>
          </cell>
          <cell r="G136" t="str">
            <v>lf</v>
          </cell>
          <cell r="H136">
            <v>602.4</v>
          </cell>
          <cell r="I136">
            <v>48192</v>
          </cell>
        </row>
        <row r="137">
          <cell r="D137">
            <v>6.0899999999999981</v>
          </cell>
          <cell r="E137" t="str">
            <v>Lobby additional finishes</v>
          </cell>
          <cell r="F137">
            <v>400</v>
          </cell>
          <cell r="G137" t="str">
            <v>sf</v>
          </cell>
          <cell r="H137">
            <v>20.079999999999998</v>
          </cell>
          <cell r="I137">
            <v>8031.9999999999991</v>
          </cell>
        </row>
        <row r="138">
          <cell r="D138">
            <v>6.0999999999999979</v>
          </cell>
          <cell r="E138" t="str">
            <v>Millwork, Finish Carpentry</v>
          </cell>
          <cell r="F138">
            <v>89411</v>
          </cell>
          <cell r="G138" t="str">
            <v>sf</v>
          </cell>
          <cell r="H138">
            <v>1.004</v>
          </cell>
          <cell r="I138">
            <v>89768.644</v>
          </cell>
        </row>
        <row r="140">
          <cell r="C140">
            <v>7</v>
          </cell>
          <cell r="D140" t="str">
            <v>Conveying</v>
          </cell>
          <cell r="I140">
            <v>206422.39999999999</v>
          </cell>
        </row>
        <row r="142">
          <cell r="D142">
            <v>7.01</v>
          </cell>
          <cell r="E142" t="str">
            <v>Hydraulic Elevator - 3 Stops, 3500 lbs</v>
          </cell>
          <cell r="F142">
            <v>2</v>
          </cell>
          <cell r="G142" t="str">
            <v>ea</v>
          </cell>
          <cell r="H142">
            <v>103211.2</v>
          </cell>
          <cell r="I142">
            <v>206422.39999999999</v>
          </cell>
        </row>
        <row r="144">
          <cell r="C144">
            <v>8</v>
          </cell>
          <cell r="D144" t="str">
            <v>Plumbing</v>
          </cell>
          <cell r="I144">
            <v>579983.36599999992</v>
          </cell>
        </row>
        <row r="146">
          <cell r="D146">
            <v>8.01</v>
          </cell>
          <cell r="E146" t="str">
            <v>Plumbing Fixtures</v>
          </cell>
          <cell r="F146">
            <v>62</v>
          </cell>
          <cell r="G146" t="str">
            <v>sf</v>
          </cell>
          <cell r="H146">
            <v>2133.6</v>
          </cell>
          <cell r="I146">
            <v>132283.19999999998</v>
          </cell>
        </row>
        <row r="147">
          <cell r="D147">
            <v>8.02</v>
          </cell>
          <cell r="E147" t="str">
            <v>Water Heaters - 200 MBH</v>
          </cell>
          <cell r="F147">
            <v>2</v>
          </cell>
          <cell r="G147" t="str">
            <v>ea</v>
          </cell>
          <cell r="H147">
            <v>16064</v>
          </cell>
          <cell r="I147">
            <v>32128</v>
          </cell>
        </row>
        <row r="148">
          <cell r="D148">
            <v>8.0299999999999994</v>
          </cell>
          <cell r="E148" t="str">
            <v>Boilers - 3000 MBH</v>
          </cell>
          <cell r="F148">
            <v>2</v>
          </cell>
          <cell r="G148" t="str">
            <v>ea</v>
          </cell>
          <cell r="H148">
            <v>20080</v>
          </cell>
          <cell r="I148">
            <v>40160</v>
          </cell>
        </row>
        <row r="149">
          <cell r="D149">
            <v>8.0399999999999991</v>
          </cell>
          <cell r="E149" t="str">
            <v>Hot and Cold Water Piping</v>
          </cell>
          <cell r="F149">
            <v>89411</v>
          </cell>
          <cell r="G149" t="str">
            <v>sf</v>
          </cell>
          <cell r="H149">
            <v>1.506</v>
          </cell>
          <cell r="I149">
            <v>134652.96600000001</v>
          </cell>
        </row>
        <row r="150">
          <cell r="D150">
            <v>8.0499999999999989</v>
          </cell>
          <cell r="E150" t="str">
            <v>Air Lines</v>
          </cell>
          <cell r="F150">
            <v>3200</v>
          </cell>
          <cell r="G150" t="str">
            <v>lf</v>
          </cell>
          <cell r="H150">
            <v>35.14</v>
          </cell>
          <cell r="I150">
            <v>112448</v>
          </cell>
        </row>
        <row r="151">
          <cell r="D151">
            <v>8.0599999999999987</v>
          </cell>
          <cell r="E151" t="str">
            <v>Gas Piping - 2"</v>
          </cell>
          <cell r="F151">
            <v>400</v>
          </cell>
          <cell r="G151" t="str">
            <v>lf</v>
          </cell>
          <cell r="H151">
            <v>35.14</v>
          </cell>
          <cell r="I151">
            <v>14056</v>
          </cell>
        </row>
        <row r="152">
          <cell r="D152">
            <v>8.0699999999999985</v>
          </cell>
          <cell r="E152" t="str">
            <v>Misc. Piping</v>
          </cell>
          <cell r="F152">
            <v>2200</v>
          </cell>
          <cell r="G152" t="str">
            <v>lf</v>
          </cell>
          <cell r="H152">
            <v>25.1</v>
          </cell>
          <cell r="I152">
            <v>55220</v>
          </cell>
        </row>
        <row r="153">
          <cell r="D153">
            <v>8.0799999999999983</v>
          </cell>
          <cell r="E153" t="str">
            <v>Emergency Showers</v>
          </cell>
          <cell r="F153">
            <v>4</v>
          </cell>
          <cell r="G153" t="str">
            <v>ea</v>
          </cell>
          <cell r="H153">
            <v>1606.4</v>
          </cell>
          <cell r="I153">
            <v>6425.6</v>
          </cell>
        </row>
        <row r="154">
          <cell r="D154">
            <v>8.0899999999999981</v>
          </cell>
          <cell r="E154" t="str">
            <v>Eye Washes</v>
          </cell>
          <cell r="F154">
            <v>6</v>
          </cell>
          <cell r="G154" t="str">
            <v>ea</v>
          </cell>
          <cell r="H154">
            <v>1405.6</v>
          </cell>
          <cell r="I154">
            <v>8433.5999999999985</v>
          </cell>
        </row>
        <row r="155">
          <cell r="D155">
            <v>8.0799999999999983</v>
          </cell>
          <cell r="E155" t="str">
            <v>Exhaust Hoods</v>
          </cell>
          <cell r="F155">
            <v>2</v>
          </cell>
          <cell r="G155" t="str">
            <v>ea</v>
          </cell>
          <cell r="H155">
            <v>22088</v>
          </cell>
          <cell r="I155">
            <v>44176</v>
          </cell>
        </row>
        <row r="157">
          <cell r="C157">
            <v>9</v>
          </cell>
          <cell r="D157" t="str">
            <v>HVAC</v>
          </cell>
          <cell r="I157">
            <v>2568153.2864000001</v>
          </cell>
        </row>
        <row r="159">
          <cell r="D159">
            <v>9.01</v>
          </cell>
          <cell r="E159" t="str">
            <v>Heating and Cooling Systems</v>
          </cell>
          <cell r="F159">
            <v>89411</v>
          </cell>
          <cell r="G159" t="str">
            <v>sf</v>
          </cell>
          <cell r="H159">
            <v>14.056000000000001</v>
          </cell>
          <cell r="I159">
            <v>1256761.0160000001</v>
          </cell>
        </row>
        <row r="160">
          <cell r="D160">
            <v>9.02</v>
          </cell>
          <cell r="E160" t="str">
            <v>Package Units Units</v>
          </cell>
          <cell r="F160">
            <v>89411</v>
          </cell>
          <cell r="G160" t="str">
            <v>sf</v>
          </cell>
          <cell r="H160">
            <v>3.012</v>
          </cell>
          <cell r="I160">
            <v>269305.93200000003</v>
          </cell>
        </row>
        <row r="161">
          <cell r="D161">
            <v>9.0299999999999994</v>
          </cell>
          <cell r="E161" t="str">
            <v>Distribution - Ducts, Registers, Diffusers</v>
          </cell>
          <cell r="F161">
            <v>89411</v>
          </cell>
          <cell r="G161" t="str">
            <v>sf</v>
          </cell>
          <cell r="H161">
            <v>8.032</v>
          </cell>
          <cell r="I161">
            <v>718149.152</v>
          </cell>
        </row>
        <row r="162">
          <cell r="D162">
            <v>9.0399999999999991</v>
          </cell>
          <cell r="E162" t="str">
            <v>Insulation</v>
          </cell>
          <cell r="F162">
            <v>1</v>
          </cell>
          <cell r="G162" t="str">
            <v>ls</v>
          </cell>
          <cell r="H162">
            <v>25100</v>
          </cell>
          <cell r="I162">
            <v>25100</v>
          </cell>
        </row>
        <row r="163">
          <cell r="D163">
            <v>9.0499999999999989</v>
          </cell>
          <cell r="E163" t="str">
            <v>VAV Boxes</v>
          </cell>
          <cell r="F163">
            <v>120</v>
          </cell>
          <cell r="G163" t="str">
            <v>ea</v>
          </cell>
          <cell r="H163">
            <v>451.8</v>
          </cell>
          <cell r="I163">
            <v>54216</v>
          </cell>
        </row>
        <row r="164">
          <cell r="D164">
            <v>9.0599999999999987</v>
          </cell>
          <cell r="E164" t="str">
            <v>Controls</v>
          </cell>
          <cell r="F164">
            <v>200</v>
          </cell>
          <cell r="G164" t="str">
            <v>ea</v>
          </cell>
          <cell r="H164">
            <v>953.8</v>
          </cell>
          <cell r="I164">
            <v>190760</v>
          </cell>
        </row>
        <row r="165">
          <cell r="D165">
            <v>9.0699999999999985</v>
          </cell>
          <cell r="E165" t="str">
            <v>Test Balance</v>
          </cell>
          <cell r="F165">
            <v>89411</v>
          </cell>
          <cell r="G165" t="str">
            <v>sf</v>
          </cell>
          <cell r="H165">
            <v>0.60239999999999994</v>
          </cell>
          <cell r="I165">
            <v>53861.186399999991</v>
          </cell>
        </row>
        <row r="167">
          <cell r="C167">
            <v>10</v>
          </cell>
          <cell r="D167" t="str">
            <v>Fire Protection</v>
          </cell>
          <cell r="I167">
            <v>648083.03200000001</v>
          </cell>
        </row>
        <row r="169">
          <cell r="D169">
            <v>10.01</v>
          </cell>
          <cell r="E169" t="str">
            <v>Fire Protection</v>
          </cell>
          <cell r="F169">
            <v>89411</v>
          </cell>
          <cell r="H169">
            <v>4.0640000000000001</v>
          </cell>
          <cell r="I169">
            <v>363366.304</v>
          </cell>
        </row>
        <row r="170">
          <cell r="D170">
            <v>10.02</v>
          </cell>
          <cell r="E170" t="str">
            <v>Stand Pipe</v>
          </cell>
          <cell r="F170">
            <v>2</v>
          </cell>
          <cell r="G170" t="str">
            <v>ea</v>
          </cell>
          <cell r="H170">
            <v>6096</v>
          </cell>
          <cell r="I170">
            <v>12192</v>
          </cell>
        </row>
        <row r="171">
          <cell r="D171">
            <v>10.029999999999999</v>
          </cell>
          <cell r="E171" t="str">
            <v>Fire Pumps</v>
          </cell>
          <cell r="G171" t="str">
            <v>ea</v>
          </cell>
          <cell r="H171">
            <v>15240</v>
          </cell>
          <cell r="I171">
            <v>0</v>
          </cell>
        </row>
        <row r="172">
          <cell r="D172">
            <v>10.039999999999999</v>
          </cell>
          <cell r="E172" t="str">
            <v>Fire Alarm System, Mass Notification - 3.00</v>
          </cell>
          <cell r="F172">
            <v>89411</v>
          </cell>
          <cell r="G172" t="str">
            <v>sf</v>
          </cell>
          <cell r="H172">
            <v>3.048</v>
          </cell>
          <cell r="I172">
            <v>272524.728</v>
          </cell>
        </row>
        <row r="174">
          <cell r="C174">
            <v>11</v>
          </cell>
          <cell r="D174" t="str">
            <v>Electrical</v>
          </cell>
          <cell r="I174">
            <v>1975804.2779999999</v>
          </cell>
        </row>
        <row r="176">
          <cell r="D176">
            <v>11.01</v>
          </cell>
          <cell r="E176" t="str">
            <v>Service and Distribution</v>
          </cell>
          <cell r="F176">
            <v>89411</v>
          </cell>
          <cell r="H176">
            <v>7.1120000000000001</v>
          </cell>
          <cell r="I176">
            <v>635891.03200000001</v>
          </cell>
        </row>
        <row r="177">
          <cell r="D177">
            <v>11.02</v>
          </cell>
          <cell r="E177" t="str">
            <v>Feeders, Cables, Wiring</v>
          </cell>
          <cell r="F177">
            <v>89411</v>
          </cell>
          <cell r="H177">
            <v>3.048</v>
          </cell>
          <cell r="I177">
            <v>272524.728</v>
          </cell>
        </row>
        <row r="178">
          <cell r="D178">
            <v>11.03</v>
          </cell>
          <cell r="E178" t="str">
            <v>Lighting and power</v>
          </cell>
          <cell r="F178">
            <v>89411</v>
          </cell>
          <cell r="H178">
            <v>8.1280000000000001</v>
          </cell>
          <cell r="I178">
            <v>726732.60800000001</v>
          </cell>
        </row>
        <row r="179">
          <cell r="D179">
            <v>11.04</v>
          </cell>
          <cell r="E179" t="str">
            <v>Switches</v>
          </cell>
          <cell r="F179">
            <v>89411</v>
          </cell>
          <cell r="H179">
            <v>3.048</v>
          </cell>
          <cell r="I179">
            <v>272524.728</v>
          </cell>
        </row>
        <row r="180">
          <cell r="D180">
            <v>11.049999999999999</v>
          </cell>
          <cell r="E180" t="str">
            <v>Grounding</v>
          </cell>
          <cell r="F180">
            <v>89411</v>
          </cell>
          <cell r="H180">
            <v>0.76200000000000001</v>
          </cell>
          <cell r="I180">
            <v>68131.182000000001</v>
          </cell>
        </row>
        <row r="182">
          <cell r="C182">
            <v>12</v>
          </cell>
          <cell r="D182" t="str">
            <v>Electrical Systems</v>
          </cell>
          <cell r="I182">
            <v>726732.60800000001</v>
          </cell>
        </row>
        <row r="184">
          <cell r="D184">
            <v>12.1</v>
          </cell>
          <cell r="E184" t="str">
            <v>Data/Communications, Security</v>
          </cell>
          <cell r="F184">
            <v>89411</v>
          </cell>
          <cell r="H184">
            <v>8.1280000000000001</v>
          </cell>
          <cell r="I184">
            <v>726732.60800000001</v>
          </cell>
        </row>
        <row r="186">
          <cell r="C186">
            <v>13</v>
          </cell>
          <cell r="D186" t="str">
            <v xml:space="preserve">Equipment </v>
          </cell>
          <cell r="I186">
            <v>1417188</v>
          </cell>
        </row>
        <row r="188">
          <cell r="D188">
            <v>13.01</v>
          </cell>
          <cell r="E188" t="str">
            <v>Compressors</v>
          </cell>
          <cell r="F188">
            <v>6</v>
          </cell>
          <cell r="G188" t="str">
            <v>ea</v>
          </cell>
          <cell r="H188">
            <v>25500</v>
          </cell>
          <cell r="I188">
            <v>153000</v>
          </cell>
        </row>
        <row r="189">
          <cell r="D189">
            <v>13.02</v>
          </cell>
          <cell r="E189" t="str">
            <v xml:space="preserve">Bridge Crane - 20 Ton </v>
          </cell>
          <cell r="F189">
            <v>2</v>
          </cell>
          <cell r="G189" t="str">
            <v>ea</v>
          </cell>
          <cell r="H189">
            <v>168300</v>
          </cell>
          <cell r="I189">
            <v>336600</v>
          </cell>
        </row>
        <row r="190">
          <cell r="D190">
            <v>13.03</v>
          </cell>
          <cell r="E190" t="str">
            <v xml:space="preserve">Bridge Crane - 30 Ton </v>
          </cell>
          <cell r="F190">
            <v>1</v>
          </cell>
          <cell r="G190" t="str">
            <v>ea</v>
          </cell>
          <cell r="H190">
            <v>188700</v>
          </cell>
          <cell r="I190">
            <v>188700</v>
          </cell>
        </row>
        <row r="191">
          <cell r="D191">
            <v>13.04</v>
          </cell>
          <cell r="E191" t="str">
            <v xml:space="preserve">Jib Cranes - 2 Ton </v>
          </cell>
          <cell r="F191">
            <v>23</v>
          </cell>
          <cell r="G191" t="str">
            <v>ea</v>
          </cell>
          <cell r="H191">
            <v>28560</v>
          </cell>
          <cell r="I191">
            <v>656880</v>
          </cell>
        </row>
        <row r="192">
          <cell r="D192">
            <v>13.049999999999999</v>
          </cell>
          <cell r="E192" t="str">
            <v xml:space="preserve">Workstation Cranes - 1 Ton </v>
          </cell>
          <cell r="F192">
            <v>1</v>
          </cell>
          <cell r="G192" t="str">
            <v>ea</v>
          </cell>
          <cell r="H192">
            <v>67320</v>
          </cell>
          <cell r="I192">
            <v>67320</v>
          </cell>
        </row>
        <row r="193">
          <cell r="D193">
            <v>13.049999999999999</v>
          </cell>
          <cell r="E193" t="str">
            <v>Breakroom Appliances</v>
          </cell>
          <cell r="F193">
            <v>12</v>
          </cell>
          <cell r="G193" t="str">
            <v>ea</v>
          </cell>
          <cell r="H193">
            <v>1224</v>
          </cell>
          <cell r="I193">
            <v>14688</v>
          </cell>
        </row>
        <row r="195">
          <cell r="C195">
            <v>14</v>
          </cell>
          <cell r="D195" t="str">
            <v>Furnishings</v>
          </cell>
          <cell r="I195">
            <v>45599.61</v>
          </cell>
        </row>
        <row r="197">
          <cell r="D197">
            <v>14.01</v>
          </cell>
          <cell r="E197" t="str">
            <v>Furnishings</v>
          </cell>
          <cell r="F197">
            <v>89411</v>
          </cell>
          <cell r="G197" t="str">
            <v>sf</v>
          </cell>
          <cell r="H197">
            <v>0.51</v>
          </cell>
          <cell r="I197">
            <v>45599.61</v>
          </cell>
        </row>
        <row r="200">
          <cell r="C200">
            <v>15</v>
          </cell>
          <cell r="D200" t="str">
            <v>Special Construction</v>
          </cell>
          <cell r="I200">
            <v>24480</v>
          </cell>
        </row>
        <row r="202">
          <cell r="D202">
            <v>15.01</v>
          </cell>
          <cell r="E202" t="str">
            <v>Entry Canopy/Structure</v>
          </cell>
          <cell r="F202">
            <v>1200</v>
          </cell>
          <cell r="G202" t="str">
            <v>sf</v>
          </cell>
          <cell r="H202">
            <v>20.399999999999999</v>
          </cell>
          <cell r="I202">
            <v>24480</v>
          </cell>
        </row>
        <row r="204">
          <cell r="C204">
            <v>16</v>
          </cell>
          <cell r="D204" t="str">
            <v>Building Sitework</v>
          </cell>
          <cell r="I204">
            <v>46136.076000000001</v>
          </cell>
        </row>
        <row r="206">
          <cell r="D206">
            <v>16.010000000000002</v>
          </cell>
          <cell r="E206" t="str">
            <v>Building Sitework</v>
          </cell>
          <cell r="F206">
            <v>89411</v>
          </cell>
          <cell r="G206" t="str">
            <v>sf</v>
          </cell>
          <cell r="H206">
            <v>0.51600000000000001</v>
          </cell>
          <cell r="I206">
            <v>46136.076000000001</v>
          </cell>
        </row>
        <row r="209">
          <cell r="C209">
            <v>17</v>
          </cell>
          <cell r="D209" t="str">
            <v>Landscaping</v>
          </cell>
          <cell r="I209">
            <v>27681.6456</v>
          </cell>
        </row>
        <row r="211">
          <cell r="D211">
            <v>17.010000000000002</v>
          </cell>
          <cell r="E211" t="str">
            <v>Landscaping and Irrigation</v>
          </cell>
          <cell r="F211">
            <v>89411</v>
          </cell>
          <cell r="G211" t="str">
            <v>sf</v>
          </cell>
          <cell r="H211">
            <v>0.30959999999999999</v>
          </cell>
          <cell r="I211">
            <v>27681.6456</v>
          </cell>
        </row>
        <row r="215">
          <cell r="C215">
            <v>31</v>
          </cell>
          <cell r="E215" t="str">
            <v>Subtotal A</v>
          </cell>
          <cell r="H215">
            <v>190.48534358656653</v>
          </cell>
          <cell r="I215">
            <v>17031485.055418499</v>
          </cell>
        </row>
        <row r="216">
          <cell r="C216">
            <v>32</v>
          </cell>
          <cell r="E216" t="str">
            <v>General Conditions OH &amp; P</v>
          </cell>
          <cell r="F216">
            <v>0.23</v>
          </cell>
          <cell r="H216">
            <v>43.811629024910296</v>
          </cell>
          <cell r="I216">
            <v>3917241.5627462547</v>
          </cell>
        </row>
        <row r="218">
          <cell r="E218" t="str">
            <v>Subtotal B</v>
          </cell>
          <cell r="H218">
            <v>234.29697261147683</v>
          </cell>
          <cell r="I218">
            <v>20948726.618164755</v>
          </cell>
        </row>
        <row r="219">
          <cell r="C219">
            <v>33</v>
          </cell>
          <cell r="E219" t="str">
            <v>Local Sales Tax</v>
          </cell>
          <cell r="F219">
            <v>8.4000000000000005E-2</v>
          </cell>
          <cell r="H219">
            <v>19.680945699364056</v>
          </cell>
          <cell r="I219">
            <v>1759693.0359258396</v>
          </cell>
        </row>
        <row r="221">
          <cell r="C221">
            <v>34</v>
          </cell>
          <cell r="E221" t="str">
            <v>Permits, Bonds &amp; Insurance</v>
          </cell>
          <cell r="F221">
            <v>2.5000000000000001E-2</v>
          </cell>
          <cell r="H221">
            <v>5.857424315286921</v>
          </cell>
          <cell r="I221">
            <v>523718.16545411892</v>
          </cell>
        </row>
        <row r="223">
          <cell r="E223" t="str">
            <v>Subtotal C</v>
          </cell>
          <cell r="H223">
            <v>259.83534262612784</v>
          </cell>
          <cell r="I223">
            <v>23232137.819544714</v>
          </cell>
        </row>
        <row r="224">
          <cell r="C224">
            <v>35</v>
          </cell>
          <cell r="E224" t="str">
            <v>Design Contingency</v>
          </cell>
          <cell r="F224">
            <v>0.2</v>
          </cell>
          <cell r="H224">
            <v>51.967068525225564</v>
          </cell>
          <cell r="I224">
            <v>4646427.563908943</v>
          </cell>
        </row>
        <row r="226">
          <cell r="E226" t="str">
            <v>Subtotal D</v>
          </cell>
          <cell r="H226">
            <v>311.80241115135334</v>
          </cell>
          <cell r="I226">
            <v>27878565.383453656</v>
          </cell>
        </row>
        <row r="227">
          <cell r="C227">
            <v>36</v>
          </cell>
          <cell r="E227" t="str">
            <v>Escalation MOC June 2009</v>
          </cell>
          <cell r="F227">
            <v>0.12</v>
          </cell>
          <cell r="H227">
            <v>37.4162893381624</v>
          </cell>
          <cell r="I227">
            <v>3345427.8460144387</v>
          </cell>
        </row>
        <row r="229">
          <cell r="E229" t="str">
            <v>Subtotal E</v>
          </cell>
          <cell r="H229">
            <v>349.21870048951581</v>
          </cell>
          <cell r="I229">
            <v>31223993.229468096</v>
          </cell>
        </row>
        <row r="230">
          <cell r="C230">
            <v>37</v>
          </cell>
          <cell r="E230" t="str">
            <v>LEED</v>
          </cell>
          <cell r="F230">
            <v>0.02</v>
          </cell>
          <cell r="H230">
            <v>6.984374009790316</v>
          </cell>
          <cell r="I230">
            <v>624479.86458936194</v>
          </cell>
        </row>
        <row r="232">
          <cell r="E232" t="str">
            <v>Subtoal F</v>
          </cell>
          <cell r="H232">
            <v>356.20307449930613</v>
          </cell>
          <cell r="I232">
            <v>31848473.094057459</v>
          </cell>
        </row>
        <row r="233">
          <cell r="C233">
            <v>38</v>
          </cell>
          <cell r="E233" t="str">
            <v>Construction Contingency</v>
          </cell>
          <cell r="F233">
            <v>0.1</v>
          </cell>
          <cell r="H233">
            <v>35.620307449930614</v>
          </cell>
          <cell r="I233">
            <v>3184847.3094057459</v>
          </cell>
        </row>
        <row r="235">
          <cell r="E235" t="str">
            <v>Subtotal H</v>
          </cell>
          <cell r="H235">
            <v>391.82338194923676</v>
          </cell>
          <cell r="I235">
            <v>35033320.403463207</v>
          </cell>
        </row>
        <row r="236">
          <cell r="C236">
            <v>39</v>
          </cell>
          <cell r="E236" t="str">
            <v>Design/Engineering Fee</v>
          </cell>
          <cell r="F236">
            <v>0.1</v>
          </cell>
          <cell r="H236">
            <v>39.182338194923673</v>
          </cell>
          <cell r="I236">
            <v>3503332.0403463207</v>
          </cell>
        </row>
        <row r="238">
          <cell r="C238">
            <v>40</v>
          </cell>
          <cell r="E238" t="str">
            <v>Total Cost</v>
          </cell>
          <cell r="H238">
            <v>431.00572014416036</v>
          </cell>
          <cell r="I238">
            <v>38536652.443809524</v>
          </cell>
        </row>
        <row r="244">
          <cell r="C244">
            <v>51</v>
          </cell>
          <cell r="E244" t="str">
            <v>Civil</v>
          </cell>
          <cell r="I244">
            <v>5822880.8926600004</v>
          </cell>
        </row>
        <row r="245">
          <cell r="D245">
            <v>1</v>
          </cell>
          <cell r="E245" t="str">
            <v>Substructure</v>
          </cell>
          <cell r="H245">
            <v>1735639.4566600001</v>
          </cell>
        </row>
        <row r="246">
          <cell r="D246">
            <v>2</v>
          </cell>
          <cell r="E246" t="str">
            <v>Superstructure</v>
          </cell>
          <cell r="H246">
            <v>4041105.36</v>
          </cell>
        </row>
        <row r="247">
          <cell r="D247">
            <v>16</v>
          </cell>
          <cell r="E247" t="str">
            <v>Building Sitework</v>
          </cell>
          <cell r="H247">
            <v>46136.076000000001</v>
          </cell>
        </row>
        <row r="249">
          <cell r="C249">
            <v>52</v>
          </cell>
          <cell r="E249" t="str">
            <v>Shell &amp; Core</v>
          </cell>
          <cell r="I249">
            <v>3867461.3687585001</v>
          </cell>
        </row>
        <row r="250">
          <cell r="D250">
            <v>3</v>
          </cell>
          <cell r="E250" t="str">
            <v>Exterior Closure</v>
          </cell>
          <cell r="H250">
            <v>596866.07999999996</v>
          </cell>
        </row>
        <row r="251">
          <cell r="D251">
            <v>4</v>
          </cell>
          <cell r="E251" t="str">
            <v>Roofing</v>
          </cell>
          <cell r="H251">
            <v>223920.16499999998</v>
          </cell>
        </row>
        <row r="252">
          <cell r="D252">
            <v>5</v>
          </cell>
          <cell r="E252" t="str">
            <v>Interior Construction</v>
          </cell>
          <cell r="H252">
            <v>1358926.6047</v>
          </cell>
        </row>
        <row r="253">
          <cell r="D253">
            <v>6</v>
          </cell>
          <cell r="E253" t="str">
            <v>Interior Finishes</v>
          </cell>
          <cell r="H253">
            <v>808763.08705850004</v>
          </cell>
        </row>
        <row r="254">
          <cell r="D254">
            <v>7</v>
          </cell>
          <cell r="E254" t="str">
            <v>Conveying</v>
          </cell>
          <cell r="H254">
            <v>206422.39999999999</v>
          </cell>
        </row>
        <row r="255">
          <cell r="D255">
            <v>10</v>
          </cell>
          <cell r="E255" t="str">
            <v>Fire Protection</v>
          </cell>
          <cell r="H255">
            <v>648083.03200000001</v>
          </cell>
        </row>
        <row r="256">
          <cell r="D256">
            <v>15</v>
          </cell>
          <cell r="E256" t="str">
            <v>Special Construction</v>
          </cell>
          <cell r="H256">
            <v>24480</v>
          </cell>
        </row>
        <row r="258">
          <cell r="C258">
            <v>53</v>
          </cell>
          <cell r="E258" t="str">
            <v>Mechanical</v>
          </cell>
          <cell r="I258">
            <v>3148136.6524</v>
          </cell>
        </row>
        <row r="259">
          <cell r="D259">
            <v>8</v>
          </cell>
          <cell r="E259" t="str">
            <v>Plumbing</v>
          </cell>
          <cell r="H259">
            <v>579983.36599999992</v>
          </cell>
        </row>
        <row r="260">
          <cell r="D260">
            <v>9</v>
          </cell>
          <cell r="E260" t="str">
            <v>HVAC</v>
          </cell>
          <cell r="H260">
            <v>2568153.2864000001</v>
          </cell>
        </row>
        <row r="262">
          <cell r="C262">
            <v>54</v>
          </cell>
          <cell r="E262" t="str">
            <v>Electrical</v>
          </cell>
          <cell r="I262">
            <v>2702536.8859999999</v>
          </cell>
        </row>
        <row r="263">
          <cell r="D263">
            <v>11</v>
          </cell>
          <cell r="E263" t="str">
            <v>Electrical</v>
          </cell>
          <cell r="H263">
            <v>1975804.2779999999</v>
          </cell>
        </row>
        <row r="264">
          <cell r="D264">
            <v>12</v>
          </cell>
          <cell r="E264" t="str">
            <v>Electrical Systems</v>
          </cell>
          <cell r="H264">
            <v>726732.60800000001</v>
          </cell>
        </row>
        <row r="266">
          <cell r="C266">
            <v>55</v>
          </cell>
          <cell r="E266" t="str">
            <v>Furnishing</v>
          </cell>
          <cell r="I266">
            <v>1490469.2556</v>
          </cell>
        </row>
        <row r="267">
          <cell r="D267">
            <v>13</v>
          </cell>
          <cell r="E267" t="str">
            <v xml:space="preserve">Equipment </v>
          </cell>
          <cell r="H267">
            <v>1417188</v>
          </cell>
        </row>
        <row r="268">
          <cell r="D268">
            <v>14</v>
          </cell>
          <cell r="E268" t="str">
            <v>Furnishings</v>
          </cell>
          <cell r="H268">
            <v>45599.61</v>
          </cell>
        </row>
        <row r="269">
          <cell r="D269">
            <v>17</v>
          </cell>
          <cell r="E269" t="str">
            <v>Landscaping</v>
          </cell>
          <cell r="H269">
            <v>27681.6456</v>
          </cell>
        </row>
        <row r="271">
          <cell r="C271">
            <v>56</v>
          </cell>
          <cell r="E271" t="str">
            <v>General Conditions &amp; Contingency</v>
          </cell>
          <cell r="I271">
            <v>18001835.348044701</v>
          </cell>
        </row>
        <row r="272">
          <cell r="D272">
            <v>32</v>
          </cell>
          <cell r="E272" t="str">
            <v>General Conditions OH &amp; P</v>
          </cell>
          <cell r="H272">
            <v>3917241.5627462547</v>
          </cell>
        </row>
        <row r="273">
          <cell r="D273">
            <v>33</v>
          </cell>
          <cell r="E273" t="str">
            <v>Local Sales Tax</v>
          </cell>
          <cell r="H273">
            <v>1759693.0359258396</v>
          </cell>
        </row>
        <row r="274">
          <cell r="D274">
            <v>34</v>
          </cell>
          <cell r="E274" t="str">
            <v>Permits, Bonds &amp; Insurance</v>
          </cell>
          <cell r="H274">
            <v>523718.16545411892</v>
          </cell>
        </row>
        <row r="275">
          <cell r="D275">
            <v>35</v>
          </cell>
          <cell r="E275" t="str">
            <v>Design Contingency</v>
          </cell>
          <cell r="H275">
            <v>4646427.563908943</v>
          </cell>
        </row>
        <row r="276">
          <cell r="D276">
            <v>36</v>
          </cell>
          <cell r="E276" t="str">
            <v>Escalation MOC June 2009</v>
          </cell>
          <cell r="H276">
            <v>3345427.8460144387</v>
          </cell>
        </row>
        <row r="277">
          <cell r="D277">
            <v>37</v>
          </cell>
          <cell r="E277" t="str">
            <v>LEED</v>
          </cell>
          <cell r="H277">
            <v>624479.86458936194</v>
          </cell>
        </row>
        <row r="278">
          <cell r="D278">
            <v>38</v>
          </cell>
          <cell r="E278" t="str">
            <v>Construction Contingency</v>
          </cell>
          <cell r="H278">
            <v>3184847.3094057459</v>
          </cell>
        </row>
        <row r="280">
          <cell r="C280">
            <v>57</v>
          </cell>
          <cell r="E280" t="str">
            <v>Design/Engineering Fee</v>
          </cell>
          <cell r="I280">
            <v>3503332.0403463207</v>
          </cell>
        </row>
        <row r="281">
          <cell r="D281">
            <v>39</v>
          </cell>
          <cell r="E281" t="str">
            <v>Design/Engineering Fee</v>
          </cell>
          <cell r="H281">
            <v>3503332.0403463207</v>
          </cell>
        </row>
        <row r="283">
          <cell r="H283">
            <v>38536652.443809524</v>
          </cell>
          <cell r="I283">
            <v>38536652.443809524</v>
          </cell>
        </row>
        <row r="284">
          <cell r="H284" t="str">
            <v>OK</v>
          </cell>
          <cell r="I284" t="str">
            <v>OK</v>
          </cell>
        </row>
      </sheetData>
      <sheetData sheetId="10" refreshError="1"/>
      <sheetData sheetId="11" refreshError="1"/>
      <sheetData sheetId="12" refreshError="1"/>
      <sheetData sheetId="13" refreshError="1">
        <row r="50">
          <cell r="C50">
            <v>1</v>
          </cell>
          <cell r="D50" t="str">
            <v>Substructure</v>
          </cell>
          <cell r="I50">
            <v>503320.65818666667</v>
          </cell>
        </row>
        <row r="52">
          <cell r="D52">
            <v>1.01</v>
          </cell>
          <cell r="E52" t="str">
            <v xml:space="preserve">Site Clearing, Grading </v>
          </cell>
          <cell r="F52">
            <v>27872</v>
          </cell>
          <cell r="G52" t="str">
            <v>sf</v>
          </cell>
          <cell r="H52">
            <v>2.1240000000000001</v>
          </cell>
          <cell r="I52">
            <v>59200.128000000004</v>
          </cell>
        </row>
        <row r="53">
          <cell r="D53">
            <v>1.02</v>
          </cell>
          <cell r="E53" t="str">
            <v>Spread Footings - 6x6x 2- Exc. Forms, Rebar, Conc</v>
          </cell>
          <cell r="F53">
            <v>40</v>
          </cell>
          <cell r="G53" t="str">
            <v>ea</v>
          </cell>
          <cell r="H53">
            <v>839.8</v>
          </cell>
          <cell r="I53">
            <v>33592</v>
          </cell>
        </row>
        <row r="54">
          <cell r="D54">
            <v>1.03</v>
          </cell>
          <cell r="E54" t="str">
            <v>Cont. Footings -1.5x1.5 - Exc., Forms, Rebar, Conc</v>
          </cell>
          <cell r="F54">
            <v>3423</v>
          </cell>
          <cell r="G54" t="str">
            <v>lf</v>
          </cell>
          <cell r="H54">
            <v>54.339999999999996</v>
          </cell>
          <cell r="I54">
            <v>186005.81999999998</v>
          </cell>
        </row>
        <row r="55">
          <cell r="D55">
            <v>1.04</v>
          </cell>
          <cell r="E55" t="str">
            <v>Addl. Spread Footings For Mezzanine</v>
          </cell>
          <cell r="G55" t="str">
            <v>ea</v>
          </cell>
          <cell r="H55">
            <v>642.20000000000005</v>
          </cell>
          <cell r="I55">
            <v>0</v>
          </cell>
        </row>
        <row r="56">
          <cell r="D56">
            <v>1.05</v>
          </cell>
          <cell r="E56" t="str">
            <v>Addl. Cont. Footings for Mezzanine</v>
          </cell>
          <cell r="G56" t="str">
            <v>lf</v>
          </cell>
          <cell r="H56">
            <v>49.4</v>
          </cell>
          <cell r="I56">
            <v>0</v>
          </cell>
        </row>
        <row r="57">
          <cell r="D57">
            <v>1.06</v>
          </cell>
          <cell r="E57" t="str">
            <v>Slab on Grade - 8" thick</v>
          </cell>
          <cell r="F57">
            <v>27872</v>
          </cell>
          <cell r="G57" t="str">
            <v>sf</v>
          </cell>
          <cell r="H57">
            <v>7.3112000000000004</v>
          </cell>
          <cell r="I57">
            <v>203777.76640000002</v>
          </cell>
        </row>
        <row r="58">
          <cell r="D58">
            <v>1.07</v>
          </cell>
          <cell r="E58" t="str">
            <v>4" Sand, Compaction</v>
          </cell>
          <cell r="F58">
            <v>408.78933333333339</v>
          </cell>
          <cell r="G58" t="str">
            <v>cy</v>
          </cell>
          <cell r="H58">
            <v>34.58</v>
          </cell>
          <cell r="I58">
            <v>14135.935146666669</v>
          </cell>
        </row>
        <row r="59">
          <cell r="D59">
            <v>1.08</v>
          </cell>
          <cell r="E59" t="str">
            <v>6 mil membrane</v>
          </cell>
          <cell r="F59">
            <v>27872</v>
          </cell>
          <cell r="G59" t="str">
            <v>sf</v>
          </cell>
          <cell r="H59">
            <v>0.23712</v>
          </cell>
          <cell r="I59">
            <v>6609.00864</v>
          </cell>
        </row>
        <row r="61">
          <cell r="C61">
            <v>2</v>
          </cell>
          <cell r="D61" t="str">
            <v>Superstructure</v>
          </cell>
          <cell r="I61">
            <v>1023459.84</v>
          </cell>
        </row>
        <row r="63">
          <cell r="D63">
            <v>2.0099999999999998</v>
          </cell>
          <cell r="E63" t="str">
            <v>Pre-Engineered Metal Bldg.</v>
          </cell>
          <cell r="F63">
            <v>27872</v>
          </cell>
          <cell r="G63" t="str">
            <v>sf</v>
          </cell>
          <cell r="H63">
            <v>36.72</v>
          </cell>
          <cell r="I63">
            <v>1023459.84</v>
          </cell>
        </row>
        <row r="64">
          <cell r="D64">
            <v>2.0199999999999996</v>
          </cell>
          <cell r="E64" t="str">
            <v>Heavy Mezzanine - Structural Steel - 9600 sf</v>
          </cell>
          <cell r="G64" t="str">
            <v>tons</v>
          </cell>
          <cell r="H64">
            <v>3060</v>
          </cell>
          <cell r="I64">
            <v>0</v>
          </cell>
        </row>
        <row r="65">
          <cell r="D65">
            <v>2.0299999999999994</v>
          </cell>
          <cell r="E65" t="str">
            <v>Heavy Mezzanine - Steel Deck</v>
          </cell>
          <cell r="G65" t="str">
            <v>sf</v>
          </cell>
          <cell r="H65">
            <v>4.08</v>
          </cell>
          <cell r="I65">
            <v>0</v>
          </cell>
        </row>
        <row r="66">
          <cell r="D66">
            <v>2.0399999999999991</v>
          </cell>
          <cell r="E66" t="str">
            <v>Heavy Mezzanine - Concrete Slab</v>
          </cell>
          <cell r="G66" t="str">
            <v>sf</v>
          </cell>
          <cell r="H66">
            <v>5.0999999999999996</v>
          </cell>
          <cell r="I66">
            <v>0</v>
          </cell>
        </row>
        <row r="67">
          <cell r="D67">
            <v>2.0499999999999989</v>
          </cell>
          <cell r="E67" t="str">
            <v>Heavy Mezzanine - Finishes, Misc. items</v>
          </cell>
          <cell r="G67" t="str">
            <v>sf</v>
          </cell>
          <cell r="H67">
            <v>6.12</v>
          </cell>
          <cell r="I67">
            <v>0</v>
          </cell>
        </row>
        <row r="68">
          <cell r="D68">
            <v>2.0599999999999987</v>
          </cell>
          <cell r="E68" t="str">
            <v>Light Mezzanine - Structural Steel - 9600 sf</v>
          </cell>
          <cell r="G68" t="str">
            <v>tons</v>
          </cell>
          <cell r="H68">
            <v>3060</v>
          </cell>
          <cell r="I68">
            <v>0</v>
          </cell>
        </row>
        <row r="69">
          <cell r="D69">
            <v>2.0699999999999985</v>
          </cell>
          <cell r="E69" t="str">
            <v>Light Mezzanine - Steel Deck</v>
          </cell>
          <cell r="G69" t="str">
            <v>sf</v>
          </cell>
          <cell r="H69">
            <v>3.5700000000000003</v>
          </cell>
          <cell r="I69">
            <v>0</v>
          </cell>
        </row>
        <row r="70">
          <cell r="D70">
            <v>2.0799999999999983</v>
          </cell>
          <cell r="E70" t="str">
            <v>Light Mezzanine - Concrete Slab</v>
          </cell>
          <cell r="G70" t="str">
            <v>sf</v>
          </cell>
          <cell r="H70">
            <v>5.0999999999999996</v>
          </cell>
          <cell r="I70">
            <v>0</v>
          </cell>
        </row>
        <row r="71">
          <cell r="D71">
            <v>2.0899999999999981</v>
          </cell>
          <cell r="E71" t="str">
            <v>Light Mezzanine - Finishes, Misc. items</v>
          </cell>
          <cell r="G71" t="str">
            <v>sf</v>
          </cell>
          <cell r="H71">
            <v>5.0999999999999996</v>
          </cell>
          <cell r="I71">
            <v>0</v>
          </cell>
        </row>
        <row r="72">
          <cell r="D72">
            <v>2.0999999999999979</v>
          </cell>
          <cell r="E72" t="str">
            <v>Roof Deck</v>
          </cell>
          <cell r="G72" t="str">
            <v>sf</v>
          </cell>
          <cell r="H72">
            <v>3.8250000000000002</v>
          </cell>
          <cell r="I72">
            <v>0</v>
          </cell>
        </row>
        <row r="74">
          <cell r="C74">
            <v>3</v>
          </cell>
          <cell r="D74" t="str">
            <v>Exterior Closure</v>
          </cell>
          <cell r="I74">
            <v>116184.08999999998</v>
          </cell>
        </row>
        <row r="76">
          <cell r="D76">
            <v>3.01</v>
          </cell>
          <cell r="E76" t="str">
            <v>Roll-up Doors</v>
          </cell>
          <cell r="F76">
            <v>7</v>
          </cell>
          <cell r="G76" t="str">
            <v>ea</v>
          </cell>
          <cell r="H76">
            <v>7924.8</v>
          </cell>
          <cell r="I76">
            <v>55473.599999999999</v>
          </cell>
        </row>
        <row r="77">
          <cell r="D77">
            <v>3.0199999999999996</v>
          </cell>
          <cell r="E77" t="str">
            <v>Improved Insulation</v>
          </cell>
          <cell r="F77">
            <v>28920</v>
          </cell>
          <cell r="G77" t="str">
            <v>sf</v>
          </cell>
          <cell r="H77">
            <v>1.2687499999999998</v>
          </cell>
          <cell r="I77">
            <v>36692.249999999993</v>
          </cell>
        </row>
        <row r="78">
          <cell r="D78">
            <v>3.0299999999999994</v>
          </cell>
          <cell r="E78" t="str">
            <v>Windows &amp; Glazed Walls</v>
          </cell>
          <cell r="F78">
            <v>480</v>
          </cell>
          <cell r="G78" t="str">
            <v>sf</v>
          </cell>
          <cell r="H78">
            <v>45.72</v>
          </cell>
          <cell r="I78">
            <v>21945.599999999999</v>
          </cell>
        </row>
        <row r="79">
          <cell r="D79">
            <v>3.0399999999999991</v>
          </cell>
          <cell r="E79" t="str">
            <v>Glass Blocks</v>
          </cell>
          <cell r="F79">
            <v>120</v>
          </cell>
          <cell r="G79" t="str">
            <v>ea</v>
          </cell>
          <cell r="H79">
            <v>17.271999999999998</v>
          </cell>
          <cell r="I79">
            <v>2072.64</v>
          </cell>
        </row>
        <row r="80">
          <cell r="D80">
            <v>3.0499999999999989</v>
          </cell>
          <cell r="E80" t="str">
            <v>Anti Graffiti Paint - 10' High</v>
          </cell>
          <cell r="G80" t="str">
            <v>sf</v>
          </cell>
          <cell r="H80">
            <v>1.8796000000000002</v>
          </cell>
          <cell r="I80">
            <v>0</v>
          </cell>
        </row>
        <row r="83">
          <cell r="C83">
            <v>4</v>
          </cell>
          <cell r="D83" t="str">
            <v>Roofing</v>
          </cell>
          <cell r="I83">
            <v>181575.37999999998</v>
          </cell>
        </row>
        <row r="85">
          <cell r="D85">
            <v>4.01</v>
          </cell>
          <cell r="E85" t="str">
            <v xml:space="preserve">Roof Coverings - Modify Standard </v>
          </cell>
          <cell r="F85">
            <v>27872</v>
          </cell>
          <cell r="G85" t="str">
            <v>sf</v>
          </cell>
          <cell r="H85">
            <v>1.7762499999999999</v>
          </cell>
          <cell r="I85">
            <v>49507.64</v>
          </cell>
        </row>
        <row r="86">
          <cell r="D86">
            <v>4.0199999999999996</v>
          </cell>
          <cell r="E86" t="str">
            <v>Insulation</v>
          </cell>
          <cell r="F86">
            <v>27872</v>
          </cell>
          <cell r="G86" t="str">
            <v>sf</v>
          </cell>
          <cell r="H86">
            <v>2.0299999999999998</v>
          </cell>
          <cell r="I86">
            <v>56580.159999999996</v>
          </cell>
        </row>
        <row r="87">
          <cell r="D87">
            <v>4.0299999999999994</v>
          </cell>
          <cell r="E87" t="str">
            <v>Gutters</v>
          </cell>
          <cell r="F87">
            <v>723</v>
          </cell>
          <cell r="G87" t="str">
            <v>lf</v>
          </cell>
          <cell r="H87">
            <v>14.209999999999999</v>
          </cell>
          <cell r="I87">
            <v>10273.83</v>
          </cell>
        </row>
        <row r="88">
          <cell r="D88">
            <v>4.0399999999999991</v>
          </cell>
          <cell r="E88" t="str">
            <v>Down Pipes</v>
          </cell>
          <cell r="F88">
            <v>500</v>
          </cell>
          <cell r="G88" t="str">
            <v>lf</v>
          </cell>
          <cell r="H88">
            <v>14.717499999999999</v>
          </cell>
          <cell r="I88">
            <v>7358.75</v>
          </cell>
        </row>
        <row r="89">
          <cell r="D89">
            <v>4.0499999999999989</v>
          </cell>
          <cell r="E89" t="str">
            <v>Skylights 5'x10'</v>
          </cell>
          <cell r="F89">
            <v>30</v>
          </cell>
          <cell r="G89" t="str">
            <v>ea</v>
          </cell>
          <cell r="H89">
            <v>1928.4999999999998</v>
          </cell>
          <cell r="I89">
            <v>57854.999999999993</v>
          </cell>
        </row>
        <row r="91">
          <cell r="C91">
            <v>5</v>
          </cell>
          <cell r="D91" t="str">
            <v>Interior Construction</v>
          </cell>
          <cell r="I91">
            <v>188439.552</v>
          </cell>
        </row>
        <row r="93">
          <cell r="D93">
            <v>5.01</v>
          </cell>
          <cell r="E93" t="str">
            <v>Metal Stud Framing - Interior</v>
          </cell>
          <cell r="F93">
            <v>11250</v>
          </cell>
          <cell r="G93" t="str">
            <v>sf</v>
          </cell>
          <cell r="H93">
            <v>5.08</v>
          </cell>
          <cell r="I93">
            <v>89733.119999999995</v>
          </cell>
        </row>
        <row r="94">
          <cell r="D94">
            <v>5.0199999999999996</v>
          </cell>
          <cell r="E94" t="str">
            <v>Gyp.Board Walls - Interior, Insulation, Paint</v>
          </cell>
          <cell r="F94">
            <v>11250</v>
          </cell>
          <cell r="G94" t="str">
            <v>sf</v>
          </cell>
          <cell r="H94">
            <v>5.5880000000000001</v>
          </cell>
          <cell r="I94">
            <v>98706.432000000001</v>
          </cell>
        </row>
        <row r="96">
          <cell r="C96">
            <v>6</v>
          </cell>
          <cell r="D96" t="str">
            <v>Interior Finishes</v>
          </cell>
          <cell r="I96">
            <v>48476.137499999997</v>
          </cell>
        </row>
        <row r="98">
          <cell r="D98">
            <v>6.01</v>
          </cell>
          <cell r="E98" t="str">
            <v>Floor Finishes - Seal Concrete</v>
          </cell>
          <cell r="F98">
            <v>27872</v>
          </cell>
          <cell r="G98" t="str">
            <v>sf</v>
          </cell>
          <cell r="H98">
            <v>1.3387499999999999</v>
          </cell>
          <cell r="I98">
            <v>37313.64</v>
          </cell>
        </row>
        <row r="99">
          <cell r="E99" t="str">
            <v>Floor Finishes - Corridors - VCT</v>
          </cell>
          <cell r="F99">
            <v>800</v>
          </cell>
          <cell r="G99" t="str">
            <v>sf</v>
          </cell>
          <cell r="H99">
            <v>2.6774999999999998</v>
          </cell>
          <cell r="I99">
            <v>2142</v>
          </cell>
        </row>
        <row r="100">
          <cell r="E100" t="str">
            <v>Floor Finishes - Offices - Carpet</v>
          </cell>
          <cell r="F100">
            <v>1125</v>
          </cell>
          <cell r="G100" t="str">
            <v>sf</v>
          </cell>
          <cell r="H100">
            <v>4.8194999999999997</v>
          </cell>
          <cell r="I100">
            <v>5421.9375</v>
          </cell>
        </row>
        <row r="101">
          <cell r="E101" t="str">
            <v>Floor Finishes - Restrooms - Ceramic Tiles</v>
          </cell>
          <cell r="F101">
            <v>240</v>
          </cell>
          <cell r="G101" t="str">
            <v>sf</v>
          </cell>
          <cell r="H101">
            <v>14.994</v>
          </cell>
          <cell r="I101">
            <v>3598.56</v>
          </cell>
        </row>
        <row r="104">
          <cell r="C104">
            <v>7</v>
          </cell>
          <cell r="D104" t="str">
            <v>Conveying</v>
          </cell>
          <cell r="I104">
            <v>0</v>
          </cell>
        </row>
        <row r="107">
          <cell r="C107">
            <v>8</v>
          </cell>
          <cell r="D107" t="str">
            <v>Plumbing</v>
          </cell>
          <cell r="I107">
            <v>35397.440000000002</v>
          </cell>
        </row>
        <row r="109">
          <cell r="D109">
            <v>8.01</v>
          </cell>
          <cell r="E109" t="str">
            <v xml:space="preserve">Plumbing </v>
          </cell>
          <cell r="F109">
            <v>27872</v>
          </cell>
          <cell r="G109" t="str">
            <v>sf</v>
          </cell>
          <cell r="H109">
            <v>1.27</v>
          </cell>
          <cell r="I109">
            <v>35397.440000000002</v>
          </cell>
        </row>
        <row r="111">
          <cell r="C111">
            <v>9</v>
          </cell>
          <cell r="D111" t="str">
            <v>HVAC</v>
          </cell>
          <cell r="I111">
            <v>126863.856</v>
          </cell>
        </row>
        <row r="113">
          <cell r="D113">
            <v>9.01</v>
          </cell>
          <cell r="E113" t="str">
            <v>Heating and Air Conditioning</v>
          </cell>
          <cell r="F113">
            <v>1050</v>
          </cell>
          <cell r="G113" t="str">
            <v>sf</v>
          </cell>
          <cell r="H113">
            <v>25.4</v>
          </cell>
          <cell r="I113">
            <v>26670</v>
          </cell>
        </row>
        <row r="114">
          <cell r="D114">
            <v>9.02</v>
          </cell>
          <cell r="E114" t="str">
            <v>Ventililating and Radiant Heating</v>
          </cell>
          <cell r="F114">
            <v>1000</v>
          </cell>
          <cell r="G114" t="str">
            <v>sf</v>
          </cell>
          <cell r="H114">
            <v>15.24</v>
          </cell>
          <cell r="I114">
            <v>15240</v>
          </cell>
        </row>
        <row r="115">
          <cell r="D115">
            <v>9.0299999999999994</v>
          </cell>
          <cell r="E115" t="str">
            <v>HVAC - Ventilating Fans</v>
          </cell>
          <cell r="F115">
            <v>27872</v>
          </cell>
          <cell r="G115" t="str">
            <v>sf</v>
          </cell>
          <cell r="H115">
            <v>3.048</v>
          </cell>
          <cell r="I115">
            <v>84953.856</v>
          </cell>
        </row>
        <row r="118">
          <cell r="C118">
            <v>10</v>
          </cell>
          <cell r="D118" t="str">
            <v>Fire Protection</v>
          </cell>
          <cell r="I118">
            <v>86408.767999999996</v>
          </cell>
        </row>
        <row r="120">
          <cell r="D120">
            <v>10.01</v>
          </cell>
          <cell r="E120" t="str">
            <v>Fire Protection</v>
          </cell>
          <cell r="F120">
            <v>27872</v>
          </cell>
          <cell r="G120" t="str">
            <v>sf</v>
          </cell>
          <cell r="H120">
            <v>2.794</v>
          </cell>
          <cell r="I120">
            <v>77874.368000000002</v>
          </cell>
        </row>
        <row r="121">
          <cell r="D121">
            <v>10.02</v>
          </cell>
          <cell r="E121" t="str">
            <v>Mass Notification Alarm System</v>
          </cell>
          <cell r="F121">
            <v>1050</v>
          </cell>
          <cell r="G121" t="str">
            <v>sf</v>
          </cell>
          <cell r="H121">
            <v>8.1280000000000001</v>
          </cell>
          <cell r="I121">
            <v>8534.4</v>
          </cell>
        </row>
        <row r="123">
          <cell r="C123">
            <v>11</v>
          </cell>
          <cell r="D123" t="str">
            <v>Electrical</v>
          </cell>
          <cell r="I123">
            <v>436096.4608</v>
          </cell>
        </row>
        <row r="125">
          <cell r="D125">
            <v>11.01</v>
          </cell>
          <cell r="E125" t="str">
            <v>Service and Distribution</v>
          </cell>
          <cell r="F125">
            <v>27872</v>
          </cell>
          <cell r="H125">
            <v>7.1120000000000001</v>
          </cell>
          <cell r="I125">
            <v>198225.66399999999</v>
          </cell>
        </row>
        <row r="126">
          <cell r="D126">
            <v>11.02</v>
          </cell>
          <cell r="E126" t="str">
            <v>Lighting and Power</v>
          </cell>
          <cell r="F126">
            <v>27872</v>
          </cell>
          <cell r="H126">
            <v>8.1280000000000001</v>
          </cell>
          <cell r="I126">
            <v>226543.61600000001</v>
          </cell>
        </row>
        <row r="127">
          <cell r="D127">
            <v>11.03</v>
          </cell>
          <cell r="E127" t="str">
            <v>Grounding</v>
          </cell>
          <cell r="F127">
            <v>27872</v>
          </cell>
          <cell r="H127">
            <v>0.40640000000000004</v>
          </cell>
          <cell r="I127">
            <v>11327.180800000002</v>
          </cell>
        </row>
        <row r="129">
          <cell r="C129">
            <v>12</v>
          </cell>
          <cell r="D129" t="str">
            <v>Electrical Systems</v>
          </cell>
          <cell r="I129">
            <v>226543.61600000001</v>
          </cell>
        </row>
        <row r="131">
          <cell r="D131">
            <v>12.1</v>
          </cell>
          <cell r="E131" t="str">
            <v>Data/Communications, Fire Alarm, Security</v>
          </cell>
          <cell r="F131">
            <v>27872</v>
          </cell>
          <cell r="H131">
            <v>8.1280000000000001</v>
          </cell>
          <cell r="I131">
            <v>226543.61600000001</v>
          </cell>
        </row>
        <row r="133">
          <cell r="C133">
            <v>13</v>
          </cell>
          <cell r="D133" t="str">
            <v xml:space="preserve">Equipment </v>
          </cell>
          <cell r="I133">
            <v>35113.5</v>
          </cell>
        </row>
        <row r="135">
          <cell r="D135">
            <v>13.01</v>
          </cell>
          <cell r="E135" t="str">
            <v>Dock Bumpers</v>
          </cell>
          <cell r="F135">
            <v>3</v>
          </cell>
          <cell r="G135" t="str">
            <v>sets</v>
          </cell>
          <cell r="H135">
            <v>265.2</v>
          </cell>
          <cell r="I135">
            <v>795.59999999999991</v>
          </cell>
        </row>
        <row r="136">
          <cell r="D136">
            <v>13.02</v>
          </cell>
          <cell r="E136" t="str">
            <v>Dock Levellers/Locks</v>
          </cell>
          <cell r="F136">
            <v>3</v>
          </cell>
          <cell r="G136" t="str">
            <v>ea</v>
          </cell>
          <cell r="H136">
            <v>10786.5</v>
          </cell>
          <cell r="I136">
            <v>32359.5</v>
          </cell>
        </row>
        <row r="137">
          <cell r="D137">
            <v>13.03</v>
          </cell>
          <cell r="E137" t="str">
            <v>Vehicle Restraints</v>
          </cell>
          <cell r="F137">
            <v>3</v>
          </cell>
          <cell r="G137" t="str">
            <v>sets</v>
          </cell>
          <cell r="H137">
            <v>652.79999999999995</v>
          </cell>
          <cell r="I137">
            <v>1958.3999999999999</v>
          </cell>
        </row>
        <row r="139">
          <cell r="C139">
            <v>14</v>
          </cell>
          <cell r="D139" t="str">
            <v>Furnishings</v>
          </cell>
          <cell r="I139">
            <v>0</v>
          </cell>
        </row>
        <row r="142">
          <cell r="C142">
            <v>15</v>
          </cell>
          <cell r="D142" t="str">
            <v>Special Construction</v>
          </cell>
          <cell r="I142">
            <v>127500</v>
          </cell>
        </row>
        <row r="144">
          <cell r="D144">
            <v>15.01</v>
          </cell>
          <cell r="E144" t="str">
            <v>Loading Docks</v>
          </cell>
          <cell r="F144">
            <v>1</v>
          </cell>
          <cell r="G144" t="str">
            <v>ea</v>
          </cell>
          <cell r="H144">
            <v>45900</v>
          </cell>
          <cell r="I144">
            <v>45900</v>
          </cell>
        </row>
        <row r="145">
          <cell r="D145">
            <v>15.02</v>
          </cell>
          <cell r="E145" t="str">
            <v xml:space="preserve">Canopy over Loading Dock </v>
          </cell>
          <cell r="F145">
            <v>4000</v>
          </cell>
          <cell r="G145" t="str">
            <v>sf</v>
          </cell>
          <cell r="H145">
            <v>20.399999999999999</v>
          </cell>
          <cell r="I145">
            <v>81600</v>
          </cell>
        </row>
        <row r="147">
          <cell r="C147">
            <v>16</v>
          </cell>
          <cell r="D147" t="str">
            <v>Building Sitework</v>
          </cell>
          <cell r="I147">
            <v>14158.976000000001</v>
          </cell>
        </row>
        <row r="149">
          <cell r="D149">
            <v>16.010000000000002</v>
          </cell>
          <cell r="E149" t="str">
            <v>Building Sitework</v>
          </cell>
          <cell r="F149">
            <v>27872</v>
          </cell>
          <cell r="H149">
            <v>0.50800000000000001</v>
          </cell>
          <cell r="I149">
            <v>14158.976000000001</v>
          </cell>
        </row>
        <row r="151">
          <cell r="C151">
            <v>17</v>
          </cell>
          <cell r="D151" t="str">
            <v>Landscaping</v>
          </cell>
          <cell r="I151">
            <v>14158.976000000001</v>
          </cell>
        </row>
        <row r="153">
          <cell r="D153">
            <v>17.010000000000002</v>
          </cell>
          <cell r="E153" t="str">
            <v>Landscaping</v>
          </cell>
          <cell r="F153">
            <v>27872</v>
          </cell>
          <cell r="H153">
            <v>0.50800000000000001</v>
          </cell>
          <cell r="I153">
            <v>14158.976000000001</v>
          </cell>
        </row>
        <row r="156">
          <cell r="C156">
            <v>31</v>
          </cell>
          <cell r="E156" t="str">
            <v>Subtotal A</v>
          </cell>
          <cell r="H156">
            <v>113.50808160471681</v>
          </cell>
          <cell r="I156">
            <v>3163697.2504866668</v>
          </cell>
        </row>
        <row r="157">
          <cell r="C157">
            <v>32</v>
          </cell>
          <cell r="E157" t="str">
            <v>General Conditions OH &amp; P</v>
          </cell>
          <cell r="F157">
            <v>0.23</v>
          </cell>
          <cell r="H157">
            <v>26.106858769084866</v>
          </cell>
          <cell r="I157">
            <v>727650.36761193338</v>
          </cell>
        </row>
        <row r="159">
          <cell r="E159" t="str">
            <v>Subtotal B</v>
          </cell>
          <cell r="H159">
            <v>139.61494037380169</v>
          </cell>
          <cell r="I159">
            <v>3891347.6180986003</v>
          </cell>
        </row>
        <row r="160">
          <cell r="C160">
            <v>33</v>
          </cell>
          <cell r="E160" t="str">
            <v>Local Sales Tax</v>
          </cell>
          <cell r="F160">
            <v>8.4000000000000005E-2</v>
          </cell>
          <cell r="H160">
            <v>11.727654991399342</v>
          </cell>
          <cell r="I160">
            <v>326873.19992028247</v>
          </cell>
        </row>
        <row r="162">
          <cell r="C162">
            <v>34</v>
          </cell>
          <cell r="E162" t="str">
            <v>Permits, Bonds &amp; Insurance</v>
          </cell>
          <cell r="F162">
            <v>2.5000000000000001E-2</v>
          </cell>
          <cell r="H162">
            <v>3.4903735093450421</v>
          </cell>
          <cell r="I162">
            <v>97283.690452465016</v>
          </cell>
        </row>
        <row r="164">
          <cell r="E164" t="str">
            <v>Subtotal C</v>
          </cell>
          <cell r="H164">
            <v>154.83296887454605</v>
          </cell>
          <cell r="I164">
            <v>4315504.5084713474</v>
          </cell>
        </row>
        <row r="165">
          <cell r="C165">
            <v>35</v>
          </cell>
          <cell r="E165" t="str">
            <v>Design Contingency</v>
          </cell>
          <cell r="F165">
            <v>0.2</v>
          </cell>
          <cell r="H165">
            <v>30.96659377490921</v>
          </cell>
          <cell r="I165">
            <v>863100.9016942695</v>
          </cell>
        </row>
        <row r="167">
          <cell r="E167" t="str">
            <v>Subtotal D</v>
          </cell>
          <cell r="H167">
            <v>185.79956264945528</v>
          </cell>
          <cell r="I167">
            <v>5178605.4101656172</v>
          </cell>
        </row>
        <row r="168">
          <cell r="C168">
            <v>36</v>
          </cell>
          <cell r="E168" t="str">
            <v>Escalation MOC June 2009</v>
          </cell>
          <cell r="F168">
            <v>0.12</v>
          </cell>
          <cell r="H168">
            <v>22.295947517934632</v>
          </cell>
          <cell r="I168">
            <v>621432.64921987406</v>
          </cell>
        </row>
        <row r="170">
          <cell r="E170" t="str">
            <v>Subtotal E</v>
          </cell>
          <cell r="H170">
            <v>208.0955101673899</v>
          </cell>
          <cell r="I170">
            <v>5800038.0593854915</v>
          </cell>
        </row>
        <row r="171">
          <cell r="C171">
            <v>37</v>
          </cell>
          <cell r="E171" t="str">
            <v>LEED</v>
          </cell>
          <cell r="F171">
            <v>0.02</v>
          </cell>
          <cell r="H171">
            <v>4.1619102033477988</v>
          </cell>
          <cell r="I171">
            <v>116000.76118770984</v>
          </cell>
        </row>
        <row r="173">
          <cell r="E173" t="str">
            <v>Subtoal F</v>
          </cell>
          <cell r="H173">
            <v>212.25742037073772</v>
          </cell>
          <cell r="I173">
            <v>5916038.8205732014</v>
          </cell>
        </row>
        <row r="174">
          <cell r="C174">
            <v>38</v>
          </cell>
          <cell r="E174" t="str">
            <v>Construction Contingency</v>
          </cell>
          <cell r="F174">
            <v>0.1</v>
          </cell>
          <cell r="H174">
            <v>21.225742037073772</v>
          </cell>
          <cell r="I174">
            <v>591603.88205732021</v>
          </cell>
        </row>
        <row r="176">
          <cell r="E176" t="str">
            <v>Subtotal H</v>
          </cell>
          <cell r="H176">
            <v>233.48316240781148</v>
          </cell>
          <cell r="I176">
            <v>6507642.7026305217</v>
          </cell>
        </row>
        <row r="177">
          <cell r="C177">
            <v>39</v>
          </cell>
          <cell r="E177" t="str">
            <v>Design/Engineering Fee</v>
          </cell>
          <cell r="F177">
            <v>0.1</v>
          </cell>
          <cell r="H177">
            <v>23.348316240781148</v>
          </cell>
          <cell r="I177">
            <v>650764.2702630522</v>
          </cell>
        </row>
        <row r="179">
          <cell r="C179">
            <v>40</v>
          </cell>
          <cell r="E179" t="str">
            <v>Total Cost</v>
          </cell>
          <cell r="H179">
            <v>256.83147864859262</v>
          </cell>
          <cell r="I179">
            <v>7158406.9728935743</v>
          </cell>
        </row>
        <row r="185">
          <cell r="C185">
            <v>51</v>
          </cell>
          <cell r="E185" t="str">
            <v>Civil</v>
          </cell>
          <cell r="I185">
            <v>1540939.4741866665</v>
          </cell>
        </row>
        <row r="186">
          <cell r="D186">
            <v>1</v>
          </cell>
          <cell r="E186" t="str">
            <v>Substructure</v>
          </cell>
          <cell r="H186">
            <v>503320.65818666667</v>
          </cell>
        </row>
        <row r="187">
          <cell r="D187">
            <v>2</v>
          </cell>
          <cell r="E187" t="str">
            <v>Superstructure</v>
          </cell>
          <cell r="H187">
            <v>1023459.84</v>
          </cell>
        </row>
        <row r="188">
          <cell r="D188">
            <v>16</v>
          </cell>
          <cell r="E188" t="str">
            <v>Building Sitework</v>
          </cell>
          <cell r="H188">
            <v>14158.976000000001</v>
          </cell>
        </row>
        <row r="190">
          <cell r="C190">
            <v>52</v>
          </cell>
          <cell r="E190" t="str">
            <v>Shell &amp; Core</v>
          </cell>
          <cell r="I190">
            <v>748583.92749999999</v>
          </cell>
        </row>
        <row r="191">
          <cell r="D191">
            <v>3</v>
          </cell>
          <cell r="E191" t="str">
            <v>Exterior Closure</v>
          </cell>
          <cell r="H191">
            <v>116184.08999999998</v>
          </cell>
        </row>
        <row r="192">
          <cell r="D192">
            <v>4</v>
          </cell>
          <cell r="E192" t="str">
            <v>Roofing</v>
          </cell>
          <cell r="H192">
            <v>181575.37999999998</v>
          </cell>
        </row>
        <row r="193">
          <cell r="D193">
            <v>5</v>
          </cell>
          <cell r="E193" t="str">
            <v>Interior Construction</v>
          </cell>
          <cell r="H193">
            <v>188439.552</v>
          </cell>
        </row>
        <row r="194">
          <cell r="D194">
            <v>6</v>
          </cell>
          <cell r="E194" t="str">
            <v>Interior Finishes</v>
          </cell>
          <cell r="H194">
            <v>48476.137499999997</v>
          </cell>
        </row>
        <row r="195">
          <cell r="D195">
            <v>7</v>
          </cell>
          <cell r="E195" t="str">
            <v>Conveying</v>
          </cell>
          <cell r="H195">
            <v>0</v>
          </cell>
        </row>
        <row r="196">
          <cell r="D196">
            <v>10</v>
          </cell>
          <cell r="E196" t="str">
            <v>Fire Protection</v>
          </cell>
          <cell r="H196">
            <v>86408.767999999996</v>
          </cell>
        </row>
        <row r="197">
          <cell r="D197">
            <v>15</v>
          </cell>
          <cell r="E197" t="str">
            <v>Special Construction</v>
          </cell>
          <cell r="H197">
            <v>127500</v>
          </cell>
        </row>
        <row r="199">
          <cell r="C199">
            <v>53</v>
          </cell>
          <cell r="E199" t="str">
            <v>Mechanical</v>
          </cell>
          <cell r="I199">
            <v>162261.296</v>
          </cell>
        </row>
        <row r="200">
          <cell r="D200">
            <v>8</v>
          </cell>
          <cell r="E200" t="str">
            <v>Plumbing</v>
          </cell>
          <cell r="H200">
            <v>35397.440000000002</v>
          </cell>
        </row>
        <row r="201">
          <cell r="D201">
            <v>9</v>
          </cell>
          <cell r="E201" t="str">
            <v>HVAC</v>
          </cell>
          <cell r="H201">
            <v>126863.856</v>
          </cell>
        </row>
        <row r="203">
          <cell r="C203">
            <v>54</v>
          </cell>
          <cell r="E203" t="str">
            <v>Electrical</v>
          </cell>
          <cell r="I203">
            <v>662640.07680000004</v>
          </cell>
        </row>
        <row r="204">
          <cell r="D204">
            <v>11</v>
          </cell>
          <cell r="E204" t="str">
            <v>Electrical</v>
          </cell>
          <cell r="H204">
            <v>436096.4608</v>
          </cell>
        </row>
        <row r="205">
          <cell r="D205">
            <v>12</v>
          </cell>
          <cell r="E205" t="str">
            <v>Electrical Systems</v>
          </cell>
          <cell r="H205">
            <v>226543.61600000001</v>
          </cell>
        </row>
        <row r="207">
          <cell r="C207">
            <v>55</v>
          </cell>
          <cell r="E207" t="str">
            <v>Furnishing</v>
          </cell>
          <cell r="I207">
            <v>49272.476000000002</v>
          </cell>
        </row>
        <row r="208">
          <cell r="D208">
            <v>13</v>
          </cell>
          <cell r="E208" t="str">
            <v xml:space="preserve">Equipment </v>
          </cell>
          <cell r="H208">
            <v>35113.5</v>
          </cell>
        </row>
        <row r="209">
          <cell r="D209">
            <v>14</v>
          </cell>
          <cell r="E209" t="str">
            <v>Furnishings</v>
          </cell>
          <cell r="H209">
            <v>0</v>
          </cell>
        </row>
        <row r="210">
          <cell r="D210">
            <v>17</v>
          </cell>
          <cell r="E210" t="str">
            <v>Landscaping</v>
          </cell>
          <cell r="H210">
            <v>14158.976000000001</v>
          </cell>
        </row>
        <row r="212">
          <cell r="C212">
            <v>56</v>
          </cell>
          <cell r="E212" t="str">
            <v>General Conditions &amp; Contingency</v>
          </cell>
          <cell r="I212">
            <v>3343945.4521438545</v>
          </cell>
        </row>
        <row r="213">
          <cell r="D213">
            <v>32</v>
          </cell>
          <cell r="E213" t="str">
            <v>General Conditions OH &amp; P</v>
          </cell>
          <cell r="H213">
            <v>727650.36761193338</v>
          </cell>
        </row>
        <row r="214">
          <cell r="D214">
            <v>33</v>
          </cell>
          <cell r="E214" t="str">
            <v>Local Sales Tax</v>
          </cell>
          <cell r="H214">
            <v>326873.19992028247</v>
          </cell>
        </row>
        <row r="215">
          <cell r="D215">
            <v>34</v>
          </cell>
          <cell r="E215" t="str">
            <v>Permits, Bonds &amp; Insurance</v>
          </cell>
          <cell r="H215">
            <v>97283.690452465016</v>
          </cell>
        </row>
        <row r="216">
          <cell r="D216">
            <v>35</v>
          </cell>
          <cell r="E216" t="str">
            <v>Design Contingency</v>
          </cell>
          <cell r="H216">
            <v>863100.9016942695</v>
          </cell>
        </row>
        <row r="217">
          <cell r="D217">
            <v>36</v>
          </cell>
          <cell r="E217" t="str">
            <v>Escalation MOC June 2009</v>
          </cell>
          <cell r="H217">
            <v>621432.64921987406</v>
          </cell>
        </row>
        <row r="218">
          <cell r="D218">
            <v>37</v>
          </cell>
          <cell r="E218" t="str">
            <v>LEED</v>
          </cell>
          <cell r="H218">
            <v>116000.76118770984</v>
          </cell>
        </row>
        <row r="219">
          <cell r="D219">
            <v>38</v>
          </cell>
          <cell r="E219" t="str">
            <v>Construction Contingency</v>
          </cell>
          <cell r="H219">
            <v>591603.88205732021</v>
          </cell>
        </row>
        <row r="221">
          <cell r="C221">
            <v>57</v>
          </cell>
          <cell r="E221" t="str">
            <v>Design/Engineering Fee</v>
          </cell>
          <cell r="I221">
            <v>650764.2702630522</v>
          </cell>
        </row>
        <row r="222">
          <cell r="D222">
            <v>39</v>
          </cell>
          <cell r="E222" t="str">
            <v>Design/Engineering Fee</v>
          </cell>
          <cell r="H222">
            <v>650764.2702630522</v>
          </cell>
        </row>
        <row r="224">
          <cell r="H224">
            <v>7158406.9728935743</v>
          </cell>
          <cell r="I224">
            <v>7158406.9728935733</v>
          </cell>
        </row>
        <row r="225">
          <cell r="H225" t="str">
            <v>OK</v>
          </cell>
          <cell r="I225" t="str">
            <v>OK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with Sept 30"/>
      <sheetName val="Vs Prior"/>
      <sheetName val="Amounts v BOD 8-1"/>
      <sheetName val="MWH v BOD 8-1"/>
      <sheetName val="Amounts v 2002"/>
      <sheetName val="MWH v 2002"/>
      <sheetName val="datamwh"/>
      <sheetName val="pivot"/>
      <sheetName val="pivoted data"/>
      <sheetName val="dataamounts"/>
      <sheetName val="pivot amounts"/>
      <sheetName val="pivoted am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D3" t="str">
            <v>System Load</v>
          </cell>
          <cell r="E3">
            <v>2169059.4329817998</v>
          </cell>
          <cell r="F3">
            <v>1828113.0907570799</v>
          </cell>
          <cell r="G3">
            <v>1879661.3270938301</v>
          </cell>
          <cell r="H3">
            <v>1617039.768805</v>
          </cell>
          <cell r="I3">
            <v>1557605.31231483</v>
          </cell>
          <cell r="J3">
            <v>1464758.78510336</v>
          </cell>
          <cell r="K3">
            <v>1482934.4591310199</v>
          </cell>
          <cell r="L3">
            <v>1515097.7818616901</v>
          </cell>
          <cell r="M3">
            <v>1496389.61866799</v>
          </cell>
          <cell r="N3">
            <v>1722035.1056880001</v>
          </cell>
          <cell r="O3">
            <v>1876095.6903393101</v>
          </cell>
          <cell r="P3">
            <v>2190998.1612300598</v>
          </cell>
        </row>
        <row r="4">
          <cell r="D4" t="str">
            <v>New Turbines</v>
          </cell>
          <cell r="E4">
            <v>8461.4746063911807</v>
          </cell>
          <cell r="F4">
            <v>7857.0659803868903</v>
          </cell>
          <cell r="G4">
            <v>7453.2269189113003</v>
          </cell>
          <cell r="H4">
            <v>3687.0772964504499</v>
          </cell>
          <cell r="I4">
            <v>1067.12344125654</v>
          </cell>
          <cell r="J4">
            <v>1567.0537423913099</v>
          </cell>
          <cell r="K4">
            <v>16483.881752741599</v>
          </cell>
          <cell r="L4">
            <v>20462.0824179683</v>
          </cell>
          <cell r="M4">
            <v>25301.404855093599</v>
          </cell>
          <cell r="N4">
            <v>33521.1363336184</v>
          </cell>
          <cell r="O4">
            <v>20368.928977152998</v>
          </cell>
          <cell r="P4">
            <v>18183.8629366315</v>
          </cell>
        </row>
        <row r="5">
          <cell r="D5" t="str">
            <v>Colstrip 1&amp;2</v>
          </cell>
          <cell r="E5">
            <v>198648</v>
          </cell>
          <cell r="F5">
            <v>179424</v>
          </cell>
          <cell r="G5">
            <v>198648</v>
          </cell>
          <cell r="H5">
            <v>172560</v>
          </cell>
          <cell r="I5">
            <v>105648</v>
          </cell>
          <cell r="J5">
            <v>121680</v>
          </cell>
          <cell r="K5">
            <v>198648</v>
          </cell>
          <cell r="L5">
            <v>198648</v>
          </cell>
          <cell r="M5">
            <v>192240</v>
          </cell>
          <cell r="N5">
            <v>198915</v>
          </cell>
          <cell r="O5">
            <v>192240</v>
          </cell>
          <cell r="P5">
            <v>198648</v>
          </cell>
        </row>
        <row r="6">
          <cell r="D6" t="str">
            <v>Colstrip 3&amp;4</v>
          </cell>
          <cell r="E6">
            <v>246264</v>
          </cell>
          <cell r="F6">
            <v>222432</v>
          </cell>
          <cell r="G6">
            <v>151032</v>
          </cell>
          <cell r="H6">
            <v>118635</v>
          </cell>
          <cell r="I6">
            <v>230640</v>
          </cell>
          <cell r="J6">
            <v>238320</v>
          </cell>
          <cell r="K6">
            <v>246264</v>
          </cell>
          <cell r="L6">
            <v>246264</v>
          </cell>
          <cell r="M6">
            <v>238320</v>
          </cell>
          <cell r="N6">
            <v>246595</v>
          </cell>
          <cell r="O6">
            <v>238320</v>
          </cell>
          <cell r="P6">
            <v>246264</v>
          </cell>
        </row>
        <row r="7">
          <cell r="D7" t="str">
            <v>Encogen CCCT</v>
          </cell>
          <cell r="E7">
            <v>98750.744768590797</v>
          </cell>
          <cell r="F7">
            <v>85741.5958919533</v>
          </cell>
          <cell r="G7">
            <v>96655.053309506402</v>
          </cell>
          <cell r="H7">
            <v>73857.076608487405</v>
          </cell>
          <cell r="I7">
            <v>58807.511979832801</v>
          </cell>
          <cell r="J7">
            <v>64533.640530937002</v>
          </cell>
          <cell r="K7">
            <v>106250.29199277599</v>
          </cell>
          <cell r="L7">
            <v>114686.546744746</v>
          </cell>
          <cell r="M7">
            <v>112845.606482456</v>
          </cell>
          <cell r="N7">
            <v>110591.62748671899</v>
          </cell>
          <cell r="O7">
            <v>97347.812855949596</v>
          </cell>
          <cell r="P7">
            <v>96427.505899668104</v>
          </cell>
        </row>
        <row r="8">
          <cell r="D8" t="str">
            <v>CT Total for Load</v>
          </cell>
          <cell r="E8">
            <v>16743.172492879999</v>
          </cell>
          <cell r="F8">
            <v>15522.777889884201</v>
          </cell>
          <cell r="G8">
            <v>13731.8301860421</v>
          </cell>
          <cell r="H8">
            <v>7373.2704506308301</v>
          </cell>
          <cell r="I8">
            <v>0</v>
          </cell>
          <cell r="J8">
            <v>1764.67665193272</v>
          </cell>
          <cell r="K8">
            <v>46644.985516511202</v>
          </cell>
          <cell r="L8">
            <v>62265.0795522021</v>
          </cell>
          <cell r="M8">
            <v>80835.862015166902</v>
          </cell>
          <cell r="N8">
            <v>114280.63840600599</v>
          </cell>
          <cell r="O8">
            <v>62896.809058547202</v>
          </cell>
          <cell r="P8">
            <v>50345.606342280902</v>
          </cell>
        </row>
        <row r="9">
          <cell r="D9" t="str">
            <v>PSPL Hydro</v>
          </cell>
          <cell r="E9">
            <v>111434.44784132</v>
          </cell>
          <cell r="F9">
            <v>101367.39441851201</v>
          </cell>
          <cell r="G9">
            <v>113457.89971386699</v>
          </cell>
          <cell r="H9">
            <v>97592.246186799995</v>
          </cell>
          <cell r="I9">
            <v>128521.354983667</v>
          </cell>
          <cell r="J9">
            <v>156598.90412633299</v>
          </cell>
          <cell r="K9">
            <v>148927.155065</v>
          </cell>
          <cell r="L9">
            <v>87823.782790800004</v>
          </cell>
          <cell r="M9">
            <v>52673.504000000001</v>
          </cell>
          <cell r="N9">
            <v>90601.804000000004</v>
          </cell>
          <cell r="O9">
            <v>134578.1243236</v>
          </cell>
          <cell r="P9">
            <v>138751.67965559999</v>
          </cell>
        </row>
        <row r="10">
          <cell r="D10" t="str">
            <v>Mid-Columbia</v>
          </cell>
          <cell r="E10">
            <v>676705.2</v>
          </cell>
          <cell r="F10">
            <v>497795.2</v>
          </cell>
          <cell r="G10">
            <v>597580.80000000005</v>
          </cell>
          <cell r="H10">
            <v>563130</v>
          </cell>
          <cell r="I10">
            <v>657708.4</v>
          </cell>
          <cell r="J10">
            <v>668016</v>
          </cell>
          <cell r="K10">
            <v>574058</v>
          </cell>
          <cell r="L10">
            <v>464932</v>
          </cell>
          <cell r="M10">
            <v>346164</v>
          </cell>
          <cell r="N10">
            <v>384052.8</v>
          </cell>
          <cell r="O10">
            <v>452700</v>
          </cell>
          <cell r="P10">
            <v>509020</v>
          </cell>
        </row>
        <row r="11">
          <cell r="D11" t="str">
            <v>Canadian Allocation</v>
          </cell>
          <cell r="E11">
            <v>-20832</v>
          </cell>
          <cell r="F11">
            <v>-19488</v>
          </cell>
          <cell r="G11">
            <v>-21576</v>
          </cell>
          <cell r="H11">
            <v>-30198</v>
          </cell>
          <cell r="I11">
            <v>-31248</v>
          </cell>
          <cell r="J11">
            <v>-30240</v>
          </cell>
          <cell r="K11">
            <v>-31248</v>
          </cell>
          <cell r="L11">
            <v>-28272</v>
          </cell>
          <cell r="M11">
            <v>-27360</v>
          </cell>
          <cell r="N11">
            <v>-28310</v>
          </cell>
          <cell r="O11">
            <v>-27360</v>
          </cell>
          <cell r="P11">
            <v>-28272</v>
          </cell>
        </row>
        <row r="12">
          <cell r="D12" t="str">
            <v>Baker Replacement</v>
          </cell>
          <cell r="E12">
            <v>1750</v>
          </cell>
          <cell r="F12">
            <v>1750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1750</v>
          </cell>
          <cell r="P12">
            <v>1750</v>
          </cell>
        </row>
        <row r="13">
          <cell r="D13" t="str">
            <v>BC Hydro Point Roberts</v>
          </cell>
          <cell r="E13">
            <v>2455.1999999999998</v>
          </cell>
          <cell r="F13">
            <v>2150.4</v>
          </cell>
          <cell r="G13">
            <v>1934.4</v>
          </cell>
          <cell r="H13">
            <v>1725.6</v>
          </cell>
          <cell r="I13">
            <v>1413.6</v>
          </cell>
          <cell r="J13">
            <v>1224</v>
          </cell>
          <cell r="K13">
            <v>1339.2</v>
          </cell>
          <cell r="L13">
            <v>1413.6</v>
          </cell>
          <cell r="M13">
            <v>1296</v>
          </cell>
          <cell r="N13">
            <v>1564.5</v>
          </cell>
          <cell r="O13">
            <v>2088</v>
          </cell>
          <cell r="P13">
            <v>2827.2</v>
          </cell>
        </row>
        <row r="14">
          <cell r="D14" t="str">
            <v>BPA Snohomish Conservation</v>
          </cell>
          <cell r="E14">
            <v>7616</v>
          </cell>
          <cell r="F14">
            <v>6912</v>
          </cell>
          <cell r="G14">
            <v>7616</v>
          </cell>
          <cell r="H14">
            <v>7424</v>
          </cell>
          <cell r="I14">
            <v>7616</v>
          </cell>
          <cell r="J14">
            <v>7360</v>
          </cell>
          <cell r="K14">
            <v>7616</v>
          </cell>
          <cell r="L14">
            <v>7680</v>
          </cell>
          <cell r="M14">
            <v>7296</v>
          </cell>
          <cell r="N14">
            <v>7680</v>
          </cell>
          <cell r="O14">
            <v>7360</v>
          </cell>
          <cell r="P14">
            <v>7552</v>
          </cell>
        </row>
        <row r="15">
          <cell r="D15" t="str">
            <v>Capacity Purchase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D16" t="str">
            <v>CSPE</v>
          </cell>
          <cell r="E16">
            <v>11904</v>
          </cell>
          <cell r="F16">
            <v>10012.799999999999</v>
          </cell>
          <cell r="G16">
            <v>11904</v>
          </cell>
        </row>
        <row r="17">
          <cell r="D17" t="str">
            <v>MPC Firm Contract</v>
          </cell>
          <cell r="E17">
            <v>66216</v>
          </cell>
          <cell r="F17">
            <v>59808</v>
          </cell>
          <cell r="G17">
            <v>40920</v>
          </cell>
          <cell r="H17">
            <v>32355</v>
          </cell>
          <cell r="I17">
            <v>61752</v>
          </cell>
          <cell r="J17">
            <v>64080</v>
          </cell>
          <cell r="K17">
            <v>66216</v>
          </cell>
          <cell r="L17">
            <v>66216</v>
          </cell>
          <cell r="M17">
            <v>64080</v>
          </cell>
          <cell r="N17">
            <v>66305</v>
          </cell>
          <cell r="O17">
            <v>64080</v>
          </cell>
          <cell r="P17">
            <v>66216</v>
          </cell>
        </row>
        <row r="18">
          <cell r="D18" t="str">
            <v>North Wasco</v>
          </cell>
          <cell r="E18">
            <v>2889.1</v>
          </cell>
          <cell r="F18">
            <v>2800.2</v>
          </cell>
          <cell r="G18">
            <v>3382.4</v>
          </cell>
          <cell r="H18">
            <v>3271.2</v>
          </cell>
          <cell r="I18">
            <v>3486.8</v>
          </cell>
          <cell r="J18">
            <v>3370.6</v>
          </cell>
          <cell r="K18">
            <v>3603</v>
          </cell>
          <cell r="L18">
            <v>3577.2</v>
          </cell>
          <cell r="M18">
            <v>3548.1</v>
          </cell>
          <cell r="N18">
            <v>3703.8333333333298</v>
          </cell>
          <cell r="O18">
            <v>3452.9333333333302</v>
          </cell>
          <cell r="P18">
            <v>1942.4749999999999</v>
          </cell>
        </row>
        <row r="19">
          <cell r="D19" t="str">
            <v>PG&amp;E Exchange Storage Acctg</v>
          </cell>
          <cell r="E19">
            <v>86400</v>
          </cell>
          <cell r="F19">
            <v>81000</v>
          </cell>
          <cell r="G19">
            <v>0</v>
          </cell>
          <cell r="H19">
            <v>0</v>
          </cell>
          <cell r="I19">
            <v>0</v>
          </cell>
          <cell r="J19">
            <v>-10800</v>
          </cell>
          <cell r="K19">
            <v>-66600</v>
          </cell>
          <cell r="L19">
            <v>-189000</v>
          </cell>
          <cell r="M19">
            <v>-146600</v>
          </cell>
          <cell r="N19">
            <v>0</v>
          </cell>
          <cell r="O19">
            <v>97200</v>
          </cell>
          <cell r="P19">
            <v>148400</v>
          </cell>
        </row>
        <row r="20">
          <cell r="D20" t="str">
            <v>PPL Contract 15 yr</v>
          </cell>
          <cell r="E20">
            <v>98885.6</v>
          </cell>
          <cell r="F20">
            <v>87945.600000000006</v>
          </cell>
          <cell r="G20">
            <v>98699.199999999997</v>
          </cell>
          <cell r="H20">
            <v>78194.399999999994</v>
          </cell>
          <cell r="I20">
            <v>76808</v>
          </cell>
          <cell r="J20">
            <v>74920</v>
          </cell>
          <cell r="K20">
            <v>94923.199999999997</v>
          </cell>
          <cell r="L20">
            <v>82751.199999999997</v>
          </cell>
          <cell r="M20">
            <v>85128</v>
          </cell>
          <cell r="N20">
            <v>97185.1</v>
          </cell>
        </row>
        <row r="21">
          <cell r="D21" t="str">
            <v>QF Koma Kulshan Hydro</v>
          </cell>
          <cell r="E21">
            <v>1621.3333333333301</v>
          </cell>
          <cell r="F21">
            <v>133</v>
          </cell>
          <cell r="G21">
            <v>503</v>
          </cell>
          <cell r="H21">
            <v>1350</v>
          </cell>
          <cell r="I21">
            <v>3583.3333333333298</v>
          </cell>
          <cell r="J21">
            <v>8683.6666666666697</v>
          </cell>
          <cell r="K21">
            <v>6824.3333333333303</v>
          </cell>
          <cell r="L21">
            <v>3325</v>
          </cell>
          <cell r="M21">
            <v>1128.7722222222201</v>
          </cell>
          <cell r="N21">
            <v>1744</v>
          </cell>
          <cell r="O21">
            <v>3958.5596296296299</v>
          </cell>
          <cell r="P21">
            <v>2678.6666666666702</v>
          </cell>
        </row>
        <row r="22">
          <cell r="D22" t="str">
            <v>QF March Point Cogen Phase 1</v>
          </cell>
          <cell r="E22">
            <v>63113.52</v>
          </cell>
          <cell r="F22">
            <v>55781.760000000002</v>
          </cell>
          <cell r="G22">
            <v>63113.52</v>
          </cell>
          <cell r="H22">
            <v>59037.599999999999</v>
          </cell>
          <cell r="I22">
            <v>49853.52</v>
          </cell>
          <cell r="J22">
            <v>61077.599999999999</v>
          </cell>
          <cell r="K22">
            <v>63113.52</v>
          </cell>
          <cell r="L22">
            <v>61889.52</v>
          </cell>
          <cell r="M22">
            <v>61077.599999999999</v>
          </cell>
          <cell r="N22">
            <v>63113.52</v>
          </cell>
          <cell r="O22">
            <v>61077.599999999999</v>
          </cell>
          <cell r="P22">
            <v>63113.52</v>
          </cell>
        </row>
        <row r="23">
          <cell r="D23" t="str">
            <v>QF March Point Cogen Phase 2</v>
          </cell>
          <cell r="E23">
            <v>37611.308350027502</v>
          </cell>
          <cell r="F23">
            <v>33598.937036176801</v>
          </cell>
          <cell r="G23">
            <v>37830.754633342898</v>
          </cell>
          <cell r="H23">
            <v>34461.591989947003</v>
          </cell>
          <cell r="I23">
            <v>32211.314285714299</v>
          </cell>
          <cell r="J23">
            <v>35928</v>
          </cell>
          <cell r="K23">
            <v>38504.846279659498</v>
          </cell>
          <cell r="L23">
            <v>38905.496510678597</v>
          </cell>
          <cell r="M23">
            <v>39209.837478468602</v>
          </cell>
          <cell r="N23">
            <v>41268.680308400202</v>
          </cell>
          <cell r="O23">
            <v>38187.751928383303</v>
          </cell>
          <cell r="P23">
            <v>38848.875059648701</v>
          </cell>
        </row>
        <row r="24">
          <cell r="D24" t="str">
            <v>QF Port Townsend Hydro</v>
          </cell>
          <cell r="E24">
            <v>248.92</v>
          </cell>
          <cell r="F24">
            <v>225.65992592592599</v>
          </cell>
          <cell r="G24">
            <v>274.80007407407402</v>
          </cell>
          <cell r="H24">
            <v>258.06</v>
          </cell>
          <cell r="I24">
            <v>246.34</v>
          </cell>
          <cell r="J24">
            <v>259.27333333333303</v>
          </cell>
          <cell r="K24">
            <v>258.81333333333299</v>
          </cell>
          <cell r="L24">
            <v>262.48666666666702</v>
          </cell>
          <cell r="M24">
            <v>167.74666666666701</v>
          </cell>
          <cell r="N24">
            <v>166.76666666666699</v>
          </cell>
          <cell r="O24">
            <v>161.891111111111</v>
          </cell>
          <cell r="P24">
            <v>162.76740740740701</v>
          </cell>
        </row>
        <row r="25">
          <cell r="D25" t="str">
            <v>QF Shipp Hutch Creek</v>
          </cell>
          <cell r="E25">
            <v>122.069</v>
          </cell>
          <cell r="F25">
            <v>0</v>
          </cell>
          <cell r="G25">
            <v>48.722999999999999</v>
          </cell>
          <cell r="H25">
            <v>137.28399999999999</v>
          </cell>
          <cell r="I25">
            <v>209.81100000000001</v>
          </cell>
          <cell r="J25">
            <v>374.70100000000002</v>
          </cell>
          <cell r="K25">
            <v>282.74299999999999</v>
          </cell>
          <cell r="L25">
            <v>281.77600000000001</v>
          </cell>
          <cell r="M25">
            <v>0</v>
          </cell>
          <cell r="N25">
            <v>25.204000000000001</v>
          </cell>
          <cell r="O25">
            <v>190.74199999999999</v>
          </cell>
          <cell r="P25">
            <v>58.033999999999999</v>
          </cell>
        </row>
        <row r="26">
          <cell r="D26" t="str">
            <v>QF PERC Puyallup</v>
          </cell>
          <cell r="E26">
            <v>1302</v>
          </cell>
          <cell r="F26">
            <v>1176</v>
          </cell>
          <cell r="G26">
            <v>1302</v>
          </cell>
          <cell r="H26">
            <v>1260</v>
          </cell>
          <cell r="I26">
            <v>1302</v>
          </cell>
          <cell r="J26">
            <v>1260</v>
          </cell>
          <cell r="K26">
            <v>1302</v>
          </cell>
          <cell r="L26">
            <v>1302</v>
          </cell>
          <cell r="M26">
            <v>1260</v>
          </cell>
          <cell r="N26">
            <v>1302</v>
          </cell>
          <cell r="O26">
            <v>1260</v>
          </cell>
          <cell r="P26">
            <v>1302</v>
          </cell>
        </row>
        <row r="27">
          <cell r="D27" t="str">
            <v>QF Spokane MSW</v>
          </cell>
          <cell r="E27">
            <v>12033</v>
          </cell>
          <cell r="F27">
            <v>7718</v>
          </cell>
          <cell r="G27">
            <v>12385</v>
          </cell>
          <cell r="H27">
            <v>12913</v>
          </cell>
          <cell r="I27">
            <v>12105</v>
          </cell>
          <cell r="J27">
            <v>12307</v>
          </cell>
          <cell r="K27">
            <v>11912</v>
          </cell>
          <cell r="L27">
            <v>12753</v>
          </cell>
          <cell r="M27">
            <v>12301.5789473684</v>
          </cell>
          <cell r="N27">
            <v>9912</v>
          </cell>
          <cell r="O27">
            <v>12240</v>
          </cell>
          <cell r="P27">
            <v>12602</v>
          </cell>
        </row>
        <row r="28">
          <cell r="D28" t="str">
            <v>QF Sumas</v>
          </cell>
          <cell r="E28">
            <v>65303.357239475001</v>
          </cell>
          <cell r="F28">
            <v>54826.493821491596</v>
          </cell>
          <cell r="G28">
            <v>63344.185743877402</v>
          </cell>
          <cell r="H28">
            <v>38225.0904979396</v>
          </cell>
          <cell r="I28">
            <v>27273.158667087198</v>
          </cell>
          <cell r="J28">
            <v>25787.041095046399</v>
          </cell>
          <cell r="K28">
            <v>74572.930287018302</v>
          </cell>
          <cell r="L28">
            <v>84858.994806610994</v>
          </cell>
          <cell r="M28">
            <v>84644.248545231894</v>
          </cell>
          <cell r="N28">
            <v>80614.094692817496</v>
          </cell>
          <cell r="O28">
            <v>66561.0175921833</v>
          </cell>
          <cell r="P28">
            <v>63912.475938638898</v>
          </cell>
        </row>
        <row r="29">
          <cell r="D29" t="str">
            <v>QF Sygitowicz</v>
          </cell>
          <cell r="E29">
            <v>225</v>
          </cell>
          <cell r="F29">
            <v>251</v>
          </cell>
          <cell r="G29">
            <v>255</v>
          </cell>
          <cell r="H29">
            <v>182</v>
          </cell>
          <cell r="I29">
            <v>80</v>
          </cell>
          <cell r="J29">
            <v>35</v>
          </cell>
          <cell r="K29">
            <v>13</v>
          </cell>
          <cell r="L29">
            <v>1</v>
          </cell>
          <cell r="M29">
            <v>7</v>
          </cell>
          <cell r="N29">
            <v>49</v>
          </cell>
          <cell r="O29">
            <v>118</v>
          </cell>
          <cell r="P29">
            <v>205</v>
          </cell>
        </row>
        <row r="30">
          <cell r="D30" t="str">
            <v>QF Tenaska</v>
          </cell>
          <cell r="E30">
            <v>120063.99183491799</v>
          </cell>
          <cell r="F30">
            <v>101917.370241471</v>
          </cell>
          <cell r="G30">
            <v>116645.25301077</v>
          </cell>
          <cell r="H30">
            <v>72266.2553144782</v>
          </cell>
          <cell r="I30">
            <v>0</v>
          </cell>
          <cell r="J30">
            <v>51480.230259994001</v>
          </cell>
          <cell r="K30">
            <v>137872.39187853399</v>
          </cell>
          <cell r="L30">
            <v>157546.85610275099</v>
          </cell>
          <cell r="M30">
            <v>157448.39469890599</v>
          </cell>
          <cell r="N30">
            <v>149865.71757899001</v>
          </cell>
          <cell r="O30">
            <v>123291.932409453</v>
          </cell>
          <cell r="P30">
            <v>118195.434134207</v>
          </cell>
        </row>
        <row r="31">
          <cell r="D31" t="str">
            <v>QF Twin Falls</v>
          </cell>
          <cell r="E31">
            <v>7581.2727272727298</v>
          </cell>
          <cell r="F31">
            <v>6831.6363636363603</v>
          </cell>
          <cell r="G31">
            <v>6760.3636363636397</v>
          </cell>
          <cell r="H31">
            <v>8090.4545454545496</v>
          </cell>
          <cell r="I31">
            <v>11196.4545454545</v>
          </cell>
          <cell r="J31">
            <v>9688.9090909090901</v>
          </cell>
          <cell r="K31">
            <v>4124.7272727272702</v>
          </cell>
          <cell r="L31">
            <v>575.81818181818198</v>
          </cell>
          <cell r="M31">
            <v>189</v>
          </cell>
          <cell r="N31">
            <v>1933.3636363636399</v>
          </cell>
          <cell r="O31">
            <v>4917.2727272727298</v>
          </cell>
          <cell r="P31">
            <v>8057.1818181818198</v>
          </cell>
        </row>
        <row r="32">
          <cell r="D32" t="str">
            <v>QF Weeks Falls</v>
          </cell>
          <cell r="E32">
            <v>1157.8</v>
          </cell>
          <cell r="F32">
            <v>1188.3454545454499</v>
          </cell>
          <cell r="G32">
            <v>1036.76363636364</v>
          </cell>
          <cell r="H32">
            <v>1387.01818181818</v>
          </cell>
          <cell r="I32">
            <v>2139.0727272727299</v>
          </cell>
          <cell r="J32">
            <v>1896.23636363636</v>
          </cell>
          <cell r="K32">
            <v>756.65454545454497</v>
          </cell>
          <cell r="L32">
            <v>283.45454545454601</v>
          </cell>
          <cell r="M32">
            <v>11.5818181818182</v>
          </cell>
          <cell r="N32">
            <v>341.21818181818202</v>
          </cell>
          <cell r="O32">
            <v>918.14545454545498</v>
          </cell>
          <cell r="P32">
            <v>1424.6909090909101</v>
          </cell>
        </row>
        <row r="33">
          <cell r="D33" t="str">
            <v>WNP-3 BPA Exchange Power</v>
          </cell>
          <cell r="E33">
            <v>79709</v>
          </cell>
          <cell r="F33">
            <v>72025</v>
          </cell>
          <cell r="G33">
            <v>39352</v>
          </cell>
          <cell r="H33">
            <v>38113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77148</v>
          </cell>
          <cell r="P33">
            <v>79709</v>
          </cell>
        </row>
        <row r="34">
          <cell r="D34" t="str">
            <v>WNP3 Return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D35" t="str">
            <v>WWP Contract 15 yr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Interchange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Output"/>
      <sheetName val="Sheet1"/>
      <sheetName val="ELIMIN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T_HB"/>
      <sheetName val="CT_AT"/>
      <sheetName val="CT_WP"/>
      <sheetName val="CT_JK"/>
      <sheetName val="CT_HW"/>
      <sheetName val="CT_FB"/>
      <sheetName val="CT_WS"/>
      <sheetName val="CT_LH"/>
      <sheetName val="MC1"/>
      <sheetName val="MC2"/>
      <sheetName val="MC3"/>
      <sheetName val="MC4"/>
      <sheetName val="MC3_G1"/>
      <sheetName val="MC4_G1"/>
      <sheetName val="MC3_G2"/>
      <sheetName val="MC4_G2"/>
      <sheetName val="MC3_G3"/>
      <sheetName val="MC4_G3"/>
      <sheetName val="MC_DSL"/>
      <sheetName val="Susq"/>
      <sheetName val="BI1"/>
      <sheetName val="BI2"/>
      <sheetName val="BI3"/>
      <sheetName val="BI_DSL"/>
      <sheetName val="SB4"/>
      <sheetName val="SB1_2"/>
      <sheetName val="SB1_3"/>
      <sheetName val="SB_DSL"/>
      <sheetName val="MO1"/>
      <sheetName val="MO2"/>
      <sheetName val="H17"/>
      <sheetName val="HL3"/>
      <sheetName val="EASTON"/>
      <sheetName val="LOCOPSLI"/>
      <sheetName val="Formulas"/>
      <sheetName val="Module1"/>
      <sheetName val="Module4"/>
      <sheetName val="Module3"/>
      <sheetName val="Module2"/>
      <sheetName val="Gross_to_Net"/>
      <sheetName val="UPDAT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Title Page"/>
      <sheetName val="Pro Forma Income Statement"/>
      <sheetName val="Pro Forma IS Summary"/>
      <sheetName val="BS-INPUT"/>
      <sheetName val="CF-Input"/>
      <sheetName val="Assumptions (Input)"/>
      <sheetName val="Crystal Ball In Out"/>
      <sheetName val="Sensitivity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al"/>
      <sheetName val="Manual"/>
      <sheetName val="FAQ"/>
      <sheetName val="Questionnaire"/>
      <sheetName val="GE Data"/>
      <sheetName val="Customer Data"/>
      <sheetName val="PartsFlow"/>
      <sheetName val="Offer Comp."/>
      <sheetName val="Self Perf. Chart"/>
      <sheetName val="Accumulated Offer"/>
      <sheetName val="YearByYear"/>
      <sheetName val="Self-Perf Itemization"/>
      <sheetName val="Offer Comp. Chart"/>
      <sheetName val="Questionnaire_Output"/>
      <sheetName val="PartsData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7">
          <cell r="F67">
            <v>0</v>
          </cell>
        </row>
      </sheetData>
      <sheetData sheetId="5" refreshError="1">
        <row r="10">
          <cell r="F10">
            <v>2007</v>
          </cell>
        </row>
        <row r="11">
          <cell r="F11" t="str">
            <v>Q2</v>
          </cell>
        </row>
        <row r="12">
          <cell r="F12">
            <v>10</v>
          </cell>
        </row>
        <row r="13">
          <cell r="F13">
            <v>1</v>
          </cell>
        </row>
        <row r="14">
          <cell r="F14">
            <v>0</v>
          </cell>
        </row>
        <row r="20">
          <cell r="F20" t="str">
            <v>Hours</v>
          </cell>
        </row>
        <row r="48">
          <cell r="F48">
            <v>12000</v>
          </cell>
        </row>
        <row r="49">
          <cell r="F49">
            <v>24000</v>
          </cell>
        </row>
        <row r="50">
          <cell r="F50">
            <v>48000</v>
          </cell>
        </row>
        <row r="57">
          <cell r="B57" t="str">
            <v>Turbine Identification</v>
          </cell>
        </row>
        <row r="58">
          <cell r="C58">
            <v>4000</v>
          </cell>
          <cell r="E58">
            <v>12000</v>
          </cell>
          <cell r="F58">
            <v>0</v>
          </cell>
          <cell r="G58">
            <v>0</v>
          </cell>
          <cell r="H58">
            <v>0</v>
          </cell>
          <cell r="I58" t="str">
            <v>Yes</v>
          </cell>
        </row>
        <row r="59">
          <cell r="I59" t="str">
            <v>Yes</v>
          </cell>
        </row>
        <row r="60">
          <cell r="I60" t="str">
            <v>Yes</v>
          </cell>
        </row>
        <row r="61">
          <cell r="I61" t="str">
            <v>Yes</v>
          </cell>
        </row>
        <row r="62">
          <cell r="I62" t="str">
            <v>Yes</v>
          </cell>
        </row>
        <row r="63">
          <cell r="I63" t="str">
            <v>Yes</v>
          </cell>
        </row>
        <row r="64">
          <cell r="I64" t="str">
            <v>Yes</v>
          </cell>
        </row>
        <row r="65">
          <cell r="I65" t="str">
            <v>Yes</v>
          </cell>
        </row>
        <row r="68">
          <cell r="B68" t="str">
            <v>Enter by how many gas turbines the steam turbines(s) get fed and select with which gas turbine the outage should be performed.</v>
          </cell>
        </row>
        <row r="70">
          <cell r="B70" t="str">
            <v>Steam Turbine History</v>
          </cell>
        </row>
        <row r="72">
          <cell r="D72" t="str">
            <v>Steam Turbine</v>
          </cell>
          <cell r="E72" t="str">
            <v>Fed by how many Gas Turbines?</v>
          </cell>
          <cell r="F72" t="str">
            <v>Outage with which GT?</v>
          </cell>
        </row>
        <row r="73">
          <cell r="D73" t="str">
            <v>Steam Turbine 1</v>
          </cell>
          <cell r="E73">
            <v>1</v>
          </cell>
          <cell r="F73">
            <v>297760</v>
          </cell>
        </row>
        <row r="74">
          <cell r="D74" t="str">
            <v>Steam Turbine 2</v>
          </cell>
        </row>
        <row r="75">
          <cell r="D75" t="str">
            <v>Steam Turbine 3</v>
          </cell>
        </row>
        <row r="76">
          <cell r="D76" t="str">
            <v>Steam Turbine 4</v>
          </cell>
        </row>
        <row r="77">
          <cell r="D77" t="str">
            <v>Steam Turbine 5</v>
          </cell>
        </row>
        <row r="78">
          <cell r="D78" t="str">
            <v>Steam Turbine 6</v>
          </cell>
        </row>
        <row r="79">
          <cell r="D79" t="str">
            <v>Steam Turbine 7</v>
          </cell>
        </row>
        <row r="80">
          <cell r="D80" t="str">
            <v>Steam Turbine 8</v>
          </cell>
        </row>
        <row r="81">
          <cell r="G81">
            <v>1</v>
          </cell>
        </row>
        <row r="88">
          <cell r="I88">
            <v>37440</v>
          </cell>
        </row>
        <row r="92">
          <cell r="B92" t="str">
            <v>10P ST MINOR PARTS &amp; CONS.</v>
          </cell>
        </row>
        <row r="96">
          <cell r="B96" t="str">
            <v>20P ST MINOR PARTS &amp; CONS.</v>
          </cell>
        </row>
        <row r="100">
          <cell r="B100" t="str">
            <v>30P ST MINOR PARTS &amp; CONS.</v>
          </cell>
        </row>
        <row r="104">
          <cell r="B104" t="str">
            <v>40P ST MINOR PARTS &amp; CONS.</v>
          </cell>
          <cell r="C104" t="str">
            <v>n/a</v>
          </cell>
          <cell r="E104" t="str">
            <v>n/a</v>
          </cell>
        </row>
        <row r="105">
          <cell r="C105" t="str">
            <v>n/a</v>
          </cell>
          <cell r="E105" t="str">
            <v>n/a</v>
          </cell>
        </row>
        <row r="109">
          <cell r="C109">
            <v>0</v>
          </cell>
          <cell r="E109">
            <v>4</v>
          </cell>
        </row>
        <row r="110">
          <cell r="C110">
            <v>0</v>
          </cell>
          <cell r="E110">
            <v>3</v>
          </cell>
        </row>
        <row r="111">
          <cell r="C111">
            <v>0</v>
          </cell>
          <cell r="E111">
            <v>3</v>
          </cell>
        </row>
        <row r="112">
          <cell r="C112">
            <v>0</v>
          </cell>
          <cell r="E112">
            <v>3</v>
          </cell>
        </row>
        <row r="114">
          <cell r="C114">
            <v>0</v>
          </cell>
          <cell r="E114">
            <v>3</v>
          </cell>
        </row>
        <row r="115">
          <cell r="C115">
            <v>0</v>
          </cell>
          <cell r="E115">
            <v>3</v>
          </cell>
        </row>
        <row r="116">
          <cell r="B116" t="str">
            <v>BUCKETS: STAGE 3</v>
          </cell>
          <cell r="C116">
            <v>0</v>
          </cell>
          <cell r="D116">
            <v>3</v>
          </cell>
          <cell r="E116">
            <v>3</v>
          </cell>
          <cell r="F116">
            <v>251552</v>
          </cell>
          <cell r="G116">
            <v>251552</v>
          </cell>
          <cell r="H116">
            <v>2520493.6</v>
          </cell>
          <cell r="I116">
            <v>2520493.6</v>
          </cell>
        </row>
        <row r="117">
          <cell r="C117">
            <v>0</v>
          </cell>
          <cell r="E117">
            <v>2</v>
          </cell>
        </row>
        <row r="118">
          <cell r="C118">
            <v>0</v>
          </cell>
          <cell r="E118">
            <v>2</v>
          </cell>
        </row>
        <row r="119">
          <cell r="B119" t="str">
            <v>NOZZLES: STAGE 3</v>
          </cell>
          <cell r="C119">
            <v>0</v>
          </cell>
          <cell r="D119">
            <v>3</v>
          </cell>
          <cell r="E119">
            <v>3</v>
          </cell>
          <cell r="F119">
            <v>56864</v>
          </cell>
          <cell r="G119">
            <v>56864</v>
          </cell>
          <cell r="H119">
            <v>1642250.4000000001</v>
          </cell>
          <cell r="I119">
            <v>1642250.4000000001</v>
          </cell>
        </row>
        <row r="120">
          <cell r="C120">
            <v>0</v>
          </cell>
          <cell r="E120">
            <v>2</v>
          </cell>
        </row>
        <row r="121">
          <cell r="C121">
            <v>0</v>
          </cell>
          <cell r="E121">
            <v>2</v>
          </cell>
        </row>
        <row r="122">
          <cell r="B122" t="str">
            <v>SHROUDS: STAGE 3</v>
          </cell>
          <cell r="C122">
            <v>0</v>
          </cell>
          <cell r="D122">
            <v>3</v>
          </cell>
          <cell r="E122">
            <v>3</v>
          </cell>
          <cell r="F122">
            <v>73159.199999999997</v>
          </cell>
          <cell r="G122">
            <v>73159.199999999997</v>
          </cell>
          <cell r="H122">
            <v>467299.2</v>
          </cell>
          <cell r="I122">
            <v>467299.2</v>
          </cell>
        </row>
        <row r="132">
          <cell r="B132" t="str">
            <v>FUEL NOZZLE ASMBY</v>
          </cell>
        </row>
        <row r="133">
          <cell r="B133" t="str">
            <v>COMBUSTION LINERS</v>
          </cell>
        </row>
        <row r="134">
          <cell r="B134" t="str">
            <v>TRANSITION PIECES</v>
          </cell>
        </row>
        <row r="135">
          <cell r="B135" t="str">
            <v>FUEL NOZZLE TIPS</v>
          </cell>
        </row>
        <row r="137">
          <cell r="B137" t="str">
            <v>BUCKETS: STAGE 1</v>
          </cell>
        </row>
        <row r="138">
          <cell r="B138" t="str">
            <v>BUCKETS: STAGE 2</v>
          </cell>
        </row>
        <row r="139">
          <cell r="B139" t="str">
            <v>BUCKETS: STAGE 3</v>
          </cell>
          <cell r="C139" t="str">
            <v>Leave in GT</v>
          </cell>
          <cell r="D139" t="str">
            <v>Repair</v>
          </cell>
          <cell r="E139" t="str">
            <v>Repair</v>
          </cell>
          <cell r="F139" t="str">
            <v>Repair</v>
          </cell>
          <cell r="G139" t="str">
            <v>Repair</v>
          </cell>
          <cell r="H139" t="str">
            <v>Repair</v>
          </cell>
          <cell r="I139" t="str">
            <v>Repair</v>
          </cell>
        </row>
        <row r="140">
          <cell r="B140" t="str">
            <v>NOZZLES: STAGE 1</v>
          </cell>
        </row>
        <row r="141">
          <cell r="B141" t="str">
            <v>NOZZLES: STAGE 2</v>
          </cell>
        </row>
        <row r="142">
          <cell r="B142" t="str">
            <v>NOZZLES: STAGE 3</v>
          </cell>
          <cell r="C142" t="str">
            <v>Leave in GT</v>
          </cell>
          <cell r="D142" t="str">
            <v>Repair</v>
          </cell>
          <cell r="E142" t="str">
            <v>Repair</v>
          </cell>
          <cell r="F142" t="str">
            <v>Repair</v>
          </cell>
          <cell r="G142" t="str">
            <v>Repair</v>
          </cell>
          <cell r="H142" t="str">
            <v>Repair</v>
          </cell>
          <cell r="I142" t="str">
            <v>Repair</v>
          </cell>
        </row>
        <row r="143">
          <cell r="B143" t="str">
            <v>SHROUDS: STAGE 1</v>
          </cell>
        </row>
        <row r="144">
          <cell r="B144" t="str">
            <v>SHROUDS: STAGE 2</v>
          </cell>
        </row>
        <row r="145">
          <cell r="B145" t="str">
            <v>SHROUDS: STAGE 3</v>
          </cell>
          <cell r="C145" t="str">
            <v>Leave in GT</v>
          </cell>
          <cell r="D145" t="str">
            <v>Repair</v>
          </cell>
          <cell r="E145" t="str">
            <v>Repair</v>
          </cell>
          <cell r="F145" t="str">
            <v>Repair</v>
          </cell>
          <cell r="G145" t="str">
            <v>Repair</v>
          </cell>
          <cell r="H145" t="str">
            <v>Repair</v>
          </cell>
          <cell r="I145" t="str">
            <v>Repair</v>
          </cell>
        </row>
        <row r="152">
          <cell r="I152" t="str">
            <v>BUCKETS: STAGE 3</v>
          </cell>
        </row>
        <row r="153">
          <cell r="B153" t="str">
            <v>Total Intervals</v>
          </cell>
          <cell r="I153">
            <v>3</v>
          </cell>
        </row>
        <row r="154">
          <cell r="I154">
            <v>0</v>
          </cell>
        </row>
        <row r="161">
          <cell r="B161">
            <v>0</v>
          </cell>
        </row>
        <row r="162">
          <cell r="B162" t="str">
            <v>Inventory 1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 t="str">
            <v>No Part</v>
          </cell>
          <cell r="H162" t="str">
            <v>No Part</v>
          </cell>
          <cell r="I162" t="str">
            <v>No Part</v>
          </cell>
        </row>
        <row r="163">
          <cell r="C163" t="str">
            <v>No Part</v>
          </cell>
          <cell r="D163" t="str">
            <v>No Part</v>
          </cell>
          <cell r="E163" t="str">
            <v>No Part</v>
          </cell>
          <cell r="F163" t="str">
            <v>No Part</v>
          </cell>
          <cell r="G163" t="str">
            <v>No Part</v>
          </cell>
          <cell r="H163" t="str">
            <v>No Part</v>
          </cell>
          <cell r="I163" t="str">
            <v>No Part</v>
          </cell>
        </row>
        <row r="164">
          <cell r="C164" t="str">
            <v>No Part</v>
          </cell>
          <cell r="D164" t="str">
            <v>No Part</v>
          </cell>
          <cell r="E164" t="str">
            <v>No Part</v>
          </cell>
          <cell r="F164" t="str">
            <v>No Part</v>
          </cell>
          <cell r="G164" t="str">
            <v>No Part</v>
          </cell>
          <cell r="H164" t="str">
            <v>No Part</v>
          </cell>
          <cell r="I164" t="str">
            <v>No Part</v>
          </cell>
        </row>
        <row r="165">
          <cell r="C165" t="str">
            <v>No Part</v>
          </cell>
          <cell r="D165" t="str">
            <v>No Part</v>
          </cell>
          <cell r="E165" t="str">
            <v>No Part</v>
          </cell>
          <cell r="F165" t="str">
            <v>No Part</v>
          </cell>
          <cell r="G165" t="str">
            <v>No Part</v>
          </cell>
          <cell r="H165" t="str">
            <v>No Part</v>
          </cell>
          <cell r="I165" t="str">
            <v>No Part</v>
          </cell>
        </row>
        <row r="166">
          <cell r="C166" t="str">
            <v>No Part</v>
          </cell>
          <cell r="D166" t="str">
            <v>No Part</v>
          </cell>
          <cell r="E166" t="str">
            <v>No Part</v>
          </cell>
          <cell r="F166" t="str">
            <v>No Part</v>
          </cell>
          <cell r="G166" t="str">
            <v>No Part</v>
          </cell>
          <cell r="H166" t="str">
            <v>No Part</v>
          </cell>
          <cell r="I166" t="str">
            <v>No Part</v>
          </cell>
        </row>
        <row r="167">
          <cell r="C167" t="str">
            <v>No Part</v>
          </cell>
          <cell r="D167" t="str">
            <v>No Part</v>
          </cell>
          <cell r="E167" t="str">
            <v>No Part</v>
          </cell>
          <cell r="F167" t="str">
            <v>No Part</v>
          </cell>
          <cell r="G167" t="str">
            <v>No Part</v>
          </cell>
          <cell r="H167" t="str">
            <v>No Part</v>
          </cell>
          <cell r="I167" t="str">
            <v>No Part</v>
          </cell>
        </row>
        <row r="168">
          <cell r="C168" t="str">
            <v>No Part</v>
          </cell>
          <cell r="D168" t="str">
            <v>No Part</v>
          </cell>
          <cell r="E168" t="str">
            <v>No Part</v>
          </cell>
          <cell r="F168" t="str">
            <v>No Part</v>
          </cell>
          <cell r="G168" t="str">
            <v>No Part</v>
          </cell>
          <cell r="H168" t="str">
            <v>No Part</v>
          </cell>
          <cell r="I168" t="str">
            <v>No Part</v>
          </cell>
        </row>
        <row r="169">
          <cell r="C169" t="str">
            <v>No Part</v>
          </cell>
          <cell r="D169" t="str">
            <v>No Part</v>
          </cell>
          <cell r="E169" t="str">
            <v>No Part</v>
          </cell>
          <cell r="F169" t="str">
            <v>No Part</v>
          </cell>
          <cell r="G169" t="str">
            <v>No Part</v>
          </cell>
          <cell r="H169" t="str">
            <v>No Part</v>
          </cell>
          <cell r="I169" t="str">
            <v>No Part</v>
          </cell>
        </row>
        <row r="174">
          <cell r="E174" t="str">
            <v>NOZZLES: STAGE 3</v>
          </cell>
          <cell r="H174" t="str">
            <v>SHROUDS: STAGE 3</v>
          </cell>
        </row>
        <row r="175">
          <cell r="B175" t="str">
            <v>Total Intervals</v>
          </cell>
          <cell r="E175">
            <v>3</v>
          </cell>
          <cell r="H175">
            <v>3</v>
          </cell>
        </row>
        <row r="176">
          <cell r="E176">
            <v>0</v>
          </cell>
          <cell r="H176">
            <v>0</v>
          </cell>
        </row>
        <row r="183">
          <cell r="B183">
            <v>0</v>
          </cell>
        </row>
        <row r="184">
          <cell r="B184" t="str">
            <v>Inventory 1</v>
          </cell>
          <cell r="C184" t="str">
            <v>No Part</v>
          </cell>
          <cell r="D184" t="str">
            <v>No Part</v>
          </cell>
          <cell r="E184" t="str">
            <v>No Part</v>
          </cell>
          <cell r="F184" t="str">
            <v>No Part</v>
          </cell>
          <cell r="G184" t="str">
            <v>No Part</v>
          </cell>
          <cell r="H184" t="str">
            <v>No Part</v>
          </cell>
        </row>
        <row r="185">
          <cell r="C185" t="str">
            <v>No Part</v>
          </cell>
          <cell r="D185" t="str">
            <v>No Part</v>
          </cell>
          <cell r="E185" t="str">
            <v>No Part</v>
          </cell>
          <cell r="F185" t="str">
            <v>No Part</v>
          </cell>
          <cell r="G185" t="str">
            <v>No Part</v>
          </cell>
          <cell r="H185" t="str">
            <v>No Part</v>
          </cell>
        </row>
        <row r="186">
          <cell r="C186" t="str">
            <v>No Part</v>
          </cell>
          <cell r="D186" t="str">
            <v>No Part</v>
          </cell>
          <cell r="E186" t="str">
            <v>No Part</v>
          </cell>
          <cell r="F186" t="str">
            <v>No Part</v>
          </cell>
          <cell r="G186" t="str">
            <v>No Part</v>
          </cell>
          <cell r="H186" t="str">
            <v>No Part</v>
          </cell>
        </row>
        <row r="187">
          <cell r="C187" t="str">
            <v>No Part</v>
          </cell>
          <cell r="D187" t="str">
            <v>No Part</v>
          </cell>
          <cell r="E187" t="str">
            <v>No Part</v>
          </cell>
          <cell r="F187" t="str">
            <v>No Part</v>
          </cell>
          <cell r="G187" t="str">
            <v>No Part</v>
          </cell>
          <cell r="H187" t="str">
            <v>No Part</v>
          </cell>
        </row>
        <row r="188">
          <cell r="C188" t="str">
            <v>No Part</v>
          </cell>
          <cell r="D188" t="str">
            <v>No Part</v>
          </cell>
          <cell r="E188" t="str">
            <v>No Part</v>
          </cell>
          <cell r="F188" t="str">
            <v>No Part</v>
          </cell>
          <cell r="G188" t="str">
            <v>No Part</v>
          </cell>
          <cell r="H188" t="str">
            <v>No Part</v>
          </cell>
        </row>
        <row r="189">
          <cell r="C189" t="str">
            <v>No Part</v>
          </cell>
          <cell r="D189" t="str">
            <v>No Part</v>
          </cell>
          <cell r="E189" t="str">
            <v>No Part</v>
          </cell>
          <cell r="F189" t="str">
            <v>No Part</v>
          </cell>
          <cell r="G189" t="str">
            <v>No Part</v>
          </cell>
          <cell r="H189" t="str">
            <v>No Part</v>
          </cell>
        </row>
        <row r="190">
          <cell r="C190" t="str">
            <v>No Part</v>
          </cell>
          <cell r="D190" t="str">
            <v>No Part</v>
          </cell>
          <cell r="E190" t="str">
            <v>No Part</v>
          </cell>
          <cell r="F190" t="str">
            <v>No Part</v>
          </cell>
          <cell r="G190" t="str">
            <v>No Part</v>
          </cell>
          <cell r="H190" t="str">
            <v>No Part</v>
          </cell>
        </row>
        <row r="191">
          <cell r="C191" t="str">
            <v>No Part</v>
          </cell>
          <cell r="D191" t="str">
            <v>No Part</v>
          </cell>
          <cell r="E191" t="str">
            <v>No Part</v>
          </cell>
          <cell r="F191" t="str">
            <v>No Part</v>
          </cell>
          <cell r="G191" t="str">
            <v>No Part</v>
          </cell>
          <cell r="H191" t="str">
            <v>No Part</v>
          </cell>
        </row>
        <row r="194">
          <cell r="B194" t="str">
            <v>Operational Spares: Enter your assumed rate, in dollars. (OP Spares are not scheduled like other parts. GE usually assumes a replenishment rate of 10% per year.) [OP Spares may include Gas Turbine (GT) and Steam Turbine (ST-G) OP Spares, Load Gear (LD GEA</v>
          </cell>
        </row>
        <row r="196">
          <cell r="B196" t="str">
            <v>OP Spares Replenishment</v>
          </cell>
        </row>
        <row r="197">
          <cell r="D197" t="str">
            <v>Year</v>
          </cell>
          <cell r="E197" t="str">
            <v>Standard</v>
          </cell>
          <cell r="F197" t="str">
            <v>Customer Input</v>
          </cell>
        </row>
        <row r="198">
          <cell r="D198">
            <v>2007</v>
          </cell>
          <cell r="E198">
            <v>0</v>
          </cell>
        </row>
        <row r="199">
          <cell r="D199">
            <v>2008</v>
          </cell>
          <cell r="E199">
            <v>0</v>
          </cell>
        </row>
        <row r="200">
          <cell r="D200">
            <v>2009</v>
          </cell>
          <cell r="E200">
            <v>0</v>
          </cell>
        </row>
        <row r="201">
          <cell r="D201">
            <v>2010</v>
          </cell>
          <cell r="E201">
            <v>0</v>
          </cell>
        </row>
        <row r="202">
          <cell r="D202">
            <v>2011</v>
          </cell>
          <cell r="E202">
            <v>0</v>
          </cell>
        </row>
        <row r="203">
          <cell r="D203">
            <v>2012</v>
          </cell>
          <cell r="E203">
            <v>0</v>
          </cell>
        </row>
        <row r="204">
          <cell r="D204">
            <v>2013</v>
          </cell>
          <cell r="E204">
            <v>0</v>
          </cell>
        </row>
        <row r="205">
          <cell r="D205">
            <v>2014</v>
          </cell>
          <cell r="E205">
            <v>0</v>
          </cell>
        </row>
        <row r="206">
          <cell r="D206">
            <v>2015</v>
          </cell>
          <cell r="E206">
            <v>0</v>
          </cell>
        </row>
        <row r="207">
          <cell r="D207">
            <v>2016</v>
          </cell>
          <cell r="E207">
            <v>0</v>
          </cell>
        </row>
        <row r="208">
          <cell r="D208">
            <v>2017</v>
          </cell>
          <cell r="E208">
            <v>0</v>
          </cell>
        </row>
        <row r="209">
          <cell r="D209">
            <v>2018</v>
          </cell>
          <cell r="E209">
            <v>0</v>
          </cell>
        </row>
        <row r="210">
          <cell r="D210">
            <v>2019</v>
          </cell>
          <cell r="E210">
            <v>0</v>
          </cell>
        </row>
        <row r="211">
          <cell r="D211">
            <v>2020</v>
          </cell>
          <cell r="E211">
            <v>0</v>
          </cell>
        </row>
        <row r="212">
          <cell r="D212">
            <v>2021</v>
          </cell>
          <cell r="E212">
            <v>0</v>
          </cell>
        </row>
        <row r="213">
          <cell r="D213">
            <v>2022</v>
          </cell>
          <cell r="E213">
            <v>0</v>
          </cell>
        </row>
        <row r="214">
          <cell r="D214">
            <v>2023</v>
          </cell>
          <cell r="E214">
            <v>0</v>
          </cell>
        </row>
        <row r="215">
          <cell r="D215">
            <v>2024</v>
          </cell>
          <cell r="E215">
            <v>0</v>
          </cell>
        </row>
        <row r="216">
          <cell r="D216">
            <v>2025</v>
          </cell>
          <cell r="E216">
            <v>0</v>
          </cell>
        </row>
        <row r="224">
          <cell r="F224">
            <v>0</v>
          </cell>
        </row>
        <row r="231">
          <cell r="F231">
            <v>0</v>
          </cell>
        </row>
        <row r="243">
          <cell r="F243">
            <v>171000</v>
          </cell>
        </row>
        <row r="247">
          <cell r="G247">
            <v>0</v>
          </cell>
        </row>
      </sheetData>
      <sheetData sheetId="6" refreshError="1">
        <row r="7">
          <cell r="D7" t="str">
            <v>INITIAL</v>
          </cell>
        </row>
        <row r="9">
          <cell r="B9" t="str">
            <v>297760: FFH - Analysis Start to Interval End</v>
          </cell>
          <cell r="E9">
            <v>12000</v>
          </cell>
          <cell r="F9">
            <v>13000</v>
          </cell>
          <cell r="G9">
            <v>14000</v>
          </cell>
          <cell r="H9">
            <v>15000</v>
          </cell>
          <cell r="I9">
            <v>16000</v>
          </cell>
          <cell r="J9">
            <v>17000</v>
          </cell>
          <cell r="K9">
            <v>18000</v>
          </cell>
          <cell r="L9">
            <v>19000</v>
          </cell>
          <cell r="M9">
            <v>20000</v>
          </cell>
          <cell r="N9">
            <v>21000</v>
          </cell>
          <cell r="O9">
            <v>22000</v>
          </cell>
          <cell r="P9">
            <v>23000</v>
          </cell>
          <cell r="Q9">
            <v>24000</v>
          </cell>
          <cell r="R9">
            <v>25000</v>
          </cell>
          <cell r="S9">
            <v>26000</v>
          </cell>
          <cell r="T9">
            <v>27000</v>
          </cell>
          <cell r="U9">
            <v>28000</v>
          </cell>
          <cell r="V9">
            <v>29000</v>
          </cell>
          <cell r="W9">
            <v>30000</v>
          </cell>
          <cell r="X9">
            <v>31000</v>
          </cell>
          <cell r="Y9">
            <v>32000</v>
          </cell>
          <cell r="Z9">
            <v>33000</v>
          </cell>
          <cell r="AA9">
            <v>34000</v>
          </cell>
          <cell r="AB9">
            <v>35000</v>
          </cell>
          <cell r="AC9">
            <v>36000</v>
          </cell>
          <cell r="AD9">
            <v>37000</v>
          </cell>
          <cell r="AE9">
            <v>38000</v>
          </cell>
          <cell r="AF9">
            <v>39000</v>
          </cell>
          <cell r="AG9">
            <v>40000</v>
          </cell>
          <cell r="AH9">
            <v>41000</v>
          </cell>
          <cell r="AI9">
            <v>42000</v>
          </cell>
          <cell r="AJ9">
            <v>43000</v>
          </cell>
          <cell r="AK9">
            <v>44000</v>
          </cell>
          <cell r="AL9">
            <v>45000</v>
          </cell>
          <cell r="AM9">
            <v>46000</v>
          </cell>
          <cell r="AN9">
            <v>47000</v>
          </cell>
          <cell r="AO9">
            <v>48000</v>
          </cell>
          <cell r="AP9">
            <v>49000</v>
          </cell>
          <cell r="AQ9">
            <v>50000</v>
          </cell>
          <cell r="AR9">
            <v>51000</v>
          </cell>
          <cell r="AS9">
            <v>52000</v>
          </cell>
          <cell r="AT9">
            <v>53000</v>
          </cell>
          <cell r="AU9">
            <v>54000</v>
          </cell>
          <cell r="AV9">
            <v>55000</v>
          </cell>
          <cell r="AW9">
            <v>56000</v>
          </cell>
          <cell r="AX9">
            <v>57000</v>
          </cell>
          <cell r="AY9">
            <v>58000</v>
          </cell>
          <cell r="AZ9">
            <v>59000</v>
          </cell>
          <cell r="BA9">
            <v>60000</v>
          </cell>
          <cell r="BB9">
            <v>61000</v>
          </cell>
          <cell r="BC9">
            <v>62000</v>
          </cell>
          <cell r="BD9">
            <v>63000</v>
          </cell>
          <cell r="BE9">
            <v>64000</v>
          </cell>
          <cell r="BF9">
            <v>65000</v>
          </cell>
          <cell r="BG9">
            <v>66000</v>
          </cell>
          <cell r="BH9">
            <v>67000</v>
          </cell>
          <cell r="BI9">
            <v>68000</v>
          </cell>
          <cell r="BJ9">
            <v>69000</v>
          </cell>
          <cell r="BK9">
            <v>70000</v>
          </cell>
          <cell r="BL9">
            <v>71000</v>
          </cell>
          <cell r="BM9">
            <v>72000</v>
          </cell>
          <cell r="BN9">
            <v>73000</v>
          </cell>
          <cell r="BO9">
            <v>74000</v>
          </cell>
          <cell r="BP9">
            <v>75000</v>
          </cell>
          <cell r="BQ9">
            <v>76000</v>
          </cell>
          <cell r="BR9">
            <v>77000</v>
          </cell>
          <cell r="BS9">
            <v>78000</v>
          </cell>
          <cell r="BT9">
            <v>79000</v>
          </cell>
          <cell r="BU9">
            <v>80000</v>
          </cell>
          <cell r="BV9">
            <v>81000</v>
          </cell>
          <cell r="BW9">
            <v>82000</v>
          </cell>
          <cell r="BX9">
            <v>83000</v>
          </cell>
        </row>
        <row r="10">
          <cell r="F10" t="str">
            <v>CI</v>
          </cell>
          <cell r="R10" t="str">
            <v>HGP</v>
          </cell>
          <cell r="AD10" t="str">
            <v>CI</v>
          </cell>
          <cell r="AP10" t="str">
            <v>MI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</row>
        <row r="34">
          <cell r="B34" t="str">
            <v>FUEL NOZZLE ASMBY</v>
          </cell>
          <cell r="D34" t="str">
            <v>O1i0</v>
          </cell>
          <cell r="F34" t="str">
            <v>O2i0</v>
          </cell>
          <cell r="R34" t="str">
            <v>O1i1</v>
          </cell>
        </row>
        <row r="42">
          <cell r="D42" t="str">
            <v>O2i0</v>
          </cell>
          <cell r="E42" t="str">
            <v>O2i0</v>
          </cell>
          <cell r="F42" t="str">
            <v>O1i1</v>
          </cell>
          <cell r="G42" t="str">
            <v>O1i1</v>
          </cell>
          <cell r="H42" t="str">
            <v>O1i1</v>
          </cell>
          <cell r="I42" t="str">
            <v>O1i1</v>
          </cell>
          <cell r="J42" t="str">
            <v>O1i1</v>
          </cell>
          <cell r="K42" t="str">
            <v>O1i1</v>
          </cell>
          <cell r="L42" t="str">
            <v>O1i1</v>
          </cell>
          <cell r="M42" t="str">
            <v>O1i1</v>
          </cell>
          <cell r="N42" t="str">
            <v>O1i1</v>
          </cell>
          <cell r="O42" t="str">
            <v>O1i1</v>
          </cell>
          <cell r="P42" t="str">
            <v>O1i1</v>
          </cell>
          <cell r="Q42" t="str">
            <v>O1i1</v>
          </cell>
          <cell r="R42" t="str">
            <v>O2i1</v>
          </cell>
        </row>
        <row r="51">
          <cell r="F51">
            <v>1</v>
          </cell>
          <cell r="R51">
            <v>1</v>
          </cell>
        </row>
        <row r="53">
          <cell r="B53" t="str">
            <v>COMBUSTION LINERS</v>
          </cell>
          <cell r="D53" t="str">
            <v>O1i0</v>
          </cell>
          <cell r="F53" t="str">
            <v>O2i0</v>
          </cell>
          <cell r="R53" t="str">
            <v>O1i1</v>
          </cell>
        </row>
        <row r="61">
          <cell r="D61" t="str">
            <v>O2i0</v>
          </cell>
          <cell r="E61" t="str">
            <v>O2i0</v>
          </cell>
          <cell r="F61" t="str">
            <v>O1i1</v>
          </cell>
          <cell r="G61" t="str">
            <v>O1i1</v>
          </cell>
          <cell r="H61" t="str">
            <v>O1i1</v>
          </cell>
          <cell r="I61" t="str">
            <v>O1i1</v>
          </cell>
          <cell r="J61" t="str">
            <v>O1i1</v>
          </cell>
          <cell r="K61" t="str">
            <v>O1i1</v>
          </cell>
          <cell r="L61" t="str">
            <v>O1i1</v>
          </cell>
          <cell r="M61" t="str">
            <v>O1i1</v>
          </cell>
          <cell r="N61" t="str">
            <v>O1i1</v>
          </cell>
          <cell r="O61" t="str">
            <v>O1i1</v>
          </cell>
          <cell r="P61" t="str">
            <v>O1i1</v>
          </cell>
          <cell r="Q61" t="str">
            <v>O1i1</v>
          </cell>
          <cell r="R61" t="str">
            <v>O2i1</v>
          </cell>
        </row>
        <row r="70">
          <cell r="F70">
            <v>1</v>
          </cell>
          <cell r="R70">
            <v>1</v>
          </cell>
        </row>
        <row r="72">
          <cell r="B72" t="str">
            <v>TRANSITION PIECES</v>
          </cell>
          <cell r="D72" t="str">
            <v>O1i0</v>
          </cell>
          <cell r="F72" t="str">
            <v>O2i0</v>
          </cell>
          <cell r="R72" t="str">
            <v>O1i1</v>
          </cell>
        </row>
        <row r="80">
          <cell r="D80" t="str">
            <v>O2i0</v>
          </cell>
          <cell r="E80" t="str">
            <v>O2i0</v>
          </cell>
          <cell r="F80" t="str">
            <v>O1i1</v>
          </cell>
          <cell r="G80" t="str">
            <v>O1i1</v>
          </cell>
          <cell r="H80" t="str">
            <v>O1i1</v>
          </cell>
          <cell r="I80" t="str">
            <v>O1i1</v>
          </cell>
          <cell r="J80" t="str">
            <v>O1i1</v>
          </cell>
          <cell r="K80" t="str">
            <v>O1i1</v>
          </cell>
          <cell r="L80" t="str">
            <v>O1i1</v>
          </cell>
          <cell r="M80" t="str">
            <v>O1i1</v>
          </cell>
          <cell r="N80" t="str">
            <v>O1i1</v>
          </cell>
          <cell r="O80" t="str">
            <v>O1i1</v>
          </cell>
          <cell r="P80" t="str">
            <v>O1i1</v>
          </cell>
          <cell r="Q80" t="str">
            <v>O1i1</v>
          </cell>
          <cell r="R80" t="str">
            <v>O2i1</v>
          </cell>
        </row>
        <row r="89">
          <cell r="F89">
            <v>1</v>
          </cell>
          <cell r="R89">
            <v>1</v>
          </cell>
        </row>
        <row r="91">
          <cell r="B91" t="str">
            <v>FUEL NOZZLE TIPS</v>
          </cell>
          <cell r="D91" t="str">
            <v>O1i0</v>
          </cell>
          <cell r="F91" t="str">
            <v>O2i0</v>
          </cell>
          <cell r="R91" t="str">
            <v>O1i1</v>
          </cell>
        </row>
        <row r="99">
          <cell r="D99" t="str">
            <v>O2i0</v>
          </cell>
          <cell r="E99" t="str">
            <v>O2i0</v>
          </cell>
          <cell r="F99" t="str">
            <v>O1i1</v>
          </cell>
          <cell r="G99" t="str">
            <v>O1i1</v>
          </cell>
          <cell r="H99" t="str">
            <v>O1i1</v>
          </cell>
          <cell r="I99" t="str">
            <v>O1i1</v>
          </cell>
          <cell r="J99" t="str">
            <v>O1i1</v>
          </cell>
          <cell r="K99" t="str">
            <v>O1i1</v>
          </cell>
          <cell r="L99" t="str">
            <v>O1i1</v>
          </cell>
          <cell r="M99" t="str">
            <v>O1i1</v>
          </cell>
          <cell r="N99" t="str">
            <v>O1i1</v>
          </cell>
          <cell r="O99" t="str">
            <v>O1i1</v>
          </cell>
          <cell r="P99" t="str">
            <v>O1i1</v>
          </cell>
          <cell r="Q99" t="str">
            <v>O1i1</v>
          </cell>
          <cell r="R99" t="str">
            <v>O2i1</v>
          </cell>
        </row>
        <row r="108">
          <cell r="F108">
            <v>1</v>
          </cell>
          <cell r="R108">
            <v>1</v>
          </cell>
        </row>
        <row r="110">
          <cell r="B110" t="str">
            <v>BUCKETS: STAGE 1</v>
          </cell>
          <cell r="D110" t="str">
            <v>O1i0</v>
          </cell>
          <cell r="R110" t="str">
            <v>N2i0</v>
          </cell>
        </row>
        <row r="118">
          <cell r="R118" t="str">
            <v>O1i1</v>
          </cell>
        </row>
        <row r="126">
          <cell r="R126">
            <v>1</v>
          </cell>
        </row>
        <row r="127">
          <cell r="R127">
            <v>1</v>
          </cell>
        </row>
        <row r="129">
          <cell r="B129" t="str">
            <v>BUCKETS: STAGE 2</v>
          </cell>
          <cell r="D129" t="str">
            <v>O1i0</v>
          </cell>
          <cell r="R129" t="str">
            <v>N2i0</v>
          </cell>
        </row>
        <row r="137">
          <cell r="R137" t="str">
            <v>O1i1</v>
          </cell>
        </row>
        <row r="145">
          <cell r="R145">
            <v>1</v>
          </cell>
        </row>
        <row r="146">
          <cell r="R146">
            <v>1</v>
          </cell>
        </row>
        <row r="148">
          <cell r="B148" t="str">
            <v>BUCKETS: STAGE 3</v>
          </cell>
          <cell r="D148" t="str">
            <v>O1i0</v>
          </cell>
          <cell r="R148" t="str">
            <v>O1i1</v>
          </cell>
        </row>
        <row r="167">
          <cell r="B167" t="str">
            <v>NOZZLES: STAGE 1</v>
          </cell>
          <cell r="D167" t="str">
            <v>O1i0</v>
          </cell>
          <cell r="R167" t="str">
            <v>N2i0</v>
          </cell>
        </row>
        <row r="175">
          <cell r="R175" t="str">
            <v>O1i1</v>
          </cell>
        </row>
        <row r="183">
          <cell r="R183">
            <v>1</v>
          </cell>
        </row>
        <row r="184">
          <cell r="R184">
            <v>1</v>
          </cell>
        </row>
        <row r="186">
          <cell r="B186" t="str">
            <v>NOZZLES: STAGE 2</v>
          </cell>
          <cell r="D186" t="str">
            <v>O1i0</v>
          </cell>
          <cell r="R186" t="str">
            <v>N2i0</v>
          </cell>
        </row>
        <row r="194">
          <cell r="R194" t="str">
            <v>O1i1</v>
          </cell>
        </row>
        <row r="202">
          <cell r="R202">
            <v>1</v>
          </cell>
        </row>
        <row r="203">
          <cell r="R203">
            <v>1</v>
          </cell>
        </row>
        <row r="205">
          <cell r="B205" t="str">
            <v>NOZZLES: STAGE 3</v>
          </cell>
          <cell r="D205" t="str">
            <v>O1i0</v>
          </cell>
          <cell r="R205" t="str">
            <v>O1i1</v>
          </cell>
        </row>
        <row r="224">
          <cell r="B224" t="str">
            <v>SHROUDS: STAGE 1</v>
          </cell>
          <cell r="D224" t="str">
            <v>O1i0</v>
          </cell>
          <cell r="R224" t="str">
            <v>N2i0</v>
          </cell>
        </row>
        <row r="232">
          <cell r="R232" t="str">
            <v>O1i1</v>
          </cell>
        </row>
        <row r="240">
          <cell r="R240">
            <v>1</v>
          </cell>
        </row>
        <row r="241">
          <cell r="R241">
            <v>1</v>
          </cell>
        </row>
        <row r="243">
          <cell r="B243" t="str">
            <v>SHROUDS: STAGE 2</v>
          </cell>
          <cell r="D243" t="str">
            <v>O1i0</v>
          </cell>
          <cell r="R243" t="str">
            <v>O1i1</v>
          </cell>
        </row>
        <row r="262">
          <cell r="B262" t="str">
            <v>SHROUDS: STAGE 3</v>
          </cell>
          <cell r="D262" t="str">
            <v>O1i0</v>
          </cell>
          <cell r="R262" t="str">
            <v>O1i1</v>
          </cell>
        </row>
        <row r="281">
          <cell r="B281" t="str">
            <v>GENERATOR &amp; ST MAJOR</v>
          </cell>
        </row>
        <row r="300">
          <cell r="B300" t="str">
            <v>ST MINOR</v>
          </cell>
        </row>
        <row r="318">
          <cell r="A318" t="b">
            <v>0</v>
          </cell>
        </row>
        <row r="319">
          <cell r="A319" t="b">
            <v>0</v>
          </cell>
        </row>
      </sheetData>
      <sheetData sheetId="7" refreshError="1"/>
      <sheetData sheetId="8" refreshError="1"/>
      <sheetData sheetId="9" refreshError="1">
        <row r="41">
          <cell r="D41" t="str">
            <v>INITIAL</v>
          </cell>
        </row>
        <row r="45">
          <cell r="D45">
            <v>0</v>
          </cell>
        </row>
        <row r="52">
          <cell r="D52">
            <v>1405000</v>
          </cell>
        </row>
        <row r="59">
          <cell r="D5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Technology</v>
          </cell>
          <cell r="B1">
            <v>8</v>
          </cell>
          <cell r="G1" t="str">
            <v>Combustion</v>
          </cell>
          <cell r="H1">
            <v>4</v>
          </cell>
          <cell r="P1" t="str">
            <v>DataStart</v>
          </cell>
        </row>
        <row r="2">
          <cell r="A2" t="str">
            <v>PG6561B</v>
          </cell>
          <cell r="F2" t="str">
            <v>DLN 2.6 Dual Fuel -- 8K CI</v>
          </cell>
        </row>
        <row r="3">
          <cell r="A3" t="str">
            <v>PG6581B</v>
          </cell>
          <cell r="F3" t="str">
            <v>DLN 2.6 Gas Only -- 8K CI</v>
          </cell>
        </row>
        <row r="4">
          <cell r="A4" t="str">
            <v>PG7121EA</v>
          </cell>
          <cell r="F4" t="str">
            <v>DLN 2.6 Dual Fuel - 12K EL Class C  CI (FINAL)</v>
          </cell>
        </row>
        <row r="5">
          <cell r="A5" t="str">
            <v>PG9171E</v>
          </cell>
          <cell r="F5" t="str">
            <v>DLN 2.6 Gas Only - 12K EL Class C  CI (FINAL)</v>
          </cell>
        </row>
        <row r="6">
          <cell r="A6" t="str">
            <v>PG6101FA</v>
          </cell>
          <cell r="F6" t="str">
            <v/>
          </cell>
        </row>
        <row r="7">
          <cell r="A7" t="str">
            <v>PG7221FA</v>
          </cell>
          <cell r="F7" t="str">
            <v/>
          </cell>
        </row>
        <row r="8">
          <cell r="A8" t="str">
            <v>PG7231FA+</v>
          </cell>
          <cell r="F8" t="str">
            <v/>
          </cell>
        </row>
        <row r="9">
          <cell r="A9" t="str">
            <v>PG7241FA+e</v>
          </cell>
          <cell r="F9" t="str">
            <v/>
          </cell>
        </row>
        <row r="10">
          <cell r="A10" t="str">
            <v>PG9311FA</v>
          </cell>
        </row>
        <row r="11">
          <cell r="A11" t="str">
            <v>PG9351FA+e</v>
          </cell>
        </row>
        <row r="12">
          <cell r="A12" t="str">
            <v>PG5371PA</v>
          </cell>
        </row>
        <row r="13">
          <cell r="A13" t="str">
            <v/>
          </cell>
        </row>
        <row r="14">
          <cell r="A14" t="str">
            <v>SPA Version 8.0, Rev 2</v>
          </cell>
          <cell r="E14">
            <v>38718</v>
          </cell>
        </row>
        <row r="15">
          <cell r="A15">
            <v>2005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46800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19500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167000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4</v>
          </cell>
          <cell r="J24">
            <v>3</v>
          </cell>
          <cell r="K24">
            <v>0</v>
          </cell>
        </row>
        <row r="25">
          <cell r="F25">
            <v>0</v>
          </cell>
          <cell r="G25">
            <v>0</v>
          </cell>
          <cell r="H25">
            <v>163983</v>
          </cell>
          <cell r="I25">
            <v>2</v>
          </cell>
          <cell r="J25">
            <v>5</v>
          </cell>
          <cell r="K25">
            <v>2019646</v>
          </cell>
        </row>
        <row r="26">
          <cell r="F26">
            <v>0</v>
          </cell>
          <cell r="G26">
            <v>0</v>
          </cell>
          <cell r="H26">
            <v>232708</v>
          </cell>
          <cell r="I26">
            <v>3</v>
          </cell>
          <cell r="J26">
            <v>5</v>
          </cell>
          <cell r="K26">
            <v>1979475</v>
          </cell>
        </row>
        <row r="27">
          <cell r="F27">
            <v>0</v>
          </cell>
          <cell r="G27">
            <v>0</v>
          </cell>
          <cell r="H27">
            <v>14599</v>
          </cell>
          <cell r="I27">
            <v>3</v>
          </cell>
          <cell r="J27">
            <v>3</v>
          </cell>
          <cell r="K27">
            <v>1623361</v>
          </cell>
        </row>
        <row r="28">
          <cell r="F28">
            <v>0</v>
          </cell>
          <cell r="G28">
            <v>0</v>
          </cell>
          <cell r="H28">
            <v>1579011</v>
          </cell>
          <cell r="I28">
            <v>3</v>
          </cell>
          <cell r="J28">
            <v>2</v>
          </cell>
          <cell r="K28">
            <v>4371000</v>
          </cell>
        </row>
        <row r="29">
          <cell r="F29">
            <v>0</v>
          </cell>
          <cell r="G29">
            <v>0</v>
          </cell>
          <cell r="H29">
            <v>373469</v>
          </cell>
          <cell r="I29">
            <v>3</v>
          </cell>
          <cell r="J29">
            <v>3</v>
          </cell>
          <cell r="K29">
            <v>2766984</v>
          </cell>
        </row>
        <row r="30">
          <cell r="F30">
            <v>0</v>
          </cell>
          <cell r="G30">
            <v>0</v>
          </cell>
          <cell r="H30">
            <v>314440</v>
          </cell>
          <cell r="I30">
            <v>3</v>
          </cell>
          <cell r="J30">
            <v>3</v>
          </cell>
          <cell r="K30">
            <v>3150617</v>
          </cell>
        </row>
        <row r="31">
          <cell r="F31">
            <v>0</v>
          </cell>
          <cell r="G31">
            <v>0</v>
          </cell>
          <cell r="H31">
            <v>304224</v>
          </cell>
          <cell r="I31">
            <v>2</v>
          </cell>
          <cell r="J31">
            <v>2</v>
          </cell>
          <cell r="K31">
            <v>2245557</v>
          </cell>
        </row>
        <row r="32">
          <cell r="F32">
            <v>0</v>
          </cell>
          <cell r="G32">
            <v>0</v>
          </cell>
          <cell r="H32">
            <v>396172</v>
          </cell>
          <cell r="I32">
            <v>2</v>
          </cell>
          <cell r="J32">
            <v>2</v>
          </cell>
          <cell r="K32">
            <v>2155734</v>
          </cell>
        </row>
        <row r="33">
          <cell r="F33">
            <v>0</v>
          </cell>
          <cell r="G33">
            <v>0</v>
          </cell>
          <cell r="H33">
            <v>71080</v>
          </cell>
          <cell r="I33">
            <v>3</v>
          </cell>
          <cell r="J33">
            <v>3</v>
          </cell>
          <cell r="K33">
            <v>2052813</v>
          </cell>
        </row>
        <row r="34">
          <cell r="F34">
            <v>0</v>
          </cell>
          <cell r="G34">
            <v>0</v>
          </cell>
          <cell r="H34">
            <v>302972</v>
          </cell>
          <cell r="I34">
            <v>2</v>
          </cell>
          <cell r="J34">
            <v>2</v>
          </cell>
          <cell r="K34">
            <v>980852</v>
          </cell>
        </row>
        <row r="35">
          <cell r="F35">
            <v>0</v>
          </cell>
          <cell r="G35">
            <v>0</v>
          </cell>
          <cell r="H35">
            <v>90499</v>
          </cell>
          <cell r="I35">
            <v>2</v>
          </cell>
          <cell r="J35">
            <v>2</v>
          </cell>
          <cell r="K35">
            <v>682736</v>
          </cell>
        </row>
        <row r="36">
          <cell r="F36">
            <v>0</v>
          </cell>
          <cell r="G36">
            <v>0</v>
          </cell>
          <cell r="H36">
            <v>91449</v>
          </cell>
          <cell r="I36">
            <v>3</v>
          </cell>
          <cell r="J36">
            <v>3</v>
          </cell>
          <cell r="K36">
            <v>584124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59000</v>
          </cell>
        </row>
        <row r="41">
          <cell r="F41">
            <v>3</v>
          </cell>
        </row>
        <row r="44">
          <cell r="G44">
            <v>0</v>
          </cell>
          <cell r="H44">
            <v>0</v>
          </cell>
          <cell r="I44">
            <v>125190</v>
          </cell>
        </row>
        <row r="45">
          <cell r="G45">
            <v>0</v>
          </cell>
          <cell r="H45">
            <v>0</v>
          </cell>
          <cell r="I45">
            <v>310930</v>
          </cell>
        </row>
        <row r="46">
          <cell r="G46">
            <v>0</v>
          </cell>
          <cell r="H46">
            <v>0</v>
          </cell>
          <cell r="I46">
            <v>268790</v>
          </cell>
        </row>
        <row r="47">
          <cell r="G47">
            <v>0</v>
          </cell>
          <cell r="H47">
            <v>0</v>
          </cell>
          <cell r="I47">
            <v>1178792</v>
          </cell>
        </row>
        <row r="48">
          <cell r="G48">
            <v>0</v>
          </cell>
          <cell r="H48">
            <v>0</v>
          </cell>
          <cell r="I48">
            <v>200304</v>
          </cell>
        </row>
        <row r="49">
          <cell r="G49">
            <v>0</v>
          </cell>
          <cell r="H49">
            <v>0</v>
          </cell>
          <cell r="I49">
            <v>497488</v>
          </cell>
        </row>
        <row r="50">
          <cell r="G50">
            <v>0</v>
          </cell>
          <cell r="H50">
            <v>0</v>
          </cell>
          <cell r="I50">
            <v>353807</v>
          </cell>
        </row>
        <row r="51">
          <cell r="G51">
            <v>0</v>
          </cell>
          <cell r="H51">
            <v>0</v>
          </cell>
          <cell r="I51">
            <v>1522194</v>
          </cell>
        </row>
        <row r="52">
          <cell r="G52">
            <v>0</v>
          </cell>
          <cell r="H52">
            <v>0</v>
          </cell>
          <cell r="I52">
            <v>260395.203125</v>
          </cell>
        </row>
        <row r="53">
          <cell r="G53">
            <v>0</v>
          </cell>
          <cell r="H53">
            <v>0</v>
          </cell>
          <cell r="I53">
            <v>646734.375</v>
          </cell>
        </row>
        <row r="54">
          <cell r="G54">
            <v>0</v>
          </cell>
          <cell r="H54">
            <v>0</v>
          </cell>
          <cell r="I54">
            <v>412879</v>
          </cell>
        </row>
        <row r="55">
          <cell r="G55">
            <v>0</v>
          </cell>
          <cell r="H55">
            <v>0</v>
          </cell>
          <cell r="I55">
            <v>1735416</v>
          </cell>
        </row>
        <row r="56">
          <cell r="G56">
            <v>0</v>
          </cell>
          <cell r="H56">
            <v>0</v>
          </cell>
          <cell r="I56">
            <v>320486.40625</v>
          </cell>
        </row>
        <row r="57">
          <cell r="G57">
            <v>0</v>
          </cell>
          <cell r="H57">
            <v>0</v>
          </cell>
          <cell r="I57">
            <v>795980.8125</v>
          </cell>
        </row>
        <row r="58">
          <cell r="G58">
            <v>0</v>
          </cell>
          <cell r="H58">
            <v>0</v>
          </cell>
          <cell r="I58">
            <v>475316</v>
          </cell>
        </row>
        <row r="59">
          <cell r="G59">
            <v>0</v>
          </cell>
          <cell r="H59">
            <v>0</v>
          </cell>
          <cell r="I59">
            <v>1977597</v>
          </cell>
        </row>
        <row r="61">
          <cell r="C61" t="str">
            <v>STDataStart</v>
          </cell>
        </row>
        <row r="266">
          <cell r="I266" t="str">
            <v>IntervalDataStart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Rate Input"/>
      <sheetName val="PCA Graphs all periods"/>
      <sheetName val="PCA Summary Rates Chg on Date"/>
      <sheetName val="JHS-5"/>
      <sheetName val="Schedule_A-1 PCORC"/>
      <sheetName val="Schedule_A-1 GRC"/>
      <sheetName val="Reg Assets new Ex D"/>
      <sheetName val="Exhibit A-1 Original"/>
      <sheetName val="Exhibit A-2"/>
      <sheetName val="Exhibit A-3"/>
      <sheetName val="Exhibit A-4"/>
      <sheetName val="Exhibit A-5"/>
      <sheetName val="Exhibit B PCA RO RY"/>
      <sheetName val="Exhibit B PCA period 1"/>
      <sheetName val="Exh B PCA period 2"/>
      <sheetName val="Exhibit B PCA period 3"/>
      <sheetName val="Exhibit B PCA period 4"/>
      <sheetName val="Actuals PCA 1"/>
      <sheetName val="Actuals PCA 2"/>
      <sheetName val="Exhibit C"/>
      <sheetName val="Sch_X NUG Prudence 03-04"/>
      <sheetName val="Sch_X NUG Prudence 04-05"/>
      <sheetName val="Sch_X NUG Prudence 05-06"/>
      <sheetName val="Schedule_E 03-04"/>
      <sheetName val="Schedule_E 03-04 Rate Change"/>
      <sheetName val="Schedule_E 03-04 post Mar04"/>
      <sheetName val="Schedule_E 04-05 post Mar04"/>
      <sheetName val="Exhibit D NEW"/>
      <sheetName val="Exhibit E OLD"/>
      <sheetName val="Exhibit F "/>
      <sheetName val="Exhibit F data"/>
      <sheetName val="Exhibit G"/>
      <sheetName val="Reg Assets"/>
      <sheetName val="BEP  (2)"/>
      <sheetName val="Tenaska  (2)"/>
      <sheetName val="Cabot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7">
          <cell r="A77" t="str">
            <v>Line 12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2006"/>
      <sheetName val="2006-07"/>
      <sheetName val="Peaks-Old"/>
      <sheetName val="Mid-C Generation06GR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0" refreshError="1"/>
      <sheetData sheetId="21"/>
      <sheetData sheetId="22"/>
      <sheetData sheetId="23"/>
      <sheetData sheetId="24"/>
      <sheetData sheetId="25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ummy Sheet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</sheetNames>
    <sheetDataSet>
      <sheetData sheetId="0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Print Macro"/>
    </sheetNames>
    <sheetDataSet>
      <sheetData sheetId="0"/>
      <sheetData sheetId="1"/>
      <sheetData sheetId="2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gy Supply by Fuel Type"/>
      <sheetName val="#REF"/>
    </sheetNames>
    <sheetDataSet>
      <sheetData sheetId="0"/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  <sheetName val="INPUTS"/>
      <sheetName val="assumptions"/>
      <sheetName val="bond alloc"/>
      <sheetName val="Gas Curve"/>
      <sheetName val="prepayment calc"/>
      <sheetName val="cash_flow"/>
      <sheetName val="bond structuring"/>
      <sheetName val="Unearned Amount"/>
      <sheetName val="SPV_portfolio"/>
      <sheetName val="coverage_reinvest"/>
      <sheetName val="indicative project flows"/>
      <sheetName val="Cash Flow"/>
      <sheetName val="Prices"/>
      <sheetName val="Prepay Cash flow &amp; % prod"/>
      <sheetName val="surety bond sizing for supplier"/>
      <sheetName val="print macros"/>
    </sheetNames>
    <sheetDataSet>
      <sheetData sheetId="0"/>
      <sheetData sheetId="1"/>
      <sheetData sheetId="2">
        <row r="16">
          <cell r="F16">
            <v>38808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perty Taxes Project XYZ"/>
      <sheetName val="Assumptions Project XYZ"/>
      <sheetName val="Sharon's Worksheet"/>
    </sheetNames>
    <sheetDataSet>
      <sheetData sheetId="0"/>
      <sheetData sheetId="1"/>
      <sheetData sheetId="2" refreshError="1">
        <row r="1">
          <cell r="A1" t="str">
            <v>WH Expansion Project</v>
          </cell>
        </row>
        <row r="4">
          <cell r="C4">
            <v>92000000</v>
          </cell>
        </row>
      </sheetData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"/>
      <sheetName val="USD_LIBOR"/>
      <sheetName val="CAD_Rates"/>
      <sheetName val="FIM"/>
      <sheetName val="BEF"/>
      <sheetName val="EURO"/>
      <sheetName val="PTE"/>
      <sheetName val="ESP"/>
      <sheetName val="DEM"/>
      <sheetName val="ITL"/>
      <sheetName val="SEK_Rates"/>
      <sheetName val="NOK"/>
      <sheetName val="AUD_Rates"/>
      <sheetName val="FFR_Rates"/>
      <sheetName val="GBP_Rates"/>
      <sheetName val="HK_Rates"/>
      <sheetName val="ZAR"/>
      <sheetName val="Yen_Rates"/>
      <sheetName val="FromCatalyst"/>
    </sheetNames>
    <sheetDataSet>
      <sheetData sheetId="0"/>
      <sheetData sheetId="1">
        <row r="32">
          <cell r="D32">
            <v>36445</v>
          </cell>
          <cell r="E32">
            <v>5.33E-2</v>
          </cell>
        </row>
        <row r="33">
          <cell r="D33">
            <v>36453</v>
          </cell>
          <cell r="E33">
            <v>5.3699999999999998E-2</v>
          </cell>
        </row>
        <row r="34">
          <cell r="D34">
            <v>36479</v>
          </cell>
          <cell r="E34">
            <v>5.3699999999999998E-2</v>
          </cell>
        </row>
        <row r="35">
          <cell r="D35">
            <v>36507</v>
          </cell>
          <cell r="E35">
            <v>5.5E-2</v>
          </cell>
        </row>
        <row r="36">
          <cell r="D36">
            <v>36538</v>
          </cell>
          <cell r="E36">
            <v>6.1799999999999994E-2</v>
          </cell>
        </row>
        <row r="37">
          <cell r="D37">
            <v>36629</v>
          </cell>
          <cell r="E37">
            <v>6.1200000000000004E-2</v>
          </cell>
        </row>
        <row r="38">
          <cell r="D38">
            <v>36720</v>
          </cell>
          <cell r="E38">
            <v>6.1200000000000004E-2</v>
          </cell>
        </row>
        <row r="39">
          <cell r="D39">
            <v>36812</v>
          </cell>
          <cell r="E39">
            <v>6.25E-2</v>
          </cell>
        </row>
        <row r="40">
          <cell r="D40">
            <v>36907</v>
          </cell>
          <cell r="E40">
            <v>6.411E-2</v>
          </cell>
        </row>
        <row r="41">
          <cell r="D41">
            <v>36994</v>
          </cell>
          <cell r="E41">
            <v>6.4430000000000001E-2</v>
          </cell>
        </row>
        <row r="42">
          <cell r="D42">
            <v>37085</v>
          </cell>
          <cell r="E42">
            <v>6.4960000000000004E-2</v>
          </cell>
        </row>
        <row r="43">
          <cell r="D43">
            <v>37179</v>
          </cell>
          <cell r="E43">
            <v>6.5629999999999994E-2</v>
          </cell>
        </row>
        <row r="44">
          <cell r="D44">
            <v>37270</v>
          </cell>
          <cell r="E44">
            <v>6.6040000000000001E-2</v>
          </cell>
        </row>
        <row r="45">
          <cell r="D45">
            <v>37361</v>
          </cell>
          <cell r="E45">
            <v>6.6290000000000002E-2</v>
          </cell>
        </row>
        <row r="46">
          <cell r="D46">
            <v>37452</v>
          </cell>
          <cell r="E46">
            <v>6.6639999999999991E-2</v>
          </cell>
        </row>
        <row r="47">
          <cell r="D47">
            <v>37544</v>
          </cell>
          <cell r="E47">
            <v>6.7070000000000005E-2</v>
          </cell>
        </row>
        <row r="48">
          <cell r="D48">
            <v>37634</v>
          </cell>
          <cell r="E48">
            <v>6.7210000000000006E-2</v>
          </cell>
        </row>
        <row r="49">
          <cell r="D49">
            <v>37725</v>
          </cell>
          <cell r="E49">
            <v>6.7229999999999998E-2</v>
          </cell>
        </row>
        <row r="50">
          <cell r="D50">
            <v>37816</v>
          </cell>
          <cell r="E50">
            <v>6.7320000000000005E-2</v>
          </cell>
        </row>
        <row r="51">
          <cell r="D51">
            <v>37908</v>
          </cell>
          <cell r="E51">
            <v>6.7460000000000006E-2</v>
          </cell>
        </row>
        <row r="52">
          <cell r="D52">
            <v>37999</v>
          </cell>
          <cell r="E52">
            <v>6.7799999999999999E-2</v>
          </cell>
        </row>
        <row r="53">
          <cell r="D53">
            <v>38090</v>
          </cell>
          <cell r="E53">
            <v>6.8100000000000008E-2</v>
          </cell>
        </row>
        <row r="54">
          <cell r="D54">
            <v>38181</v>
          </cell>
          <cell r="E54">
            <v>6.8390000000000006E-2</v>
          </cell>
        </row>
        <row r="55">
          <cell r="D55">
            <v>38273</v>
          </cell>
          <cell r="E55">
            <v>6.8729999999999999E-2</v>
          </cell>
        </row>
        <row r="56">
          <cell r="D56">
            <v>38365</v>
          </cell>
          <cell r="E56">
            <v>6.8929999999999991E-2</v>
          </cell>
        </row>
        <row r="57">
          <cell r="D57">
            <v>38455</v>
          </cell>
          <cell r="E57">
            <v>6.9040000000000004E-2</v>
          </cell>
        </row>
        <row r="58">
          <cell r="D58">
            <v>38546</v>
          </cell>
          <cell r="E58">
            <v>6.9199999999999998E-2</v>
          </cell>
        </row>
        <row r="59">
          <cell r="D59">
            <v>38638</v>
          </cell>
          <cell r="E59">
            <v>6.9390000000000007E-2</v>
          </cell>
        </row>
        <row r="60">
          <cell r="D60">
            <v>38730</v>
          </cell>
          <cell r="E60">
            <v>6.9589999999999999E-2</v>
          </cell>
        </row>
        <row r="61">
          <cell r="D61">
            <v>38820</v>
          </cell>
          <cell r="E61">
            <v>6.971999999999999E-2</v>
          </cell>
        </row>
        <row r="62">
          <cell r="D62">
            <v>38911</v>
          </cell>
          <cell r="E62">
            <v>6.9889999999999994E-2</v>
          </cell>
        </row>
        <row r="63">
          <cell r="D63">
            <v>39003</v>
          </cell>
          <cell r="E63">
            <v>7.009E-2</v>
          </cell>
        </row>
        <row r="64">
          <cell r="D64">
            <v>39098</v>
          </cell>
          <cell r="E64">
            <v>7.0220000000000005E-2</v>
          </cell>
        </row>
        <row r="65">
          <cell r="D65">
            <v>39185</v>
          </cell>
          <cell r="E65">
            <v>7.0300000000000001E-2</v>
          </cell>
        </row>
        <row r="66">
          <cell r="D66">
            <v>39276</v>
          </cell>
          <cell r="E66">
            <v>7.041E-2</v>
          </cell>
        </row>
        <row r="67">
          <cell r="D67">
            <v>39370</v>
          </cell>
          <cell r="E67">
            <v>7.0540000000000005E-2</v>
          </cell>
        </row>
        <row r="68">
          <cell r="D68">
            <v>39552</v>
          </cell>
          <cell r="E68">
            <v>7.0860000000000006E-2</v>
          </cell>
        </row>
        <row r="69">
          <cell r="D69">
            <v>39735</v>
          </cell>
          <cell r="E69">
            <v>7.1180000000000007E-2</v>
          </cell>
        </row>
        <row r="70">
          <cell r="D70">
            <v>39916</v>
          </cell>
          <cell r="E70">
            <v>7.1349999999999997E-2</v>
          </cell>
        </row>
        <row r="71">
          <cell r="D71">
            <v>40099</v>
          </cell>
          <cell r="E71">
            <v>7.1539999999999992E-2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t Farm"/>
      <sheetName val="Financial Statements"/>
      <sheetName val="General Inputs"/>
      <sheetName val="Revenue Calculation"/>
      <sheetName val="Expenses"/>
      <sheetName val="Maintenance"/>
      <sheetName val="FFH Fees"/>
      <sheetName val="Generation &amp; Fuel"/>
      <sheetName val="Error Checks &amp; Notes"/>
      <sheetName val="Depreciation"/>
      <sheetName val="CapEx"/>
      <sheetName val="Links to Notes"/>
      <sheetName val="VOM"/>
      <sheetName val="2009 O&amp;M Budget"/>
      <sheetName val="MFGS Insurance Costs"/>
      <sheetName val="MFgS Prop Tax Est (2)"/>
      <sheetName val="Variable Gas Transport Inputs"/>
      <sheetName val="Fixed Gas Transport"/>
      <sheetName val="MFGS Capital"/>
    </sheetNames>
    <sheetDataSet>
      <sheetData sheetId="0" refreshError="1"/>
      <sheetData sheetId="1" refreshError="1"/>
      <sheetData sheetId="2" refreshError="1">
        <row r="4">
          <cell r="E4">
            <v>39783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Functions"/>
      <sheetName val="PPXLSaveData0"/>
      <sheetName val="PPXLOpen"/>
      <sheetName val="Line 3 Reg A&amp;L Rate Base"/>
      <sheetName val="Line 25 Amort Exp"/>
      <sheetName val="SAP Detail"/>
      <sheetName val="Freddy Pivot"/>
      <sheetName val="Freddy SAP"/>
    </sheetNames>
    <sheetDataSet>
      <sheetData sheetId="0"/>
      <sheetData sheetId="1"/>
      <sheetData sheetId="2"/>
      <sheetData sheetId="3">
        <row r="98">
          <cell r="D98">
            <v>120683674.99916667</v>
          </cell>
        </row>
        <row r="101">
          <cell r="D101">
            <v>16187500</v>
          </cell>
        </row>
        <row r="132">
          <cell r="D132">
            <v>316142370.37166673</v>
          </cell>
        </row>
      </sheetData>
      <sheetData sheetId="4">
        <row r="9">
          <cell r="AB9">
            <v>6497393.4299999997</v>
          </cell>
        </row>
        <row r="25">
          <cell r="AB25">
            <v>29249757.720000003</v>
          </cell>
        </row>
      </sheetData>
      <sheetData sheetId="5"/>
      <sheetData sheetId="6"/>
      <sheetData sheetId="7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 Line 13 501"/>
      <sheetName val="A-1 Line 14 555"/>
      <sheetName val="A-1 Line 15 557"/>
      <sheetName val="A-1 Line 16 547"/>
      <sheetName val="A-1 Line 17 565"/>
      <sheetName val="A-1 Line 18 456-Var-Trans"/>
      <sheetName val="A-1 Line 19 O&amp;M"/>
      <sheetName val="A-1 Line 20 447"/>
      <sheetName val="A-1 Line 21 456"/>
      <sheetName val="A-1 Ljne 22 500KV"/>
    </sheetNames>
    <sheetDataSet>
      <sheetData sheetId="0">
        <row r="13">
          <cell r="C13">
            <v>71061123.979999989</v>
          </cell>
        </row>
        <row r="17">
          <cell r="C17">
            <v>70102790.599999994</v>
          </cell>
        </row>
      </sheetData>
      <sheetData sheetId="1">
        <row r="151">
          <cell r="B151">
            <v>567741335.89999998</v>
          </cell>
        </row>
        <row r="154">
          <cell r="B154">
            <v>-11733402.460000001</v>
          </cell>
        </row>
        <row r="155">
          <cell r="B155">
            <v>-60282868.509999998</v>
          </cell>
        </row>
        <row r="161">
          <cell r="B161">
            <v>619576589.44000006</v>
          </cell>
        </row>
      </sheetData>
      <sheetData sheetId="2">
        <row r="39">
          <cell r="C39">
            <v>318203.71999999997</v>
          </cell>
        </row>
        <row r="40">
          <cell r="C40">
            <v>1055258.74</v>
          </cell>
        </row>
        <row r="41">
          <cell r="C41">
            <v>13306752.749999996</v>
          </cell>
        </row>
        <row r="44">
          <cell r="C44">
            <v>819440.39</v>
          </cell>
        </row>
      </sheetData>
      <sheetData sheetId="3">
        <row r="31">
          <cell r="C31">
            <v>150301179.26999998</v>
          </cell>
        </row>
        <row r="36">
          <cell r="C36">
            <v>151230975.14999998</v>
          </cell>
        </row>
      </sheetData>
      <sheetData sheetId="4">
        <row r="37">
          <cell r="C37">
            <v>84999684.159999996</v>
          </cell>
        </row>
      </sheetData>
      <sheetData sheetId="5">
        <row r="6">
          <cell r="C6">
            <v>-6326170.4799999995</v>
          </cell>
        </row>
      </sheetData>
      <sheetData sheetId="6">
        <row r="3">
          <cell r="D3">
            <v>121246818.2</v>
          </cell>
        </row>
        <row r="5">
          <cell r="D5">
            <v>-1716941.02</v>
          </cell>
        </row>
        <row r="6">
          <cell r="D6">
            <v>-5632880.8599999994</v>
          </cell>
        </row>
        <row r="7">
          <cell r="D7">
            <v>112384447.07000001</v>
          </cell>
        </row>
      </sheetData>
      <sheetData sheetId="7">
        <row r="85">
          <cell r="B85">
            <v>-30438073.520000003</v>
          </cell>
        </row>
        <row r="89">
          <cell r="B89">
            <v>-102454344.49000001</v>
          </cell>
        </row>
      </sheetData>
      <sheetData sheetId="8">
        <row r="14">
          <cell r="C14">
            <v>24051167.339999989</v>
          </cell>
        </row>
      </sheetData>
      <sheetData sheetId="9">
        <row r="21">
          <cell r="D21">
            <v>973202.17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heet"/>
      <sheetName val="Current Production Prop Insur"/>
    </sheetNames>
    <sheetDataSet>
      <sheetData sheetId="0">
        <row r="11">
          <cell r="C11">
            <v>2853260.4651488592</v>
          </cell>
          <cell r="D11">
            <v>2954771</v>
          </cell>
        </row>
      </sheetData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heet"/>
      <sheetName val="TY Hedging LOC "/>
      <sheetName val="Est for Rates YE 10 2014 "/>
      <sheetName val="October 2011 w PCA Adj"/>
      <sheetName val="November 2011 w PCA Adj"/>
      <sheetName val="December 2011 w PCA Adj"/>
      <sheetName val="January 2012 w PCA Adj"/>
      <sheetName val="February 2012 w PCA Adj"/>
      <sheetName val="March 2012 w PCA Adj"/>
      <sheetName val="April 2012 w PCA Adj"/>
      <sheetName val="Actual Elec Hedging Costs 12ME "/>
    </sheetNames>
    <sheetDataSet>
      <sheetData sheetId="0">
        <row r="16">
          <cell r="C16">
            <v>851557.92640444438</v>
          </cell>
          <cell r="D16">
            <v>799414.2577999999</v>
          </cell>
        </row>
      </sheetData>
      <sheetData sheetId="1">
        <row r="27">
          <cell r="B27">
            <v>851557.92640444438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Open"/>
      <sheetName val="PPXLSaveData0"/>
      <sheetName val="Confidential"/>
      <sheetName val="List of Open Items"/>
      <sheetName val="NIM Summary"/>
      <sheetName val="NIM Summary wo WH"/>
      <sheetName val="Amort Summary"/>
      <sheetName val="Prices"/>
      <sheetName val="Transmission"/>
      <sheetName val="DA Wind"/>
      <sheetName val="Fred1"/>
      <sheetName val="Peaking Costs"/>
      <sheetName val="MiDC Capacity Calc"/>
      <sheetName val="Peaking Summary"/>
      <sheetName val="Exch 2007Calc"/>
      <sheetName val="Exch winter 2005-2006"/>
      <sheetName val="Contract Price Adj"/>
      <sheetName val="Tenaska Gas Rev"/>
      <sheetName val="Nooksack"/>
      <sheetName val="Pt.Townsend"/>
      <sheetName val="PG&amp;E"/>
      <sheetName val="Coal 3&amp;4 compare"/>
      <sheetName val="Encogen"/>
      <sheetName val="Encogen-Aux Boiler"/>
      <sheetName val="Encogen Costs"/>
      <sheetName val="Encogen-Cabot Amort"/>
      <sheetName val="Encogen-CanWest Recov"/>
      <sheetName val="557 TYE 9.30.05"/>
      <sheetName val="CPP_Payments 8.02.05"/>
      <sheetName val="BEP TYE9.30.05"/>
      <sheetName val="Wild Horse GRC"/>
      <sheetName val="Hopkins Ridge GRC"/>
      <sheetName val="Douglas Stlmt"/>
      <sheetName val="MidC"/>
      <sheetName val="MidC Debt"/>
      <sheetName val="Rocky Reach"/>
      <sheetName val="Rock Island 1"/>
      <sheetName val="Rock Island 2"/>
      <sheetName val="Peaking Recon"/>
      <sheetName val="Exch 2007Costs"/>
      <sheetName val="Hopkins Ridge"/>
      <sheetName val="Forecast Adjustment"/>
      <sheetName val="Pt Roberts"/>
      <sheetName val="Peaking Capacity"/>
      <sheetName val="Historical Oil Run"/>
      <sheetName val="Oil Cost diff MWhs GRC"/>
      <sheetName val="Winter Peak 2005-2006"/>
      <sheetName val="Colstrip 1&amp;2 GRC"/>
      <sheetName val="Colstrip 3&amp;4 GRC"/>
      <sheetName val="Winter Summary"/>
      <sheetName val="Estimate for wheeling"/>
      <sheetName val="#REF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heet"/>
      <sheetName val="Actual Pmt"/>
      <sheetName val="2012 PCORC"/>
    </sheetNames>
    <sheetDataSet>
      <sheetData sheetId="0">
        <row r="12">
          <cell r="E12">
            <v>4965396541</v>
          </cell>
        </row>
        <row r="16">
          <cell r="E16">
            <v>819440.39</v>
          </cell>
        </row>
      </sheetData>
      <sheetData sheetId="1"/>
      <sheetData sheetId="2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heet"/>
      <sheetName val="Summary Sheet"/>
      <sheetName val="System Model "/>
      <sheetName val="Revenue Using Annual Sch adj"/>
      <sheetName val="7.03 E"/>
      <sheetName val="Schedule Temp Adjustment"/>
      <sheetName val="Normalized Total Usage"/>
      <sheetName val="Actual Total Usage"/>
      <sheetName val="CDARS Actual Usage"/>
      <sheetName val="TABLE-HDD"/>
    </sheetNames>
    <sheetDataSet>
      <sheetData sheetId="0">
        <row r="12">
          <cell r="C12">
            <v>1787545.7787958875</v>
          </cell>
          <cell r="D12">
            <v>1779700.2507683451</v>
          </cell>
        </row>
        <row r="13">
          <cell r="C13">
            <v>2101521.605891353</v>
          </cell>
          <cell r="D13">
            <v>2065751.7442227365</v>
          </cell>
        </row>
        <row r="14">
          <cell r="C14">
            <v>2356931.2533380291</v>
          </cell>
          <cell r="D14">
            <v>2337380.710710498</v>
          </cell>
        </row>
        <row r="15">
          <cell r="C15">
            <v>2292566.7801886587</v>
          </cell>
          <cell r="D15">
            <v>2250955.4910322372</v>
          </cell>
        </row>
        <row r="16">
          <cell r="C16">
            <v>2038935.6573686034</v>
          </cell>
          <cell r="D16">
            <v>2050692.6565102777</v>
          </cell>
        </row>
        <row r="17">
          <cell r="C17">
            <v>2120952.1015186668</v>
          </cell>
          <cell r="D17">
            <v>2069642.4589616617</v>
          </cell>
        </row>
        <row r="18">
          <cell r="C18">
            <v>1748782.4576602259</v>
          </cell>
          <cell r="D18">
            <v>1763297.8047268982</v>
          </cell>
        </row>
        <row r="19">
          <cell r="C19">
            <v>1693849.9660686008</v>
          </cell>
          <cell r="D19">
            <v>1692346.3919823377</v>
          </cell>
        </row>
        <row r="20">
          <cell r="C20">
            <v>1583503.0106812855</v>
          </cell>
          <cell r="D20">
            <v>1594319.2436758473</v>
          </cell>
        </row>
        <row r="21">
          <cell r="C21">
            <v>1625813.3248688788</v>
          </cell>
          <cell r="D21">
            <v>1642567.0594834068</v>
          </cell>
        </row>
        <row r="22">
          <cell r="C22">
            <v>1704899.0816506655</v>
          </cell>
          <cell r="D22">
            <v>1687368.5337316003</v>
          </cell>
        </row>
        <row r="23">
          <cell r="C23">
            <v>1588780.7083735121</v>
          </cell>
          <cell r="D23">
            <v>1588077.4348617203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50">
          <cell r="N50">
            <v>21040924065.83852</v>
          </cell>
        </row>
      </sheetData>
      <sheetData sheetId="8"/>
      <sheetData sheetId="9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heet"/>
      <sheetName val="Bad Debts - Elec"/>
    </sheetNames>
    <sheetDataSet>
      <sheetData sheetId="0">
        <row r="14">
          <cell r="E14">
            <v>4.444E-3</v>
          </cell>
        </row>
        <row r="15">
          <cell r="E15">
            <v>2E-3</v>
          </cell>
        </row>
      </sheetData>
      <sheetData sheetId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heet"/>
      <sheetName val="RY Bal"/>
      <sheetName val="Actual Depreciation"/>
      <sheetName val="Actual AMA"/>
      <sheetName val="DFIT IRS"/>
      <sheetName val="DFIT"/>
      <sheetName val="Tax Basis Calculation"/>
    </sheetNames>
    <sheetDataSet>
      <sheetData sheetId="0">
        <row r="16">
          <cell r="D16">
            <v>429594821.54166669</v>
          </cell>
          <cell r="E16">
            <v>691417400</v>
          </cell>
        </row>
        <row r="17">
          <cell r="D17">
            <v>-4905223.4541666666</v>
          </cell>
          <cell r="E17">
            <v>-65048305.123000056</v>
          </cell>
        </row>
        <row r="18">
          <cell r="D18">
            <v>-27932659.301365729</v>
          </cell>
          <cell r="E18">
            <v>-140250782.267851</v>
          </cell>
        </row>
        <row r="24">
          <cell r="D24">
            <v>14382539.600880055</v>
          </cell>
          <cell r="E24">
            <v>24492486.839600001</v>
          </cell>
        </row>
        <row r="25">
          <cell r="D25">
            <v>2373346.4791199453</v>
          </cell>
          <cell r="E25">
            <v>4569870.282800002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heet"/>
      <sheetName val="Book Bal"/>
      <sheetName val="Dep Rate"/>
      <sheetName val="Snoq Budgets"/>
      <sheetName val="Summary Table"/>
      <sheetName val="DFIT IRS"/>
      <sheetName val="#1+#2+3 Tot Snoq DFIT"/>
      <sheetName val="#1 DFIT- Div Dam"/>
      <sheetName val="#2 DFIT- Plant 2"/>
      <sheetName val="#3 DFIT- Plant 1&amp; Parks"/>
    </sheetNames>
    <sheetDataSet>
      <sheetData sheetId="0">
        <row r="11">
          <cell r="E11">
            <v>287784738.23999995</v>
          </cell>
        </row>
        <row r="12">
          <cell r="E12">
            <v>-9012865.5767140072</v>
          </cell>
        </row>
        <row r="13">
          <cell r="E13">
            <v>-42797479.58642906</v>
          </cell>
        </row>
        <row r="20">
          <cell r="E20">
            <v>7814722.2154621584</v>
          </cell>
        </row>
        <row r="21">
          <cell r="E21">
            <v>1379146.4099157294</v>
          </cell>
        </row>
        <row r="22">
          <cell r="E22">
            <v>742617.29764693137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 Info==&gt;"/>
      <sheetName val="Hydro Summary Update"/>
      <sheetName val="FSC"/>
      <sheetName val="Powerhouse"/>
      <sheetName val="Treas.Grant est. Update"/>
      <sheetName val="Adj 2.06==&gt;"/>
      <sheetName val="Lead Sheet"/>
      <sheetName val="Hydro Summary"/>
      <sheetName val="Baker Tax Basis"/>
      <sheetName val="Treas.Grant est."/>
      <sheetName val="Book Bal"/>
      <sheetName val="Dep Rate"/>
      <sheetName val="DFIT IRS"/>
      <sheetName val="#1+#2+3 Tot Baker DFIT"/>
      <sheetName val="#1 DFIT- FSC"/>
      <sheetName val="#2 DFIT- Unit 4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E12">
            <v>152062126.11249995</v>
          </cell>
        </row>
        <row r="13">
          <cell r="E13">
            <v>-3397260.3265684545</v>
          </cell>
        </row>
        <row r="14">
          <cell r="E14">
            <v>-23946246.489657301</v>
          </cell>
        </row>
        <row r="18">
          <cell r="E18">
            <v>2997078.4107154445</v>
          </cell>
        </row>
        <row r="19">
          <cell r="E19">
            <v>335811.66631202359</v>
          </cell>
        </row>
        <row r="20">
          <cell r="E20">
            <v>180821.66647570499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heet"/>
      <sheetName val="Plant and Amort Balances"/>
      <sheetName val="DFIT"/>
      <sheetName val="DFIT Test Year"/>
      <sheetName val="Value and Depreciation Expense"/>
      <sheetName val="ARC and ARO Balances"/>
    </sheetNames>
    <sheetDataSet>
      <sheetData sheetId="0">
        <row r="14">
          <cell r="D14">
            <v>0</v>
          </cell>
          <cell r="E14">
            <v>134878098.86000004</v>
          </cell>
        </row>
        <row r="15">
          <cell r="D15">
            <v>0</v>
          </cell>
          <cell r="E15">
            <v>1475672</v>
          </cell>
        </row>
        <row r="16">
          <cell r="D16">
            <v>0</v>
          </cell>
          <cell r="E16">
            <v>-87528420.761076942</v>
          </cell>
        </row>
        <row r="17">
          <cell r="D17">
            <v>0</v>
          </cell>
          <cell r="E17">
            <v>30992513</v>
          </cell>
        </row>
        <row r="18">
          <cell r="D18">
            <v>0</v>
          </cell>
          <cell r="E18">
            <v>-1763629.0069230769</v>
          </cell>
        </row>
        <row r="19">
          <cell r="D19">
            <v>0</v>
          </cell>
          <cell r="E19">
            <v>-3226090.081391891</v>
          </cell>
        </row>
        <row r="20">
          <cell r="D20">
            <v>0</v>
          </cell>
          <cell r="E20">
            <v>-1716252.5491783291</v>
          </cell>
        </row>
        <row r="26">
          <cell r="D26">
            <v>0</v>
          </cell>
          <cell r="E26">
            <v>1855149.3928615388</v>
          </cell>
        </row>
        <row r="27">
          <cell r="D27">
            <v>0</v>
          </cell>
          <cell r="E27">
            <v>1144338.9415384615</v>
          </cell>
        </row>
        <row r="28">
          <cell r="D28">
            <v>0</v>
          </cell>
          <cell r="E28">
            <v>57756</v>
          </cell>
        </row>
        <row r="29">
          <cell r="D29">
            <v>0</v>
          </cell>
          <cell r="E29">
            <v>117379.23800933127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heet"/>
      <sheetName val="Amort Deferl"/>
      <sheetName val="Build DeferralFern"/>
      <sheetName val="SummaryRB"/>
      <sheetName val="DFIT Test Year"/>
      <sheetName val="ARC - ARO "/>
      <sheetName val="BI - Depr&amp;Amort"/>
      <sheetName val="O&amp;M Forecast"/>
      <sheetName val="MarktOfsEst"/>
      <sheetName val="Prop Tax"/>
      <sheetName val="Prop Ins"/>
      <sheetName val="Fixd"/>
      <sheetName val="Variable Cost"/>
    </sheetNames>
    <sheetDataSet>
      <sheetData sheetId="0">
        <row r="13">
          <cell r="D13">
            <v>4383849.7075235499</v>
          </cell>
        </row>
        <row r="20">
          <cell r="D20">
            <v>26303098.245141298</v>
          </cell>
        </row>
        <row r="21">
          <cell r="D21">
            <v>-2191924.853761775</v>
          </cell>
        </row>
        <row r="22">
          <cell r="D22">
            <v>-8438910.6869828347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Functions"/>
      <sheetName val="PPXLSaveData0"/>
      <sheetName val="PPXLOpen"/>
      <sheetName val="Lead Sheet"/>
      <sheetName val="Tenaska 2006 GRC"/>
    </sheetNames>
    <sheetDataSet>
      <sheetData sheetId="0"/>
      <sheetData sheetId="1"/>
      <sheetData sheetId="2"/>
      <sheetData sheetId="3">
        <row r="14">
          <cell r="C14">
            <v>1269605</v>
          </cell>
        </row>
        <row r="15">
          <cell r="C15">
            <v>-56231.083333333336</v>
          </cell>
        </row>
        <row r="20">
          <cell r="C20">
            <v>10157004</v>
          </cell>
        </row>
      </sheetData>
      <sheetData sheetId="4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heet"/>
      <sheetName val="Electron Plant Balances 8-2012"/>
      <sheetName val="WH Solar AMA  12-20"/>
      <sheetName val="WH Depreciation Expense"/>
      <sheetName val="WH deferred Tax"/>
      <sheetName val="Amort "/>
      <sheetName val="Property Tax&amp;Ins"/>
      <sheetName val="Prop TaxDet"/>
      <sheetName val="Plant Summary"/>
      <sheetName val="Tax"/>
      <sheetName val="From PropAcct08-12"/>
      <sheetName val="WH Solar Balance12-2011"/>
    </sheetNames>
    <sheetDataSet>
      <sheetData sheetId="0">
        <row r="14">
          <cell r="C14">
            <v>5002007.9899999984</v>
          </cell>
          <cell r="D14">
            <v>4940733</v>
          </cell>
        </row>
        <row r="19">
          <cell r="C19">
            <v>69590833.333333328</v>
          </cell>
          <cell r="D19">
            <v>69729010</v>
          </cell>
        </row>
        <row r="20">
          <cell r="C20">
            <v>-38298583.333333336</v>
          </cell>
          <cell r="D20">
            <v>-48100417.753333338</v>
          </cell>
        </row>
        <row r="21">
          <cell r="C21">
            <v>-5126319.0937499991</v>
          </cell>
          <cell r="D21">
            <v>-2990794.5833333279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Functions"/>
      <sheetName val="PPXLSaveData0"/>
      <sheetName val="PPXLOpen"/>
      <sheetName val="Lead Sheet"/>
      <sheetName val="BEP 2006 GRC"/>
    </sheetNames>
    <sheetDataSet>
      <sheetData sheetId="0"/>
      <sheetData sheetId="1"/>
      <sheetData sheetId="2"/>
      <sheetData sheetId="3">
        <row r="14">
          <cell r="C14">
            <v>12551648.176666673</v>
          </cell>
          <cell r="D14">
            <v>7416958.0099999905</v>
          </cell>
        </row>
        <row r="19">
          <cell r="C19">
            <v>3526620</v>
          </cell>
          <cell r="D19">
            <v>3526620</v>
          </cell>
        </row>
      </sheetData>
      <sheetData sheetId="4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heet"/>
      <sheetName val="Balance Sheet"/>
      <sheetName val="White River Costs 2004 GRC"/>
      <sheetName val="Proceeds from Sale WR"/>
      <sheetName val="White River DFIT"/>
      <sheetName val="WR Relic"/>
    </sheetNames>
    <sheetDataSet>
      <sheetData sheetId="0">
        <row r="14">
          <cell r="C14">
            <v>35416439.12416669</v>
          </cell>
          <cell r="D14">
            <v>32127535.913431797</v>
          </cell>
        </row>
        <row r="15">
          <cell r="C15">
            <v>25485829</v>
          </cell>
          <cell r="D15">
            <v>25621602.810000002</v>
          </cell>
        </row>
        <row r="16">
          <cell r="C16">
            <v>-30211680.610000011</v>
          </cell>
          <cell r="D16">
            <v>-30211680.610000011</v>
          </cell>
        </row>
        <row r="17">
          <cell r="C17">
            <v>-10741660.833333334</v>
          </cell>
          <cell r="D17">
            <v>-9638097.2000000048</v>
          </cell>
        </row>
        <row r="22">
          <cell r="C22">
            <v>1494701.7220710255</v>
          </cell>
          <cell r="D22">
            <v>1494701.7220710292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Functions"/>
      <sheetName val="PPXLSaveData0"/>
      <sheetName val="PPXLOpen"/>
      <sheetName val="Lead Sheet"/>
      <sheetName val="Goldendale"/>
      <sheetName val="Mint Farm Def"/>
      <sheetName val="WHE Def"/>
      <sheetName val="LSR Deferral 4yrs"/>
      <sheetName val="BS Sep 2012"/>
    </sheetNames>
    <sheetDataSet>
      <sheetData sheetId="0"/>
      <sheetData sheetId="1"/>
      <sheetData sheetId="2"/>
      <sheetData sheetId="3">
        <row r="14">
          <cell r="C14">
            <v>9334.5041666666675</v>
          </cell>
          <cell r="D14">
            <v>0</v>
          </cell>
        </row>
        <row r="15">
          <cell r="C15">
            <v>24270627.671666667</v>
          </cell>
          <cell r="D15">
            <v>20207512.140861869</v>
          </cell>
        </row>
        <row r="16">
          <cell r="C16">
            <v>40660.233333333337</v>
          </cell>
          <cell r="D16">
            <v>0</v>
          </cell>
        </row>
        <row r="17">
          <cell r="C17">
            <v>6126669.8033333346</v>
          </cell>
          <cell r="D17">
            <v>5602317.1671426371</v>
          </cell>
        </row>
        <row r="22">
          <cell r="C22">
            <v>346851.1</v>
          </cell>
          <cell r="D22">
            <v>0</v>
          </cell>
        </row>
        <row r="23">
          <cell r="C23">
            <v>2885052</v>
          </cell>
          <cell r="D23">
            <v>2885052</v>
          </cell>
        </row>
        <row r="24">
          <cell r="C24">
            <v>582051.32000000007</v>
          </cell>
          <cell r="D24">
            <v>0</v>
          </cell>
        </row>
        <row r="25">
          <cell r="C25">
            <v>1748506</v>
          </cell>
          <cell r="D25">
            <v>4496843.075924769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Functions"/>
      <sheetName val="PPXLSaveData0"/>
      <sheetName val="PPXLOpen"/>
      <sheetName val="Lead Sheet"/>
      <sheetName val="FB Energy"/>
      <sheetName val="BNP"/>
    </sheetNames>
    <sheetDataSet>
      <sheetData sheetId="0"/>
      <sheetData sheetId="1"/>
      <sheetData sheetId="2"/>
      <sheetData sheetId="3">
        <row r="14">
          <cell r="C14">
            <v>-1678228.1483333334</v>
          </cell>
          <cell r="D14">
            <v>-1125853.7340555568</v>
          </cell>
        </row>
        <row r="15">
          <cell r="C15">
            <v>-2300593.3050000002</v>
          </cell>
          <cell r="D15">
            <v>-1572556.6747572806</v>
          </cell>
        </row>
        <row r="20">
          <cell r="C20">
            <v>-392169.72000000003</v>
          </cell>
          <cell r="D20">
            <v>-392169.66666666669</v>
          </cell>
        </row>
        <row r="21">
          <cell r="C21">
            <v>-537626.16</v>
          </cell>
          <cell r="D21">
            <v>-537626.2135922329</v>
          </cell>
        </row>
      </sheetData>
      <sheetData sheetId="4"/>
      <sheetData sheetId="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heet"/>
      <sheetName val="Chelan PUD Schedule"/>
      <sheetName val="Chelam Security Deposit"/>
    </sheetNames>
    <sheetDataSet>
      <sheetData sheetId="0">
        <row r="14">
          <cell r="E14">
            <v>107369461.94049986</v>
          </cell>
        </row>
        <row r="19">
          <cell r="E19">
            <v>18500000</v>
          </cell>
        </row>
        <row r="24">
          <cell r="E24">
            <v>7088065.5599999996</v>
          </cell>
        </row>
      </sheetData>
      <sheetData sheetId="1"/>
      <sheetData sheetId="2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Functions"/>
      <sheetName val="PPXLSaveData0"/>
      <sheetName val="PPXLOpen"/>
      <sheetName val="Lead Sheet"/>
      <sheetName val="PrePaid Mnt Frm HGP"/>
      <sheetName val="Goldendal PP Maj Maint"/>
      <sheetName val="Freddy1 PP Maj Maint"/>
      <sheetName val="Sumas HGP Inspection "/>
      <sheetName val="Mint Farm PP Maj Maint"/>
      <sheetName val="Colstrip 1&amp;2 Prepaid"/>
      <sheetName val="Goldendale HGP"/>
      <sheetName val="FERC PART 12 STUDY (Baker)"/>
      <sheetName val="Mint Farm PP Maj Maint HGP"/>
    </sheetNames>
    <sheetDataSet>
      <sheetData sheetId="0"/>
      <sheetData sheetId="1"/>
      <sheetData sheetId="2"/>
      <sheetData sheetId="3">
        <row r="14">
          <cell r="C14">
            <v>4150655.7241666662</v>
          </cell>
          <cell r="D14">
            <v>2791666.666666666</v>
          </cell>
        </row>
        <row r="15">
          <cell r="C15">
            <v>786634.52458333329</v>
          </cell>
          <cell r="D15">
            <v>623275.93016666663</v>
          </cell>
        </row>
        <row r="16">
          <cell r="C16">
            <v>0</v>
          </cell>
          <cell r="D16">
            <v>0</v>
          </cell>
        </row>
        <row r="17">
          <cell r="C17">
            <v>200982.77958333329</v>
          </cell>
          <cell r="D17">
            <v>0</v>
          </cell>
        </row>
        <row r="18">
          <cell r="C18">
            <v>963013.47000000009</v>
          </cell>
          <cell r="D18">
            <v>0</v>
          </cell>
        </row>
        <row r="19">
          <cell r="C19">
            <v>4418.8754166666668</v>
          </cell>
          <cell r="D19">
            <v>0</v>
          </cell>
        </row>
        <row r="20">
          <cell r="C20">
            <v>30779.564999999999</v>
          </cell>
          <cell r="D20">
            <v>0</v>
          </cell>
        </row>
        <row r="21">
          <cell r="C21">
            <v>133078.78291666665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7">
          <cell r="C27">
            <v>958333.38000000012</v>
          </cell>
          <cell r="D27">
            <v>500000.00000000006</v>
          </cell>
        </row>
        <row r="28">
          <cell r="C28">
            <v>180951.11999999997</v>
          </cell>
          <cell r="D28">
            <v>241268.10200000007</v>
          </cell>
        </row>
        <row r="29">
          <cell r="C29">
            <v>0</v>
          </cell>
          <cell r="D29">
            <v>0</v>
          </cell>
        </row>
        <row r="30">
          <cell r="C30">
            <v>396857.05000000005</v>
          </cell>
          <cell r="D30">
            <v>0</v>
          </cell>
        </row>
        <row r="31">
          <cell r="C31">
            <v>476329.26000000007</v>
          </cell>
          <cell r="D31">
            <v>0</v>
          </cell>
        </row>
        <row r="32">
          <cell r="C32">
            <v>35350.970000000008</v>
          </cell>
          <cell r="D32">
            <v>0</v>
          </cell>
        </row>
        <row r="33">
          <cell r="C33">
            <v>147741.84</v>
          </cell>
          <cell r="D33">
            <v>0</v>
          </cell>
        </row>
        <row r="34">
          <cell r="C34">
            <v>456270.13</v>
          </cell>
          <cell r="D34">
            <v>0</v>
          </cell>
        </row>
        <row r="35">
          <cell r="C35">
            <v>0</v>
          </cell>
          <cell r="D35">
            <v>634720.71333333303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XLFunctions"/>
      <sheetName val="PPXLSaveData0"/>
      <sheetName val="PPXLOpen"/>
      <sheetName val="Lead Sheet"/>
      <sheetName val="BS"/>
      <sheetName val="LSR Prepaid carrying charges "/>
      <sheetName val="LSR Prepaid Principal"/>
      <sheetName val="LSR Prepaid BPA interest"/>
      <sheetName val="LSR Prepaid Bill Credits"/>
    </sheetNames>
    <sheetDataSet>
      <sheetData sheetId="0" refreshError="1"/>
      <sheetData sheetId="1" refreshError="1"/>
      <sheetData sheetId="2" refreshError="1"/>
      <sheetData sheetId="3">
        <row r="15">
          <cell r="D15">
            <v>99800000</v>
          </cell>
          <cell r="E15">
            <v>76591341.817148551</v>
          </cell>
        </row>
        <row r="16">
          <cell r="D16">
            <v>13019211.82747148</v>
          </cell>
          <cell r="E16">
            <v>7834337.0324814674</v>
          </cell>
        </row>
        <row r="20">
          <cell r="D20">
            <v>0</v>
          </cell>
          <cell r="E20">
            <v>3296838.2582723554</v>
          </cell>
        </row>
        <row r="21">
          <cell r="D21">
            <v>289540.3185690653</v>
          </cell>
          <cell r="E21">
            <v>524035.92190511484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heet"/>
      <sheetName val="Amort Deferral Plt 2 &amp; Div Dam"/>
      <sheetName val="Build Deferral Plt 2 &amp; Div Dam"/>
      <sheetName val="Summary Table"/>
      <sheetName val="Est Mkt Pwr Offset"/>
      <sheetName val="DFIT Div Dam"/>
      <sheetName val="DFIT Plant 2"/>
      <sheetName val="Property Insurance"/>
      <sheetName val="Dep Rate"/>
    </sheetNames>
    <sheetDataSet>
      <sheetData sheetId="0">
        <row r="12">
          <cell r="D12">
            <v>1744437.9594125615</v>
          </cell>
        </row>
        <row r="13">
          <cell r="D13">
            <v>0</v>
          </cell>
        </row>
        <row r="17">
          <cell r="D17">
            <v>0</v>
          </cell>
        </row>
        <row r="18">
          <cell r="D18">
            <v>0</v>
          </cell>
        </row>
        <row r="26">
          <cell r="D26">
            <v>10466627.756475372</v>
          </cell>
        </row>
        <row r="27">
          <cell r="D27">
            <v>-872218.97970628086</v>
          </cell>
        </row>
        <row r="28">
          <cell r="D28">
            <v>-3307163.6313863136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heet"/>
      <sheetName val="WH Solar Balance AMA Sep12"/>
      <sheetName val="WH deferred Tax"/>
    </sheetNames>
    <sheetDataSet>
      <sheetData sheetId="0">
        <row r="16">
          <cell r="D16">
            <v>4530703</v>
          </cell>
        </row>
        <row r="17">
          <cell r="D17">
            <v>-825947.24</v>
          </cell>
        </row>
        <row r="18">
          <cell r="D18">
            <v>-899206.15624999965</v>
          </cell>
        </row>
        <row r="24">
          <cell r="D24">
            <v>203596.64</v>
          </cell>
        </row>
      </sheetData>
      <sheetData sheetId="1"/>
      <sheetData sheetId="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 Material"/>
      <sheetName val="Summary"/>
      <sheetName val="Price"/>
      <sheetName val="Price Graphs"/>
      <sheetName val="Electron PPA"/>
      <sheetName val="Fixed Transport Calc"/>
      <sheetName val="Mid-C Summary"/>
      <sheetName val="Douglas Stlmt"/>
      <sheetName val="PG&amp;E"/>
      <sheetName val="Amortizations"/>
      <sheetName val="557"/>
      <sheetName val="Index ST Hedges"/>
      <sheetName val="Transm Reassignment 56500100"/>
    </sheetNames>
    <sheetDataSet>
      <sheetData sheetId="0"/>
      <sheetData sheetId="1"/>
      <sheetData sheetId="2"/>
      <sheetData sheetId="3"/>
      <sheetData sheetId="4">
        <row r="12">
          <cell r="O12">
            <v>1294596.1349331185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C00000"/>
  </sheetPr>
  <dimension ref="A1:AK51"/>
  <sheetViews>
    <sheetView zoomScale="90" zoomScaleNormal="90" workbookViewId="0">
      <pane xSplit="2" ySplit="6" topLeftCell="U7" activePane="bottomRight" state="frozen"/>
      <selection activeCell="C12" sqref="C12"/>
      <selection pane="topRight" activeCell="C12" sqref="C12"/>
      <selection pane="bottomLeft" activeCell="C12" sqref="C12"/>
      <selection pane="bottomRight" activeCell="U46" sqref="U46"/>
    </sheetView>
  </sheetViews>
  <sheetFormatPr defaultColWidth="11.28515625" defaultRowHeight="15" customHeight="1"/>
  <cols>
    <col min="1" max="1" width="5" customWidth="1"/>
    <col min="2" max="2" width="31.28515625" bestFit="1" customWidth="1"/>
    <col min="3" max="3" width="17" bestFit="1" customWidth="1"/>
    <col min="4" max="4" width="1.7109375" customWidth="1"/>
    <col min="5" max="5" width="14.42578125" style="996" bestFit="1" customWidth="1"/>
    <col min="6" max="6" width="13.5703125" bestFit="1" customWidth="1"/>
    <col min="7" max="7" width="17" style="425" bestFit="1" customWidth="1"/>
    <col min="8" max="8" width="14.28515625" style="996" bestFit="1" customWidth="1"/>
    <col min="9" max="9" width="14.28515625" style="997" bestFit="1" customWidth="1"/>
    <col min="10" max="10" width="13.42578125" style="996" bestFit="1" customWidth="1"/>
    <col min="11" max="11" width="13.42578125" style="996" customWidth="1"/>
    <col min="12" max="13" width="13.42578125" style="996" bestFit="1" customWidth="1"/>
    <col min="14" max="14" width="15.140625" bestFit="1" customWidth="1"/>
    <col min="15" max="15" width="14.5703125" style="1" bestFit="1" customWidth="1"/>
    <col min="16" max="16" width="14.5703125" style="996" customWidth="1"/>
    <col min="17" max="17" width="14.5703125" bestFit="1" customWidth="1"/>
    <col min="18" max="18" width="14.7109375" style="996" bestFit="1" customWidth="1"/>
    <col min="19" max="19" width="14.5703125" style="1" customWidth="1"/>
    <col min="20" max="20" width="15.5703125" style="1" bestFit="1" customWidth="1"/>
    <col min="21" max="21" width="17" style="425" customWidth="1"/>
    <col min="22" max="22" width="18.140625" style="1" customWidth="1"/>
    <col min="23" max="23" width="18.140625" style="1" bestFit="1" customWidth="1"/>
    <col min="24" max="24" width="16" style="996" customWidth="1"/>
    <col min="25" max="25" width="19.85546875" style="996" bestFit="1" customWidth="1"/>
    <col min="26" max="26" width="15.85546875" style="1" bestFit="1" customWidth="1"/>
    <col min="27" max="27" width="16.5703125" style="996" bestFit="1" customWidth="1"/>
    <col min="28" max="28" width="18.140625" style="1" bestFit="1" customWidth="1"/>
    <col min="29" max="29" width="18.7109375" bestFit="1" customWidth="1"/>
    <col min="30" max="30" width="17" bestFit="1" customWidth="1"/>
    <col min="32" max="33" width="17" bestFit="1" customWidth="1"/>
    <col min="34" max="34" width="13.5703125" bestFit="1" customWidth="1"/>
  </cols>
  <sheetData>
    <row r="1" spans="1:32" ht="15" customHeight="1">
      <c r="B1" s="1005" t="s">
        <v>1</v>
      </c>
      <c r="C1" s="1012"/>
      <c r="D1" s="1012"/>
      <c r="E1" s="1240"/>
      <c r="F1" s="1012"/>
      <c r="G1" s="1326"/>
      <c r="H1" s="1240"/>
      <c r="I1" s="1253"/>
      <c r="J1" s="1240"/>
      <c r="K1" s="1240"/>
      <c r="L1" s="1240"/>
      <c r="M1" s="1240"/>
      <c r="N1" s="1012"/>
      <c r="O1" s="1012"/>
      <c r="P1" s="1240"/>
      <c r="Q1" s="1012"/>
      <c r="R1" s="1240"/>
      <c r="S1" s="1012"/>
      <c r="T1" s="1012"/>
      <c r="U1" s="1326"/>
      <c r="V1" s="1012"/>
      <c r="W1" s="1012"/>
      <c r="X1" s="1240"/>
      <c r="Y1" s="1240"/>
      <c r="Z1" s="1012"/>
      <c r="AA1" s="1240"/>
      <c r="AB1" s="1012"/>
      <c r="AC1" s="1012"/>
      <c r="AD1" s="1012"/>
    </row>
    <row r="2" spans="1:32" s="1" customFormat="1" ht="15" customHeight="1">
      <c r="A2" s="1016"/>
      <c r="B2" s="1017" t="s">
        <v>1</v>
      </c>
      <c r="C2" s="1016"/>
      <c r="D2" s="24"/>
      <c r="E2" s="1241">
        <v>2.0099999999999998</v>
      </c>
      <c r="F2" s="565">
        <f>E2+0.01</f>
        <v>2.0199999999999996</v>
      </c>
      <c r="G2" s="1330">
        <f t="shared" ref="G2:AA2" si="0">F2+0.01</f>
        <v>2.0299999999999994</v>
      </c>
      <c r="H2" s="1241">
        <f t="shared" si="0"/>
        <v>2.0399999999999991</v>
      </c>
      <c r="I2" s="1241">
        <f t="shared" si="0"/>
        <v>2.0499999999999989</v>
      </c>
      <c r="J2" s="1241">
        <f t="shared" si="0"/>
        <v>2.0599999999999987</v>
      </c>
      <c r="K2" s="1241">
        <f>J2+0.01</f>
        <v>2.0699999999999985</v>
      </c>
      <c r="L2" s="1241">
        <f>K2+0.01</f>
        <v>2.0799999999999983</v>
      </c>
      <c r="M2" s="1241">
        <f t="shared" si="0"/>
        <v>2.0899999999999981</v>
      </c>
      <c r="N2" s="565">
        <f t="shared" si="0"/>
        <v>2.0999999999999979</v>
      </c>
      <c r="O2" s="565">
        <f t="shared" si="0"/>
        <v>2.1099999999999977</v>
      </c>
      <c r="P2" s="1241">
        <f t="shared" si="0"/>
        <v>2.1199999999999974</v>
      </c>
      <c r="Q2" s="565">
        <f t="shared" si="0"/>
        <v>2.1299999999999972</v>
      </c>
      <c r="R2" s="1241">
        <f t="shared" si="0"/>
        <v>2.139999999999997</v>
      </c>
      <c r="S2" s="565">
        <f t="shared" ref="S2" si="1">R2+0.01</f>
        <v>2.1499999999999968</v>
      </c>
      <c r="T2" s="565">
        <f t="shared" ref="T2" si="2">S2+0.01</f>
        <v>2.1599999999999966</v>
      </c>
      <c r="U2" s="1327">
        <f t="shared" ref="U2" si="3">T2+0.01</f>
        <v>2.1699999999999964</v>
      </c>
      <c r="V2" s="246">
        <f t="shared" ref="V2" si="4">U2+0.01</f>
        <v>2.1799999999999962</v>
      </c>
      <c r="W2" s="565">
        <f t="shared" ref="W2" si="5">V2+0.01</f>
        <v>2.1899999999999959</v>
      </c>
      <c r="X2" s="1241">
        <f t="shared" ref="X2" si="6">W2+0.01</f>
        <v>2.1999999999999957</v>
      </c>
      <c r="Y2" s="1241">
        <f t="shared" ref="Y2" si="7">X2+0.01</f>
        <v>2.2099999999999955</v>
      </c>
      <c r="Z2" s="565">
        <f>Y2+0.01</f>
        <v>2.2199999999999953</v>
      </c>
      <c r="AA2" s="1241">
        <f t="shared" si="0"/>
        <v>2.2299999999999951</v>
      </c>
      <c r="AB2" s="565">
        <f>AA2+0.01</f>
        <v>2.2399999999999949</v>
      </c>
      <c r="AC2" s="24"/>
      <c r="AD2" s="1018"/>
    </row>
    <row r="3" spans="1:32" s="1" customFormat="1" ht="15" customHeight="1">
      <c r="A3" s="1016"/>
      <c r="B3" s="1019"/>
      <c r="C3" s="1016"/>
      <c r="D3" s="24"/>
      <c r="E3" s="1322">
        <v>1</v>
      </c>
      <c r="F3" s="1020">
        <f>E3+1</f>
        <v>2</v>
      </c>
      <c r="G3" s="1020">
        <f t="shared" ref="G3:AA3" si="8">F3+1</f>
        <v>3</v>
      </c>
      <c r="H3" s="1322">
        <f t="shared" si="8"/>
        <v>4</v>
      </c>
      <c r="I3" s="1322">
        <f t="shared" si="8"/>
        <v>5</v>
      </c>
      <c r="J3" s="1322">
        <f t="shared" si="8"/>
        <v>6</v>
      </c>
      <c r="K3" s="1322">
        <f t="shared" si="8"/>
        <v>7</v>
      </c>
      <c r="L3" s="1322">
        <f t="shared" si="8"/>
        <v>8</v>
      </c>
      <c r="M3" s="1322">
        <f t="shared" si="8"/>
        <v>9</v>
      </c>
      <c r="N3" s="1020">
        <f t="shared" si="8"/>
        <v>10</v>
      </c>
      <c r="O3" s="1020">
        <f t="shared" si="8"/>
        <v>11</v>
      </c>
      <c r="P3" s="1322">
        <f t="shared" si="8"/>
        <v>12</v>
      </c>
      <c r="Q3" s="1020">
        <f t="shared" si="8"/>
        <v>13</v>
      </c>
      <c r="R3" s="1322">
        <f t="shared" si="8"/>
        <v>14</v>
      </c>
      <c r="S3" s="1020">
        <f t="shared" ref="S3" si="9">R3+1</f>
        <v>15</v>
      </c>
      <c r="T3" s="1020">
        <f t="shared" ref="T3" si="10">S3+1</f>
        <v>16</v>
      </c>
      <c r="U3" s="1020">
        <f t="shared" ref="U3" si="11">T3+1</f>
        <v>17</v>
      </c>
      <c r="V3" s="1021">
        <f t="shared" ref="V3" si="12">U3+1</f>
        <v>18</v>
      </c>
      <c r="W3" s="1020">
        <f t="shared" ref="W3" si="13">V3+1</f>
        <v>19</v>
      </c>
      <c r="X3" s="1322">
        <f t="shared" ref="X3" si="14">W3+1</f>
        <v>20</v>
      </c>
      <c r="Y3" s="1322">
        <f t="shared" ref="Y3" si="15">X3+1</f>
        <v>21</v>
      </c>
      <c r="Z3" s="1020">
        <f>Y3+1</f>
        <v>22</v>
      </c>
      <c r="AA3" s="1322">
        <f t="shared" si="8"/>
        <v>23</v>
      </c>
      <c r="AB3" s="1020">
        <f>AA3+1</f>
        <v>24</v>
      </c>
      <c r="AC3" s="24"/>
      <c r="AD3" s="1018"/>
    </row>
    <row r="4" spans="1:32" s="1" customFormat="1" ht="15" customHeight="1">
      <c r="A4" s="1016"/>
      <c r="B4" s="1019"/>
      <c r="C4" s="1022" t="s">
        <v>197</v>
      </c>
      <c r="D4" s="943"/>
      <c r="E4" s="1242"/>
      <c r="F4" s="943"/>
      <c r="G4" s="1329"/>
      <c r="H4" s="1242" t="s">
        <v>363</v>
      </c>
      <c r="I4" s="1242" t="s">
        <v>363</v>
      </c>
      <c r="J4" s="1242" t="s">
        <v>975</v>
      </c>
      <c r="K4" s="1242" t="s">
        <v>975</v>
      </c>
      <c r="L4" s="1242" t="s">
        <v>367</v>
      </c>
      <c r="M4" s="1242"/>
      <c r="N4" s="943"/>
      <c r="O4" s="943"/>
      <c r="P4" s="1242" t="s">
        <v>887</v>
      </c>
      <c r="Q4" s="943"/>
      <c r="R4" s="1242"/>
      <c r="S4" s="943" t="s">
        <v>600</v>
      </c>
      <c r="T4" s="1239" t="s">
        <v>142</v>
      </c>
      <c r="U4" s="1325"/>
      <c r="V4" s="943" t="s">
        <v>654</v>
      </c>
      <c r="W4" s="943" t="s">
        <v>987</v>
      </c>
      <c r="X4" s="1242" t="s">
        <v>1000</v>
      </c>
      <c r="Y4" s="1242" t="s">
        <v>1004</v>
      </c>
      <c r="Z4" s="943" t="s">
        <v>527</v>
      </c>
      <c r="AA4" s="1242" t="s">
        <v>1</v>
      </c>
      <c r="AB4" s="943"/>
      <c r="AC4" s="943"/>
      <c r="AD4" s="1023" t="s">
        <v>116</v>
      </c>
    </row>
    <row r="5" spans="1:32" s="1" customFormat="1" ht="15" customHeight="1">
      <c r="A5" s="1016"/>
      <c r="B5" s="1019"/>
      <c r="C5" s="1022" t="s">
        <v>198</v>
      </c>
      <c r="D5" s="943"/>
      <c r="E5" s="1242" t="s">
        <v>53</v>
      </c>
      <c r="F5" s="943" t="s">
        <v>57</v>
      </c>
      <c r="G5" s="1329" t="s">
        <v>365</v>
      </c>
      <c r="H5" s="1242" t="s">
        <v>976</v>
      </c>
      <c r="I5" s="1242" t="s">
        <v>976</v>
      </c>
      <c r="J5" s="1242" t="s">
        <v>505</v>
      </c>
      <c r="K5" s="1242" t="s">
        <v>505</v>
      </c>
      <c r="L5" s="1242" t="s">
        <v>977</v>
      </c>
      <c r="M5" s="1242" t="s">
        <v>367</v>
      </c>
      <c r="N5" s="943" t="s">
        <v>369</v>
      </c>
      <c r="O5" s="943" t="s">
        <v>379</v>
      </c>
      <c r="P5" s="1242" t="s">
        <v>504</v>
      </c>
      <c r="Q5" s="943" t="s">
        <v>54</v>
      </c>
      <c r="R5" s="1242" t="s">
        <v>54</v>
      </c>
      <c r="S5" s="943" t="s">
        <v>599</v>
      </c>
      <c r="T5" s="1239" t="s">
        <v>992</v>
      </c>
      <c r="U5" s="1325" t="s">
        <v>368</v>
      </c>
      <c r="V5" s="943" t="s">
        <v>990</v>
      </c>
      <c r="W5" s="943" t="s">
        <v>988</v>
      </c>
      <c r="X5" s="1242" t="s">
        <v>142</v>
      </c>
      <c r="Y5" s="1242" t="s">
        <v>1005</v>
      </c>
      <c r="Z5" s="943" t="s">
        <v>986</v>
      </c>
      <c r="AA5" s="1242" t="s">
        <v>14</v>
      </c>
      <c r="AB5" s="943" t="s">
        <v>469</v>
      </c>
      <c r="AC5" s="943" t="s">
        <v>60</v>
      </c>
      <c r="AD5" s="1023" t="s">
        <v>198</v>
      </c>
    </row>
    <row r="6" spans="1:32" s="1" customFormat="1" ht="15" customHeight="1">
      <c r="A6" s="1024"/>
      <c r="B6" s="1025"/>
      <c r="C6" s="1026">
        <v>41182</v>
      </c>
      <c r="D6" s="1027"/>
      <c r="E6" s="1243" t="s">
        <v>984</v>
      </c>
      <c r="F6" s="1027" t="s">
        <v>56</v>
      </c>
      <c r="G6" s="1027" t="s">
        <v>381</v>
      </c>
      <c r="H6" s="1243" t="s">
        <v>983</v>
      </c>
      <c r="I6" s="1243" t="s">
        <v>366</v>
      </c>
      <c r="J6" s="1243" t="s">
        <v>983</v>
      </c>
      <c r="K6" s="1243" t="s">
        <v>366</v>
      </c>
      <c r="L6" s="1243" t="s">
        <v>978</v>
      </c>
      <c r="M6" s="1243" t="s">
        <v>366</v>
      </c>
      <c r="N6" s="1027" t="s">
        <v>370</v>
      </c>
      <c r="O6" s="1027" t="s">
        <v>144</v>
      </c>
      <c r="P6" s="1243" t="s">
        <v>505</v>
      </c>
      <c r="Q6" s="1027" t="s">
        <v>55</v>
      </c>
      <c r="R6" s="1243" t="s">
        <v>58</v>
      </c>
      <c r="S6" s="1027" t="s">
        <v>53</v>
      </c>
      <c r="T6" s="1027" t="s">
        <v>381</v>
      </c>
      <c r="U6" s="1027" t="s">
        <v>999</v>
      </c>
      <c r="V6" s="1027" t="s">
        <v>991</v>
      </c>
      <c r="W6" s="1027" t="s">
        <v>989</v>
      </c>
      <c r="X6" s="1243" t="s">
        <v>1001</v>
      </c>
      <c r="Y6" s="1243" t="s">
        <v>1006</v>
      </c>
      <c r="Z6" s="1027" t="s">
        <v>528</v>
      </c>
      <c r="AA6" s="1243" t="s">
        <v>389</v>
      </c>
      <c r="AB6" s="1027" t="s">
        <v>470</v>
      </c>
      <c r="AC6" s="1027" t="s">
        <v>59</v>
      </c>
      <c r="AD6" s="1028">
        <f>C6</f>
        <v>41182</v>
      </c>
    </row>
    <row r="7" spans="1:32" s="1" customFormat="1" ht="12.75">
      <c r="A7" s="23" t="s">
        <v>169</v>
      </c>
      <c r="C7" s="1006"/>
      <c r="D7" s="1008"/>
      <c r="E7" s="1006"/>
      <c r="F7" s="1006"/>
      <c r="G7" s="1331"/>
      <c r="H7" s="1007"/>
      <c r="I7" s="1006"/>
      <c r="J7" s="1007"/>
      <c r="K7" s="1006"/>
      <c r="L7" s="1007"/>
      <c r="M7" s="1006"/>
      <c r="P7" s="1006"/>
      <c r="Q7" s="1007"/>
      <c r="R7" s="1006"/>
      <c r="S7" s="1007"/>
      <c r="T7" s="1007"/>
      <c r="U7" s="1328"/>
      <c r="V7" s="1008"/>
      <c r="W7" s="1007"/>
      <c r="X7" s="1007"/>
      <c r="Y7" s="1006"/>
      <c r="Z7" s="1007"/>
      <c r="AA7" s="1006"/>
      <c r="AC7" s="1006"/>
      <c r="AD7" s="1006"/>
      <c r="AF7" s="10"/>
    </row>
    <row r="8" spans="1:32" s="1" customFormat="1" ht="15" customHeight="1">
      <c r="E8" s="996"/>
      <c r="G8" s="425"/>
      <c r="H8" s="996"/>
      <c r="I8" s="997"/>
      <c r="J8" s="996"/>
      <c r="K8" s="996"/>
      <c r="L8" s="996"/>
      <c r="M8" s="996"/>
      <c r="P8" s="996"/>
      <c r="R8" s="996"/>
      <c r="U8" s="425"/>
      <c r="X8" s="996"/>
      <c r="Y8" s="996"/>
      <c r="AA8" s="997"/>
      <c r="AF8" s="10"/>
    </row>
    <row r="9" spans="1:32" s="425" customFormat="1" ht="15" customHeight="1">
      <c r="A9" s="2" t="s">
        <v>205</v>
      </c>
      <c r="B9" s="3"/>
      <c r="C9" s="3"/>
      <c r="D9" s="3"/>
      <c r="E9" s="1244"/>
      <c r="F9" s="3"/>
      <c r="G9" s="3"/>
      <c r="H9" s="1244"/>
      <c r="I9" s="1244"/>
      <c r="J9" s="1244"/>
      <c r="K9" s="1244"/>
      <c r="L9" s="1244"/>
      <c r="M9" s="1244"/>
      <c r="N9" s="3"/>
      <c r="O9" s="3"/>
      <c r="P9" s="1244"/>
      <c r="Q9" s="3"/>
      <c r="R9" s="1244"/>
      <c r="S9" s="3"/>
      <c r="T9" s="3"/>
      <c r="U9" s="3"/>
      <c r="V9" s="3"/>
      <c r="W9" s="3"/>
      <c r="X9" s="1244"/>
      <c r="Y9" s="1244"/>
      <c r="Z9" s="3"/>
      <c r="AA9" s="1244"/>
      <c r="AB9" s="3"/>
      <c r="AC9" s="3"/>
      <c r="AD9" s="3"/>
      <c r="AE9" s="4"/>
    </row>
    <row r="10" spans="1:32" s="425" customFormat="1" ht="15" customHeight="1">
      <c r="A10" s="2">
        <v>3</v>
      </c>
      <c r="B10" s="3" t="s">
        <v>207</v>
      </c>
      <c r="C10" s="1029">
        <f>'[76]Line 3 Reg A&amp;L Rate Base'!$D$132</f>
        <v>316142370.37166673</v>
      </c>
      <c r="D10" s="1029"/>
      <c r="E10" s="1245"/>
      <c r="F10" s="1029"/>
      <c r="G10" s="1029"/>
      <c r="H10" s="1245"/>
      <c r="I10" s="1245">
        <f>'CTM-2 Adjustments'!AC44</f>
        <v>6287245.1453827769</v>
      </c>
      <c r="J10" s="1245"/>
      <c r="K10" s="1245">
        <f>'CTM-2 Adjustments'!AO27</f>
        <v>0</v>
      </c>
      <c r="L10" s="1245"/>
      <c r="M10" s="1245">
        <f>'CTM-2 Adjustments'!BA27</f>
        <v>15672262.704396689</v>
      </c>
      <c r="N10" s="1029"/>
      <c r="O10" s="1029">
        <f>'CTM-2 Adjustments'!BM21</f>
        <v>-1213373.9166666667</v>
      </c>
      <c r="P10" s="1245">
        <f>'CTM-2 Adjustments'!BS32</f>
        <v>0</v>
      </c>
      <c r="Q10" s="1029"/>
      <c r="R10" s="1245"/>
      <c r="S10" s="1029">
        <f>'CTM-2 Adjustments'!CK19</f>
        <v>-5134690.1666666828</v>
      </c>
      <c r="T10" s="1029">
        <f>'CTM-2 Adjustments'!CQ22</f>
        <v>-2049565.7674015611</v>
      </c>
      <c r="U10" s="1029">
        <f>'CTM-2 Adjustments'!CW22</f>
        <v>-4637462.9044954963</v>
      </c>
      <c r="V10" s="1029">
        <f>'CTM-2 Adjustments'!DC20</f>
        <v>1280411.0445204962</v>
      </c>
      <c r="W10" s="1029">
        <f>'CTM-2 Adjustments'!DI20</f>
        <v>-11001713.05866681</v>
      </c>
      <c r="X10" s="1245">
        <f>'CTM-2 Adjustments'!DO27</f>
        <v>-2854621.1248333333</v>
      </c>
      <c r="Y10" s="1245">
        <f>'CTM-2 Adjustments'!DU20</f>
        <v>-28393532.977841459</v>
      </c>
      <c r="Z10" s="1029"/>
      <c r="AA10" s="1245">
        <f>'CTM-2 Adjustments'!EF108</f>
        <v>-5017158.8311884087</v>
      </c>
      <c r="AB10" s="1029"/>
      <c r="AC10" s="1029">
        <f>SUM(E10:AB10)</f>
        <v>-37062199.853460461</v>
      </c>
      <c r="AD10" s="1029">
        <f>C10+AC10</f>
        <v>279080170.51820624</v>
      </c>
      <c r="AE10" s="1030"/>
    </row>
    <row r="11" spans="1:32" s="425" customFormat="1" ht="15" customHeight="1">
      <c r="A11" s="2">
        <v>4</v>
      </c>
      <c r="B11" s="3" t="s">
        <v>208</v>
      </c>
      <c r="C11" s="1031">
        <f>'CTM-5 Ex A-2'!E62</f>
        <v>91760898.563750044</v>
      </c>
      <c r="D11" s="60"/>
      <c r="E11" s="1246"/>
      <c r="F11" s="60"/>
      <c r="G11" s="60"/>
      <c r="H11" s="1246"/>
      <c r="I11" s="1246"/>
      <c r="J11" s="1246"/>
      <c r="K11" s="1246"/>
      <c r="L11" s="1246"/>
      <c r="M11" s="1246"/>
      <c r="N11" s="60"/>
      <c r="O11" s="60"/>
      <c r="P11" s="1246"/>
      <c r="Q11" s="60"/>
      <c r="R11" s="1246"/>
      <c r="S11" s="60"/>
      <c r="T11" s="60"/>
      <c r="U11" s="60"/>
      <c r="V11" s="60"/>
      <c r="W11" s="60"/>
      <c r="X11" s="1246"/>
      <c r="Y11" s="1246"/>
      <c r="Z11" s="1031"/>
      <c r="AA11" s="1255"/>
      <c r="AB11" s="60"/>
      <c r="AC11" s="1031">
        <f>SUM(E11:AB11)</f>
        <v>0</v>
      </c>
      <c r="AD11" s="1032">
        <f>C11+AC11</f>
        <v>91760898.563750044</v>
      </c>
      <c r="AE11" s="1033"/>
    </row>
    <row r="12" spans="1:32" s="425" customFormat="1" ht="15" customHeight="1">
      <c r="A12" s="2">
        <v>5</v>
      </c>
      <c r="B12" s="3" t="s">
        <v>209</v>
      </c>
      <c r="C12" s="1034">
        <f>'Prod RB Lead'!B18</f>
        <v>1744881761.4880571</v>
      </c>
      <c r="D12" s="973"/>
      <c r="E12" s="1247"/>
      <c r="F12" s="1034"/>
      <c r="G12" s="973">
        <f>'CTM-2 Adjustments'!Q21</f>
        <v>89361373.823014677</v>
      </c>
      <c r="H12" s="1254">
        <f>'CTM-2 Adjustments'!W21</f>
        <v>235974393.07685691</v>
      </c>
      <c r="I12" s="1254"/>
      <c r="J12" s="1254">
        <f>'CTM-2 Adjustments'!AI21</f>
        <v>124718619.2962742</v>
      </c>
      <c r="K12" s="1254"/>
      <c r="L12" s="1247">
        <f>'CTM-2 Adjustments'!AU25</f>
        <v>73111891.461429805</v>
      </c>
      <c r="M12" s="1247"/>
      <c r="N12" s="1034">
        <f>'CTM-2 Adjustments'!BG22</f>
        <v>-2805549.6037500002</v>
      </c>
      <c r="O12" s="1034"/>
      <c r="P12" s="1254">
        <f>'CTM-2 Adjustments'!BS26</f>
        <v>-7528133.2429166585</v>
      </c>
      <c r="Q12" s="1034"/>
      <c r="R12" s="1254"/>
      <c r="S12" s="1034"/>
      <c r="T12" s="1034"/>
      <c r="U12" s="1034"/>
      <c r="V12" s="1034"/>
      <c r="W12" s="1034"/>
      <c r="X12" s="1254"/>
      <c r="Y12" s="1254"/>
      <c r="Z12" s="1034"/>
      <c r="AA12" s="1254">
        <f>'CTM-2 Adjustments'!EF76</f>
        <v>-39871235</v>
      </c>
      <c r="AB12" s="1034"/>
      <c r="AC12" s="1034">
        <f>SUM(E12:AB12)</f>
        <v>472961359.81090897</v>
      </c>
      <c r="AD12" s="1034">
        <f>C12+AC12</f>
        <v>2217843121.2989659</v>
      </c>
      <c r="AE12" s="1033"/>
    </row>
    <row r="13" spans="1:32" s="425" customFormat="1" ht="15" customHeight="1">
      <c r="A13" s="2"/>
      <c r="B13" s="3"/>
      <c r="C13" s="1035">
        <f>SUM(C10:C12)</f>
        <v>2152785030.4234738</v>
      </c>
      <c r="D13" s="1036"/>
      <c r="E13" s="1248">
        <f t="shared" ref="E13:H13" si="16">SUM(E10:E12)</f>
        <v>0</v>
      </c>
      <c r="F13" s="1035">
        <f t="shared" ref="F13" si="17">SUM(F10:F12)</f>
        <v>0</v>
      </c>
      <c r="G13" s="1035">
        <f t="shared" si="16"/>
        <v>89361373.823014677</v>
      </c>
      <c r="H13" s="1248">
        <f t="shared" si="16"/>
        <v>235974393.07685691</v>
      </c>
      <c r="I13" s="1248">
        <f t="shared" ref="I13:AA13" si="18">SUM(I10:I12)</f>
        <v>6287245.1453827769</v>
      </c>
      <c r="J13" s="1248">
        <f t="shared" si="18"/>
        <v>124718619.2962742</v>
      </c>
      <c r="K13" s="1248">
        <f t="shared" si="18"/>
        <v>0</v>
      </c>
      <c r="L13" s="1248">
        <f t="shared" si="18"/>
        <v>73111891.461429805</v>
      </c>
      <c r="M13" s="1248">
        <f t="shared" si="18"/>
        <v>15672262.704396689</v>
      </c>
      <c r="N13" s="1035">
        <f t="shared" si="18"/>
        <v>-2805549.6037500002</v>
      </c>
      <c r="O13" s="1035">
        <f>SUM(O10:O12)</f>
        <v>-1213373.9166666667</v>
      </c>
      <c r="P13" s="1248">
        <f t="shared" si="18"/>
        <v>-7528133.2429166585</v>
      </c>
      <c r="Q13" s="1035">
        <f t="shared" si="18"/>
        <v>0</v>
      </c>
      <c r="R13" s="1248">
        <f t="shared" si="18"/>
        <v>0</v>
      </c>
      <c r="S13" s="1035">
        <f t="shared" ref="S13:Y13" si="19">SUM(S10:S12)</f>
        <v>-5134690.1666666828</v>
      </c>
      <c r="T13" s="1035">
        <f t="shared" si="19"/>
        <v>-2049565.7674015611</v>
      </c>
      <c r="U13" s="1035">
        <f t="shared" si="19"/>
        <v>-4637462.9044954963</v>
      </c>
      <c r="V13" s="1035">
        <f t="shared" si="19"/>
        <v>1280411.0445204962</v>
      </c>
      <c r="W13" s="1035">
        <f t="shared" si="19"/>
        <v>-11001713.05866681</v>
      </c>
      <c r="X13" s="1248">
        <f t="shared" si="19"/>
        <v>-2854621.1248333333</v>
      </c>
      <c r="Y13" s="1248">
        <f t="shared" si="19"/>
        <v>-28393532.977841459</v>
      </c>
      <c r="Z13" s="1035">
        <f t="shared" si="18"/>
        <v>0</v>
      </c>
      <c r="AA13" s="1248">
        <f t="shared" si="18"/>
        <v>-44888393.831188411</v>
      </c>
      <c r="AB13" s="1035">
        <f>SUM(AB10:AB12)</f>
        <v>0</v>
      </c>
      <c r="AC13" s="60">
        <f>SUM(AC10:AC12)</f>
        <v>435899159.95744848</v>
      </c>
      <c r="AD13" s="1035">
        <f>SUM(AD10:AD12)</f>
        <v>2588684190.3809223</v>
      </c>
      <c r="AE13" s="7"/>
    </row>
    <row r="14" spans="1:32" s="425" customFormat="1" ht="15" customHeight="1">
      <c r="A14" s="2">
        <v>6</v>
      </c>
      <c r="B14" s="3"/>
      <c r="C14" s="1037"/>
      <c r="D14" s="1037"/>
      <c r="E14" s="1249"/>
      <c r="F14" s="1037"/>
      <c r="G14" s="1037"/>
      <c r="H14" s="1249"/>
      <c r="I14" s="1249"/>
      <c r="J14" s="1249"/>
      <c r="K14" s="1249"/>
      <c r="L14" s="1249"/>
      <c r="M14" s="1249"/>
      <c r="N14" s="1037"/>
      <c r="O14" s="1037"/>
      <c r="P14" s="1249"/>
      <c r="Q14" s="1037"/>
      <c r="R14" s="1249"/>
      <c r="S14" s="1037"/>
      <c r="T14" s="1037"/>
      <c r="U14" s="1037"/>
      <c r="V14" s="1037"/>
      <c r="W14" s="1037"/>
      <c r="X14" s="1249"/>
      <c r="Y14" s="1249"/>
      <c r="Z14" s="1037"/>
      <c r="AA14" s="1249"/>
      <c r="AB14" s="1037"/>
      <c r="AC14" s="1037"/>
      <c r="AD14" s="1037"/>
      <c r="AE14" s="4"/>
    </row>
    <row r="15" spans="1:32" s="425" customFormat="1" ht="15" customHeight="1">
      <c r="A15" s="2">
        <v>7</v>
      </c>
      <c r="B15" s="3" t="s">
        <v>210</v>
      </c>
      <c r="C15" s="1192">
        <v>6.6900000000000001E-2</v>
      </c>
      <c r="D15" s="1037"/>
      <c r="E15" s="1250">
        <f>ROUND((SUM(E10:E12)*$C$15/0.65)-(SUM(E18:E20)),0)</f>
        <v>0</v>
      </c>
      <c r="F15" s="1038">
        <f>ROUND((SUM(F10:F12)*$C$15/0.65)-(SUM(F18:F20)),0)</f>
        <v>0</v>
      </c>
      <c r="G15" s="1038">
        <f t="shared" ref="G15:AC15" si="20">ROUND((SUM(G10:G12)*$C$15/0.65)-(SUM(G18:G20)),0)</f>
        <v>0</v>
      </c>
      <c r="H15" s="1250">
        <f t="shared" si="20"/>
        <v>0</v>
      </c>
      <c r="I15" s="1250">
        <f t="shared" si="20"/>
        <v>0</v>
      </c>
      <c r="J15" s="1250">
        <f t="shared" si="20"/>
        <v>0</v>
      </c>
      <c r="K15" s="1250">
        <f t="shared" si="20"/>
        <v>0</v>
      </c>
      <c r="L15" s="1250">
        <f t="shared" si="20"/>
        <v>0</v>
      </c>
      <c r="M15" s="1250">
        <f t="shared" si="20"/>
        <v>0</v>
      </c>
      <c r="N15" s="1038">
        <f t="shared" si="20"/>
        <v>0</v>
      </c>
      <c r="O15" s="1038">
        <f t="shared" si="20"/>
        <v>0</v>
      </c>
      <c r="P15" s="1250">
        <f t="shared" si="20"/>
        <v>0</v>
      </c>
      <c r="Q15" s="1038">
        <f t="shared" si="20"/>
        <v>0</v>
      </c>
      <c r="R15" s="1250">
        <f t="shared" si="20"/>
        <v>0</v>
      </c>
      <c r="S15" s="1038">
        <f t="shared" si="20"/>
        <v>0</v>
      </c>
      <c r="T15" s="1038">
        <f t="shared" si="20"/>
        <v>0</v>
      </c>
      <c r="U15" s="1038">
        <f t="shared" si="20"/>
        <v>0</v>
      </c>
      <c r="V15" s="1038">
        <f t="shared" si="20"/>
        <v>0</v>
      </c>
      <c r="W15" s="1038">
        <f t="shared" si="20"/>
        <v>0</v>
      </c>
      <c r="X15" s="1250">
        <f t="shared" si="20"/>
        <v>0</v>
      </c>
      <c r="Y15" s="1250">
        <f t="shared" si="20"/>
        <v>0</v>
      </c>
      <c r="Z15" s="1038">
        <f t="shared" si="20"/>
        <v>0</v>
      </c>
      <c r="AA15" s="1250">
        <f t="shared" si="20"/>
        <v>0</v>
      </c>
      <c r="AB15" s="1038">
        <f t="shared" si="20"/>
        <v>0</v>
      </c>
      <c r="AC15" s="1038">
        <f t="shared" si="20"/>
        <v>0</v>
      </c>
      <c r="AD15" s="1193">
        <f>C15</f>
        <v>6.6900000000000001E-2</v>
      </c>
      <c r="AE15" s="578">
        <f>ROUND((SUM(AD10:AD12)*$C$15/0.65)-(SUM(AD18:AD20)),0)</f>
        <v>0</v>
      </c>
    </row>
    <row r="16" spans="1:32" s="425" customFormat="1" ht="15" customHeight="1">
      <c r="A16" s="2">
        <v>8</v>
      </c>
      <c r="B16" s="3"/>
      <c r="C16" s="1037"/>
      <c r="D16" s="1037"/>
      <c r="E16" s="1249"/>
      <c r="F16" s="1037"/>
      <c r="G16" s="1037"/>
      <c r="H16" s="1249"/>
      <c r="I16" s="1249"/>
      <c r="J16" s="1249"/>
      <c r="K16" s="1249"/>
      <c r="L16" s="1249"/>
      <c r="M16" s="1249"/>
      <c r="N16" s="1037"/>
      <c r="O16" s="1037"/>
      <c r="P16" s="1249"/>
      <c r="Q16" s="1037"/>
      <c r="R16" s="1249"/>
      <c r="S16" s="1037"/>
      <c r="T16" s="1037"/>
      <c r="U16" s="1037"/>
      <c r="V16" s="1037"/>
      <c r="W16" s="1037"/>
      <c r="X16" s="1249"/>
      <c r="Y16" s="1249"/>
      <c r="Z16" s="1037"/>
      <c r="AA16" s="1249"/>
      <c r="AB16" s="1037"/>
      <c r="AC16" s="1037"/>
      <c r="AD16" s="1037"/>
      <c r="AE16" s="4"/>
    </row>
    <row r="17" spans="1:37" s="425" customFormat="1" ht="15" customHeight="1">
      <c r="A17" s="2">
        <v>9</v>
      </c>
      <c r="B17" s="3"/>
      <c r="C17" s="1037"/>
      <c r="D17" s="1037"/>
      <c r="E17" s="1249"/>
      <c r="F17" s="1037"/>
      <c r="G17" s="1037"/>
      <c r="H17" s="1249"/>
      <c r="I17" s="1249"/>
      <c r="J17" s="1249"/>
      <c r="K17" s="1249"/>
      <c r="L17" s="1249"/>
      <c r="M17" s="1249"/>
      <c r="N17" s="1037"/>
      <c r="O17" s="1037"/>
      <c r="P17" s="1249"/>
      <c r="Q17" s="1037"/>
      <c r="R17" s="1249"/>
      <c r="S17" s="1037"/>
      <c r="T17" s="1037"/>
      <c r="U17" s="1037"/>
      <c r="V17" s="1037"/>
      <c r="W17" s="1037"/>
      <c r="X17" s="1249"/>
      <c r="Y17" s="1249"/>
      <c r="Z17" s="1037"/>
      <c r="AA17" s="1249"/>
      <c r="AB17" s="1037"/>
      <c r="AC17" s="1037"/>
      <c r="AD17" s="1037"/>
      <c r="AE17" s="4"/>
    </row>
    <row r="18" spans="1:37" s="425" customFormat="1" ht="15" customHeight="1">
      <c r="A18" s="2">
        <v>10</v>
      </c>
      <c r="B18" s="3" t="s">
        <v>215</v>
      </c>
      <c r="C18" s="1029">
        <f>C10*$C$15/0.65</f>
        <v>32538345.504406929</v>
      </c>
      <c r="D18" s="1029"/>
      <c r="E18" s="1245">
        <f t="shared" ref="E18:G18" si="21">E10*$C$15/0.65</f>
        <v>0</v>
      </c>
      <c r="F18" s="1029">
        <f>F10*$C$15/0.65</f>
        <v>0</v>
      </c>
      <c r="G18" s="1029">
        <f t="shared" si="21"/>
        <v>0</v>
      </c>
      <c r="H18" s="1245">
        <f t="shared" ref="H18:AA18" si="22">H10*$C$15/0.65</f>
        <v>0</v>
      </c>
      <c r="I18" s="1245">
        <f t="shared" si="22"/>
        <v>647102.61573247355</v>
      </c>
      <c r="J18" s="1245">
        <f>J10*$C$15/0.65</f>
        <v>0</v>
      </c>
      <c r="K18" s="1245">
        <f>K10*$C$15/0.65</f>
        <v>0</v>
      </c>
      <c r="L18" s="1245">
        <f t="shared" si="22"/>
        <v>0</v>
      </c>
      <c r="M18" s="1245">
        <f t="shared" si="22"/>
        <v>1613037.4998832899</v>
      </c>
      <c r="N18" s="1029">
        <f t="shared" si="22"/>
        <v>0</v>
      </c>
      <c r="O18" s="1029">
        <f t="shared" si="22"/>
        <v>-124884.17696153847</v>
      </c>
      <c r="P18" s="1245">
        <f>P10*$C$15/0.65</f>
        <v>0</v>
      </c>
      <c r="Q18" s="1029">
        <f t="shared" si="22"/>
        <v>0</v>
      </c>
      <c r="R18" s="1245">
        <f t="shared" si="22"/>
        <v>0</v>
      </c>
      <c r="S18" s="1029">
        <f t="shared" ref="S18:Y18" si="23">S10*$C$15/0.65</f>
        <v>-528478.11100000166</v>
      </c>
      <c r="T18" s="1029">
        <f t="shared" si="23"/>
        <v>-210947.61513717606</v>
      </c>
      <c r="U18" s="1029">
        <f>U10*$C$15/0.65</f>
        <v>-477301.95124730567</v>
      </c>
      <c r="V18" s="1029">
        <f t="shared" si="23"/>
        <v>131783.84442834029</v>
      </c>
      <c r="W18" s="1029">
        <f t="shared" si="23"/>
        <v>-1132330.1594227841</v>
      </c>
      <c r="X18" s="1245">
        <f t="shared" si="23"/>
        <v>-293806.38961746154</v>
      </c>
      <c r="Y18" s="1245">
        <f t="shared" si="23"/>
        <v>-2922349.778796298</v>
      </c>
      <c r="Z18" s="1029">
        <f t="shared" si="22"/>
        <v>0</v>
      </c>
      <c r="AA18" s="1245">
        <f t="shared" si="22"/>
        <v>-516381.42431769927</v>
      </c>
      <c r="AB18" s="1029"/>
      <c r="AC18" s="1029">
        <f t="shared" ref="AC18:AC40" si="24">SUM(E18:AB18)</f>
        <v>-3814555.646456161</v>
      </c>
      <c r="AD18" s="1029">
        <f>C18+AC18-0.49</f>
        <v>28723789.367950771</v>
      </c>
      <c r="AE18" s="1030"/>
    </row>
    <row r="19" spans="1:37" s="425" customFormat="1" ht="15" customHeight="1">
      <c r="A19" s="2">
        <v>11</v>
      </c>
      <c r="B19" s="3" t="s">
        <v>219</v>
      </c>
      <c r="C19" s="1032">
        <f>(C11*$C$15/0.65)</f>
        <v>9444314.0214075036</v>
      </c>
      <c r="D19" s="62"/>
      <c r="E19" s="1251">
        <f t="shared" ref="E19:G19" si="25">(E11*$C$15/0.65)</f>
        <v>0</v>
      </c>
      <c r="F19" s="1032">
        <f>(F11*$C$15/0.65)</f>
        <v>0</v>
      </c>
      <c r="G19" s="1032">
        <f t="shared" si="25"/>
        <v>0</v>
      </c>
      <c r="H19" s="1251">
        <f t="shared" ref="H19:AA19" si="26">(H11*$C$15/0.65)</f>
        <v>0</v>
      </c>
      <c r="I19" s="1251">
        <f t="shared" si="26"/>
        <v>0</v>
      </c>
      <c r="J19" s="1251">
        <f t="shared" si="26"/>
        <v>0</v>
      </c>
      <c r="K19" s="1251">
        <f t="shared" si="26"/>
        <v>0</v>
      </c>
      <c r="L19" s="1251">
        <f t="shared" si="26"/>
        <v>0</v>
      </c>
      <c r="M19" s="1251">
        <f t="shared" si="26"/>
        <v>0</v>
      </c>
      <c r="N19" s="1032">
        <f t="shared" si="26"/>
        <v>0</v>
      </c>
      <c r="O19" s="1032">
        <f t="shared" si="26"/>
        <v>0</v>
      </c>
      <c r="P19" s="1251">
        <f t="shared" si="26"/>
        <v>0</v>
      </c>
      <c r="Q19" s="1032">
        <f t="shared" si="26"/>
        <v>0</v>
      </c>
      <c r="R19" s="1251">
        <f t="shared" si="26"/>
        <v>0</v>
      </c>
      <c r="S19" s="1032">
        <f>(S11*$C$15/0.65)</f>
        <v>0</v>
      </c>
      <c r="T19" s="1032">
        <f t="shared" ref="T19:Y19" si="27">(T11*$C$15/0.65)</f>
        <v>0</v>
      </c>
      <c r="U19" s="1032">
        <f>(U11*$C$15/0.65)</f>
        <v>0</v>
      </c>
      <c r="V19" s="1032">
        <f t="shared" si="27"/>
        <v>0</v>
      </c>
      <c r="W19" s="1032">
        <f t="shared" si="27"/>
        <v>0</v>
      </c>
      <c r="X19" s="1251">
        <f t="shared" si="27"/>
        <v>0</v>
      </c>
      <c r="Y19" s="1251">
        <f t="shared" si="27"/>
        <v>0</v>
      </c>
      <c r="Z19" s="1032">
        <f t="shared" si="26"/>
        <v>0</v>
      </c>
      <c r="AA19" s="1255">
        <f t="shared" si="26"/>
        <v>0</v>
      </c>
      <c r="AB19" s="1032"/>
      <c r="AC19" s="1032">
        <f t="shared" si="24"/>
        <v>0</v>
      </c>
      <c r="AD19" s="1032">
        <f t="shared" ref="AD19:AD40" si="28">C19+AC19</f>
        <v>9444314.0214075036</v>
      </c>
      <c r="AE19" s="1033"/>
    </row>
    <row r="20" spans="1:37" s="425" customFormat="1" ht="15" customHeight="1">
      <c r="A20" s="2">
        <v>12</v>
      </c>
      <c r="B20" s="3" t="s">
        <v>217</v>
      </c>
      <c r="C20" s="1032">
        <f>(C12*$C$15)/0.65</f>
        <v>179588599.75930926</v>
      </c>
      <c r="D20" s="62"/>
      <c r="E20" s="1251">
        <f t="shared" ref="E20:Z20" si="29">(E12*$C$15)/0.65</f>
        <v>0</v>
      </c>
      <c r="F20" s="1032">
        <f t="shared" si="29"/>
        <v>0</v>
      </c>
      <c r="G20" s="1032">
        <f t="shared" si="29"/>
        <v>9197347.5519379713</v>
      </c>
      <c r="H20" s="1251">
        <f>(H12*$C$15)/0.65</f>
        <v>24287210.610525735</v>
      </c>
      <c r="I20" s="1251">
        <f t="shared" si="29"/>
        <v>0</v>
      </c>
      <c r="J20" s="1251">
        <f t="shared" si="29"/>
        <v>12836424.047570376</v>
      </c>
      <c r="K20" s="1251">
        <f t="shared" si="29"/>
        <v>0</v>
      </c>
      <c r="L20" s="1251">
        <f t="shared" si="29"/>
        <v>7524900.8288763901</v>
      </c>
      <c r="M20" s="1251">
        <f t="shared" si="29"/>
        <v>0</v>
      </c>
      <c r="N20" s="1032">
        <f t="shared" si="29"/>
        <v>-288755.79767826927</v>
      </c>
      <c r="O20" s="1032">
        <f t="shared" si="29"/>
        <v>0</v>
      </c>
      <c r="P20" s="1251">
        <f>(P12*$C$15)/0.65</f>
        <v>-774818.63684788381</v>
      </c>
      <c r="Q20" s="1032">
        <f t="shared" si="29"/>
        <v>0</v>
      </c>
      <c r="R20" s="1251">
        <f t="shared" si="29"/>
        <v>0</v>
      </c>
      <c r="S20" s="1032">
        <f t="shared" si="29"/>
        <v>0</v>
      </c>
      <c r="T20" s="1032">
        <f t="shared" si="29"/>
        <v>0</v>
      </c>
      <c r="U20" s="1032">
        <f t="shared" si="29"/>
        <v>0</v>
      </c>
      <c r="V20" s="1032">
        <f t="shared" si="29"/>
        <v>0</v>
      </c>
      <c r="W20" s="1032">
        <f t="shared" si="29"/>
        <v>0</v>
      </c>
      <c r="X20" s="1251">
        <f t="shared" si="29"/>
        <v>0</v>
      </c>
      <c r="Y20" s="1251">
        <f t="shared" si="29"/>
        <v>0</v>
      </c>
      <c r="Z20" s="1032">
        <f t="shared" si="29"/>
        <v>0</v>
      </c>
      <c r="AA20" s="1251">
        <f>(AA12*$C$15)/0.65</f>
        <v>-4103670.1869230764</v>
      </c>
      <c r="AB20" s="1032"/>
      <c r="AC20" s="1032">
        <f t="shared" si="24"/>
        <v>48678638.417461239</v>
      </c>
      <c r="AD20" s="1032">
        <f>C20+AC20</f>
        <v>228267238.17677051</v>
      </c>
      <c r="AE20" s="1033"/>
    </row>
    <row r="21" spans="1:37" s="510" customFormat="1" ht="15" customHeight="1">
      <c r="A21" s="2">
        <v>13</v>
      </c>
      <c r="B21" s="3" t="s">
        <v>131</v>
      </c>
      <c r="C21" s="1032">
        <f>+'[77]A-1 Line 13 501'!C17</f>
        <v>70102790.599999994</v>
      </c>
      <c r="D21" s="62"/>
      <c r="E21" s="1251">
        <f>'CTM-2 Adjustments'!E19</f>
        <v>20578217.039601833</v>
      </c>
      <c r="F21" s="1032"/>
      <c r="G21" s="1032"/>
      <c r="H21" s="1251"/>
      <c r="I21" s="1251"/>
      <c r="J21" s="1251"/>
      <c r="K21" s="1251"/>
      <c r="L21" s="1251"/>
      <c r="M21" s="1251"/>
      <c r="N21" s="1032"/>
      <c r="O21" s="1032"/>
      <c r="P21" s="1251"/>
      <c r="Q21" s="1032"/>
      <c r="R21" s="1251"/>
      <c r="S21" s="1032"/>
      <c r="T21" s="1032"/>
      <c r="U21" s="1032"/>
      <c r="V21" s="1032">
        <f>'CTM-2 Adjustments'!DC26</f>
        <v>-2.5889952667057514E-4</v>
      </c>
      <c r="W21" s="1032"/>
      <c r="X21" s="1251"/>
      <c r="Y21" s="1251"/>
      <c r="Z21" s="1032"/>
      <c r="AA21" s="1251"/>
      <c r="AB21" s="1032"/>
      <c r="AC21" s="1032">
        <f t="shared" si="24"/>
        <v>20578217.039342932</v>
      </c>
      <c r="AD21" s="1032">
        <f t="shared" si="28"/>
        <v>90681007.639342934</v>
      </c>
      <c r="AE21" s="1033"/>
      <c r="AF21" s="425"/>
      <c r="AG21" s="425"/>
      <c r="AH21" s="425"/>
      <c r="AI21" s="425"/>
      <c r="AJ21" s="425"/>
      <c r="AK21" s="425"/>
    </row>
    <row r="22" spans="1:37" s="510" customFormat="1" ht="15" customHeight="1">
      <c r="A22" s="2">
        <v>14</v>
      </c>
      <c r="B22" s="3" t="s">
        <v>132</v>
      </c>
      <c r="C22" s="1032">
        <f>'[77]A-1 Line 14 555'!B161</f>
        <v>619576589.44000006</v>
      </c>
      <c r="D22" s="62"/>
      <c r="E22" s="1251">
        <f>'CTM-2 Adjustments'!E22</f>
        <v>-215350968.20583093</v>
      </c>
      <c r="F22" s="1032"/>
      <c r="G22" s="1032"/>
      <c r="H22" s="1251"/>
      <c r="I22" s="1251"/>
      <c r="J22" s="1251"/>
      <c r="K22" s="1251"/>
      <c r="L22" s="1251"/>
      <c r="M22" s="1251"/>
      <c r="N22" s="1032"/>
      <c r="O22" s="1032"/>
      <c r="P22" s="1251"/>
      <c r="Q22" s="1032"/>
      <c r="R22" s="1251"/>
      <c r="S22" s="1032"/>
      <c r="T22" s="1032"/>
      <c r="U22" s="1032"/>
      <c r="V22" s="1032"/>
      <c r="W22" s="1032"/>
      <c r="X22" s="1251"/>
      <c r="Y22" s="1251"/>
      <c r="Z22" s="1032"/>
      <c r="AA22" s="1251"/>
      <c r="AB22" s="1032"/>
      <c r="AC22" s="1032">
        <f t="shared" si="24"/>
        <v>-215350968.20583093</v>
      </c>
      <c r="AD22" s="1032">
        <f t="shared" si="28"/>
        <v>404225621.23416913</v>
      </c>
      <c r="AE22" s="1033"/>
      <c r="AF22" s="425"/>
      <c r="AG22" s="425"/>
      <c r="AH22" s="425"/>
      <c r="AI22" s="425"/>
      <c r="AJ22" s="425"/>
      <c r="AK22" s="425"/>
    </row>
    <row r="23" spans="1:37" s="510" customFormat="1" ht="15" customHeight="1">
      <c r="A23" s="2">
        <v>15</v>
      </c>
      <c r="B23" s="3" t="s">
        <v>133</v>
      </c>
      <c r="C23" s="1032">
        <f>+'[77]A-1 Line 15 557'!C41</f>
        <v>13306752.749999996</v>
      </c>
      <c r="D23" s="62"/>
      <c r="E23" s="1251">
        <f>'CTM-2 Adjustments'!E23</f>
        <v>-6960914.4067363953</v>
      </c>
      <c r="F23" s="1032"/>
      <c r="G23" s="1032"/>
      <c r="H23" s="1251"/>
      <c r="I23" s="1251"/>
      <c r="J23" s="1251"/>
      <c r="K23" s="1251"/>
      <c r="L23" s="1251"/>
      <c r="M23" s="1251"/>
      <c r="N23" s="1032"/>
      <c r="O23" s="1032"/>
      <c r="P23" s="1251"/>
      <c r="Q23" s="1032"/>
      <c r="R23" s="1251"/>
      <c r="S23" s="1032"/>
      <c r="T23" s="1032"/>
      <c r="U23" s="1032"/>
      <c r="V23" s="1032"/>
      <c r="W23" s="1032"/>
      <c r="X23" s="1251"/>
      <c r="Y23" s="1251"/>
      <c r="Z23" s="1032"/>
      <c r="AA23" s="1251"/>
      <c r="AB23" s="1032"/>
      <c r="AC23" s="1032">
        <f t="shared" si="24"/>
        <v>-6960914.4067363953</v>
      </c>
      <c r="AD23" s="1032">
        <f t="shared" si="28"/>
        <v>6345838.343263601</v>
      </c>
      <c r="AE23" s="1033"/>
      <c r="AF23" s="425"/>
      <c r="AG23" s="425"/>
      <c r="AH23" s="425"/>
      <c r="AI23" s="425"/>
      <c r="AJ23" s="425"/>
      <c r="AK23" s="425"/>
    </row>
    <row r="24" spans="1:37" s="510" customFormat="1" ht="15" customHeight="1">
      <c r="A24" s="2" t="s">
        <v>255</v>
      </c>
      <c r="B24" s="8" t="s">
        <v>377</v>
      </c>
      <c r="C24" s="1032">
        <f>+'[77]A-1 Line 15 557'!C40-'[77]A-1 Line 19 O&amp;M'!$D$6</f>
        <v>6688139.5999999996</v>
      </c>
      <c r="D24" s="62"/>
      <c r="E24" s="1251"/>
      <c r="F24" s="1032"/>
      <c r="G24" s="1032"/>
      <c r="H24" s="1251"/>
      <c r="I24" s="1251"/>
      <c r="J24" s="1251"/>
      <c r="K24" s="1251"/>
      <c r="L24" s="1251"/>
      <c r="M24" s="1251"/>
      <c r="N24" s="1032"/>
      <c r="O24" s="1032"/>
      <c r="P24" s="1251"/>
      <c r="Q24" s="1032"/>
      <c r="R24" s="1251"/>
      <c r="S24" s="1032"/>
      <c r="T24" s="1032"/>
      <c r="U24" s="1032"/>
      <c r="V24" s="1032"/>
      <c r="W24" s="1032"/>
      <c r="X24" s="1251"/>
      <c r="Y24" s="1251"/>
      <c r="Z24" s="1032"/>
      <c r="AA24" s="1251">
        <f>'CTM-2 Adjustments'!EF18</f>
        <v>-154053.20144440007</v>
      </c>
      <c r="AB24" s="1032"/>
      <c r="AC24" s="1032">
        <f t="shared" si="24"/>
        <v>-154053.20144440007</v>
      </c>
      <c r="AD24" s="1032">
        <f t="shared" si="28"/>
        <v>6534086.3985555992</v>
      </c>
      <c r="AE24" s="1033"/>
      <c r="AF24" s="425"/>
      <c r="AG24" s="425"/>
      <c r="AH24" s="425"/>
      <c r="AI24" s="425"/>
      <c r="AJ24" s="425"/>
      <c r="AK24" s="425"/>
    </row>
    <row r="25" spans="1:37" s="510" customFormat="1" ht="15" customHeight="1">
      <c r="A25" s="2" t="s">
        <v>256</v>
      </c>
      <c r="B25" s="9" t="s">
        <v>74</v>
      </c>
      <c r="C25" s="1032">
        <f>'[78]Lead Sheet'!$C$11</f>
        <v>2853260.4651488592</v>
      </c>
      <c r="D25" s="62"/>
      <c r="E25" s="1251"/>
      <c r="F25" s="1032"/>
      <c r="G25" s="1032">
        <f>'CTM-2 Adjustments'!Q32</f>
        <v>0</v>
      </c>
      <c r="H25" s="1251"/>
      <c r="I25" s="1251"/>
      <c r="J25" s="1251"/>
      <c r="K25" s="1251"/>
      <c r="L25" s="1251"/>
      <c r="M25" s="1251"/>
      <c r="N25" s="1032"/>
      <c r="O25" s="1032"/>
      <c r="P25" s="1251"/>
      <c r="Q25" s="1032"/>
      <c r="R25" s="1251">
        <f>'CTM-2 Adjustments'!CE18</f>
        <v>101510.53485114081</v>
      </c>
      <c r="S25" s="1032"/>
      <c r="T25" s="1032"/>
      <c r="U25" s="1032"/>
      <c r="V25" s="1032"/>
      <c r="W25" s="1032"/>
      <c r="X25" s="1251"/>
      <c r="Y25" s="1251"/>
      <c r="Z25" s="1032"/>
      <c r="AA25" s="1251">
        <f>'CTM-2 Adjustments'!EF19</f>
        <v>-52181.255860000027</v>
      </c>
      <c r="AB25" s="1032"/>
      <c r="AC25" s="1032">
        <f t="shared" si="24"/>
        <v>49329.278991140782</v>
      </c>
      <c r="AD25" s="1032">
        <f t="shared" si="28"/>
        <v>2902589.7441400001</v>
      </c>
      <c r="AE25" s="1033"/>
      <c r="AF25" s="425"/>
      <c r="AG25" s="425"/>
      <c r="AH25" s="425"/>
      <c r="AI25" s="425"/>
      <c r="AJ25" s="425"/>
      <c r="AK25" s="425"/>
    </row>
    <row r="26" spans="1:37" s="510" customFormat="1" ht="15" customHeight="1">
      <c r="A26" s="2" t="s">
        <v>257</v>
      </c>
      <c r="B26" s="9" t="s">
        <v>224</v>
      </c>
      <c r="C26" s="1032">
        <f>+'[77]A-1 Line 15 557'!C44</f>
        <v>819440.39</v>
      </c>
      <c r="D26" s="62"/>
      <c r="E26" s="1251"/>
      <c r="F26" s="1032">
        <f>'CTM-2 Adjustments'!K22</f>
        <v>918448.39934999996</v>
      </c>
      <c r="G26" s="1032"/>
      <c r="H26" s="1251"/>
      <c r="I26" s="1251"/>
      <c r="J26" s="1251"/>
      <c r="K26" s="1251"/>
      <c r="L26" s="1251"/>
      <c r="M26" s="1251"/>
      <c r="N26" s="1032" t="s">
        <v>1</v>
      </c>
      <c r="O26" s="1032"/>
      <c r="P26" s="1251"/>
      <c r="Q26" s="1032"/>
      <c r="R26" s="1251"/>
      <c r="S26" s="1032"/>
      <c r="T26" s="1032"/>
      <c r="U26" s="1032"/>
      <c r="V26" s="1032"/>
      <c r="W26" s="1032"/>
      <c r="X26" s="1251"/>
      <c r="Y26" s="1251"/>
      <c r="Z26" s="1032"/>
      <c r="AA26" s="1251">
        <f>'CTM-2 Adjustments'!EF31</f>
        <v>-30691.116019921014</v>
      </c>
      <c r="AB26" s="1032"/>
      <c r="AC26" s="1032">
        <f t="shared" si="24"/>
        <v>887757.28333007894</v>
      </c>
      <c r="AD26" s="1032">
        <f t="shared" si="28"/>
        <v>1707197.6733300788</v>
      </c>
      <c r="AE26" s="1033"/>
      <c r="AF26" s="425"/>
      <c r="AG26" s="425"/>
      <c r="AH26" s="425"/>
      <c r="AI26" s="425"/>
      <c r="AJ26" s="425"/>
      <c r="AK26" s="425"/>
    </row>
    <row r="27" spans="1:37" s="510" customFormat="1" ht="15" customHeight="1">
      <c r="A27" s="2" t="s">
        <v>258</v>
      </c>
      <c r="B27" s="9" t="s">
        <v>378</v>
      </c>
      <c r="C27" s="1032">
        <f>+'[77]A-1 Line 15 557'!C39-'[77]A-1 Line 19 O&amp;M'!D5</f>
        <v>2035144.74</v>
      </c>
      <c r="D27" s="62"/>
      <c r="E27" s="1251"/>
      <c r="F27" s="1032"/>
      <c r="G27" s="1032"/>
      <c r="H27" s="1251"/>
      <c r="I27" s="1251"/>
      <c r="J27" s="1251"/>
      <c r="K27" s="1251"/>
      <c r="L27" s="1251"/>
      <c r="M27" s="1251"/>
      <c r="N27" s="1032"/>
      <c r="O27" s="1032"/>
      <c r="P27" s="1251"/>
      <c r="Q27" s="1032"/>
      <c r="R27" s="1251"/>
      <c r="S27" s="1032"/>
      <c r="T27" s="1032"/>
      <c r="U27" s="1032"/>
      <c r="V27" s="1032"/>
      <c r="W27" s="1032"/>
      <c r="X27" s="1251"/>
      <c r="Y27" s="1251"/>
      <c r="Z27" s="1032"/>
      <c r="AA27" s="1251"/>
      <c r="AB27" s="1032"/>
      <c r="AC27" s="1032">
        <f t="shared" si="24"/>
        <v>0</v>
      </c>
      <c r="AD27" s="1032">
        <f t="shared" si="28"/>
        <v>2035144.74</v>
      </c>
      <c r="AE27" s="1033"/>
      <c r="AF27" s="425"/>
      <c r="AG27" s="425"/>
      <c r="AH27" s="425"/>
      <c r="AI27" s="425"/>
      <c r="AJ27" s="425"/>
      <c r="AK27" s="425"/>
    </row>
    <row r="28" spans="1:37" s="510" customFormat="1" ht="15" customHeight="1">
      <c r="A28" s="2">
        <v>16</v>
      </c>
      <c r="B28" s="3" t="s">
        <v>134</v>
      </c>
      <c r="C28" s="1032">
        <f>+'[77]A-1 Line 16 547'!C36</f>
        <v>151230975.14999998</v>
      </c>
      <c r="D28" s="62"/>
      <c r="E28" s="1251">
        <f>'CTM-2 Adjustments'!E20</f>
        <v>-1880474.5384954512</v>
      </c>
      <c r="F28" s="1032"/>
      <c r="G28" s="1032"/>
      <c r="H28" s="1251"/>
      <c r="I28" s="1251"/>
      <c r="J28" s="1251"/>
      <c r="K28" s="1251"/>
      <c r="L28" s="1251"/>
      <c r="M28" s="1251"/>
      <c r="N28" s="1032"/>
      <c r="O28" s="1032"/>
      <c r="P28" s="1251"/>
      <c r="Q28" s="1032"/>
      <c r="R28" s="1251"/>
      <c r="S28" s="1032"/>
      <c r="T28" s="1032"/>
      <c r="U28" s="1032"/>
      <c r="V28" s="1032"/>
      <c r="W28" s="1032"/>
      <c r="X28" s="1251"/>
      <c r="Y28" s="1251"/>
      <c r="Z28" s="1032"/>
      <c r="AA28" s="1251"/>
      <c r="AB28" s="1032"/>
      <c r="AC28" s="1032">
        <f t="shared" si="24"/>
        <v>-1880474.5384954512</v>
      </c>
      <c r="AD28" s="1032">
        <f t="shared" si="28"/>
        <v>149350500.61150452</v>
      </c>
      <c r="AE28" s="1033"/>
      <c r="AF28" s="425"/>
      <c r="AG28" s="425"/>
      <c r="AH28" s="425"/>
      <c r="AI28" s="425"/>
      <c r="AJ28" s="425"/>
      <c r="AK28" s="425"/>
    </row>
    <row r="29" spans="1:37" s="510" customFormat="1" ht="15" customHeight="1">
      <c r="A29" s="2">
        <v>17</v>
      </c>
      <c r="B29" s="3" t="s">
        <v>140</v>
      </c>
      <c r="C29" s="1032">
        <f>+'[77]A-1 Line 17 565'!C37</f>
        <v>84999684.159999996</v>
      </c>
      <c r="D29" s="62"/>
      <c r="E29" s="1251">
        <f>'CTM-2 Adjustments'!E24</f>
        <v>20301998.908012137</v>
      </c>
      <c r="F29" s="1032"/>
      <c r="G29" s="1032"/>
      <c r="H29" s="1251"/>
      <c r="I29" s="1251"/>
      <c r="J29" s="1251"/>
      <c r="K29" s="1251"/>
      <c r="L29" s="1251"/>
      <c r="M29" s="1251"/>
      <c r="N29" s="1032"/>
      <c r="O29" s="1032"/>
      <c r="P29" s="1251"/>
      <c r="Q29" s="1032"/>
      <c r="R29" s="1251"/>
      <c r="S29" s="1032"/>
      <c r="T29" s="1032"/>
      <c r="U29" s="1032"/>
      <c r="V29" s="1032"/>
      <c r="W29" s="1032"/>
      <c r="X29" s="1251"/>
      <c r="Y29" s="1251"/>
      <c r="Z29" s="1032"/>
      <c r="AA29" s="1251"/>
      <c r="AB29" s="1032"/>
      <c r="AC29" s="1032">
        <f t="shared" si="24"/>
        <v>20301998.908012137</v>
      </c>
      <c r="AD29" s="1032">
        <f t="shared" si="28"/>
        <v>105301683.06801213</v>
      </c>
      <c r="AE29" s="1033"/>
      <c r="AF29" s="425"/>
      <c r="AG29" s="425"/>
      <c r="AH29" s="425"/>
      <c r="AI29" s="425"/>
      <c r="AJ29" s="425"/>
      <c r="AK29" s="425"/>
    </row>
    <row r="30" spans="1:37" s="510" customFormat="1" ht="15" customHeight="1">
      <c r="A30" s="2">
        <v>18</v>
      </c>
      <c r="B30" s="3" t="s">
        <v>220</v>
      </c>
      <c r="C30" s="1032">
        <f>+'[77]A-1 Line 18 456-Var-Trans'!C6</f>
        <v>-6326170.4799999995</v>
      </c>
      <c r="D30" s="62"/>
      <c r="E30" s="1251">
        <f>'CTM-2 Adjustments'!E29</f>
        <v>-1128540.0084109716</v>
      </c>
      <c r="F30" s="1032"/>
      <c r="G30" s="1032"/>
      <c r="H30" s="1251"/>
      <c r="I30" s="1251"/>
      <c r="J30" s="1251"/>
      <c r="K30" s="1251"/>
      <c r="L30" s="1251"/>
      <c r="M30" s="1251"/>
      <c r="N30" s="1032"/>
      <c r="O30" s="1032"/>
      <c r="P30" s="1251"/>
      <c r="Q30" s="1032"/>
      <c r="R30" s="1251"/>
      <c r="S30" s="1032"/>
      <c r="T30" s="1032"/>
      <c r="U30" s="1032"/>
      <c r="V30" s="1032"/>
      <c r="W30" s="1032"/>
      <c r="X30" s="1251"/>
      <c r="Y30" s="1251"/>
      <c r="Z30" s="1032"/>
      <c r="AA30" s="1251"/>
      <c r="AB30" s="1032"/>
      <c r="AC30" s="1032">
        <f t="shared" si="24"/>
        <v>-1128540.0084109716</v>
      </c>
      <c r="AD30" s="1032">
        <f t="shared" si="28"/>
        <v>-7454710.4884109711</v>
      </c>
      <c r="AE30" s="1033"/>
      <c r="AF30" s="425"/>
      <c r="AG30" s="425"/>
      <c r="AH30" s="425"/>
      <c r="AI30" s="425"/>
      <c r="AJ30" s="425"/>
      <c r="AK30" s="425"/>
    </row>
    <row r="31" spans="1:37" s="510" customFormat="1" ht="15" customHeight="1">
      <c r="A31" s="2">
        <v>19</v>
      </c>
      <c r="B31" s="3" t="s">
        <v>340</v>
      </c>
      <c r="C31" s="1032">
        <f>+'[77]A-1 Line 19 O&amp;M'!D7</f>
        <v>112384447.07000001</v>
      </c>
      <c r="D31" s="62"/>
      <c r="E31" s="1251">
        <f>'CTM-2 Adjustments'!E25</f>
        <v>14361475.110387027</v>
      </c>
      <c r="F31" s="1032"/>
      <c r="G31" s="1032"/>
      <c r="H31" s="1251"/>
      <c r="I31" s="1251"/>
      <c r="J31" s="1251"/>
      <c r="K31" s="1251"/>
      <c r="L31" s="1251"/>
      <c r="M31" s="1251"/>
      <c r="N31" s="1032"/>
      <c r="O31" s="1032"/>
      <c r="P31" s="1251"/>
      <c r="Q31" s="1032"/>
      <c r="R31" s="1251"/>
      <c r="S31" s="1032"/>
      <c r="T31" s="1032"/>
      <c r="U31" s="1032"/>
      <c r="V31" s="1032"/>
      <c r="W31" s="1032"/>
      <c r="X31" s="1251"/>
      <c r="Y31" s="1251"/>
      <c r="Z31" s="1032"/>
      <c r="AA31" s="1251">
        <v>0</v>
      </c>
      <c r="AB31" s="1032"/>
      <c r="AC31" s="1032">
        <f t="shared" si="24"/>
        <v>14361475.110387027</v>
      </c>
      <c r="AD31" s="1032">
        <f t="shared" si="28"/>
        <v>126745922.18038704</v>
      </c>
      <c r="AE31" s="1033"/>
      <c r="AF31" s="425"/>
      <c r="AG31" s="425"/>
      <c r="AH31" s="425"/>
      <c r="AI31" s="425"/>
      <c r="AJ31" s="425"/>
      <c r="AK31" s="425"/>
    </row>
    <row r="32" spans="1:37" s="510" customFormat="1" ht="15" customHeight="1">
      <c r="A32" s="2">
        <v>20</v>
      </c>
      <c r="B32" s="3" t="s">
        <v>141</v>
      </c>
      <c r="C32" s="1032">
        <f>+'[77]A-1 Line 20 447'!B89</f>
        <v>-102454344.49000001</v>
      </c>
      <c r="D32" s="62"/>
      <c r="E32" s="1251">
        <f>'CTM-2 Adjustments'!E27</f>
        <v>73120539.424866155</v>
      </c>
      <c r="F32" s="1032"/>
      <c r="G32" s="1032" t="s">
        <v>1</v>
      </c>
      <c r="H32" s="1251"/>
      <c r="I32" s="1251"/>
      <c r="J32" s="1251"/>
      <c r="K32" s="1251"/>
      <c r="L32" s="1251"/>
      <c r="M32" s="1251"/>
      <c r="N32" s="1032"/>
      <c r="O32" s="1032"/>
      <c r="P32" s="1251"/>
      <c r="Q32" s="1032"/>
      <c r="R32" s="1251"/>
      <c r="S32" s="1032"/>
      <c r="T32" s="1032"/>
      <c r="U32" s="1032"/>
      <c r="V32" s="1032"/>
      <c r="W32" s="1032"/>
      <c r="X32" s="1251"/>
      <c r="Y32" s="1251"/>
      <c r="Z32" s="1032"/>
      <c r="AA32" s="1251"/>
      <c r="AB32" s="1032"/>
      <c r="AC32" s="1032">
        <f t="shared" si="24"/>
        <v>73120539.424866155</v>
      </c>
      <c r="AD32" s="1032">
        <f t="shared" si="28"/>
        <v>-29333805.065133855</v>
      </c>
      <c r="AE32" s="1033"/>
      <c r="AF32" s="425"/>
      <c r="AG32" s="425"/>
      <c r="AH32" s="425"/>
      <c r="AI32" s="425"/>
      <c r="AJ32" s="425"/>
      <c r="AK32" s="425"/>
    </row>
    <row r="33" spans="1:37" s="510" customFormat="1" ht="15" customHeight="1">
      <c r="A33" s="2">
        <v>21</v>
      </c>
      <c r="B33" s="3" t="s">
        <v>268</v>
      </c>
      <c r="C33" s="1032">
        <f>+'[77]A-1 Line 21 456'!C14</f>
        <v>24051167.339999989</v>
      </c>
      <c r="D33" s="62"/>
      <c r="E33" s="1251">
        <f>'CTM-2 Adjustments'!E28</f>
        <v>-38745141.43624676</v>
      </c>
      <c r="F33" s="1032"/>
      <c r="G33" s="1032"/>
      <c r="H33" s="1251"/>
      <c r="I33" s="1251"/>
      <c r="J33" s="1251"/>
      <c r="K33" s="1251"/>
      <c r="L33" s="1251"/>
      <c r="M33" s="1251"/>
      <c r="N33" s="1032"/>
      <c r="O33" s="1032"/>
      <c r="P33" s="1251"/>
      <c r="Q33" s="1032"/>
      <c r="R33" s="1251"/>
      <c r="S33" s="1032"/>
      <c r="T33" s="1032"/>
      <c r="U33" s="1032"/>
      <c r="V33" s="1032"/>
      <c r="W33" s="1032"/>
      <c r="X33" s="1251"/>
      <c r="Y33" s="1251"/>
      <c r="Z33" s="1032"/>
      <c r="AA33" s="1251"/>
      <c r="AB33" s="1032"/>
      <c r="AC33" s="1032">
        <f t="shared" si="24"/>
        <v>-38745141.43624676</v>
      </c>
      <c r="AD33" s="1032">
        <f t="shared" si="28"/>
        <v>-14693974.096246772</v>
      </c>
      <c r="AE33" s="1033"/>
      <c r="AF33" s="425"/>
      <c r="AG33" s="425"/>
      <c r="AH33" s="425"/>
      <c r="AI33" s="425"/>
      <c r="AJ33" s="425"/>
      <c r="AK33" s="425"/>
    </row>
    <row r="34" spans="1:37" s="510" customFormat="1" ht="15" customHeight="1">
      <c r="A34" s="2">
        <v>22</v>
      </c>
      <c r="B34" s="3" t="s">
        <v>0</v>
      </c>
      <c r="C34" s="1032">
        <f>+'[77]A-1 Ljne 22 500KV'!D21</f>
        <v>973202.17</v>
      </c>
      <c r="D34" s="62"/>
      <c r="E34" s="1251">
        <f>'CTM-2 Adjustments'!E26</f>
        <v>-17186.750322200009</v>
      </c>
      <c r="F34" s="1032"/>
      <c r="G34" s="1032"/>
      <c r="H34" s="1251"/>
      <c r="I34" s="1251"/>
      <c r="J34" s="1251"/>
      <c r="K34" s="1251"/>
      <c r="L34" s="1251"/>
      <c r="M34" s="1251"/>
      <c r="N34" s="1032"/>
      <c r="O34" s="1032"/>
      <c r="P34" s="1251"/>
      <c r="Q34" s="1032"/>
      <c r="R34" s="1251"/>
      <c r="S34" s="1032"/>
      <c r="T34" s="1032"/>
      <c r="U34" s="1032"/>
      <c r="V34" s="1032"/>
      <c r="W34" s="1032"/>
      <c r="X34" s="1251"/>
      <c r="Y34" s="1251"/>
      <c r="Z34" s="1032"/>
      <c r="AA34" s="1251"/>
      <c r="AB34" s="1032"/>
      <c r="AC34" s="1032">
        <f t="shared" si="24"/>
        <v>-17186.750322200009</v>
      </c>
      <c r="AD34" s="1032">
        <f t="shared" si="28"/>
        <v>956015.41967780003</v>
      </c>
      <c r="AE34" s="1033"/>
      <c r="AF34" s="425"/>
      <c r="AG34" s="425"/>
      <c r="AH34" s="425"/>
      <c r="AI34" s="425"/>
      <c r="AJ34" s="425"/>
      <c r="AK34" s="425"/>
    </row>
    <row r="35" spans="1:37" s="510" customFormat="1" ht="15" customHeight="1">
      <c r="A35" s="2">
        <v>23</v>
      </c>
      <c r="B35" s="3" t="s">
        <v>170</v>
      </c>
      <c r="C35" s="1032">
        <f>'Prod RB Lead'!B40</f>
        <v>92545524.486000001</v>
      </c>
      <c r="D35" s="62"/>
      <c r="E35" s="1251"/>
      <c r="F35" s="1032"/>
      <c r="G35" s="1032">
        <f>'CTM-2 Adjustments'!Q29</f>
        <v>12306471.042400002</v>
      </c>
      <c r="H35" s="1251">
        <f>'CTM-2 Adjustments'!W30</f>
        <v>9936485.9230248183</v>
      </c>
      <c r="I35" s="1251"/>
      <c r="J35" s="1251">
        <f>'CTM-2 Adjustments'!AI30</f>
        <v>3513711.7435031729</v>
      </c>
      <c r="K35" s="1251"/>
      <c r="L35" s="1251">
        <f>'CTM-2 Adjustments'!AU35</f>
        <v>3174623.5724093313</v>
      </c>
      <c r="M35" s="1251"/>
      <c r="N35" s="1032">
        <f>'CTM-2 Adjustments'!BG31</f>
        <v>-203596.64</v>
      </c>
      <c r="O35" s="1032"/>
      <c r="P35" s="1251">
        <f>'CTM-2 Adjustments'!BS18</f>
        <v>-61274.989999998361</v>
      </c>
      <c r="Q35" s="1032"/>
      <c r="R35" s="1251"/>
      <c r="S35" s="1032"/>
      <c r="T35" s="1032"/>
      <c r="U35" s="1032"/>
      <c r="V35" s="1032"/>
      <c r="W35" s="1032"/>
      <c r="X35" s="1251"/>
      <c r="Y35" s="1251"/>
      <c r="Z35" s="1032"/>
      <c r="AA35" s="1251">
        <f>'CTM-2 Adjustments'!EF28</f>
        <v>-2140602.9511253783</v>
      </c>
      <c r="AB35" s="1032"/>
      <c r="AC35" s="1032">
        <f t="shared" si="24"/>
        <v>26525817.700211946</v>
      </c>
      <c r="AD35" s="1032">
        <f t="shared" si="28"/>
        <v>119071342.18621194</v>
      </c>
      <c r="AE35" s="1033"/>
      <c r="AF35" s="425"/>
      <c r="AG35" s="425"/>
      <c r="AH35" s="425"/>
      <c r="AI35" s="425"/>
      <c r="AJ35" s="425"/>
      <c r="AK35" s="425"/>
    </row>
    <row r="36" spans="1:37" s="510" customFormat="1" ht="15" customHeight="1">
      <c r="A36" s="2">
        <v>24</v>
      </c>
      <c r="B36" s="3" t="s">
        <v>2</v>
      </c>
      <c r="C36" s="1032">
        <f>'CTM-5 Ex A-2'!I62</f>
        <v>4136829.5334999994</v>
      </c>
      <c r="D36" s="62"/>
      <c r="E36" s="1251"/>
      <c r="F36" s="1032"/>
      <c r="G36" s="1032"/>
      <c r="H36" s="1251"/>
      <c r="I36" s="1251"/>
      <c r="J36" s="1251"/>
      <c r="K36" s="1251"/>
      <c r="L36" s="1251"/>
      <c r="M36" s="1251"/>
      <c r="N36" s="1032"/>
      <c r="O36" s="1032"/>
      <c r="P36" s="1251"/>
      <c r="Q36" s="1032"/>
      <c r="R36" s="1251"/>
      <c r="S36" s="1032"/>
      <c r="T36" s="1032"/>
      <c r="U36" s="1032"/>
      <c r="V36" s="1032"/>
      <c r="W36" s="1032"/>
      <c r="X36" s="1251"/>
      <c r="Y36" s="1251"/>
      <c r="Z36" s="1032"/>
      <c r="AA36" s="1251"/>
      <c r="AB36" s="1032"/>
      <c r="AC36" s="1032">
        <f t="shared" si="24"/>
        <v>0</v>
      </c>
      <c r="AD36" s="1032">
        <f t="shared" si="28"/>
        <v>4136829.5334999994</v>
      </c>
      <c r="AE36" s="1033"/>
      <c r="AF36" s="425"/>
      <c r="AG36" s="425"/>
      <c r="AH36" s="425"/>
      <c r="AI36" s="425"/>
      <c r="AJ36" s="425"/>
      <c r="AK36" s="425"/>
    </row>
    <row r="37" spans="1:37" s="510" customFormat="1" ht="15" customHeight="1">
      <c r="A37" s="2">
        <v>25</v>
      </c>
      <c r="B37" s="3" t="s">
        <v>230</v>
      </c>
      <c r="C37" s="1032">
        <f>'[76]Line 25 Amort Exp'!$AB$25</f>
        <v>29249757.720000003</v>
      </c>
      <c r="D37" s="62"/>
      <c r="E37" s="1251"/>
      <c r="F37" s="1032"/>
      <c r="G37" s="1032"/>
      <c r="H37" s="1251"/>
      <c r="I37" s="1251">
        <f>'CTM-2 Adjustments'!AC28</f>
        <v>1744437.9594125615</v>
      </c>
      <c r="J37" s="1251"/>
      <c r="K37" s="1251">
        <f>'CTM-2 Adjustments'!AO20</f>
        <v>0</v>
      </c>
      <c r="L37" s="1251"/>
      <c r="M37" s="1251">
        <f>'CTM-2 Adjustments'!BA20</f>
        <v>4383849.7075235499</v>
      </c>
      <c r="N37" s="1032"/>
      <c r="O37" s="1032">
        <f>'CTM-2 Adjustments'!BM25</f>
        <v>-10157004</v>
      </c>
      <c r="P37" s="1251">
        <f>'CTM-2 Adjustments'!BS19</f>
        <v>0</v>
      </c>
      <c r="Q37" s="1032"/>
      <c r="R37" s="1251"/>
      <c r="S37" s="1032">
        <f>'CTM-2 Adjustments'!CK23</f>
        <v>0</v>
      </c>
      <c r="T37" s="1032">
        <f>'CTM-2 Adjustments'!CQ25</f>
        <v>3.7252902984619141E-9</v>
      </c>
      <c r="U37" s="1032">
        <f>'CTM-2 Adjustments'!CW29</f>
        <v>1819434.6559247691</v>
      </c>
      <c r="V37" s="1032">
        <f>'CTM-2 Adjustments'!DC26</f>
        <v>-2.5889952667057514E-4</v>
      </c>
      <c r="W37" s="1032">
        <f>'CTM-2 Adjustments'!DI25</f>
        <v>590672.12999999989</v>
      </c>
      <c r="X37" s="1251">
        <f>'CTM-2 Adjustments'!DO39</f>
        <v>-1275844.9346666671</v>
      </c>
      <c r="Y37" s="1251">
        <f>'CTM-2 Adjustments'!DU25</f>
        <v>3531333.8616084051</v>
      </c>
      <c r="Z37" s="1032"/>
      <c r="AA37" s="1251">
        <f>'CTM-2 Adjustments'!EF56</f>
        <v>-527798.01189564646</v>
      </c>
      <c r="AB37" s="1032"/>
      <c r="AC37" s="1032">
        <f t="shared" si="24"/>
        <v>109081.36764807662</v>
      </c>
      <c r="AD37" s="1032">
        <f t="shared" si="28"/>
        <v>29358839.087648079</v>
      </c>
      <c r="AE37" s="1033"/>
      <c r="AF37" s="425"/>
      <c r="AG37" s="425"/>
      <c r="AH37" s="425"/>
      <c r="AI37" s="425"/>
      <c r="AJ37" s="425"/>
      <c r="AK37" s="425"/>
    </row>
    <row r="38" spans="1:37" s="425" customFormat="1" ht="15" customHeight="1">
      <c r="A38" s="2">
        <v>26</v>
      </c>
      <c r="B38" s="3" t="s">
        <v>3</v>
      </c>
      <c r="C38" s="1032"/>
      <c r="D38" s="62"/>
      <c r="E38" s="1251"/>
      <c r="F38" s="1032"/>
      <c r="G38" s="1032">
        <f>'CTM-2 Adjustments'!Q33</f>
        <v>0</v>
      </c>
      <c r="H38" s="1251">
        <f>'CTM-2 Adjustments'!W37</f>
        <v>0</v>
      </c>
      <c r="I38" s="1251"/>
      <c r="J38" s="1251">
        <f>'CTM-2 Adjustments'!AI37</f>
        <v>0</v>
      </c>
      <c r="K38" s="1251"/>
      <c r="L38" s="1251">
        <f>'CTM-2 Adjustments'!AU42</f>
        <v>0</v>
      </c>
      <c r="M38" s="1251"/>
      <c r="N38" s="1032"/>
      <c r="O38" s="1032"/>
      <c r="P38" s="1251"/>
      <c r="Q38" s="1032">
        <f>'CTM-2 Adjustments'!BY17</f>
        <v>0</v>
      </c>
      <c r="R38" s="1251"/>
      <c r="S38" s="1032"/>
      <c r="T38" s="1032"/>
      <c r="U38" s="1032"/>
      <c r="V38" s="1032"/>
      <c r="W38" s="1032"/>
      <c r="X38" s="1251"/>
      <c r="Y38" s="1251"/>
      <c r="Z38" s="1032"/>
      <c r="AA38" s="1251">
        <f>'CTM-2 Adjustments'!EF30</f>
        <v>0</v>
      </c>
      <c r="AB38" s="1032"/>
      <c r="AC38" s="1032">
        <f t="shared" si="24"/>
        <v>0</v>
      </c>
      <c r="AD38" s="1032">
        <f t="shared" si="28"/>
        <v>0</v>
      </c>
      <c r="AE38" s="1033"/>
    </row>
    <row r="39" spans="1:37" s="425" customFormat="1" ht="15" customHeight="1">
      <c r="A39" s="2">
        <v>27</v>
      </c>
      <c r="B39" s="3" t="s">
        <v>4</v>
      </c>
      <c r="C39" s="1032"/>
      <c r="D39" s="62"/>
      <c r="E39" s="1251"/>
      <c r="F39" s="1032"/>
      <c r="G39" s="1032"/>
      <c r="H39" s="1251"/>
      <c r="I39" s="1251"/>
      <c r="J39" s="1251"/>
      <c r="K39" s="1251"/>
      <c r="L39" s="1251"/>
      <c r="M39" s="1251"/>
      <c r="N39" s="1032"/>
      <c r="O39" s="1032"/>
      <c r="P39" s="1251"/>
      <c r="Q39" s="1032">
        <f>'CTM-2 Adjustments'!BY18</f>
        <v>0</v>
      </c>
      <c r="R39" s="1251"/>
      <c r="S39" s="1032"/>
      <c r="T39" s="1032"/>
      <c r="U39" s="1032"/>
      <c r="V39" s="1032"/>
      <c r="W39" s="1032"/>
      <c r="X39" s="1251"/>
      <c r="Y39" s="1251"/>
      <c r="Z39" s="1032"/>
      <c r="AA39" s="1251"/>
      <c r="AB39" s="1032"/>
      <c r="AC39" s="1032">
        <f t="shared" si="24"/>
        <v>0</v>
      </c>
      <c r="AD39" s="1032">
        <f t="shared" si="28"/>
        <v>0</v>
      </c>
      <c r="AE39" s="1033"/>
    </row>
    <row r="40" spans="1:37" s="425" customFormat="1" ht="15" customHeight="1">
      <c r="A40" s="2">
        <v>28</v>
      </c>
      <c r="B40" s="3" t="s">
        <v>292</v>
      </c>
      <c r="C40" s="1032">
        <f>'[79]TY Hedging LOC '!$B$27</f>
        <v>851557.92640444438</v>
      </c>
      <c r="D40" s="973"/>
      <c r="E40" s="1251"/>
      <c r="F40" s="1032"/>
      <c r="G40" s="1032"/>
      <c r="H40" s="1251"/>
      <c r="I40" s="1251"/>
      <c r="J40" s="1251"/>
      <c r="K40" s="1251"/>
      <c r="L40" s="1251"/>
      <c r="M40" s="1251"/>
      <c r="N40" s="1032"/>
      <c r="O40" s="1032"/>
      <c r="P40" s="1251"/>
      <c r="Q40" s="1032"/>
      <c r="R40" s="1251"/>
      <c r="S40" s="1032"/>
      <c r="T40" s="1032"/>
      <c r="U40" s="1032"/>
      <c r="V40" s="1032"/>
      <c r="W40" s="1032"/>
      <c r="X40" s="1251"/>
      <c r="Y40" s="1251"/>
      <c r="Z40" s="1032">
        <f>'CTM-2 Adjustments'!EA17</f>
        <v>-52143.66860444448</v>
      </c>
      <c r="AA40" s="1251">
        <f>'CTM-2 Adjustments'!EF23</f>
        <v>-14117.655792748006</v>
      </c>
      <c r="AB40" s="1032"/>
      <c r="AC40" s="1032">
        <f t="shared" si="24"/>
        <v>-66261.324397192482</v>
      </c>
      <c r="AD40" s="1032">
        <f t="shared" si="28"/>
        <v>785296.60200725193</v>
      </c>
      <c r="AE40" s="1033"/>
    </row>
    <row r="41" spans="1:37" s="425" customFormat="1" ht="15" customHeight="1">
      <c r="A41" s="2">
        <v>29</v>
      </c>
      <c r="B41" s="3" t="s">
        <v>5</v>
      </c>
      <c r="C41" s="1194">
        <f>SUM(C18:C40)</f>
        <v>1328596007.8561771</v>
      </c>
      <c r="D41" s="1195"/>
      <c r="E41" s="1252">
        <f t="shared" ref="E41:Z41" si="30">SUM(E18:E40)</f>
        <v>-135720994.86317557</v>
      </c>
      <c r="F41" s="1194">
        <f>SUM(F18:F40)</f>
        <v>918448.39934999996</v>
      </c>
      <c r="G41" s="1194">
        <f t="shared" si="30"/>
        <v>21503818.594337974</v>
      </c>
      <c r="H41" s="1252">
        <f t="shared" si="30"/>
        <v>34223696.533550553</v>
      </c>
      <c r="I41" s="1252">
        <f t="shared" si="30"/>
        <v>2391540.5751450351</v>
      </c>
      <c r="J41" s="1252">
        <f>SUM(J18:J40)</f>
        <v>16350135.79107355</v>
      </c>
      <c r="K41" s="1252">
        <f>SUM(K18:K40)</f>
        <v>0</v>
      </c>
      <c r="L41" s="1252">
        <f t="shared" si="30"/>
        <v>10699524.401285721</v>
      </c>
      <c r="M41" s="1252">
        <f t="shared" si="30"/>
        <v>5996887.2074068394</v>
      </c>
      <c r="N41" s="1194">
        <f t="shared" si="30"/>
        <v>-492352.43767826929</v>
      </c>
      <c r="O41" s="1194">
        <f t="shared" si="30"/>
        <v>-10281888.176961539</v>
      </c>
      <c r="P41" s="1252">
        <f t="shared" si="30"/>
        <v>-836093.62684788217</v>
      </c>
      <c r="Q41" s="1194">
        <f t="shared" si="30"/>
        <v>0</v>
      </c>
      <c r="R41" s="1252">
        <f t="shared" si="30"/>
        <v>101510.53485114081</v>
      </c>
      <c r="S41" s="1194">
        <f t="shared" si="30"/>
        <v>-528478.11100000166</v>
      </c>
      <c r="T41" s="1194">
        <f t="shared" ref="T41:X41" si="31">SUM(T18:T40)</f>
        <v>-210947.61513717234</v>
      </c>
      <c r="U41" s="1194">
        <f>SUM(U18:U40)</f>
        <v>1342132.7046774635</v>
      </c>
      <c r="V41" s="1194">
        <f t="shared" si="31"/>
        <v>131783.84391054124</v>
      </c>
      <c r="W41" s="1194">
        <f t="shared" si="31"/>
        <v>-541658.02942278422</v>
      </c>
      <c r="X41" s="1252">
        <f t="shared" si="31"/>
        <v>-1569651.3242841286</v>
      </c>
      <c r="Y41" s="1252">
        <f>SUM(Y18:Y40)</f>
        <v>608984.08281210717</v>
      </c>
      <c r="Z41" s="1194">
        <f t="shared" si="30"/>
        <v>-52143.66860444448</v>
      </c>
      <c r="AA41" s="1252">
        <f>SUM(AA18:AA40)</f>
        <v>-7539495.8033788688</v>
      </c>
      <c r="AB41" s="1194">
        <f>SUM(AB18:AB40)</f>
        <v>0</v>
      </c>
      <c r="AC41" s="1194">
        <f>SUM(AC18:AC40)</f>
        <v>-63505240.98808971</v>
      </c>
      <c r="AD41" s="1194">
        <f>SUM(AD18:AD40)</f>
        <v>1265090766.3780873</v>
      </c>
      <c r="AE41" s="1030"/>
    </row>
    <row r="43" spans="1:37" s="24" customFormat="1" ht="15" customHeight="1">
      <c r="A43"/>
      <c r="B43" s="1131"/>
      <c r="C43"/>
      <c r="D43"/>
      <c r="E43" s="996"/>
      <c r="F43"/>
      <c r="G43" s="425"/>
      <c r="H43" s="996"/>
      <c r="I43" s="996"/>
      <c r="J43" s="996"/>
      <c r="K43" s="996"/>
      <c r="L43" s="996"/>
      <c r="M43" s="996"/>
      <c r="N43"/>
      <c r="O43"/>
      <c r="P43" s="996"/>
      <c r="Q43"/>
      <c r="R43" s="996"/>
      <c r="S43"/>
      <c r="T43"/>
      <c r="U43" s="425"/>
      <c r="V43"/>
      <c r="W43"/>
      <c r="X43" s="996"/>
      <c r="Y43" s="996"/>
      <c r="Z43"/>
      <c r="AA43" s="996"/>
      <c r="AB43"/>
      <c r="AC43"/>
      <c r="AD43"/>
      <c r="AE43"/>
      <c r="AF43"/>
      <c r="AG43"/>
      <c r="AH43"/>
      <c r="AI43"/>
      <c r="AJ43"/>
      <c r="AK43"/>
    </row>
    <row r="44" spans="1:37" ht="15" customHeight="1">
      <c r="I44" s="996"/>
      <c r="O44"/>
      <c r="S44"/>
      <c r="T44"/>
      <c r="V44"/>
      <c r="W44"/>
      <c r="Z44"/>
      <c r="AB44"/>
    </row>
    <row r="45" spans="1:37" s="24" customFormat="1" ht="15" customHeight="1">
      <c r="A45"/>
      <c r="B45"/>
      <c r="C45"/>
      <c r="D45"/>
      <c r="E45" s="996"/>
      <c r="F45"/>
      <c r="G45" s="425"/>
      <c r="H45" s="996"/>
      <c r="I45" s="996"/>
      <c r="J45" s="996"/>
      <c r="K45" s="996"/>
      <c r="L45" s="996"/>
      <c r="M45" s="996"/>
      <c r="N45"/>
      <c r="O45"/>
      <c r="P45" s="996"/>
      <c r="Q45"/>
      <c r="R45" s="996"/>
      <c r="S45"/>
      <c r="T45"/>
      <c r="U45" s="425"/>
      <c r="V45"/>
      <c r="W45"/>
      <c r="X45" s="996"/>
      <c r="Y45" s="996"/>
      <c r="Z45"/>
      <c r="AA45" s="996"/>
      <c r="AB45"/>
      <c r="AC45"/>
      <c r="AD45"/>
      <c r="AE45"/>
      <c r="AF45"/>
      <c r="AG45"/>
      <c r="AH45"/>
      <c r="AI45"/>
      <c r="AJ45"/>
      <c r="AK45"/>
    </row>
    <row r="46" spans="1:37" ht="15" customHeight="1">
      <c r="I46" s="996"/>
      <c r="O46"/>
      <c r="S46"/>
      <c r="T46"/>
      <c r="V46"/>
      <c r="W46"/>
      <c r="Z46"/>
      <c r="AB46"/>
    </row>
    <row r="47" spans="1:37" ht="15" customHeight="1">
      <c r="I47" s="996"/>
      <c r="O47"/>
      <c r="S47"/>
      <c r="T47"/>
      <c r="V47"/>
      <c r="W47"/>
      <c r="Z47"/>
      <c r="AB47"/>
    </row>
    <row r="48" spans="1:37" ht="15" customHeight="1">
      <c r="I48" s="996"/>
      <c r="O48"/>
      <c r="S48"/>
      <c r="T48"/>
      <c r="V48"/>
      <c r="W48"/>
      <c r="Z48"/>
      <c r="AB48"/>
    </row>
    <row r="49" spans="9:28" ht="15" customHeight="1">
      <c r="I49" s="996"/>
      <c r="O49"/>
      <c r="S49"/>
      <c r="T49"/>
      <c r="V49"/>
      <c r="W49"/>
      <c r="Z49"/>
      <c r="AB49"/>
    </row>
    <row r="50" spans="9:28" ht="15" customHeight="1">
      <c r="I50" s="996"/>
      <c r="O50"/>
      <c r="S50"/>
      <c r="T50"/>
      <c r="V50"/>
      <c r="W50"/>
      <c r="Z50"/>
      <c r="AB50"/>
    </row>
    <row r="51" spans="9:28" ht="15" customHeight="1">
      <c r="I51" s="996"/>
      <c r="O51"/>
      <c r="S51"/>
      <c r="T51"/>
      <c r="V51"/>
      <c r="W51"/>
      <c r="Z51"/>
      <c r="AB51"/>
    </row>
  </sheetData>
  <customSheetViews>
    <customSheetView guid="{AD88DA1E-4535-4A0F-86F8-39D7812ED88C}" scale="85" showRuler="0" topLeftCell="L10">
      <selection activeCell="N43" sqref="N43"/>
      <pageMargins left="0.25" right="0.25" top="0.93" bottom="0.25" header="0.5" footer="0.25"/>
      <printOptions horizontalCentered="1"/>
      <pageSetup scale="95" firstPageNumber="2" fitToWidth="2" orientation="landscape" r:id="rId1"/>
      <headerFooter alignWithMargins="0">
        <oddHeader>&amp;C&amp;"Times New Roman,Bold"PUGET SOUND ENERGY
POWER COST ONLY RATE CASE&amp;R&amp;"Arial,Bold"Docket Number UE-031725
Exhibit No.____ (JHS-11)
Page &amp;P of 15</oddHeader>
        <oddFooter>&amp;R&amp;D  &amp;T</oddFooter>
      </headerFooter>
    </customSheetView>
  </customSheetViews>
  <phoneticPr fontId="27" type="noConversion"/>
  <conditionalFormatting sqref="AE15 E15:AC15">
    <cfRule type="cellIs" dxfId="23" priority="4" operator="notEqual">
      <formula>0</formula>
    </cfRule>
  </conditionalFormatting>
  <conditionalFormatting sqref="B3:B5">
    <cfRule type="notContainsBlanks" dxfId="22" priority="3">
      <formula>LEN(TRIM(B3))&gt;0</formula>
    </cfRule>
  </conditionalFormatting>
  <conditionalFormatting sqref="E15:AC15">
    <cfRule type="cellIs" dxfId="21" priority="2" operator="notEqual">
      <formula>0</formula>
    </cfRule>
  </conditionalFormatting>
  <conditionalFormatting sqref="E15:AC15">
    <cfRule type="cellIs" dxfId="20" priority="1" operator="notEqual">
      <formula>0</formula>
    </cfRule>
  </conditionalFormatting>
  <pageMargins left="0.5" right="0.5" top="1" bottom="0.5" header="0.25" footer="0.25"/>
  <pageSetup scale="80" firstPageNumber="2" fitToWidth="2" orientation="landscape" r:id="rId2"/>
  <headerFooter alignWithMargins="0">
    <oddHeader>&amp;C&amp;"Times New Roman,Bold"Puget Sound Energy, Inc.
Power Cost Only Rate Case&amp;RDocket UE-130617
Exhibit No. _____ (CTM-2)
Page &amp;P of 30</oddHeader>
  </headerFooter>
  <colBreaks count="1" manualBreakCount="1">
    <brk id="30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pageSetUpPr fitToPage="1"/>
  </sheetPr>
  <dimension ref="A1:P56"/>
  <sheetViews>
    <sheetView zoomScale="90" zoomScaleNormal="90" workbookViewId="0">
      <pane xSplit="6" ySplit="3" topLeftCell="G4" activePane="bottomRight" state="frozen"/>
      <selection activeCell="D14" sqref="D14"/>
      <selection pane="topRight" activeCell="D14" sqref="D14"/>
      <selection pane="bottomLeft" activeCell="D14" sqref="D14"/>
      <selection pane="bottomRight" activeCell="D14" sqref="D14"/>
    </sheetView>
  </sheetViews>
  <sheetFormatPr defaultRowHeight="12.75" outlineLevelRow="1" outlineLevelCol="2"/>
  <cols>
    <col min="1" max="1" width="27.7109375" style="866" customWidth="1"/>
    <col min="2" max="2" width="13.7109375" style="866" customWidth="1" outlineLevel="2"/>
    <col min="3" max="3" width="14.140625" style="866" customWidth="1" outlineLevel="2"/>
    <col min="4" max="4" width="13.85546875" style="866" customWidth="1" outlineLevel="2" collapsed="1"/>
    <col min="5" max="5" width="13.85546875" style="866" customWidth="1" outlineLevel="2"/>
    <col min="6" max="6" width="13.85546875" style="866" customWidth="1"/>
    <col min="7" max="7" width="16.7109375" style="866" customWidth="1"/>
    <col min="8" max="8" width="14.85546875" style="866" customWidth="1"/>
    <col min="9" max="9" width="15.5703125" style="866" customWidth="1"/>
    <col min="10" max="10" width="17.28515625" style="866" hidden="1" customWidth="1" outlineLevel="1"/>
    <col min="11" max="11" width="15.5703125" style="866" hidden="1" customWidth="1" outlineLevel="1" collapsed="1"/>
    <col min="12" max="12" width="66.5703125" style="867" customWidth="1" collapsed="1"/>
    <col min="13" max="13" width="12.85546875" style="866" bestFit="1" customWidth="1"/>
    <col min="14" max="14" width="1.85546875" style="868" customWidth="1"/>
    <col min="15" max="15" width="13.28515625" style="869" customWidth="1"/>
    <col min="16" max="16" width="9.85546875" style="866" bestFit="1" customWidth="1"/>
    <col min="17" max="16384" width="9.140625" style="866"/>
  </cols>
  <sheetData>
    <row r="1" spans="1:16" ht="13.5" thickBot="1">
      <c r="A1" s="865" t="s">
        <v>24</v>
      </c>
    </row>
    <row r="2" spans="1:16">
      <c r="A2" s="865" t="s">
        <v>805</v>
      </c>
      <c r="D2" s="870"/>
      <c r="E2" s="870"/>
      <c r="F2" s="870"/>
      <c r="G2" s="871"/>
      <c r="H2" s="871"/>
      <c r="I2" s="872" t="s">
        <v>707</v>
      </c>
      <c r="J2" s="872" t="str">
        <f>I2</f>
        <v>As Filed</v>
      </c>
      <c r="K2" s="872" t="s">
        <v>806</v>
      </c>
      <c r="L2" s="873"/>
      <c r="M2" s="871"/>
    </row>
    <row r="3" spans="1:16" ht="29.25" customHeight="1">
      <c r="A3" s="874" t="s">
        <v>807</v>
      </c>
      <c r="B3" s="875" t="s">
        <v>808</v>
      </c>
      <c r="C3" s="875" t="s">
        <v>809</v>
      </c>
      <c r="D3" s="875" t="s">
        <v>810</v>
      </c>
      <c r="E3" s="875" t="s">
        <v>811</v>
      </c>
      <c r="F3" s="875" t="s">
        <v>812</v>
      </c>
      <c r="G3" s="876" t="s">
        <v>813</v>
      </c>
      <c r="H3" s="877" t="s">
        <v>814</v>
      </c>
      <c r="I3" s="878" t="s">
        <v>815</v>
      </c>
      <c r="J3" s="878" t="str">
        <f>I3</f>
        <v>13PCORC   Sep13-Aug14</v>
      </c>
      <c r="K3" s="878" t="s">
        <v>816</v>
      </c>
      <c r="L3" s="879" t="s">
        <v>817</v>
      </c>
      <c r="M3" s="880" t="s">
        <v>816</v>
      </c>
      <c r="O3" s="881"/>
      <c r="P3" s="881"/>
    </row>
    <row r="4" spans="1:16">
      <c r="A4" s="882" t="s">
        <v>818</v>
      </c>
      <c r="B4" s="883">
        <v>15629249.391984999</v>
      </c>
      <c r="C4" s="883">
        <v>17860432.950000003</v>
      </c>
      <c r="D4" s="884">
        <v>20326221.708317313</v>
      </c>
      <c r="E4" s="884">
        <v>19847628.250159156</v>
      </c>
      <c r="F4" s="884">
        <v>22677811.436079927</v>
      </c>
      <c r="G4" s="884">
        <v>22015483.030000001</v>
      </c>
      <c r="H4" s="885">
        <v>-686314.4570918812</v>
      </c>
      <c r="I4" s="886">
        <f>SUM(G4:H4)</f>
        <v>21329168.572908118</v>
      </c>
      <c r="J4" s="886"/>
      <c r="K4" s="886">
        <f>+I4-J4</f>
        <v>21329168.572908118</v>
      </c>
      <c r="L4" s="887" t="s">
        <v>819</v>
      </c>
      <c r="M4" s="888">
        <f>I4-F4</f>
        <v>-1348642.8631718084</v>
      </c>
      <c r="O4" s="881"/>
      <c r="P4" s="889"/>
    </row>
    <row r="5" spans="1:16">
      <c r="A5" s="882" t="s">
        <v>820</v>
      </c>
      <c r="B5" s="883">
        <v>15483898.75</v>
      </c>
      <c r="C5" s="883">
        <v>13324802.304166667</v>
      </c>
      <c r="D5" s="890">
        <v>15641283.488011889</v>
      </c>
      <c r="E5" s="890">
        <v>15149015.09280904</v>
      </c>
      <c r="F5" s="890">
        <v>17376978.477340154</v>
      </c>
      <c r="G5" s="890">
        <v>13941796.249999998</v>
      </c>
      <c r="H5" s="891">
        <v>5004593.0736594219</v>
      </c>
      <c r="I5" s="886">
        <f t="shared" ref="I5:I31" si="0">SUM(G5:H5)</f>
        <v>18946389.32365942</v>
      </c>
      <c r="J5" s="886"/>
      <c r="K5" s="886">
        <f t="shared" ref="K5:K31" si="1">+I5-J5</f>
        <v>18946389.32365942</v>
      </c>
      <c r="L5" s="887" t="s">
        <v>819</v>
      </c>
      <c r="M5" s="888">
        <f t="shared" ref="M5:M31" si="2">I5-F5</f>
        <v>1569410.8463192657</v>
      </c>
      <c r="O5" s="881"/>
      <c r="P5" s="889"/>
    </row>
    <row r="6" spans="1:16">
      <c r="A6" s="882" t="s">
        <v>821</v>
      </c>
      <c r="B6" s="892">
        <v>0</v>
      </c>
      <c r="C6" s="892">
        <v>0</v>
      </c>
      <c r="D6" s="893">
        <v>0</v>
      </c>
      <c r="E6" s="890">
        <v>10487160.199999999</v>
      </c>
      <c r="F6" s="890">
        <v>-345890</v>
      </c>
      <c r="G6" s="890">
        <v>0</v>
      </c>
      <c r="H6" s="891">
        <v>0</v>
      </c>
      <c r="I6" s="886"/>
      <c r="J6" s="886"/>
      <c r="K6" s="886"/>
      <c r="L6" s="887" t="s">
        <v>822</v>
      </c>
      <c r="M6" s="888">
        <f t="shared" si="2"/>
        <v>345890</v>
      </c>
      <c r="O6" s="881"/>
      <c r="P6" s="871"/>
    </row>
    <row r="7" spans="1:16" ht="25.5">
      <c r="A7" s="882" t="s">
        <v>823</v>
      </c>
      <c r="B7" s="883">
        <v>3452786.0251710559</v>
      </c>
      <c r="C7" s="883">
        <v>3186561.592629184</v>
      </c>
      <c r="D7" s="890">
        <v>3011269.4033733616</v>
      </c>
      <c r="E7" s="890">
        <v>3579223.74</v>
      </c>
      <c r="F7" s="890">
        <v>4188153.3</v>
      </c>
      <c r="G7" s="890">
        <v>5316102.200000003</v>
      </c>
      <c r="H7" s="891">
        <v>0</v>
      </c>
      <c r="I7" s="886">
        <f t="shared" si="0"/>
        <v>5316102.200000003</v>
      </c>
      <c r="J7" s="886"/>
      <c r="K7" s="886">
        <f t="shared" si="1"/>
        <v>5316102.200000003</v>
      </c>
      <c r="L7" s="887" t="s">
        <v>824</v>
      </c>
      <c r="M7" s="888">
        <f t="shared" si="2"/>
        <v>1127948.9000000032</v>
      </c>
      <c r="O7" s="894"/>
      <c r="P7" s="895"/>
    </row>
    <row r="8" spans="1:16" ht="25.5">
      <c r="A8" s="882" t="s">
        <v>825</v>
      </c>
      <c r="B8" s="883">
        <v>1556770.76</v>
      </c>
      <c r="C8" s="883">
        <v>1880666.21</v>
      </c>
      <c r="D8" s="890">
        <v>2294231.77</v>
      </c>
      <c r="E8" s="890">
        <v>2859726.41</v>
      </c>
      <c r="F8" s="890">
        <v>5653794.9799999995</v>
      </c>
      <c r="G8" s="890">
        <v>5087914.8400000101</v>
      </c>
      <c r="H8" s="1323">
        <f>'[101]Summary Prodn O&amp;M (C)'!$H$8</f>
        <v>0</v>
      </c>
      <c r="I8" s="886">
        <f t="shared" si="0"/>
        <v>5087914.8400000101</v>
      </c>
      <c r="J8" s="886"/>
      <c r="K8" s="886">
        <f t="shared" si="1"/>
        <v>5087914.8400000101</v>
      </c>
      <c r="L8" s="887" t="s">
        <v>826</v>
      </c>
      <c r="M8" s="888">
        <f t="shared" si="2"/>
        <v>-565880.13999998942</v>
      </c>
      <c r="O8" s="894"/>
      <c r="P8" s="889"/>
    </row>
    <row r="9" spans="1:16">
      <c r="A9" s="882" t="s">
        <v>827</v>
      </c>
      <c r="B9" s="883">
        <f>5761437.96-B10</f>
        <v>2084437.96</v>
      </c>
      <c r="C9" s="883">
        <f>6448851.89333333-C10</f>
        <v>2279011.5599999968</v>
      </c>
      <c r="D9" s="890">
        <f>6625191.69133334-D10</f>
        <v>2952546.660000002</v>
      </c>
      <c r="E9" s="890">
        <f>7484944.7-E10</f>
        <v>2744433.4300000006</v>
      </c>
      <c r="F9" s="890">
        <v>1053604.8500000006</v>
      </c>
      <c r="G9" s="890">
        <v>2338297.0900000012</v>
      </c>
      <c r="H9" s="891">
        <v>0</v>
      </c>
      <c r="I9" s="886">
        <f t="shared" si="0"/>
        <v>2338297.0900000012</v>
      </c>
      <c r="J9" s="886"/>
      <c r="K9" s="886">
        <f t="shared" si="1"/>
        <v>2338297.0900000012</v>
      </c>
      <c r="L9" s="887" t="s">
        <v>828</v>
      </c>
      <c r="M9" s="888">
        <f>I9-F9</f>
        <v>1284692.2400000007</v>
      </c>
      <c r="O9" s="894"/>
      <c r="P9" s="889"/>
    </row>
    <row r="10" spans="1:16">
      <c r="A10" s="882" t="s">
        <v>829</v>
      </c>
      <c r="B10" s="883">
        <v>3677000</v>
      </c>
      <c r="C10" s="883">
        <v>4169840.333333333</v>
      </c>
      <c r="D10" s="890">
        <v>3672645.0313333375</v>
      </c>
      <c r="E10" s="890">
        <v>4740511.2699999996</v>
      </c>
      <c r="F10" s="890">
        <v>4927789.3483470539</v>
      </c>
      <c r="G10" s="890">
        <v>2817065.5099999993</v>
      </c>
      <c r="H10" s="891">
        <v>818466.7152297101</v>
      </c>
      <c r="I10" s="886">
        <f t="shared" si="0"/>
        <v>3635532.2252297094</v>
      </c>
      <c r="J10" s="886"/>
      <c r="K10" s="886">
        <f t="shared" si="1"/>
        <v>3635532.2252297094</v>
      </c>
      <c r="L10" s="896" t="s">
        <v>830</v>
      </c>
      <c r="M10" s="888">
        <f t="shared" si="2"/>
        <v>-1292257.1231173445</v>
      </c>
      <c r="O10" s="894"/>
      <c r="P10" s="895"/>
    </row>
    <row r="11" spans="1:16">
      <c r="A11" s="882" t="s">
        <v>802</v>
      </c>
      <c r="B11" s="883">
        <v>2532462.63</v>
      </c>
      <c r="C11" s="883">
        <v>2814832.1</v>
      </c>
      <c r="D11" s="890">
        <v>3349441.15</v>
      </c>
      <c r="E11" s="890">
        <v>3117344.21</v>
      </c>
      <c r="F11" s="890">
        <v>3735078.12</v>
      </c>
      <c r="G11" s="890">
        <v>3540667.4600000014</v>
      </c>
      <c r="H11" s="1323">
        <f>(G11/2)-G11</f>
        <v>-1770333.7300000007</v>
      </c>
      <c r="I11" s="886">
        <f>SUM(G11:H11)</f>
        <v>1770333.7300000007</v>
      </c>
      <c r="J11" s="886"/>
      <c r="K11" s="886">
        <f t="shared" si="1"/>
        <v>1770333.7300000007</v>
      </c>
      <c r="L11" s="897" t="s">
        <v>831</v>
      </c>
      <c r="M11" s="888">
        <f>I11-F11</f>
        <v>-1964744.3899999994</v>
      </c>
      <c r="O11" s="1231"/>
      <c r="P11" s="895"/>
    </row>
    <row r="12" spans="1:16">
      <c r="A12" s="882" t="s">
        <v>537</v>
      </c>
      <c r="B12" s="883">
        <f>3287469.68-B13</f>
        <v>1883469.6800000002</v>
      </c>
      <c r="C12" s="883">
        <f>2971687.27333333-C13</f>
        <v>1958353.9399999967</v>
      </c>
      <c r="D12" s="890">
        <f>4333718.89-D13</f>
        <v>3067718.8899999997</v>
      </c>
      <c r="E12" s="890">
        <f>4070111.19-E13</f>
        <v>3057365.83</v>
      </c>
      <c r="F12" s="890">
        <v>1849779.7400000002</v>
      </c>
      <c r="G12" s="890">
        <v>1941778.3200000003</v>
      </c>
      <c r="H12" s="1323">
        <f>'[101]Summary Prodn O&amp;M (C)'!$H$12</f>
        <v>193146.45972999997</v>
      </c>
      <c r="I12" s="886">
        <f t="shared" si="0"/>
        <v>2134924.7797300001</v>
      </c>
      <c r="J12" s="886"/>
      <c r="K12" s="886">
        <f t="shared" si="1"/>
        <v>2134924.7797300001</v>
      </c>
      <c r="L12" s="897" t="s">
        <v>832</v>
      </c>
      <c r="M12" s="888">
        <f t="shared" si="2"/>
        <v>285145.03972999984</v>
      </c>
      <c r="O12" s="894"/>
      <c r="P12" s="889"/>
    </row>
    <row r="13" spans="1:16">
      <c r="A13" s="882" t="s">
        <v>833</v>
      </c>
      <c r="B13" s="883">
        <v>1404000</v>
      </c>
      <c r="C13" s="883">
        <v>1013333.3333333334</v>
      </c>
      <c r="D13" s="890">
        <v>1266000</v>
      </c>
      <c r="E13" s="890">
        <v>1012745.36</v>
      </c>
      <c r="F13" s="890">
        <v>644718.8431330442</v>
      </c>
      <c r="G13" s="890">
        <v>349144.12</v>
      </c>
      <c r="H13" s="891">
        <v>293765.78718635126</v>
      </c>
      <c r="I13" s="886">
        <f t="shared" si="0"/>
        <v>642909.90718635125</v>
      </c>
      <c r="J13" s="886"/>
      <c r="K13" s="886">
        <f t="shared" si="1"/>
        <v>642909.90718635125</v>
      </c>
      <c r="L13" s="887" t="s">
        <v>830</v>
      </c>
      <c r="M13" s="888">
        <f t="shared" si="2"/>
        <v>-1808.9359466929454</v>
      </c>
      <c r="O13" s="894"/>
      <c r="P13" s="895"/>
    </row>
    <row r="14" spans="1:16">
      <c r="A14" s="882" t="s">
        <v>834</v>
      </c>
      <c r="B14" s="883">
        <v>355699.65</v>
      </c>
      <c r="C14" s="883">
        <v>355700</v>
      </c>
      <c r="D14" s="890">
        <v>355700</v>
      </c>
      <c r="E14" s="890">
        <v>278249.19354838709</v>
      </c>
      <c r="F14" s="890">
        <v>0</v>
      </c>
      <c r="G14" s="890">
        <v>0</v>
      </c>
      <c r="H14" s="891">
        <v>0</v>
      </c>
      <c r="I14" s="886">
        <f t="shared" si="0"/>
        <v>0</v>
      </c>
      <c r="J14" s="886"/>
      <c r="K14" s="886">
        <f t="shared" si="1"/>
        <v>0</v>
      </c>
      <c r="L14" s="887" t="s">
        <v>835</v>
      </c>
      <c r="M14" s="888">
        <f t="shared" si="2"/>
        <v>0</v>
      </c>
      <c r="O14" s="881"/>
      <c r="P14" s="871"/>
    </row>
    <row r="15" spans="1:16" ht="25.5">
      <c r="A15" s="882" t="s">
        <v>364</v>
      </c>
      <c r="B15" s="898">
        <v>0</v>
      </c>
      <c r="C15" s="898">
        <v>0</v>
      </c>
      <c r="D15" s="898">
        <v>0</v>
      </c>
      <c r="E15" s="898">
        <v>0</v>
      </c>
      <c r="F15" s="898">
        <v>0</v>
      </c>
      <c r="G15" s="898">
        <v>0</v>
      </c>
      <c r="H15" s="891">
        <v>6855441.025833332</v>
      </c>
      <c r="I15" s="886">
        <f>SUM(G15:H15)</f>
        <v>6855441.025833332</v>
      </c>
      <c r="J15" s="886"/>
      <c r="K15" s="886"/>
      <c r="L15" s="897" t="s">
        <v>836</v>
      </c>
      <c r="M15" s="888">
        <f t="shared" si="2"/>
        <v>6855441.025833332</v>
      </c>
      <c r="O15" s="894"/>
      <c r="P15" s="895"/>
    </row>
    <row r="16" spans="1:16" ht="25.5">
      <c r="A16" s="882" t="s">
        <v>837</v>
      </c>
      <c r="B16" s="883">
        <v>5397797.5519336695</v>
      </c>
      <c r="C16" s="883">
        <v>5534926.7295070114</v>
      </c>
      <c r="D16" s="890">
        <v>4769538.0400303379</v>
      </c>
      <c r="E16" s="890">
        <v>4175978.2795258239</v>
      </c>
      <c r="F16" s="890">
        <v>4238135.1061411202</v>
      </c>
      <c r="G16" s="890">
        <v>4025670.98</v>
      </c>
      <c r="H16" s="891">
        <v>200076.355387446</v>
      </c>
      <c r="I16" s="886">
        <f t="shared" si="0"/>
        <v>4225747.335387446</v>
      </c>
      <c r="J16" s="886"/>
      <c r="K16" s="886">
        <f t="shared" si="1"/>
        <v>4225747.335387446</v>
      </c>
      <c r="L16" s="887" t="s">
        <v>838</v>
      </c>
      <c r="M16" s="888">
        <f t="shared" si="2"/>
        <v>-12387.770753674209</v>
      </c>
      <c r="O16" s="881"/>
      <c r="P16" s="871"/>
    </row>
    <row r="17" spans="1:16">
      <c r="A17" s="882" t="s">
        <v>839</v>
      </c>
      <c r="B17" s="883">
        <v>220325.26</v>
      </c>
      <c r="C17" s="883">
        <v>644796.09</v>
      </c>
      <c r="D17" s="890">
        <v>915715.27</v>
      </c>
      <c r="E17" s="890">
        <v>213978.14</v>
      </c>
      <c r="F17" s="890">
        <v>111244.36</v>
      </c>
      <c r="G17" s="890">
        <v>141669.41999999998</v>
      </c>
      <c r="H17" s="891">
        <v>0</v>
      </c>
      <c r="I17" s="886">
        <f t="shared" si="0"/>
        <v>141669.41999999998</v>
      </c>
      <c r="J17" s="886"/>
      <c r="K17" s="886">
        <f t="shared" si="1"/>
        <v>141669.41999999998</v>
      </c>
      <c r="L17" s="887" t="s">
        <v>828</v>
      </c>
      <c r="M17" s="888">
        <f t="shared" si="2"/>
        <v>30425.059999999983</v>
      </c>
      <c r="O17" s="894"/>
      <c r="P17" s="895"/>
    </row>
    <row r="18" spans="1:16">
      <c r="A18" s="882" t="s">
        <v>840</v>
      </c>
      <c r="B18" s="898">
        <v>0</v>
      </c>
      <c r="C18" s="883">
        <v>8733578.3626898918</v>
      </c>
      <c r="D18" s="890">
        <v>9173868.041240206</v>
      </c>
      <c r="E18" s="890">
        <v>6320161.9900000012</v>
      </c>
      <c r="F18" s="890">
        <v>6208819.8100000005</v>
      </c>
      <c r="G18" s="890">
        <v>6886874.6699999934</v>
      </c>
      <c r="H18" s="891">
        <v>-918152.64</v>
      </c>
      <c r="I18" s="886">
        <f t="shared" si="0"/>
        <v>5968722.0299999937</v>
      </c>
      <c r="J18" s="886"/>
      <c r="K18" s="886">
        <f t="shared" si="1"/>
        <v>5968722.0299999937</v>
      </c>
      <c r="L18" s="887" t="s">
        <v>841</v>
      </c>
      <c r="M18" s="888">
        <f t="shared" si="2"/>
        <v>-240097.78000000678</v>
      </c>
      <c r="O18" s="894"/>
      <c r="P18" s="895"/>
    </row>
    <row r="19" spans="1:16">
      <c r="A19" s="882" t="s">
        <v>842</v>
      </c>
      <c r="B19" s="898">
        <v>0</v>
      </c>
      <c r="C19" s="898">
        <v>0</v>
      </c>
      <c r="D19" s="898">
        <v>0</v>
      </c>
      <c r="E19" s="890">
        <v>5215032.9325213023</v>
      </c>
      <c r="F19" s="890">
        <v>7513845.4299999997</v>
      </c>
      <c r="G19" s="890">
        <v>5874894.8600000041</v>
      </c>
      <c r="H19" s="891">
        <v>178450.58333333326</v>
      </c>
      <c r="I19" s="886">
        <f t="shared" si="0"/>
        <v>6053345.4433333371</v>
      </c>
      <c r="J19" s="886"/>
      <c r="K19" s="886">
        <f t="shared" si="1"/>
        <v>6053345.4433333371</v>
      </c>
      <c r="L19" s="887" t="s">
        <v>843</v>
      </c>
      <c r="M19" s="888">
        <f t="shared" si="2"/>
        <v>-1460499.9866666626</v>
      </c>
      <c r="O19" s="894"/>
      <c r="P19" s="895"/>
    </row>
    <row r="20" spans="1:16">
      <c r="A20" s="882" t="s">
        <v>844</v>
      </c>
      <c r="B20" s="890">
        <v>536561.71132</v>
      </c>
      <c r="C20" s="890">
        <v>1553557.5931595198</v>
      </c>
      <c r="D20" s="890">
        <v>1861991.4209999996</v>
      </c>
      <c r="E20" s="890">
        <v>1159774.95</v>
      </c>
      <c r="F20" s="890">
        <v>1084012.03</v>
      </c>
      <c r="G20" s="890">
        <v>2308893.6499999953</v>
      </c>
      <c r="H20" s="891">
        <v>0</v>
      </c>
      <c r="I20" s="886">
        <f t="shared" si="0"/>
        <v>2308893.6499999953</v>
      </c>
      <c r="J20" s="886"/>
      <c r="K20" s="886">
        <f t="shared" si="1"/>
        <v>2308893.6499999953</v>
      </c>
      <c r="L20" s="887" t="s">
        <v>828</v>
      </c>
      <c r="M20" s="888">
        <f t="shared" si="2"/>
        <v>1224881.6199999952</v>
      </c>
      <c r="O20" s="894"/>
      <c r="P20" s="895"/>
    </row>
    <row r="21" spans="1:16" ht="25.5">
      <c r="A21" s="882" t="s">
        <v>845</v>
      </c>
      <c r="B21" s="890">
        <v>596024.6408860801</v>
      </c>
      <c r="C21" s="890">
        <v>443166.42569151998</v>
      </c>
      <c r="D21" s="890">
        <v>1777792.7783750002</v>
      </c>
      <c r="E21" s="890">
        <v>1301403.1499999999</v>
      </c>
      <c r="F21" s="890">
        <v>6909823.1099999994</v>
      </c>
      <c r="G21" s="890">
        <v>5373877.9099999992</v>
      </c>
      <c r="H21" s="891">
        <v>0</v>
      </c>
      <c r="I21" s="886">
        <f t="shared" si="0"/>
        <v>5373877.9099999992</v>
      </c>
      <c r="J21" s="886"/>
      <c r="K21" s="886">
        <f t="shared" si="1"/>
        <v>5373877.9099999992</v>
      </c>
      <c r="L21" s="887" t="s">
        <v>846</v>
      </c>
      <c r="M21" s="888">
        <f t="shared" si="2"/>
        <v>-1535945.2000000002</v>
      </c>
      <c r="O21" s="894"/>
      <c r="P21" s="895"/>
    </row>
    <row r="22" spans="1:16" ht="25.5">
      <c r="A22" s="882" t="s">
        <v>847</v>
      </c>
      <c r="B22" s="890">
        <v>773148.59242142376</v>
      </c>
      <c r="C22" s="890">
        <v>1033436.1822867201</v>
      </c>
      <c r="D22" s="890">
        <v>2261698.0101999999</v>
      </c>
      <c r="E22" s="890">
        <v>1130103.22</v>
      </c>
      <c r="F22" s="890">
        <v>3579096.3</v>
      </c>
      <c r="G22" s="890">
        <v>2429448.2499999977</v>
      </c>
      <c r="H22" s="891">
        <v>0</v>
      </c>
      <c r="I22" s="886">
        <f t="shared" si="0"/>
        <v>2429448.2499999977</v>
      </c>
      <c r="J22" s="886"/>
      <c r="K22" s="886">
        <f t="shared" si="1"/>
        <v>2429448.2499999977</v>
      </c>
      <c r="L22" s="887" t="s">
        <v>848</v>
      </c>
      <c r="M22" s="888">
        <f t="shared" si="2"/>
        <v>-1149648.0500000021</v>
      </c>
      <c r="O22" s="894"/>
      <c r="P22" s="895"/>
    </row>
    <row r="23" spans="1:16">
      <c r="A23" s="882" t="s">
        <v>849</v>
      </c>
      <c r="B23" s="898">
        <v>0</v>
      </c>
      <c r="C23" s="898">
        <v>0</v>
      </c>
      <c r="D23" s="890">
        <v>3644858.8199843615</v>
      </c>
      <c r="E23" s="890">
        <v>3594194.17</v>
      </c>
      <c r="F23" s="890">
        <v>5409130.0486956518</v>
      </c>
      <c r="G23" s="890">
        <v>5129895.5000000037</v>
      </c>
      <c r="H23" s="891">
        <v>-396857.05</v>
      </c>
      <c r="I23" s="886">
        <f t="shared" si="0"/>
        <v>4733038.4500000039</v>
      </c>
      <c r="J23" s="886"/>
      <c r="K23" s="886">
        <f t="shared" si="1"/>
        <v>4733038.4500000039</v>
      </c>
      <c r="L23" s="887" t="s">
        <v>841</v>
      </c>
      <c r="M23" s="888">
        <f t="shared" si="2"/>
        <v>-676091.5986956479</v>
      </c>
      <c r="O23" s="894"/>
      <c r="P23" s="895"/>
    </row>
    <row r="24" spans="1:16">
      <c r="A24" s="882" t="s">
        <v>270</v>
      </c>
      <c r="B24" s="883">
        <f>565166.02+657.15+2394.6</f>
        <v>568217.77</v>
      </c>
      <c r="C24" s="883">
        <v>755467.99</v>
      </c>
      <c r="D24" s="890">
        <v>542964.05000000005</v>
      </c>
      <c r="E24" s="890">
        <v>2758806.97</v>
      </c>
      <c r="F24" s="890">
        <v>4198990.6399999997</v>
      </c>
      <c r="G24" s="890">
        <v>5636135.1500000004</v>
      </c>
      <c r="H24" s="891">
        <v>-941043.82770000002</v>
      </c>
      <c r="I24" s="886">
        <f t="shared" si="0"/>
        <v>4695091.3223000001</v>
      </c>
      <c r="J24" s="886"/>
      <c r="K24" s="886">
        <f t="shared" si="1"/>
        <v>4695091.3223000001</v>
      </c>
      <c r="L24" s="897" t="s">
        <v>850</v>
      </c>
      <c r="M24" s="888">
        <f t="shared" si="2"/>
        <v>496100.68230000045</v>
      </c>
      <c r="O24" s="894"/>
      <c r="P24" s="895"/>
    </row>
    <row r="25" spans="1:16">
      <c r="A25" s="882" t="s">
        <v>851</v>
      </c>
      <c r="B25" s="883">
        <v>4730250</v>
      </c>
      <c r="C25" s="883">
        <v>4809726.1746362513</v>
      </c>
      <c r="D25" s="890">
        <v>4320202.1078503635</v>
      </c>
      <c r="E25" s="890">
        <v>5600937.9763116548</v>
      </c>
      <c r="F25" s="890">
        <v>6945862.3789229039</v>
      </c>
      <c r="G25" s="890">
        <v>6732323.3700000001</v>
      </c>
      <c r="H25" s="891">
        <v>646101.89887723839</v>
      </c>
      <c r="I25" s="886">
        <f t="shared" si="0"/>
        <v>7378425.268877238</v>
      </c>
      <c r="J25" s="886"/>
      <c r="K25" s="886">
        <f t="shared" si="1"/>
        <v>7378425.268877238</v>
      </c>
      <c r="L25" s="897" t="s">
        <v>852</v>
      </c>
      <c r="M25" s="888">
        <f t="shared" si="2"/>
        <v>432562.88995433412</v>
      </c>
      <c r="O25" s="881"/>
      <c r="P25" s="889"/>
    </row>
    <row r="26" spans="1:16">
      <c r="A26" s="882" t="s">
        <v>853</v>
      </c>
      <c r="B26" s="883">
        <v>9921353.7198959682</v>
      </c>
      <c r="C26" s="883">
        <v>10086020.589324493</v>
      </c>
      <c r="D26" s="890">
        <v>10510448.889099307</v>
      </c>
      <c r="E26" s="890">
        <f>12444759.0581349-E27</f>
        <v>10492918.287386894</v>
      </c>
      <c r="F26" s="890">
        <v>11485618.928076865</v>
      </c>
      <c r="G26" s="890">
        <v>11335786.51</v>
      </c>
      <c r="H26" s="891">
        <v>582717.60095610423</v>
      </c>
      <c r="I26" s="886">
        <f t="shared" si="0"/>
        <v>11918504.110956104</v>
      </c>
      <c r="J26" s="886"/>
      <c r="K26" s="886">
        <f t="shared" si="1"/>
        <v>11918504.110956104</v>
      </c>
      <c r="L26" s="897" t="s">
        <v>852</v>
      </c>
      <c r="M26" s="888">
        <f t="shared" si="2"/>
        <v>432885.18287923932</v>
      </c>
      <c r="O26" s="881"/>
      <c r="P26" s="889"/>
    </row>
    <row r="27" spans="1:16">
      <c r="A27" s="882" t="s">
        <v>854</v>
      </c>
      <c r="B27" s="883">
        <v>0</v>
      </c>
      <c r="C27" s="883">
        <v>0</v>
      </c>
      <c r="D27" s="883">
        <v>0</v>
      </c>
      <c r="E27" s="890">
        <v>1951840.7707480057</v>
      </c>
      <c r="F27" s="890">
        <v>1577516.7966562747</v>
      </c>
      <c r="G27" s="890">
        <v>1578623.05</v>
      </c>
      <c r="H27" s="891">
        <v>13372.690585134202</v>
      </c>
      <c r="I27" s="886">
        <f t="shared" si="0"/>
        <v>1591995.7405851344</v>
      </c>
      <c r="J27" s="886"/>
      <c r="K27" s="886">
        <f t="shared" si="1"/>
        <v>1591995.7405851344</v>
      </c>
      <c r="L27" s="897" t="s">
        <v>852</v>
      </c>
      <c r="M27" s="888">
        <f t="shared" si="2"/>
        <v>14478.943928859662</v>
      </c>
      <c r="O27" s="881"/>
      <c r="P27" s="889"/>
    </row>
    <row r="28" spans="1:16">
      <c r="A28" s="882" t="s">
        <v>855</v>
      </c>
      <c r="B28" s="883">
        <v>0</v>
      </c>
      <c r="C28" s="883">
        <v>0</v>
      </c>
      <c r="D28" s="883">
        <v>0</v>
      </c>
      <c r="E28" s="883">
        <v>0</v>
      </c>
      <c r="F28" s="890">
        <v>10891022.50639385</v>
      </c>
      <c r="G28" s="890">
        <v>5910744.4299999997</v>
      </c>
      <c r="H28" s="891">
        <v>5054067.9518237766</v>
      </c>
      <c r="I28" s="886">
        <f t="shared" si="0"/>
        <v>10964812.381823776</v>
      </c>
      <c r="J28" s="886"/>
      <c r="K28" s="886">
        <f t="shared" si="1"/>
        <v>10964812.381823776</v>
      </c>
      <c r="L28" s="897" t="s">
        <v>856</v>
      </c>
      <c r="M28" s="888">
        <f t="shared" si="2"/>
        <v>73789.87542992644</v>
      </c>
      <c r="O28" s="881"/>
      <c r="P28" s="889"/>
    </row>
    <row r="29" spans="1:16" hidden="1" outlineLevel="1">
      <c r="A29" s="882" t="s">
        <v>857</v>
      </c>
      <c r="B29" s="883">
        <v>1738274.1967799999</v>
      </c>
      <c r="C29" s="883">
        <v>1739879.2514399998</v>
      </c>
      <c r="D29" s="890">
        <v>434969.81285999995</v>
      </c>
      <c r="E29" s="890">
        <v>0</v>
      </c>
      <c r="F29" s="890">
        <v>0</v>
      </c>
      <c r="G29" s="890">
        <v>0</v>
      </c>
      <c r="H29" s="891">
        <v>0</v>
      </c>
      <c r="I29" s="886">
        <f t="shared" si="0"/>
        <v>0</v>
      </c>
      <c r="J29" s="886"/>
      <c r="K29" s="886">
        <f t="shared" si="1"/>
        <v>0</v>
      </c>
      <c r="L29" s="887" t="s">
        <v>858</v>
      </c>
      <c r="M29" s="888">
        <f t="shared" si="2"/>
        <v>0</v>
      </c>
      <c r="O29" s="881"/>
      <c r="P29" s="871"/>
    </row>
    <row r="30" spans="1:16" hidden="1" outlineLevel="1">
      <c r="A30" s="882" t="s">
        <v>859</v>
      </c>
      <c r="B30" s="883">
        <v>6482272.388931429</v>
      </c>
      <c r="C30" s="883">
        <v>6469556.4540670235</v>
      </c>
      <c r="D30" s="890">
        <v>5194105.3366026292</v>
      </c>
      <c r="E30" s="890">
        <v>0</v>
      </c>
      <c r="F30" s="890">
        <v>0</v>
      </c>
      <c r="G30" s="890">
        <v>0</v>
      </c>
      <c r="H30" s="891">
        <v>0</v>
      </c>
      <c r="I30" s="886">
        <f t="shared" si="0"/>
        <v>0</v>
      </c>
      <c r="J30" s="886"/>
      <c r="K30" s="886">
        <f t="shared" si="1"/>
        <v>0</v>
      </c>
      <c r="L30" s="887" t="s">
        <v>858</v>
      </c>
      <c r="M30" s="888">
        <f t="shared" si="2"/>
        <v>0</v>
      </c>
      <c r="O30" s="881"/>
      <c r="P30" s="871"/>
    </row>
    <row r="31" spans="1:16" collapsed="1">
      <c r="A31" s="882" t="s">
        <v>860</v>
      </c>
      <c r="B31" s="883">
        <v>1094878.29</v>
      </c>
      <c r="C31" s="883">
        <v>1086070</v>
      </c>
      <c r="D31" s="890">
        <v>1098736.76</v>
      </c>
      <c r="E31" s="890">
        <v>1408276.46</v>
      </c>
      <c r="F31" s="890">
        <v>1698447.94</v>
      </c>
      <c r="G31" s="890">
        <v>533731.63</v>
      </c>
      <c r="H31" s="891">
        <v>0</v>
      </c>
      <c r="I31" s="886">
        <f t="shared" si="0"/>
        <v>533731.63</v>
      </c>
      <c r="J31" s="886"/>
      <c r="K31" s="886">
        <f t="shared" si="1"/>
        <v>533731.63</v>
      </c>
      <c r="L31" s="887" t="s">
        <v>828</v>
      </c>
      <c r="M31" s="888">
        <f t="shared" si="2"/>
        <v>-1164716.31</v>
      </c>
      <c r="O31" s="881"/>
      <c r="P31" s="895"/>
    </row>
    <row r="32" spans="1:16" ht="13.5" thickBot="1">
      <c r="A32" s="899" t="s">
        <v>861</v>
      </c>
      <c r="B32" s="900">
        <f t="shared" ref="B32:J32" si="3">SUM(B4:B31)</f>
        <v>80118878.969324633</v>
      </c>
      <c r="C32" s="900">
        <f t="shared" si="3"/>
        <v>91733716.166264951</v>
      </c>
      <c r="D32" s="901">
        <f t="shared" si="3"/>
        <v>102443947.43827811</v>
      </c>
      <c r="E32" s="902">
        <f t="shared" ref="E32" si="4">SUM(E4:E31)</f>
        <v>112196810.28301026</v>
      </c>
      <c r="F32" s="902">
        <f>SUM(F4:F31)</f>
        <v>133613384.47978686</v>
      </c>
      <c r="G32" s="902">
        <f t="shared" si="3"/>
        <v>121246818.19999999</v>
      </c>
      <c r="H32" s="903">
        <f t="shared" si="3"/>
        <v>15127498.437809967</v>
      </c>
      <c r="I32" s="904">
        <f t="shared" si="3"/>
        <v>136374316.63780996</v>
      </c>
      <c r="J32" s="904">
        <f t="shared" si="3"/>
        <v>0</v>
      </c>
      <c r="K32" s="904">
        <f>SUM(K4:K31)</f>
        <v>129518875.61197664</v>
      </c>
      <c r="L32" s="905"/>
      <c r="M32" s="906">
        <f>SUM(M4:M31)</f>
        <v>2760932.1580231278</v>
      </c>
    </row>
    <row r="33" spans="1:13">
      <c r="A33" s="907" t="s">
        <v>862</v>
      </c>
      <c r="B33" s="908">
        <f>80118879-B32</f>
        <v>3.0675366520881653E-2</v>
      </c>
      <c r="C33" s="908">
        <f>91733716-C32</f>
        <v>-0.16626495122909546</v>
      </c>
      <c r="D33" s="908">
        <f>102443947.438278-D32</f>
        <v>0</v>
      </c>
      <c r="E33" s="908">
        <f>112196810-E32</f>
        <v>-0.28301025927066803</v>
      </c>
      <c r="F33" s="908">
        <f>133613384-F32</f>
        <v>-0.47978685796260834</v>
      </c>
      <c r="G33" s="908">
        <v>0</v>
      </c>
      <c r="H33" s="908">
        <v>0</v>
      </c>
      <c r="I33" s="908">
        <v>0</v>
      </c>
      <c r="J33" s="908"/>
      <c r="K33" s="908"/>
      <c r="L33" s="909"/>
    </row>
    <row r="34" spans="1:13" ht="13.5" thickBot="1">
      <c r="I34" s="910"/>
      <c r="J34" s="910"/>
      <c r="K34" s="910"/>
    </row>
    <row r="35" spans="1:13">
      <c r="A35" s="911" t="s">
        <v>863</v>
      </c>
      <c r="B35" s="912">
        <f t="shared" ref="B35:D35" si="5">SUM(B4:B6)</f>
        <v>31113148.141984999</v>
      </c>
      <c r="C35" s="912">
        <f t="shared" si="5"/>
        <v>31185235.25416667</v>
      </c>
      <c r="D35" s="912">
        <f t="shared" si="5"/>
        <v>35967505.196329206</v>
      </c>
      <c r="E35" s="912">
        <f>SUM(E4:E6)</f>
        <v>45483803.542968199</v>
      </c>
      <c r="F35" s="913">
        <f t="shared" ref="F35:I35" si="6">SUM(F4:F6)</f>
        <v>39708899.913420081</v>
      </c>
      <c r="G35" s="913">
        <f t="shared" si="6"/>
        <v>35957279.280000001</v>
      </c>
      <c r="H35" s="913">
        <f t="shared" si="6"/>
        <v>4318278.6165675409</v>
      </c>
      <c r="I35" s="913">
        <f t="shared" si="6"/>
        <v>40275557.896567538</v>
      </c>
      <c r="J35" s="912">
        <f>SUM(J4:J7)</f>
        <v>0</v>
      </c>
      <c r="K35" s="912">
        <f>SUM(K4:K7)</f>
        <v>45591660.096567541</v>
      </c>
      <c r="M35" s="913">
        <f t="shared" ref="M35" si="7">SUM(M4:M6)</f>
        <v>566657.98314745724</v>
      </c>
    </row>
    <row r="36" spans="1:13">
      <c r="A36" s="914" t="s">
        <v>864</v>
      </c>
      <c r="B36" s="915">
        <f t="shared" ref="B36:E36" si="8">SUM(B7,B16:B23)</f>
        <v>10976643.781732228</v>
      </c>
      <c r="C36" s="915">
        <f t="shared" si="8"/>
        <v>21130022.975963846</v>
      </c>
      <c r="D36" s="915">
        <f t="shared" si="8"/>
        <v>27416731.784203269</v>
      </c>
      <c r="E36" s="915">
        <f t="shared" si="8"/>
        <v>26689850.572047122</v>
      </c>
      <c r="F36" s="915">
        <f>SUM(F7,F15:F23)</f>
        <v>39242259.49483677</v>
      </c>
      <c r="G36" s="915">
        <f t="shared" ref="G36:I36" si="9">SUM(G7,G15:G23)</f>
        <v>37487327.439999998</v>
      </c>
      <c r="H36" s="915">
        <f t="shared" si="9"/>
        <v>5918958.274554112</v>
      </c>
      <c r="I36" s="915">
        <f t="shared" si="9"/>
        <v>43406285.714554109</v>
      </c>
      <c r="J36" s="915">
        <f>SUM(J8,J17:J24)</f>
        <v>0</v>
      </c>
      <c r="K36" s="915">
        <f>SUM(K8,K17:K24)</f>
        <v>36792001.315633334</v>
      </c>
      <c r="M36" s="915">
        <f t="shared" ref="M36" si="10">SUM(M7,M15:M23)</f>
        <v>4164026.2197173359</v>
      </c>
    </row>
    <row r="37" spans="1:13">
      <c r="A37" s="914" t="s">
        <v>865</v>
      </c>
      <c r="B37" s="915">
        <f t="shared" ref="B37:E37" si="11">SUM(B8:B14)</f>
        <v>13493840.68</v>
      </c>
      <c r="C37" s="915">
        <f t="shared" si="11"/>
        <v>14471737.476666661</v>
      </c>
      <c r="D37" s="915">
        <f t="shared" si="11"/>
        <v>16958283.501333337</v>
      </c>
      <c r="E37" s="915">
        <f t="shared" si="11"/>
        <v>17810375.70354839</v>
      </c>
      <c r="F37" s="915">
        <f>SUM(F8:F14)</f>
        <v>17864765.881480101</v>
      </c>
      <c r="G37" s="915">
        <f t="shared" ref="G37:I37" si="12">SUM(G8:G14)</f>
        <v>16074867.340000011</v>
      </c>
      <c r="H37" s="915">
        <f t="shared" si="12"/>
        <v>-464954.76785393932</v>
      </c>
      <c r="I37" s="915">
        <f t="shared" si="12"/>
        <v>15609912.572146073</v>
      </c>
      <c r="J37" s="915">
        <f>SUM(J9:J16)</f>
        <v>0</v>
      </c>
      <c r="K37" s="915">
        <f>SUM(K9:K16)</f>
        <v>14747745.067533508</v>
      </c>
      <c r="M37" s="915">
        <f t="shared" ref="M37" si="13">SUM(M8:M14)</f>
        <v>-2254853.3093340257</v>
      </c>
    </row>
    <row r="38" spans="1:13">
      <c r="A38" s="914" t="s">
        <v>866</v>
      </c>
      <c r="B38" s="915">
        <f>SUM(B25:B27)</f>
        <v>14651603.719895968</v>
      </c>
      <c r="C38" s="915">
        <f>SUM(C25:C27)</f>
        <v>14895746.763960745</v>
      </c>
      <c r="D38" s="915">
        <f>SUM(D25:D27)</f>
        <v>14830650.996949671</v>
      </c>
      <c r="E38" s="915">
        <f t="shared" ref="E38:I38" si="14">SUM(E25:E28)</f>
        <v>18045697.034446552</v>
      </c>
      <c r="F38" s="915">
        <f t="shared" si="14"/>
        <v>30900020.610049892</v>
      </c>
      <c r="G38" s="915">
        <f t="shared" si="14"/>
        <v>25557477.359999999</v>
      </c>
      <c r="H38" s="915">
        <f t="shared" si="14"/>
        <v>6296260.1422422528</v>
      </c>
      <c r="I38" s="915">
        <f t="shared" si="14"/>
        <v>31853737.502242252</v>
      </c>
      <c r="J38" s="915">
        <f>SUM(J26:J28)</f>
        <v>0</v>
      </c>
      <c r="K38" s="915">
        <f>SUM(K26:K28)</f>
        <v>24475312.233365014</v>
      </c>
      <c r="M38" s="915">
        <f t="shared" ref="M38" si="15">SUM(M25:M28)</f>
        <v>953716.89219235955</v>
      </c>
    </row>
    <row r="39" spans="1:13">
      <c r="A39" s="914" t="s">
        <v>270</v>
      </c>
      <c r="B39" s="915">
        <f t="shared" ref="B39:E39" si="16">SUM(B24,B29:B31)</f>
        <v>9883642.6457114294</v>
      </c>
      <c r="C39" s="915">
        <f t="shared" si="16"/>
        <v>10050973.695507023</v>
      </c>
      <c r="D39" s="915">
        <f t="shared" si="16"/>
        <v>7270775.9594626287</v>
      </c>
      <c r="E39" s="915">
        <f t="shared" si="16"/>
        <v>4167083.43</v>
      </c>
      <c r="F39" s="915">
        <f t="shared" ref="F39:I39" si="17">SUM(F24,F30:F31)</f>
        <v>5897438.5800000001</v>
      </c>
      <c r="G39" s="915">
        <f t="shared" si="17"/>
        <v>6169866.7800000003</v>
      </c>
      <c r="H39" s="915">
        <f t="shared" si="17"/>
        <v>-941043.82770000002</v>
      </c>
      <c r="I39" s="915">
        <f t="shared" si="17"/>
        <v>5228822.9523</v>
      </c>
      <c r="J39" s="915">
        <f>SUM(J25,J30:J31)</f>
        <v>0</v>
      </c>
      <c r="K39" s="915">
        <f>SUM(K25,K30:K31)</f>
        <v>7912156.8988772379</v>
      </c>
      <c r="M39" s="915">
        <f t="shared" ref="M39" si="18">SUM(M24,M30:M31)</f>
        <v>-668615.6276999996</v>
      </c>
    </row>
    <row r="40" spans="1:13" ht="13.5" thickBot="1">
      <c r="A40" s="916" t="s">
        <v>861</v>
      </c>
      <c r="B40" s="917">
        <f t="shared" ref="B40:M40" si="19">SUM(B35:B39)</f>
        <v>80118878.969324619</v>
      </c>
      <c r="C40" s="917">
        <f t="shared" si="19"/>
        <v>91733716.166264936</v>
      </c>
      <c r="D40" s="917">
        <f t="shared" si="19"/>
        <v>102443947.43827811</v>
      </c>
      <c r="E40" s="917">
        <f t="shared" ref="E40" si="20">SUM(E35:E39)</f>
        <v>112196810.28301027</v>
      </c>
      <c r="F40" s="917">
        <f t="shared" si="19"/>
        <v>133613384.47978684</v>
      </c>
      <c r="G40" s="917">
        <f t="shared" si="19"/>
        <v>121246818.2</v>
      </c>
      <c r="H40" s="917">
        <f>SUM(H35:H39)</f>
        <v>15127498.437809965</v>
      </c>
      <c r="I40" s="917">
        <f>SUM(I35:I39)</f>
        <v>136374316.63780999</v>
      </c>
      <c r="J40" s="917">
        <f>SUM(J35:J39)</f>
        <v>0</v>
      </c>
      <c r="K40" s="917">
        <f>SUM(K35:K39)</f>
        <v>129518875.61197662</v>
      </c>
      <c r="M40" s="918">
        <f t="shared" si="19"/>
        <v>2760932.1580231274</v>
      </c>
    </row>
    <row r="41" spans="1:13">
      <c r="A41" s="919" t="s">
        <v>862</v>
      </c>
      <c r="B41" s="920">
        <f t="shared" ref="B41:M41" si="21">B32-B40</f>
        <v>0</v>
      </c>
      <c r="C41" s="920">
        <f t="shared" si="21"/>
        <v>0</v>
      </c>
      <c r="D41" s="920">
        <f t="shared" si="21"/>
        <v>0</v>
      </c>
      <c r="E41" s="920">
        <f t="shared" si="21"/>
        <v>0</v>
      </c>
      <c r="F41" s="920">
        <f t="shared" si="21"/>
        <v>0</v>
      </c>
      <c r="G41" s="920">
        <f t="shared" si="21"/>
        <v>0</v>
      </c>
      <c r="H41" s="920">
        <f t="shared" si="21"/>
        <v>0</v>
      </c>
      <c r="I41" s="920">
        <f t="shared" si="21"/>
        <v>0</v>
      </c>
      <c r="J41" s="920">
        <f>J32-J40</f>
        <v>0</v>
      </c>
      <c r="K41" s="920">
        <f>K32-K40</f>
        <v>0</v>
      </c>
      <c r="M41" s="921">
        <f t="shared" si="21"/>
        <v>0</v>
      </c>
    </row>
    <row r="42" spans="1:13">
      <c r="H42" s="868"/>
      <c r="I42" s="922"/>
      <c r="J42" s="922"/>
      <c r="K42" s="922"/>
      <c r="L42" s="923"/>
      <c r="M42" s="868"/>
    </row>
    <row r="43" spans="1:13">
      <c r="A43" s="924"/>
      <c r="J43" s="920"/>
      <c r="L43" s="925" t="s">
        <v>658</v>
      </c>
      <c r="M43" s="926">
        <f>SUM(M4:M6)</f>
        <v>566657.98314745724</v>
      </c>
    </row>
    <row r="44" spans="1:13" ht="15">
      <c r="F44" s="927" t="str">
        <f>IF(ISERROR(F45),"MASTER CAUTION",IF(F45&gt;0,"MASTER CAUTION",""))</f>
        <v/>
      </c>
      <c r="L44" s="928" t="s">
        <v>364</v>
      </c>
      <c r="M44" s="926">
        <v>6855441.025833332</v>
      </c>
    </row>
    <row r="45" spans="1:13" ht="15">
      <c r="F45" s="929">
        <v>0</v>
      </c>
      <c r="L45" s="930" t="s">
        <v>867</v>
      </c>
      <c r="M45" s="931">
        <v>-2466828.6966666663</v>
      </c>
    </row>
    <row r="46" spans="1:13">
      <c r="L46" s="928" t="s">
        <v>868</v>
      </c>
      <c r="M46" s="932">
        <f>M36-M45-M44</f>
        <v>-224586.10944932979</v>
      </c>
    </row>
    <row r="47" spans="1:13">
      <c r="L47" s="928" t="s">
        <v>869</v>
      </c>
      <c r="M47" s="933">
        <f>M11</f>
        <v>-1964744.3899999994</v>
      </c>
    </row>
    <row r="48" spans="1:13">
      <c r="L48" s="928" t="s">
        <v>870</v>
      </c>
      <c r="M48" s="933">
        <f>M10+M13</f>
        <v>-1294066.0590640374</v>
      </c>
    </row>
    <row r="49" spans="4:13">
      <c r="L49" s="925" t="s">
        <v>865</v>
      </c>
      <c r="M49" s="934">
        <f>M37-M47-M48</f>
        <v>1003957.1397300111</v>
      </c>
    </row>
    <row r="50" spans="4:13">
      <c r="L50" s="925" t="s">
        <v>871</v>
      </c>
      <c r="M50" s="926">
        <f>M31</f>
        <v>-1164716.31</v>
      </c>
    </row>
    <row r="51" spans="4:13">
      <c r="L51" s="925" t="s">
        <v>866</v>
      </c>
      <c r="M51" s="934">
        <f>M38</f>
        <v>953716.89219235955</v>
      </c>
    </row>
    <row r="52" spans="4:13">
      <c r="L52" s="925" t="s">
        <v>270</v>
      </c>
      <c r="M52" s="935">
        <f>M32-SUM(M43:M51)</f>
        <v>496100.68230000092</v>
      </c>
    </row>
    <row r="53" spans="4:13" ht="13.5" thickBot="1">
      <c r="M53" s="936">
        <f>SUM(M43:M52)</f>
        <v>2760932.1580231278</v>
      </c>
    </row>
    <row r="54" spans="4:13" ht="13.5" thickTop="1"/>
    <row r="56" spans="4:13">
      <c r="D56" s="934"/>
      <c r="E56" s="934"/>
      <c r="F56" s="934"/>
      <c r="I56" s="934"/>
      <c r="J56" s="934"/>
      <c r="K56" s="934"/>
    </row>
  </sheetData>
  <printOptions horizontalCentered="1"/>
  <pageMargins left="0.17" right="0.17" top="1" bottom="0.55000000000000004" header="0.19" footer="0.22"/>
  <pageSetup scale="61" orientation="landscape" r:id="rId1"/>
  <headerFooter alignWithMargins="0">
    <oddFooter xml:space="preserve">&amp;L&amp;F&amp;C&amp;12&amp;A&amp;R&amp;D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I72"/>
  <sheetViews>
    <sheetView workbookViewId="0">
      <pane xSplit="4" ySplit="9" topLeftCell="E10" activePane="bottomRight" state="frozen"/>
      <selection activeCell="D14" sqref="D14"/>
      <selection pane="topRight" activeCell="D14" sqref="D14"/>
      <selection pane="bottomLeft" activeCell="D14" sqref="D14"/>
      <selection pane="bottomRight" activeCell="D14" sqref="D14"/>
    </sheetView>
  </sheetViews>
  <sheetFormatPr defaultColWidth="9.85546875" defaultRowHeight="12.75"/>
  <cols>
    <col min="1" max="1" width="5" bestFit="1" customWidth="1"/>
    <col min="2" max="2" width="9" customWidth="1"/>
    <col min="3" max="3" width="28.42578125" customWidth="1"/>
    <col min="4" max="4" width="2.28515625" customWidth="1"/>
    <col min="5" max="5" width="16.42578125" customWidth="1"/>
    <col min="6" max="6" width="18.28515625" customWidth="1"/>
    <col min="7" max="7" width="15.140625" bestFit="1" customWidth="1"/>
    <col min="8" max="8" width="2.140625" customWidth="1"/>
    <col min="9" max="9" width="14" customWidth="1"/>
  </cols>
  <sheetData>
    <row r="1" spans="1:9" ht="25.5">
      <c r="A1" s="563"/>
      <c r="B1" s="74"/>
      <c r="C1" s="547"/>
      <c r="D1" s="75"/>
      <c r="E1" s="74"/>
      <c r="F1" s="74"/>
      <c r="G1" s="74"/>
      <c r="H1" s="74"/>
      <c r="I1" s="11" t="s">
        <v>376</v>
      </c>
    </row>
    <row r="2" spans="1:9">
      <c r="A2" s="74"/>
      <c r="B2" s="74"/>
      <c r="C2" s="74"/>
      <c r="D2" s="75"/>
      <c r="E2" s="74"/>
      <c r="F2" s="74"/>
      <c r="G2" s="74"/>
      <c r="H2" s="74"/>
      <c r="I2" s="11" t="s">
        <v>929</v>
      </c>
    </row>
    <row r="3" spans="1:9">
      <c r="A3" s="74"/>
      <c r="B3" s="74"/>
      <c r="C3" s="74"/>
      <c r="D3" s="75"/>
      <c r="E3" s="74"/>
      <c r="F3" s="74"/>
      <c r="G3" s="74"/>
      <c r="H3" s="74"/>
      <c r="I3" s="12" t="s">
        <v>203</v>
      </c>
    </row>
    <row r="4" spans="1:9">
      <c r="A4" s="74"/>
      <c r="B4" s="74"/>
      <c r="C4" s="74"/>
      <c r="D4" s="75"/>
      <c r="E4" s="74"/>
      <c r="F4" s="74"/>
      <c r="G4" s="74"/>
      <c r="H4" s="74"/>
      <c r="I4" s="15" t="s">
        <v>294</v>
      </c>
    </row>
    <row r="5" spans="1:9">
      <c r="A5" s="74"/>
      <c r="B5" s="74"/>
      <c r="C5" s="74"/>
      <c r="D5" s="75"/>
      <c r="E5" s="74"/>
      <c r="F5" s="74"/>
      <c r="G5" s="74"/>
      <c r="H5" s="74"/>
      <c r="I5" s="74"/>
    </row>
    <row r="6" spans="1:9" ht="18">
      <c r="A6" s="76" t="s">
        <v>185</v>
      </c>
      <c r="B6" s="74"/>
      <c r="C6" s="74"/>
      <c r="D6" s="75"/>
      <c r="E6" s="74"/>
      <c r="F6" s="74"/>
      <c r="G6" s="74"/>
      <c r="H6" s="74"/>
      <c r="I6" s="74"/>
    </row>
    <row r="7" spans="1:9">
      <c r="A7" s="74"/>
      <c r="B7" s="74"/>
      <c r="C7" s="74"/>
      <c r="D7" s="75"/>
      <c r="E7" s="74"/>
      <c r="F7" s="74"/>
      <c r="G7" s="74"/>
      <c r="H7" s="74"/>
      <c r="I7" s="74"/>
    </row>
    <row r="8" spans="1:9">
      <c r="A8" s="77" t="s">
        <v>205</v>
      </c>
      <c r="B8" s="74"/>
      <c r="C8" s="74"/>
      <c r="D8" s="75"/>
      <c r="E8" s="77" t="s">
        <v>29</v>
      </c>
      <c r="F8" s="77" t="s">
        <v>251</v>
      </c>
      <c r="G8" s="77"/>
      <c r="H8" s="78"/>
      <c r="I8" s="77" t="s">
        <v>201</v>
      </c>
    </row>
    <row r="9" spans="1:9">
      <c r="A9" s="77">
        <f>ROW()</f>
        <v>9</v>
      </c>
      <c r="B9" s="79"/>
      <c r="C9" s="74"/>
      <c r="D9" s="75"/>
      <c r="E9" s="80" t="s">
        <v>633</v>
      </c>
      <c r="F9" s="81" t="s">
        <v>252</v>
      </c>
      <c r="G9" s="81" t="s">
        <v>160</v>
      </c>
      <c r="H9" s="82"/>
      <c r="I9" s="80" t="s">
        <v>100</v>
      </c>
    </row>
    <row r="10" spans="1:9">
      <c r="A10" s="77">
        <f>ROW()</f>
        <v>10</v>
      </c>
      <c r="B10" s="79"/>
      <c r="C10" s="74"/>
      <c r="D10" s="75"/>
      <c r="E10" s="74"/>
      <c r="F10" s="74"/>
      <c r="G10" s="74"/>
      <c r="H10" s="74"/>
      <c r="I10" s="74"/>
    </row>
    <row r="11" spans="1:9">
      <c r="A11" s="77">
        <f>ROW()</f>
        <v>11</v>
      </c>
      <c r="B11" s="83"/>
      <c r="C11" s="84" t="s">
        <v>30</v>
      </c>
      <c r="D11" s="84"/>
      <c r="E11" s="74"/>
      <c r="F11" s="74"/>
      <c r="G11" s="85"/>
      <c r="H11" s="85"/>
      <c r="I11" s="85"/>
    </row>
    <row r="12" spans="1:9">
      <c r="A12" s="77">
        <f>ROW()</f>
        <v>12</v>
      </c>
      <c r="B12" s="559" t="s">
        <v>118</v>
      </c>
      <c r="C12" s="84" t="s">
        <v>119</v>
      </c>
      <c r="D12" s="84"/>
      <c r="E12" s="87">
        <f>+[102]Summary!C10</f>
        <v>10247</v>
      </c>
      <c r="F12" s="87"/>
      <c r="G12" s="87">
        <f t="shared" ref="G12:G19" si="0">SUM(E12:F12)</f>
        <v>10247</v>
      </c>
      <c r="H12" s="87"/>
      <c r="I12" s="87">
        <f>+[102]Summary!F10</f>
        <v>0</v>
      </c>
    </row>
    <row r="13" spans="1:9">
      <c r="A13" s="77">
        <f>ROW()</f>
        <v>13</v>
      </c>
      <c r="B13" s="559" t="s">
        <v>31</v>
      </c>
      <c r="C13" s="84" t="s">
        <v>32</v>
      </c>
      <c r="D13" s="84"/>
      <c r="E13" s="87">
        <f>+[102]Summary!C11</f>
        <v>685927</v>
      </c>
      <c r="F13" s="87">
        <f>[102]Summary!D11</f>
        <v>-433658</v>
      </c>
      <c r="G13" s="87">
        <f t="shared" si="0"/>
        <v>252269</v>
      </c>
      <c r="H13" s="87"/>
      <c r="I13" s="87">
        <f>+[102]Summary!F11</f>
        <v>13032.6</v>
      </c>
    </row>
    <row r="14" spans="1:9" s="1" customFormat="1">
      <c r="A14" s="77">
        <f>ROW()</f>
        <v>14</v>
      </c>
      <c r="B14" s="559" t="s">
        <v>43</v>
      </c>
      <c r="C14" s="558" t="s">
        <v>44</v>
      </c>
      <c r="D14" s="84"/>
      <c r="E14" s="87">
        <f>+[102]Summary!C12</f>
        <v>0</v>
      </c>
      <c r="F14" s="87">
        <f>[102]Summary!D12</f>
        <v>0</v>
      </c>
      <c r="G14" s="87"/>
      <c r="H14" s="87"/>
      <c r="I14" s="87">
        <f>+[102]Summary!F12</f>
        <v>0</v>
      </c>
    </row>
    <row r="15" spans="1:9">
      <c r="A15" s="77">
        <f>ROW()</f>
        <v>15</v>
      </c>
      <c r="B15" s="559" t="s">
        <v>33</v>
      </c>
      <c r="C15" s="84" t="s">
        <v>34</v>
      </c>
      <c r="D15" s="84"/>
      <c r="E15" s="87">
        <f>+[102]Summary!C13</f>
        <v>1231131</v>
      </c>
      <c r="F15" s="87">
        <f>[102]Summary!D13</f>
        <v>-1022844</v>
      </c>
      <c r="G15" s="87">
        <f t="shared" si="0"/>
        <v>208287</v>
      </c>
      <c r="H15" s="87"/>
      <c r="I15" s="87">
        <f>+[102]Summary!F13</f>
        <v>25976.880000000001</v>
      </c>
    </row>
    <row r="16" spans="1:9">
      <c r="A16" s="77">
        <f>ROW()</f>
        <v>16</v>
      </c>
      <c r="B16" s="559" t="s">
        <v>35</v>
      </c>
      <c r="C16" s="84" t="s">
        <v>36</v>
      </c>
      <c r="D16" s="84"/>
      <c r="E16" s="87">
        <f>+[102]Summary!C14</f>
        <v>14574175</v>
      </c>
      <c r="F16" s="87">
        <f>[102]Summary!D14</f>
        <v>-9505551</v>
      </c>
      <c r="G16" s="87">
        <f t="shared" si="0"/>
        <v>5068624</v>
      </c>
      <c r="H16" s="87"/>
      <c r="I16" s="87">
        <f>+[102]Summary!F14</f>
        <v>243355.71</v>
      </c>
    </row>
    <row r="17" spans="1:9">
      <c r="A17" s="77">
        <f>ROW()</f>
        <v>17</v>
      </c>
      <c r="B17" s="559" t="s">
        <v>37</v>
      </c>
      <c r="C17" s="84" t="s">
        <v>38</v>
      </c>
      <c r="D17" s="84"/>
      <c r="E17" s="87">
        <f>+[102]Summary!C15</f>
        <v>49007</v>
      </c>
      <c r="F17" s="87">
        <f>[102]Summary!D15</f>
        <v>-51576</v>
      </c>
      <c r="G17" s="87">
        <f t="shared" si="0"/>
        <v>-2569</v>
      </c>
      <c r="H17" s="87"/>
      <c r="I17" s="87">
        <f>+[102]Summary!F15</f>
        <v>1480.08</v>
      </c>
    </row>
    <row r="18" spans="1:9">
      <c r="A18" s="77">
        <f>ROW()</f>
        <v>18</v>
      </c>
      <c r="B18" s="559" t="s">
        <v>39</v>
      </c>
      <c r="C18" s="84" t="s">
        <v>45</v>
      </c>
      <c r="D18" s="84"/>
      <c r="E18" s="87">
        <f>+[102]Summary!C16</f>
        <v>13158153</v>
      </c>
      <c r="F18" s="87">
        <f>[102]Summary!D16</f>
        <v>-9417025</v>
      </c>
      <c r="G18" s="87">
        <f t="shared" si="0"/>
        <v>3741128</v>
      </c>
      <c r="H18" s="87"/>
      <c r="I18" s="87">
        <f>+[102]Summary!F16</f>
        <v>277636.92</v>
      </c>
    </row>
    <row r="19" spans="1:9">
      <c r="A19" s="77">
        <f>ROW()</f>
        <v>19</v>
      </c>
      <c r="B19" s="559" t="s">
        <v>40</v>
      </c>
      <c r="C19" s="84" t="s">
        <v>41</v>
      </c>
      <c r="D19" s="84"/>
      <c r="E19" s="87">
        <f>+[102]Summary!C17</f>
        <v>113968</v>
      </c>
      <c r="F19" s="87">
        <f>[102]Summary!D17</f>
        <v>-70440</v>
      </c>
      <c r="G19" s="87">
        <f t="shared" si="0"/>
        <v>43528</v>
      </c>
      <c r="H19" s="87"/>
      <c r="I19" s="87">
        <f>+[102]Summary!F17</f>
        <v>1629.72</v>
      </c>
    </row>
    <row r="20" spans="1:9">
      <c r="A20" s="77">
        <f>ROW()</f>
        <v>20</v>
      </c>
      <c r="B20" s="89" t="s">
        <v>253</v>
      </c>
      <c r="C20" s="90"/>
      <c r="D20" s="90"/>
      <c r="E20" s="91">
        <f>SUM(E12:E19)</f>
        <v>29822608</v>
      </c>
      <c r="F20" s="91">
        <f>SUM(F12:F19)</f>
        <v>-20501094</v>
      </c>
      <c r="G20" s="91">
        <f>SUM(G12:G19)</f>
        <v>9321514</v>
      </c>
      <c r="H20" s="91"/>
      <c r="I20" s="91">
        <f>SUM(I12:I19)</f>
        <v>563111.90999999992</v>
      </c>
    </row>
    <row r="21" spans="1:9">
      <c r="A21" s="77">
        <f>ROW()</f>
        <v>21</v>
      </c>
      <c r="B21" s="83"/>
      <c r="C21" s="84"/>
      <c r="D21" s="84"/>
      <c r="E21" s="91"/>
      <c r="F21" s="91"/>
      <c r="G21" s="91"/>
      <c r="H21" s="92"/>
      <c r="I21" s="91"/>
    </row>
    <row r="22" spans="1:9">
      <c r="A22" s="77">
        <f>ROW()</f>
        <v>22</v>
      </c>
      <c r="B22" s="83"/>
      <c r="C22" s="84" t="s">
        <v>42</v>
      </c>
      <c r="D22" s="84"/>
      <c r="E22" s="93"/>
      <c r="F22" s="93"/>
      <c r="G22" s="93"/>
      <c r="H22" s="92"/>
      <c r="I22" s="93"/>
    </row>
    <row r="23" spans="1:9">
      <c r="A23" s="77">
        <f>ROW()</f>
        <v>23</v>
      </c>
      <c r="B23" s="559" t="s">
        <v>31</v>
      </c>
      <c r="C23" s="84" t="s">
        <v>32</v>
      </c>
      <c r="D23" s="84"/>
      <c r="E23" s="85">
        <f>+[102]Summary!C22</f>
        <v>1071124</v>
      </c>
      <c r="F23" s="87">
        <f>[102]Summary!D22</f>
        <v>-665508</v>
      </c>
      <c r="G23" s="87">
        <f t="shared" ref="G23:G29" si="1">SUM(E23:F23)</f>
        <v>405616</v>
      </c>
      <c r="H23" s="88"/>
      <c r="I23" s="87">
        <f>+[102]Summary!F22</f>
        <v>20351.400000000001</v>
      </c>
    </row>
    <row r="24" spans="1:9">
      <c r="A24" s="77">
        <f>ROW()</f>
        <v>24</v>
      </c>
      <c r="B24" s="559" t="s">
        <v>43</v>
      </c>
      <c r="C24" s="84" t="s">
        <v>44</v>
      </c>
      <c r="D24" s="84"/>
      <c r="E24" s="85">
        <f>+[102]Summary!C23</f>
        <v>488761</v>
      </c>
      <c r="F24" s="87">
        <f>[102]Summary!D23</f>
        <v>-304333</v>
      </c>
      <c r="G24" s="87">
        <f t="shared" si="1"/>
        <v>184428</v>
      </c>
      <c r="H24" s="88"/>
      <c r="I24" s="87">
        <f>+[102]Summary!F23</f>
        <v>8308.92</v>
      </c>
    </row>
    <row r="25" spans="1:9">
      <c r="A25" s="77">
        <f>ROW()</f>
        <v>25</v>
      </c>
      <c r="B25" s="559" t="s">
        <v>33</v>
      </c>
      <c r="C25" s="84" t="s">
        <v>34</v>
      </c>
      <c r="D25" s="84"/>
      <c r="E25" s="85">
        <f>+[102]Summary!C24</f>
        <v>20676024</v>
      </c>
      <c r="F25" s="87">
        <f>[102]Summary!D24</f>
        <v>-12343435</v>
      </c>
      <c r="G25" s="87">
        <f t="shared" si="1"/>
        <v>8332589</v>
      </c>
      <c r="H25" s="88"/>
      <c r="I25" s="87">
        <f>+[102]Summary!F24</f>
        <v>436791.02</v>
      </c>
    </row>
    <row r="26" spans="1:9">
      <c r="A26" s="77">
        <f>ROW()</f>
        <v>26</v>
      </c>
      <c r="B26" s="559" t="s">
        <v>35</v>
      </c>
      <c r="C26" s="84" t="s">
        <v>36</v>
      </c>
      <c r="D26" s="84"/>
      <c r="E26" s="85">
        <f>+[102]Summary!C25</f>
        <v>20589451</v>
      </c>
      <c r="F26" s="87">
        <f>[102]Summary!D25</f>
        <v>-13160434</v>
      </c>
      <c r="G26" s="87">
        <f t="shared" si="1"/>
        <v>7429017</v>
      </c>
      <c r="H26" s="88"/>
      <c r="I26" s="87">
        <f>+[102]Summary!F25</f>
        <v>343831.83</v>
      </c>
    </row>
    <row r="27" spans="1:9">
      <c r="A27" s="77">
        <f>ROW()</f>
        <v>27</v>
      </c>
      <c r="B27" s="559" t="s">
        <v>37</v>
      </c>
      <c r="C27" s="84" t="s">
        <v>38</v>
      </c>
      <c r="D27" s="84"/>
      <c r="E27" s="85">
        <f>+[102]Summary!C26</f>
        <v>88692</v>
      </c>
      <c r="F27" s="87">
        <f>[102]Summary!D26</f>
        <v>-38965</v>
      </c>
      <c r="G27" s="87">
        <f t="shared" si="1"/>
        <v>49727</v>
      </c>
      <c r="H27" s="88"/>
      <c r="I27" s="87">
        <f>+[102]Summary!F26</f>
        <v>2678.52</v>
      </c>
    </row>
    <row r="28" spans="1:9">
      <c r="A28" s="77">
        <f>ROW()</f>
        <v>28</v>
      </c>
      <c r="B28" s="559" t="s">
        <v>39</v>
      </c>
      <c r="C28" s="84" t="s">
        <v>45</v>
      </c>
      <c r="D28" s="84"/>
      <c r="E28" s="85">
        <f>+[102]Summary!C27</f>
        <v>19996419</v>
      </c>
      <c r="F28" s="87">
        <f>[102]Summary!D27</f>
        <v>-14056769</v>
      </c>
      <c r="G28" s="87">
        <f t="shared" si="1"/>
        <v>5939650</v>
      </c>
      <c r="H28" s="88"/>
      <c r="I28" s="87">
        <f>+[102]Summary!F27</f>
        <v>421932.9</v>
      </c>
    </row>
    <row r="29" spans="1:9">
      <c r="A29" s="77">
        <f>ROW()</f>
        <v>29</v>
      </c>
      <c r="B29" s="559" t="s">
        <v>40</v>
      </c>
      <c r="C29" s="84" t="s">
        <v>41</v>
      </c>
      <c r="D29" s="84"/>
      <c r="E29" s="85">
        <f>+[102]Summary!C28</f>
        <v>335822</v>
      </c>
      <c r="F29" s="87">
        <f>[102]Summary!D28</f>
        <v>-205035</v>
      </c>
      <c r="G29" s="87">
        <f t="shared" si="1"/>
        <v>130787</v>
      </c>
      <c r="H29" s="88"/>
      <c r="I29" s="87">
        <f>+[102]Summary!F28</f>
        <v>4796.55</v>
      </c>
    </row>
    <row r="30" spans="1:9">
      <c r="A30" s="77">
        <f>ROW()</f>
        <v>30</v>
      </c>
      <c r="B30" s="89" t="s">
        <v>254</v>
      </c>
      <c r="C30" s="90"/>
      <c r="D30" s="90"/>
      <c r="E30" s="91">
        <f>SUM(E23:E29)</f>
        <v>63246293</v>
      </c>
      <c r="F30" s="91">
        <f>SUM(F23:F29)</f>
        <v>-40774479</v>
      </c>
      <c r="G30" s="91">
        <f>SUM(G23:G29)</f>
        <v>22471814</v>
      </c>
      <c r="H30" s="92"/>
      <c r="I30" s="91">
        <f>SUM(I23:I29)</f>
        <v>1238691.1400000001</v>
      </c>
    </row>
    <row r="31" spans="1:9">
      <c r="A31" s="77">
        <f>ROW()</f>
        <v>31</v>
      </c>
      <c r="B31" s="83"/>
      <c r="C31" s="94"/>
      <c r="D31" s="94"/>
      <c r="E31" s="91"/>
      <c r="F31" s="91"/>
      <c r="G31" s="91"/>
      <c r="H31" s="92"/>
      <c r="I31" s="91"/>
    </row>
    <row r="32" spans="1:9">
      <c r="A32" s="77">
        <f>ROW()</f>
        <v>32</v>
      </c>
      <c r="B32" s="83"/>
      <c r="C32" s="84" t="s">
        <v>46</v>
      </c>
      <c r="D32" s="84"/>
      <c r="E32" s="93"/>
      <c r="F32" s="93"/>
      <c r="G32" s="93"/>
      <c r="H32" s="92"/>
      <c r="I32" s="93"/>
    </row>
    <row r="33" spans="1:9">
      <c r="A33" s="77">
        <f>ROW()</f>
        <v>33</v>
      </c>
      <c r="B33" s="559" t="s">
        <v>118</v>
      </c>
      <c r="C33" s="84" t="s">
        <v>119</v>
      </c>
      <c r="D33" s="84"/>
      <c r="E33" s="87">
        <f>+[102]Summary!C32</f>
        <v>1769178</v>
      </c>
      <c r="F33" s="87">
        <f>[102]Summary!D32</f>
        <v>0</v>
      </c>
      <c r="G33" s="87">
        <f t="shared" ref="G33:G40" si="2">SUM(E33:F33)</f>
        <v>1769178</v>
      </c>
      <c r="H33" s="88"/>
      <c r="I33" s="87">
        <f>+[102]Summary!F32</f>
        <v>0</v>
      </c>
    </row>
    <row r="34" spans="1:9" s="1" customFormat="1">
      <c r="A34" s="77">
        <f>ROW()</f>
        <v>34</v>
      </c>
      <c r="B34" s="559" t="s">
        <v>31</v>
      </c>
      <c r="C34" s="558" t="s">
        <v>32</v>
      </c>
      <c r="D34" s="84"/>
      <c r="E34" s="87">
        <f>+[102]Summary!C33</f>
        <v>0</v>
      </c>
      <c r="F34" s="87">
        <f>[102]Summary!D33</f>
        <v>0</v>
      </c>
      <c r="G34" s="87"/>
      <c r="H34" s="88"/>
      <c r="I34" s="87">
        <f>+[102]Summary!F33</f>
        <v>0</v>
      </c>
    </row>
    <row r="35" spans="1:9">
      <c r="A35" s="77">
        <f>ROW()</f>
        <v>35</v>
      </c>
      <c r="B35" s="559" t="s">
        <v>43</v>
      </c>
      <c r="C35" s="84" t="s">
        <v>44</v>
      </c>
      <c r="D35" s="84"/>
      <c r="E35" s="87">
        <f>+[102]Summary!C34</f>
        <v>1276264</v>
      </c>
      <c r="F35" s="87">
        <f>[102]Summary!D34</f>
        <v>-430248</v>
      </c>
      <c r="G35" s="87">
        <f t="shared" si="2"/>
        <v>846016</v>
      </c>
      <c r="H35" s="88"/>
      <c r="I35" s="87">
        <f>+[102]Summary!F34</f>
        <v>21696.48</v>
      </c>
    </row>
    <row r="36" spans="1:9">
      <c r="A36" s="77">
        <f>ROW()</f>
        <v>36</v>
      </c>
      <c r="B36" s="559" t="s">
        <v>33</v>
      </c>
      <c r="C36" s="84" t="s">
        <v>34</v>
      </c>
      <c r="D36" s="84"/>
      <c r="E36" s="87">
        <f>+[102]Summary!C35</f>
        <v>33285323</v>
      </c>
      <c r="F36" s="87">
        <f>[102]Summary!D35</f>
        <v>-13328798</v>
      </c>
      <c r="G36" s="87">
        <f t="shared" si="2"/>
        <v>19956525</v>
      </c>
      <c r="H36" s="88"/>
      <c r="I36" s="87">
        <f>+[102]Summary!F35</f>
        <v>708960.14</v>
      </c>
    </row>
    <row r="37" spans="1:9">
      <c r="A37" s="77">
        <f>ROW()</f>
        <v>37</v>
      </c>
      <c r="B37" s="559" t="s">
        <v>35</v>
      </c>
      <c r="C37" s="84" t="s">
        <v>36</v>
      </c>
      <c r="D37" s="84"/>
      <c r="E37" s="87">
        <f>+[102]Summary!C36</f>
        <v>22781417</v>
      </c>
      <c r="F37" s="87">
        <f>[102]Summary!D36</f>
        <v>-7800901</v>
      </c>
      <c r="G37" s="87">
        <f t="shared" si="2"/>
        <v>14980516</v>
      </c>
      <c r="H37" s="88"/>
      <c r="I37" s="87">
        <f>+[102]Summary!F36</f>
        <v>380449.56</v>
      </c>
    </row>
    <row r="38" spans="1:9">
      <c r="A38" s="77">
        <f>ROW()</f>
        <v>38</v>
      </c>
      <c r="B38" s="559" t="s">
        <v>37</v>
      </c>
      <c r="C38" s="84" t="s">
        <v>38</v>
      </c>
      <c r="D38" s="84"/>
      <c r="E38" s="87">
        <f>+[102]Summary!C37</f>
        <v>204200</v>
      </c>
      <c r="F38" s="87">
        <f>[102]Summary!D37</f>
        <v>-80829</v>
      </c>
      <c r="G38" s="87">
        <f t="shared" si="2"/>
        <v>123371</v>
      </c>
      <c r="H38" s="88"/>
      <c r="I38" s="87">
        <f>+[102]Summary!F37</f>
        <v>6166.92</v>
      </c>
    </row>
    <row r="39" spans="1:9">
      <c r="A39" s="77">
        <f>ROW()</f>
        <v>39</v>
      </c>
      <c r="B39" s="559" t="s">
        <v>39</v>
      </c>
      <c r="C39" s="84" t="s">
        <v>45</v>
      </c>
      <c r="D39" s="84"/>
      <c r="E39" s="87">
        <f>+[102]Summary!C38</f>
        <v>23497063</v>
      </c>
      <c r="F39" s="87">
        <f>[102]Summary!D38</f>
        <v>-10778222</v>
      </c>
      <c r="G39" s="87">
        <f t="shared" si="2"/>
        <v>12718841</v>
      </c>
      <c r="H39" s="88"/>
      <c r="I39" s="87">
        <f>+[102]Summary!F38</f>
        <v>495794.44</v>
      </c>
    </row>
    <row r="40" spans="1:9">
      <c r="A40" s="77">
        <f>ROW()</f>
        <v>40</v>
      </c>
      <c r="B40" s="559" t="s">
        <v>40</v>
      </c>
      <c r="C40" s="84" t="s">
        <v>41</v>
      </c>
      <c r="D40" s="84"/>
      <c r="E40" s="87">
        <f>+[102]Summary!C39</f>
        <v>59215</v>
      </c>
      <c r="F40" s="87">
        <f>[102]Summary!D39</f>
        <v>-11637</v>
      </c>
      <c r="G40" s="87">
        <f t="shared" si="2"/>
        <v>47578</v>
      </c>
      <c r="H40" s="88"/>
      <c r="I40" s="87">
        <f>+[102]Summary!F39</f>
        <v>846.72</v>
      </c>
    </row>
    <row r="41" spans="1:9">
      <c r="A41" s="77">
        <f>ROW()</f>
        <v>41</v>
      </c>
      <c r="B41" s="89" t="s">
        <v>47</v>
      </c>
      <c r="C41" s="90"/>
      <c r="D41" s="90"/>
      <c r="E41" s="91">
        <f>SUM(E33:E40)</f>
        <v>82872660</v>
      </c>
      <c r="F41" s="91">
        <f>SUM(F33:F40)</f>
        <v>-32430635</v>
      </c>
      <c r="G41" s="91">
        <f>SUM(G33:G40)</f>
        <v>50442025</v>
      </c>
      <c r="H41" s="92"/>
      <c r="I41" s="91">
        <f>SUM(I33:I40)</f>
        <v>1613914.2599999998</v>
      </c>
    </row>
    <row r="42" spans="1:9">
      <c r="A42" s="77">
        <f>ROW()</f>
        <v>42</v>
      </c>
      <c r="B42" s="83"/>
      <c r="C42" s="94"/>
      <c r="D42" s="94"/>
      <c r="E42" s="91"/>
      <c r="F42" s="91"/>
      <c r="G42" s="91"/>
      <c r="H42" s="92"/>
      <c r="I42" s="91"/>
    </row>
    <row r="43" spans="1:9">
      <c r="A43" s="77">
        <f>ROW()</f>
        <v>43</v>
      </c>
      <c r="B43" s="83"/>
      <c r="C43" s="84" t="s">
        <v>48</v>
      </c>
      <c r="D43" s="84"/>
      <c r="E43" s="93"/>
      <c r="F43" s="93"/>
      <c r="G43" s="93"/>
      <c r="H43" s="92"/>
      <c r="I43" s="93"/>
    </row>
    <row r="44" spans="1:9">
      <c r="A44" s="77">
        <f>ROW()</f>
        <v>44</v>
      </c>
      <c r="B44" s="559" t="s">
        <v>118</v>
      </c>
      <c r="C44" s="84" t="s">
        <v>119</v>
      </c>
      <c r="D44" s="84"/>
      <c r="E44" s="87">
        <f>+[102]Summary!C43</f>
        <v>30604</v>
      </c>
      <c r="F44" s="87">
        <f>[102]Summary!D43</f>
        <v>0</v>
      </c>
      <c r="G44" s="87">
        <f t="shared" ref="G44:G50" si="3">SUM(E44:F44)</f>
        <v>30604</v>
      </c>
      <c r="H44" s="88"/>
      <c r="I44" s="87">
        <f>+[102]Summary!F43</f>
        <v>0</v>
      </c>
    </row>
    <row r="45" spans="1:9" s="1" customFormat="1">
      <c r="A45" s="77">
        <f>ROW()</f>
        <v>45</v>
      </c>
      <c r="B45" s="559" t="s">
        <v>31</v>
      </c>
      <c r="C45" s="558" t="s">
        <v>32</v>
      </c>
      <c r="D45" s="84"/>
      <c r="E45" s="87">
        <f>+[102]Summary!C44</f>
        <v>0</v>
      </c>
      <c r="F45" s="87">
        <f>[102]Summary!D44</f>
        <v>0</v>
      </c>
      <c r="G45" s="87"/>
      <c r="H45" s="88"/>
      <c r="I45" s="87">
        <f>+[102]Summary!F44</f>
        <v>0</v>
      </c>
    </row>
    <row r="46" spans="1:9" s="1" customFormat="1">
      <c r="A46" s="77">
        <f>ROW()</f>
        <v>46</v>
      </c>
      <c r="B46" s="559" t="s">
        <v>43</v>
      </c>
      <c r="C46" s="558" t="s">
        <v>44</v>
      </c>
      <c r="D46" s="84"/>
      <c r="E46" s="87">
        <f>+[102]Summary!C45</f>
        <v>0</v>
      </c>
      <c r="F46" s="87">
        <f>[102]Summary!D45</f>
        <v>0</v>
      </c>
      <c r="G46" s="87"/>
      <c r="H46" s="88"/>
      <c r="I46" s="87">
        <f>+[102]Summary!F45</f>
        <v>0</v>
      </c>
    </row>
    <row r="47" spans="1:9" s="1" customFormat="1">
      <c r="A47" s="77">
        <f>ROW()</f>
        <v>47</v>
      </c>
      <c r="B47" s="559" t="s">
        <v>33</v>
      </c>
      <c r="C47" s="558" t="s">
        <v>34</v>
      </c>
      <c r="D47" s="84"/>
      <c r="E47" s="87">
        <f>+[102]Summary!C46</f>
        <v>0</v>
      </c>
      <c r="F47" s="87">
        <f>[102]Summary!D46</f>
        <v>0</v>
      </c>
      <c r="G47" s="87"/>
      <c r="H47" s="88"/>
      <c r="I47" s="87">
        <f>+[102]Summary!F46</f>
        <v>0</v>
      </c>
    </row>
    <row r="48" spans="1:9">
      <c r="A48" s="77">
        <v>39</v>
      </c>
      <c r="B48" s="559" t="s">
        <v>35</v>
      </c>
      <c r="C48" s="84" t="s">
        <v>49</v>
      </c>
      <c r="D48" s="84"/>
      <c r="E48" s="87">
        <f>+[102]Summary!C47</f>
        <v>5744097</v>
      </c>
      <c r="F48" s="87">
        <f>[102]Summary!D47</f>
        <v>-1493068</v>
      </c>
      <c r="G48" s="87">
        <f t="shared" si="3"/>
        <v>4251029</v>
      </c>
      <c r="H48" s="88"/>
      <c r="I48" s="87">
        <f>+[102]Summary!F47</f>
        <v>95926.44</v>
      </c>
    </row>
    <row r="49" spans="1:9">
      <c r="A49" s="77">
        <v>42</v>
      </c>
      <c r="B49" s="559" t="s">
        <v>37</v>
      </c>
      <c r="C49" s="84" t="s">
        <v>50</v>
      </c>
      <c r="D49" s="84"/>
      <c r="E49" s="87">
        <f>+[102]Summary!C48</f>
        <v>3516565</v>
      </c>
      <c r="F49" s="87">
        <f>[102]Summary!D48</f>
        <v>-1444426</v>
      </c>
      <c r="G49" s="87">
        <f t="shared" si="3"/>
        <v>2072139</v>
      </c>
      <c r="H49" s="88"/>
      <c r="I49" s="87">
        <f>+[102]Summary!F48</f>
        <v>106200.24</v>
      </c>
    </row>
    <row r="50" spans="1:9">
      <c r="A50" s="77">
        <v>43</v>
      </c>
      <c r="B50" s="559" t="s">
        <v>39</v>
      </c>
      <c r="C50" s="84" t="s">
        <v>51</v>
      </c>
      <c r="D50" s="84"/>
      <c r="E50" s="87">
        <f>+[102]Summary!C49</f>
        <v>12700860</v>
      </c>
      <c r="F50" s="87">
        <f>[102]Summary!D49</f>
        <v>-4769112</v>
      </c>
      <c r="G50" s="87">
        <f t="shared" si="3"/>
        <v>7931748</v>
      </c>
      <c r="H50" s="88"/>
      <c r="I50" s="87">
        <f>+[102]Summary!F49</f>
        <v>267988.2</v>
      </c>
    </row>
    <row r="51" spans="1:9" s="1" customFormat="1">
      <c r="A51" s="77">
        <v>43</v>
      </c>
      <c r="B51" s="559" t="s">
        <v>40</v>
      </c>
      <c r="C51" s="558" t="s">
        <v>41</v>
      </c>
      <c r="D51" s="84"/>
      <c r="E51" s="87">
        <f>+[102]Summary!C50</f>
        <v>0</v>
      </c>
      <c r="F51" s="87">
        <f>[102]Summary!D50</f>
        <v>0</v>
      </c>
      <c r="G51" s="87"/>
      <c r="H51" s="88"/>
      <c r="I51" s="87">
        <f>+[102]Summary!F50</f>
        <v>0</v>
      </c>
    </row>
    <row r="52" spans="1:9">
      <c r="A52" s="77">
        <v>44</v>
      </c>
      <c r="B52" s="89" t="s">
        <v>52</v>
      </c>
      <c r="C52" s="90"/>
      <c r="D52" s="90"/>
      <c r="E52" s="91">
        <f>SUM(E42:E50)</f>
        <v>21992126</v>
      </c>
      <c r="F52" s="91">
        <f>SUM(F42:F50)</f>
        <v>-7706606</v>
      </c>
      <c r="G52" s="91">
        <f>SUM(G42:G50)</f>
        <v>14285520</v>
      </c>
      <c r="H52" s="92"/>
      <c r="I52" s="91">
        <f>SUM(I42:I50)</f>
        <v>470114.88</v>
      </c>
    </row>
    <row r="53" spans="1:9">
      <c r="A53" s="77">
        <v>45</v>
      </c>
      <c r="B53" s="83"/>
      <c r="C53" s="95"/>
      <c r="D53" s="95"/>
      <c r="E53" s="91"/>
      <c r="F53" s="91"/>
      <c r="G53" s="91"/>
      <c r="H53" s="92"/>
      <c r="I53" s="91"/>
    </row>
    <row r="54" spans="1:9">
      <c r="A54" s="77">
        <v>46</v>
      </c>
      <c r="B54" s="83"/>
      <c r="C54" s="94"/>
      <c r="D54" s="94"/>
      <c r="E54" s="93"/>
      <c r="F54" s="93"/>
      <c r="G54" s="93"/>
      <c r="H54" s="92"/>
      <c r="I54" s="93"/>
    </row>
    <row r="55" spans="1:9" ht="13.5" thickBot="1">
      <c r="A55" s="77">
        <v>47</v>
      </c>
      <c r="B55" s="83"/>
      <c r="C55" s="90"/>
      <c r="D55" s="90"/>
      <c r="E55" s="96">
        <f>E20+E30+E41+E52</f>
        <v>197933687</v>
      </c>
      <c r="F55" s="96">
        <f>F20+F30+F41+F52</f>
        <v>-101412814</v>
      </c>
      <c r="G55" s="96">
        <f>G20+G30+G41+G52</f>
        <v>96520873</v>
      </c>
      <c r="H55" s="86"/>
      <c r="I55" s="96">
        <f>I20+I30+I41+I52</f>
        <v>3885832.1899999995</v>
      </c>
    </row>
    <row r="56" spans="1:9" ht="13.5" thickTop="1">
      <c r="A56" s="77">
        <v>48</v>
      </c>
      <c r="B56" s="74"/>
      <c r="C56" s="90"/>
      <c r="D56" s="90"/>
      <c r="E56" s="97">
        <f>F55</f>
        <v>-101412814</v>
      </c>
      <c r="F56" s="92"/>
      <c r="G56" s="92"/>
      <c r="H56" s="92"/>
      <c r="I56" s="92"/>
    </row>
    <row r="57" spans="1:9">
      <c r="A57" s="77">
        <v>49</v>
      </c>
      <c r="B57" s="74"/>
      <c r="C57" s="90"/>
      <c r="D57" s="90"/>
      <c r="E57" s="97">
        <f>+[102]Summary!C57</f>
        <v>-7788255.65625</v>
      </c>
      <c r="F57" s="98"/>
      <c r="G57" s="99"/>
      <c r="H57" s="100"/>
      <c r="I57" s="90"/>
    </row>
    <row r="58" spans="1:9">
      <c r="A58" s="77">
        <v>50</v>
      </c>
      <c r="B58" s="74"/>
      <c r="C58" s="90"/>
      <c r="D58" s="90"/>
      <c r="E58" s="562"/>
      <c r="F58" s="75"/>
      <c r="G58" s="75"/>
      <c r="H58" s="75"/>
      <c r="I58" s="75"/>
    </row>
    <row r="59" spans="1:9">
      <c r="A59" s="77">
        <v>51</v>
      </c>
      <c r="B59" s="74"/>
      <c r="C59" s="90"/>
      <c r="D59" s="90"/>
      <c r="E59" s="97">
        <f>+[102]Summary!C59</f>
        <v>2606288.4600000423</v>
      </c>
      <c r="F59" s="92"/>
      <c r="G59" s="92"/>
      <c r="H59" s="92"/>
      <c r="I59" s="97">
        <f>+[102]Summary!F59</f>
        <v>213630.15</v>
      </c>
    </row>
    <row r="60" spans="1:9">
      <c r="A60" s="77">
        <v>52</v>
      </c>
      <c r="B60" s="74"/>
      <c r="C60" s="90"/>
      <c r="D60" s="90"/>
      <c r="E60" s="97">
        <f>+[102]Summary!C60</f>
        <v>421992.76</v>
      </c>
      <c r="F60" s="92"/>
      <c r="G60" s="101"/>
      <c r="H60" s="92"/>
      <c r="I60" s="97">
        <f>+[102]Summary!F60</f>
        <v>37367.193500000001</v>
      </c>
    </row>
    <row r="61" spans="1:9">
      <c r="A61" s="77">
        <v>53</v>
      </c>
      <c r="B61" s="74"/>
      <c r="C61" s="90"/>
      <c r="D61" s="90"/>
      <c r="E61" s="560"/>
      <c r="F61" s="92"/>
      <c r="G61" s="92"/>
      <c r="H61" s="92"/>
      <c r="I61" s="91"/>
    </row>
    <row r="62" spans="1:9" ht="13.5" thickBot="1">
      <c r="A62" s="77">
        <v>54</v>
      </c>
      <c r="B62" s="74"/>
      <c r="C62" s="90"/>
      <c r="D62" s="90"/>
      <c r="E62" s="561">
        <f>SUM(E55:E61)</f>
        <v>91760898.563750044</v>
      </c>
      <c r="F62" s="86"/>
      <c r="G62" s="86"/>
      <c r="H62" s="86"/>
      <c r="I62" s="96">
        <f>SUM(I55:I61)</f>
        <v>4136829.5334999994</v>
      </c>
    </row>
    <row r="63" spans="1:9" ht="13.5" thickTop="1">
      <c r="A63" s="74"/>
      <c r="B63" s="74"/>
      <c r="C63" s="74"/>
      <c r="D63" s="75"/>
      <c r="E63" s="74"/>
      <c r="F63" s="74"/>
      <c r="G63" s="74"/>
      <c r="H63" s="74"/>
      <c r="I63" s="74"/>
    </row>
    <row r="64" spans="1:9">
      <c r="A64" s="74"/>
      <c r="B64" s="74"/>
    </row>
    <row r="65" spans="1:9">
      <c r="A65" s="102"/>
      <c r="B65" s="74"/>
    </row>
    <row r="66" spans="1:9">
      <c r="A66" s="74"/>
      <c r="B66" s="74"/>
    </row>
    <row r="67" spans="1:9">
      <c r="A67" s="74"/>
      <c r="B67" s="74"/>
      <c r="C67" s="74"/>
      <c r="D67" s="75"/>
      <c r="E67" s="74"/>
      <c r="F67" s="74"/>
      <c r="G67" s="74"/>
      <c r="H67" s="74"/>
      <c r="I67" s="74"/>
    </row>
    <row r="68" spans="1:9">
      <c r="A68" s="74"/>
      <c r="B68" s="74"/>
      <c r="C68" s="74"/>
      <c r="D68" s="75"/>
      <c r="E68" s="74"/>
      <c r="F68" s="74"/>
      <c r="G68" s="74"/>
      <c r="H68" s="74"/>
      <c r="I68" s="74"/>
    </row>
    <row r="69" spans="1:9">
      <c r="A69" s="74"/>
      <c r="B69" s="74"/>
      <c r="C69" s="74"/>
      <c r="D69" s="75"/>
      <c r="E69" s="74"/>
      <c r="F69" s="74"/>
      <c r="G69" s="74"/>
      <c r="H69" s="74"/>
      <c r="I69" s="74"/>
    </row>
    <row r="70" spans="1:9">
      <c r="A70" s="74"/>
      <c r="B70" s="74"/>
      <c r="C70" s="74"/>
      <c r="D70" s="75"/>
      <c r="E70" s="74"/>
      <c r="F70" s="74"/>
      <c r="G70" s="74"/>
      <c r="H70" s="74"/>
      <c r="I70" s="74"/>
    </row>
    <row r="71" spans="1:9">
      <c r="A71" s="74"/>
      <c r="B71" s="74"/>
      <c r="C71" s="74"/>
      <c r="D71" s="75"/>
      <c r="E71" s="74"/>
      <c r="F71" s="74"/>
      <c r="G71" s="74"/>
      <c r="H71" s="74"/>
      <c r="I71" s="74"/>
    </row>
    <row r="72" spans="1:9">
      <c r="A72" s="74"/>
      <c r="B72" s="74"/>
      <c r="C72" s="74"/>
      <c r="D72" s="75"/>
      <c r="E72" s="74"/>
      <c r="F72" s="74"/>
      <c r="G72" s="74"/>
      <c r="H72" s="74"/>
      <c r="I72" s="74"/>
    </row>
  </sheetData>
  <phoneticPr fontId="27" type="noConversion"/>
  <printOptions horizontalCentered="1"/>
  <pageMargins left="0.5" right="0.5" top="0.75" bottom="0.5" header="0.5" footer="0"/>
  <pageSetup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I250"/>
  <sheetViews>
    <sheetView zoomScaleNormal="100" workbookViewId="0">
      <selection activeCell="D14" sqref="D14"/>
    </sheetView>
  </sheetViews>
  <sheetFormatPr defaultRowHeight="12.75"/>
  <cols>
    <col min="1" max="1" width="5.140625" style="799" bestFit="1" customWidth="1"/>
    <col min="2" max="2" width="10" style="797" customWidth="1"/>
    <col min="3" max="3" width="34.28515625" style="797" customWidth="1"/>
    <col min="4" max="4" width="13.85546875" style="798" customWidth="1"/>
    <col min="5" max="14" width="12.28515625" style="798" hidden="1" customWidth="1"/>
    <col min="15" max="15" width="13.85546875" style="798" hidden="1" customWidth="1"/>
    <col min="16" max="16" width="14.28515625" style="798" customWidth="1"/>
    <col min="17" max="17" width="12.28515625" style="797" bestFit="1" customWidth="1"/>
    <col min="18" max="18" width="9" style="797" bestFit="1" customWidth="1"/>
    <col min="19" max="19" width="14.85546875" style="797" bestFit="1" customWidth="1"/>
    <col min="20" max="20" width="13.7109375" style="797" customWidth="1"/>
    <col min="21" max="21" width="17.28515625" style="797" customWidth="1"/>
    <col min="22" max="22" width="12.85546875" style="797" bestFit="1" customWidth="1"/>
    <col min="23" max="24" width="9.140625" style="797"/>
    <col min="25" max="25" width="50.85546875" style="797" bestFit="1" customWidth="1"/>
    <col min="26" max="26" width="12.28515625" style="797" bestFit="1" customWidth="1"/>
    <col min="27" max="16384" width="9.140625" style="797"/>
  </cols>
  <sheetData>
    <row r="1" spans="1:20" ht="15.75">
      <c r="T1" s="1134" t="s">
        <v>960</v>
      </c>
    </row>
    <row r="2" spans="1:20" ht="15.75">
      <c r="T2" s="1135" t="s">
        <v>961</v>
      </c>
    </row>
    <row r="3" spans="1:20" ht="15.75">
      <c r="T3" s="1136" t="s">
        <v>963</v>
      </c>
    </row>
    <row r="4" spans="1:20" ht="15.75">
      <c r="A4" s="1137" t="s">
        <v>61</v>
      </c>
      <c r="B4" s="1138"/>
      <c r="C4" s="1138"/>
      <c r="D4" s="1139"/>
      <c r="E4" s="1139"/>
      <c r="F4" s="1139"/>
      <c r="G4" s="1139"/>
      <c r="H4" s="1139"/>
      <c r="I4" s="1139"/>
      <c r="J4" s="1139"/>
      <c r="K4" s="1139"/>
      <c r="L4" s="1139"/>
      <c r="M4" s="1139"/>
      <c r="N4" s="1139"/>
      <c r="O4" s="1139"/>
      <c r="P4" s="1139"/>
      <c r="Q4" s="1138"/>
      <c r="R4" s="1138"/>
      <c r="S4" s="1138"/>
      <c r="T4" s="1138"/>
    </row>
    <row r="5" spans="1:20" ht="15.75">
      <c r="A5" s="1137" t="s">
        <v>964</v>
      </c>
      <c r="B5" s="1138"/>
      <c r="C5" s="1138"/>
      <c r="D5" s="1139"/>
      <c r="E5" s="1139"/>
      <c r="F5" s="1139"/>
      <c r="G5" s="1139"/>
      <c r="H5" s="1139"/>
      <c r="I5" s="1139"/>
      <c r="J5" s="1139"/>
      <c r="K5" s="1139"/>
      <c r="L5" s="1139"/>
      <c r="M5" s="1139"/>
      <c r="N5" s="1139"/>
      <c r="O5" s="1139"/>
      <c r="P5" s="1139"/>
      <c r="Q5" s="1138"/>
      <c r="R5" s="1138"/>
      <c r="S5" s="1138"/>
      <c r="T5" s="1138"/>
    </row>
    <row r="6" spans="1:20" ht="15.75">
      <c r="A6" s="1137" t="s">
        <v>965</v>
      </c>
      <c r="B6" s="1138"/>
      <c r="C6" s="1138"/>
      <c r="D6" s="1139"/>
      <c r="E6" s="1139"/>
      <c r="F6" s="1139"/>
      <c r="G6" s="1139"/>
      <c r="H6" s="1139"/>
      <c r="I6" s="1139"/>
      <c r="J6" s="1139"/>
      <c r="K6" s="1139"/>
      <c r="L6" s="1139"/>
      <c r="M6" s="1139"/>
      <c r="N6" s="1139"/>
      <c r="O6" s="1139"/>
      <c r="P6" s="1139"/>
      <c r="Q6" s="1138"/>
      <c r="R6" s="1138"/>
      <c r="S6" s="1138"/>
      <c r="T6" s="1138"/>
    </row>
    <row r="7" spans="1:20" ht="15.75">
      <c r="A7" s="1137" t="s">
        <v>966</v>
      </c>
      <c r="B7" s="1138"/>
      <c r="C7" s="1138"/>
      <c r="D7" s="1139"/>
      <c r="E7" s="1139"/>
      <c r="F7" s="1139"/>
      <c r="G7" s="1139"/>
      <c r="H7" s="1139"/>
      <c r="I7" s="1139"/>
      <c r="J7" s="1139"/>
      <c r="K7" s="1139"/>
      <c r="L7" s="1139"/>
      <c r="M7" s="1139"/>
      <c r="N7" s="1139"/>
      <c r="O7" s="1139"/>
      <c r="P7" s="1139"/>
      <c r="Q7" s="1138"/>
      <c r="R7" s="1138"/>
      <c r="S7" s="1138"/>
      <c r="T7" s="1138"/>
    </row>
    <row r="8" spans="1:20" ht="15.75">
      <c r="A8" s="1137"/>
    </row>
    <row r="11" spans="1:20" s="851" customFormat="1" ht="18">
      <c r="A11" s="855"/>
      <c r="B11" s="854" t="s">
        <v>967</v>
      </c>
      <c r="C11" s="797"/>
      <c r="D11" s="798"/>
      <c r="E11" s="852"/>
      <c r="F11" s="852"/>
      <c r="G11" s="853"/>
      <c r="H11" s="852"/>
      <c r="I11" s="852"/>
      <c r="J11" s="852"/>
      <c r="K11" s="852"/>
      <c r="L11" s="852"/>
      <c r="M11" s="852"/>
      <c r="N11" s="852"/>
      <c r="O11" s="852"/>
      <c r="P11" s="852"/>
      <c r="S11" s="849"/>
      <c r="T11" s="856"/>
    </row>
    <row r="12" spans="1:20">
      <c r="A12" s="799" t="s">
        <v>205</v>
      </c>
      <c r="B12" s="850" t="s">
        <v>62</v>
      </c>
      <c r="S12" s="821"/>
      <c r="T12" s="856"/>
    </row>
    <row r="13" spans="1:20">
      <c r="A13" s="799">
        <f>ROW()</f>
        <v>13</v>
      </c>
      <c r="C13" s="797" t="s">
        <v>29</v>
      </c>
      <c r="D13" s="848">
        <f>Q77</f>
        <v>788314048.85541654</v>
      </c>
      <c r="T13" s="856"/>
    </row>
    <row r="14" spans="1:20">
      <c r="A14" s="799">
        <f>ROW()</f>
        <v>14</v>
      </c>
      <c r="C14" s="797" t="s">
        <v>28</v>
      </c>
      <c r="D14" s="848">
        <f>T77</f>
        <v>-458047350.95375001</v>
      </c>
    </row>
    <row r="15" spans="1:20">
      <c r="A15" s="799">
        <f>ROW()</f>
        <v>15</v>
      </c>
      <c r="C15" s="847" t="s">
        <v>634</v>
      </c>
      <c r="D15" s="1140">
        <v>-81238719.71875</v>
      </c>
    </row>
    <row r="16" spans="1:20">
      <c r="A16" s="799">
        <f>ROW()</f>
        <v>16</v>
      </c>
      <c r="C16" s="797" t="s">
        <v>63</v>
      </c>
      <c r="D16" s="820">
        <f>SUM(D13:D15)</f>
        <v>249027978.18291652</v>
      </c>
    </row>
    <row r="17" spans="1:22">
      <c r="A17" s="799">
        <f>ROW()</f>
        <v>17</v>
      </c>
      <c r="C17" s="797" t="s">
        <v>64</v>
      </c>
      <c r="D17" s="1141">
        <v>6.6900000000000001E-2</v>
      </c>
    </row>
    <row r="18" spans="1:22">
      <c r="A18" s="799">
        <f>ROW()</f>
        <v>18</v>
      </c>
      <c r="C18" s="797" t="s">
        <v>65</v>
      </c>
      <c r="D18" s="1009">
        <f>D16*D17</f>
        <v>16659971.740437116</v>
      </c>
      <c r="P18" s="798" t="s">
        <v>269</v>
      </c>
    </row>
    <row r="19" spans="1:22">
      <c r="A19" s="799">
        <f>ROW()</f>
        <v>19</v>
      </c>
      <c r="C19" s="797" t="s">
        <v>66</v>
      </c>
      <c r="D19" s="1009">
        <f>D18/(1-0.35)</f>
        <v>25630725.754518639</v>
      </c>
      <c r="P19" s="798" t="s">
        <v>799</v>
      </c>
      <c r="S19" s="846"/>
    </row>
    <row r="20" spans="1:22">
      <c r="A20" s="799">
        <f>ROW()</f>
        <v>20</v>
      </c>
      <c r="C20" s="797" t="s">
        <v>67</v>
      </c>
      <c r="D20" s="1142">
        <f>D121</f>
        <v>64707149.994167544</v>
      </c>
    </row>
    <row r="21" spans="1:22">
      <c r="A21" s="799">
        <f>ROW()</f>
        <v>21</v>
      </c>
      <c r="C21" s="797" t="s">
        <v>68</v>
      </c>
      <c r="D21" s="1009">
        <f>D20+D19</f>
        <v>90337875.74868618</v>
      </c>
      <c r="P21" s="798" t="s">
        <v>69</v>
      </c>
    </row>
    <row r="22" spans="1:22">
      <c r="A22" s="799">
        <f>ROW()</f>
        <v>22</v>
      </c>
    </row>
    <row r="23" spans="1:22">
      <c r="A23" s="799">
        <f>ROW()</f>
        <v>23</v>
      </c>
      <c r="B23" s="797" t="s">
        <v>70</v>
      </c>
    </row>
    <row r="24" spans="1:22" s="841" customFormat="1" ht="25.5">
      <c r="A24" s="845">
        <f>ROW()</f>
        <v>24</v>
      </c>
      <c r="B24" s="844" t="s">
        <v>71</v>
      </c>
      <c r="C24" s="844" t="s">
        <v>16</v>
      </c>
      <c r="D24" s="843" t="s">
        <v>798</v>
      </c>
      <c r="E24" s="843" t="s">
        <v>797</v>
      </c>
      <c r="F24" s="843" t="s">
        <v>796</v>
      </c>
      <c r="G24" s="843" t="s">
        <v>795</v>
      </c>
      <c r="H24" s="843" t="s">
        <v>794</v>
      </c>
      <c r="I24" s="843" t="s">
        <v>793</v>
      </c>
      <c r="J24" s="843" t="s">
        <v>792</v>
      </c>
      <c r="K24" s="843" t="s">
        <v>791</v>
      </c>
      <c r="L24" s="843" t="s">
        <v>790</v>
      </c>
      <c r="M24" s="843" t="s">
        <v>789</v>
      </c>
      <c r="N24" s="843" t="s">
        <v>788</v>
      </c>
      <c r="O24" s="843" t="s">
        <v>787</v>
      </c>
      <c r="P24" s="843" t="s">
        <v>786</v>
      </c>
      <c r="Q24" s="842" t="s">
        <v>72</v>
      </c>
      <c r="R24" s="842" t="s">
        <v>73</v>
      </c>
      <c r="S24" s="842" t="s">
        <v>75</v>
      </c>
      <c r="T24" s="842" t="s">
        <v>785</v>
      </c>
    </row>
    <row r="25" spans="1:22" s="840" customFormat="1">
      <c r="A25" s="807">
        <f>ROW()</f>
        <v>25</v>
      </c>
      <c r="B25" s="829"/>
      <c r="C25" s="827" t="s">
        <v>76</v>
      </c>
      <c r="D25" s="826"/>
      <c r="E25" s="826"/>
      <c r="F25" s="826"/>
      <c r="G25" s="826"/>
      <c r="H25" s="826"/>
      <c r="I25" s="826"/>
      <c r="J25" s="826"/>
      <c r="K25" s="826"/>
      <c r="L25" s="826"/>
      <c r="M25" s="826"/>
      <c r="N25" s="826"/>
      <c r="O25" s="826"/>
      <c r="P25" s="826"/>
      <c r="Q25" s="828"/>
      <c r="R25" s="824"/>
      <c r="S25" s="828"/>
      <c r="T25" s="831"/>
      <c r="U25" s="825"/>
    </row>
    <row r="26" spans="1:22" s="825" customFormat="1">
      <c r="A26" s="807">
        <f>ROW()</f>
        <v>26</v>
      </c>
      <c r="B26" s="829" t="s">
        <v>77</v>
      </c>
      <c r="C26" s="827" t="s">
        <v>44</v>
      </c>
      <c r="D26" s="826">
        <v>7959</v>
      </c>
      <c r="E26" s="826">
        <v>7959</v>
      </c>
      <c r="F26" s="826">
        <v>7959</v>
      </c>
      <c r="G26" s="826">
        <v>7982</v>
      </c>
      <c r="H26" s="826">
        <v>7985</v>
      </c>
      <c r="I26" s="826">
        <v>7985</v>
      </c>
      <c r="J26" s="826">
        <v>7987</v>
      </c>
      <c r="K26" s="826">
        <v>8126</v>
      </c>
      <c r="L26" s="826">
        <v>8133</v>
      </c>
      <c r="M26" s="826">
        <v>8139</v>
      </c>
      <c r="N26" s="826">
        <v>8144</v>
      </c>
      <c r="O26" s="826">
        <v>8170</v>
      </c>
      <c r="P26" s="826">
        <v>8195</v>
      </c>
      <c r="Q26" s="826">
        <v>8053765</v>
      </c>
      <c r="R26" s="838">
        <f>S26/Q26</f>
        <v>1.7387385899638244E-2</v>
      </c>
      <c r="S26" s="828">
        <v>140033.92000000001</v>
      </c>
      <c r="T26" s="826">
        <v>-4935958</v>
      </c>
      <c r="U26" s="839"/>
      <c r="V26" s="839"/>
    </row>
    <row r="27" spans="1:22" s="825" customFormat="1">
      <c r="A27" s="807">
        <f>ROW()</f>
        <v>27</v>
      </c>
      <c r="B27" s="829" t="s">
        <v>78</v>
      </c>
      <c r="C27" s="827" t="s">
        <v>79</v>
      </c>
      <c r="D27" s="826">
        <v>71926</v>
      </c>
      <c r="E27" s="826">
        <v>73371</v>
      </c>
      <c r="F27" s="826">
        <v>73275</v>
      </c>
      <c r="G27" s="826">
        <v>73473</v>
      </c>
      <c r="H27" s="826">
        <v>75387</v>
      </c>
      <c r="I27" s="826">
        <v>75423</v>
      </c>
      <c r="J27" s="826">
        <v>75555</v>
      </c>
      <c r="K27" s="826">
        <v>76713</v>
      </c>
      <c r="L27" s="826">
        <v>78912</v>
      </c>
      <c r="M27" s="826">
        <v>80909</v>
      </c>
      <c r="N27" s="826">
        <v>81956</v>
      </c>
      <c r="O27" s="826">
        <v>82109</v>
      </c>
      <c r="P27" s="826">
        <v>82240</v>
      </c>
      <c r="Q27" s="826">
        <v>77013694</v>
      </c>
      <c r="R27" s="838">
        <f t="shared" ref="R27:R30" si="0">S27/Q27</f>
        <v>1.6758264056259915E-2</v>
      </c>
      <c r="S27" s="828">
        <v>1290615.8199999998</v>
      </c>
      <c r="T27" s="826">
        <v>-40966136</v>
      </c>
    </row>
    <row r="28" spans="1:22" s="825" customFormat="1">
      <c r="A28" s="807">
        <f>ROW()</f>
        <v>28</v>
      </c>
      <c r="B28" s="829" t="s">
        <v>80</v>
      </c>
      <c r="C28" s="827" t="s">
        <v>81</v>
      </c>
      <c r="D28" s="826">
        <v>24698</v>
      </c>
      <c r="E28" s="826">
        <v>24801</v>
      </c>
      <c r="F28" s="826">
        <v>25304</v>
      </c>
      <c r="G28" s="826">
        <v>25247</v>
      </c>
      <c r="H28" s="826">
        <v>25260</v>
      </c>
      <c r="I28" s="826">
        <v>26664</v>
      </c>
      <c r="J28" s="826">
        <v>26880</v>
      </c>
      <c r="K28" s="826">
        <v>27493</v>
      </c>
      <c r="L28" s="826">
        <v>27897</v>
      </c>
      <c r="M28" s="826">
        <v>28808</v>
      </c>
      <c r="N28" s="826">
        <v>31104</v>
      </c>
      <c r="O28" s="826">
        <v>30998</v>
      </c>
      <c r="P28" s="826">
        <v>31380</v>
      </c>
      <c r="Q28" s="826">
        <v>27374540</v>
      </c>
      <c r="R28" s="838">
        <f t="shared" si="0"/>
        <v>2.3458296650829571E-2</v>
      </c>
      <c r="S28" s="828">
        <v>642160.08000000007</v>
      </c>
      <c r="T28" s="826">
        <v>-10555594</v>
      </c>
    </row>
    <row r="29" spans="1:22" s="825" customFormat="1">
      <c r="A29" s="807">
        <f>ROW()</f>
        <v>29</v>
      </c>
      <c r="B29" s="829" t="s">
        <v>82</v>
      </c>
      <c r="C29" s="827" t="s">
        <v>101</v>
      </c>
      <c r="D29" s="826">
        <v>5937</v>
      </c>
      <c r="E29" s="826">
        <v>5937</v>
      </c>
      <c r="F29" s="826">
        <v>5937</v>
      </c>
      <c r="G29" s="826">
        <v>5937</v>
      </c>
      <c r="H29" s="826">
        <v>5955</v>
      </c>
      <c r="I29" s="826">
        <v>5955</v>
      </c>
      <c r="J29" s="826">
        <v>5956</v>
      </c>
      <c r="K29" s="826">
        <v>5981</v>
      </c>
      <c r="L29" s="826">
        <v>5994</v>
      </c>
      <c r="M29" s="826">
        <v>5999</v>
      </c>
      <c r="N29" s="826">
        <v>6053</v>
      </c>
      <c r="O29" s="826">
        <v>6024</v>
      </c>
      <c r="P29" s="826">
        <v>6052</v>
      </c>
      <c r="Q29" s="826">
        <v>5977119</v>
      </c>
      <c r="R29" s="838">
        <f t="shared" si="0"/>
        <v>9.3003619302208969E-3</v>
      </c>
      <c r="S29" s="828">
        <v>55589.369999999995</v>
      </c>
      <c r="T29" s="826">
        <v>-4470704</v>
      </c>
    </row>
    <row r="30" spans="1:22" s="825" customFormat="1">
      <c r="A30" s="807">
        <f>ROW()</f>
        <v>30</v>
      </c>
      <c r="B30" s="829" t="s">
        <v>83</v>
      </c>
      <c r="C30" s="827" t="s">
        <v>102</v>
      </c>
      <c r="D30" s="826">
        <v>835</v>
      </c>
      <c r="E30" s="826">
        <v>835</v>
      </c>
      <c r="F30" s="826">
        <v>835</v>
      </c>
      <c r="G30" s="826">
        <v>835</v>
      </c>
      <c r="H30" s="826">
        <v>835</v>
      </c>
      <c r="I30" s="826">
        <v>835</v>
      </c>
      <c r="J30" s="826">
        <v>836</v>
      </c>
      <c r="K30" s="826">
        <v>836</v>
      </c>
      <c r="L30" s="826">
        <v>837</v>
      </c>
      <c r="M30" s="826">
        <v>837</v>
      </c>
      <c r="N30" s="826">
        <v>837</v>
      </c>
      <c r="O30" s="826">
        <v>837</v>
      </c>
      <c r="P30" s="826">
        <v>837</v>
      </c>
      <c r="Q30" s="826">
        <v>835670</v>
      </c>
      <c r="R30" s="838">
        <f t="shared" si="0"/>
        <v>2.3083681357473643E-2</v>
      </c>
      <c r="S30" s="828">
        <v>19290.34</v>
      </c>
      <c r="T30" s="826">
        <v>-282148</v>
      </c>
    </row>
    <row r="31" spans="1:22" s="825" customFormat="1">
      <c r="A31" s="807">
        <f>ROW()</f>
        <v>31</v>
      </c>
      <c r="B31" s="829"/>
      <c r="C31" s="827" t="s">
        <v>85</v>
      </c>
      <c r="D31" s="832">
        <f>SUM(D26:D30)</f>
        <v>111355</v>
      </c>
      <c r="E31" s="832">
        <f>SUM(E26:E30)</f>
        <v>112903</v>
      </c>
      <c r="F31" s="832">
        <f t="shared" ref="F31:Q31" si="1">SUM(F26:F30)</f>
        <v>113310</v>
      </c>
      <c r="G31" s="832">
        <f t="shared" si="1"/>
        <v>113474</v>
      </c>
      <c r="H31" s="832">
        <f t="shared" si="1"/>
        <v>115422</v>
      </c>
      <c r="I31" s="832">
        <f t="shared" si="1"/>
        <v>116862</v>
      </c>
      <c r="J31" s="832">
        <f t="shared" si="1"/>
        <v>117214</v>
      </c>
      <c r="K31" s="832">
        <f t="shared" si="1"/>
        <v>119149</v>
      </c>
      <c r="L31" s="832">
        <f t="shared" si="1"/>
        <v>121773</v>
      </c>
      <c r="M31" s="832">
        <f t="shared" si="1"/>
        <v>124692</v>
      </c>
      <c r="N31" s="832">
        <f t="shared" si="1"/>
        <v>128094</v>
      </c>
      <c r="O31" s="832">
        <f t="shared" si="1"/>
        <v>128138</v>
      </c>
      <c r="P31" s="832">
        <f t="shared" si="1"/>
        <v>128704</v>
      </c>
      <c r="Q31" s="832">
        <f t="shared" si="1"/>
        <v>119254788</v>
      </c>
      <c r="R31" s="834">
        <f>ROUND(+S31/Q31,4)</f>
        <v>1.7999999999999999E-2</v>
      </c>
      <c r="S31" s="833">
        <f>SUM(S26:S30)</f>
        <v>2147689.5299999998</v>
      </c>
      <c r="T31" s="833">
        <f>SUM(T26:T30)</f>
        <v>-61210540</v>
      </c>
      <c r="U31" s="831"/>
    </row>
    <row r="32" spans="1:22" s="825" customFormat="1">
      <c r="A32" s="807">
        <f>ROW()</f>
        <v>32</v>
      </c>
      <c r="B32" s="829"/>
      <c r="C32" s="827" t="s">
        <v>86</v>
      </c>
      <c r="D32" s="826"/>
      <c r="E32" s="826"/>
      <c r="F32" s="826"/>
      <c r="G32" s="826"/>
      <c r="H32" s="826"/>
      <c r="I32" s="826"/>
      <c r="J32" s="826"/>
      <c r="K32" s="826"/>
      <c r="L32" s="826"/>
      <c r="M32" s="826"/>
      <c r="N32" s="826"/>
      <c r="O32" s="826"/>
      <c r="P32" s="826"/>
      <c r="Q32" s="828"/>
      <c r="R32" s="824"/>
      <c r="S32" s="828"/>
      <c r="T32" s="831"/>
    </row>
    <row r="33" spans="1:21" s="825" customFormat="1">
      <c r="A33" s="807">
        <f>ROW()</f>
        <v>33</v>
      </c>
      <c r="B33" s="829" t="s">
        <v>77</v>
      </c>
      <c r="C33" s="827" t="s">
        <v>44</v>
      </c>
      <c r="D33" s="826">
        <v>3151</v>
      </c>
      <c r="E33" s="826">
        <v>3151</v>
      </c>
      <c r="F33" s="826">
        <v>3151</v>
      </c>
      <c r="G33" s="826">
        <v>3189</v>
      </c>
      <c r="H33" s="826">
        <v>3192</v>
      </c>
      <c r="I33" s="826">
        <v>3192</v>
      </c>
      <c r="J33" s="826">
        <v>3192</v>
      </c>
      <c r="K33" s="826">
        <v>3331</v>
      </c>
      <c r="L33" s="826">
        <v>3338</v>
      </c>
      <c r="M33" s="826">
        <v>3344</v>
      </c>
      <c r="N33" s="826">
        <v>3348</v>
      </c>
      <c r="O33" s="826">
        <v>3369</v>
      </c>
      <c r="P33" s="826">
        <v>3396</v>
      </c>
      <c r="Q33" s="826">
        <v>3255812</v>
      </c>
      <c r="R33" s="836">
        <f t="shared" ref="R33:R37" si="2">S33/Q33</f>
        <v>1.3206081923649153E-2</v>
      </c>
      <c r="S33" s="828">
        <v>42996.52</v>
      </c>
      <c r="T33" s="826">
        <v>-1072602</v>
      </c>
    </row>
    <row r="34" spans="1:21" s="825" customFormat="1">
      <c r="A34" s="807">
        <f>ROW()</f>
        <v>34</v>
      </c>
      <c r="B34" s="829" t="s">
        <v>78</v>
      </c>
      <c r="C34" s="827" t="s">
        <v>79</v>
      </c>
      <c r="D34" s="826">
        <v>71286</v>
      </c>
      <c r="E34" s="826">
        <v>72439</v>
      </c>
      <c r="F34" s="826">
        <v>72266</v>
      </c>
      <c r="G34" s="826">
        <v>72390</v>
      </c>
      <c r="H34" s="826">
        <v>72584</v>
      </c>
      <c r="I34" s="826">
        <v>72618</v>
      </c>
      <c r="J34" s="826">
        <v>72658</v>
      </c>
      <c r="K34" s="826">
        <v>72862</v>
      </c>
      <c r="L34" s="826">
        <v>72942</v>
      </c>
      <c r="M34" s="826">
        <v>73428</v>
      </c>
      <c r="N34" s="826">
        <v>73782</v>
      </c>
      <c r="O34" s="826">
        <v>73825</v>
      </c>
      <c r="P34" s="826">
        <v>73931</v>
      </c>
      <c r="Q34" s="826">
        <v>72866753</v>
      </c>
      <c r="R34" s="836">
        <f t="shared" si="2"/>
        <v>1.7920712619100786E-2</v>
      </c>
      <c r="S34" s="828">
        <v>1305824.1400000001</v>
      </c>
      <c r="T34" s="826">
        <v>-34950143</v>
      </c>
    </row>
    <row r="35" spans="1:21" s="825" customFormat="1">
      <c r="A35" s="807">
        <f>ROW()</f>
        <v>35</v>
      </c>
      <c r="B35" s="829" t="s">
        <v>80</v>
      </c>
      <c r="C35" s="827" t="s">
        <v>81</v>
      </c>
      <c r="D35" s="826">
        <v>34578</v>
      </c>
      <c r="E35" s="826">
        <v>34745</v>
      </c>
      <c r="F35" s="826">
        <v>34773</v>
      </c>
      <c r="G35" s="826">
        <v>34619</v>
      </c>
      <c r="H35" s="826">
        <v>34818</v>
      </c>
      <c r="I35" s="826">
        <v>34820</v>
      </c>
      <c r="J35" s="826">
        <v>34827</v>
      </c>
      <c r="K35" s="826">
        <v>34832</v>
      </c>
      <c r="L35" s="826">
        <v>34836</v>
      </c>
      <c r="M35" s="826">
        <v>34845</v>
      </c>
      <c r="N35" s="826">
        <v>34856</v>
      </c>
      <c r="O35" s="826">
        <v>34870</v>
      </c>
      <c r="P35" s="826">
        <v>34874</v>
      </c>
      <c r="Q35" s="826">
        <v>34797312</v>
      </c>
      <c r="R35" s="836">
        <f t="shared" si="2"/>
        <v>2.2834962079829615E-2</v>
      </c>
      <c r="S35" s="828">
        <v>794595.3</v>
      </c>
      <c r="T35" s="826">
        <v>-11208976</v>
      </c>
    </row>
    <row r="36" spans="1:21" s="825" customFormat="1">
      <c r="A36" s="807">
        <f>ROW()</f>
        <v>36</v>
      </c>
      <c r="B36" s="829" t="s">
        <v>82</v>
      </c>
      <c r="C36" s="827" t="s">
        <v>101</v>
      </c>
      <c r="D36" s="826">
        <v>2936</v>
      </c>
      <c r="E36" s="826">
        <v>2936</v>
      </c>
      <c r="F36" s="826">
        <v>2936</v>
      </c>
      <c r="G36" s="826">
        <v>2933</v>
      </c>
      <c r="H36" s="826">
        <v>2951</v>
      </c>
      <c r="I36" s="826">
        <v>2951</v>
      </c>
      <c r="J36" s="826">
        <v>2951</v>
      </c>
      <c r="K36" s="826">
        <v>2955</v>
      </c>
      <c r="L36" s="826">
        <v>2968</v>
      </c>
      <c r="M36" s="826">
        <v>2973</v>
      </c>
      <c r="N36" s="826">
        <v>3026</v>
      </c>
      <c r="O36" s="826">
        <v>2996</v>
      </c>
      <c r="P36" s="826">
        <v>3024</v>
      </c>
      <c r="Q36" s="826">
        <v>2962901</v>
      </c>
      <c r="R36" s="836">
        <f t="shared" si="2"/>
        <v>1.3594956429526333E-2</v>
      </c>
      <c r="S36" s="828">
        <v>40280.51</v>
      </c>
      <c r="T36" s="826">
        <v>-1327510</v>
      </c>
    </row>
    <row r="37" spans="1:21" s="825" customFormat="1">
      <c r="A37" s="807">
        <f>ROW()</f>
        <v>37</v>
      </c>
      <c r="B37" s="829" t="s">
        <v>83</v>
      </c>
      <c r="C37" s="827" t="s">
        <v>102</v>
      </c>
      <c r="D37" s="826">
        <v>957</v>
      </c>
      <c r="E37" s="826">
        <v>957</v>
      </c>
      <c r="F37" s="826">
        <v>957</v>
      </c>
      <c r="G37" s="826">
        <v>957</v>
      </c>
      <c r="H37" s="826">
        <v>957</v>
      </c>
      <c r="I37" s="826">
        <v>957</v>
      </c>
      <c r="J37" s="826">
        <v>958</v>
      </c>
      <c r="K37" s="826">
        <v>958</v>
      </c>
      <c r="L37" s="826">
        <v>959</v>
      </c>
      <c r="M37" s="826">
        <v>959</v>
      </c>
      <c r="N37" s="826">
        <v>959</v>
      </c>
      <c r="O37" s="826">
        <v>959</v>
      </c>
      <c r="P37" s="826">
        <v>959</v>
      </c>
      <c r="Q37" s="826">
        <v>957671</v>
      </c>
      <c r="R37" s="836">
        <f t="shared" si="2"/>
        <v>2.3785287431696271E-2</v>
      </c>
      <c r="S37" s="828">
        <v>22778.48</v>
      </c>
      <c r="T37" s="826">
        <v>-377401</v>
      </c>
    </row>
    <row r="38" spans="1:21" s="825" customFormat="1">
      <c r="A38" s="807">
        <f>ROW()</f>
        <v>38</v>
      </c>
      <c r="B38" s="829"/>
      <c r="C38" s="827" t="s">
        <v>85</v>
      </c>
      <c r="D38" s="832">
        <f>SUM(D33:D37)</f>
        <v>112908</v>
      </c>
      <c r="E38" s="832">
        <f t="shared" ref="E38:Q38" si="3">SUM(E33:E37)</f>
        <v>114228</v>
      </c>
      <c r="F38" s="832">
        <f t="shared" si="3"/>
        <v>114083</v>
      </c>
      <c r="G38" s="832">
        <f t="shared" si="3"/>
        <v>114088</v>
      </c>
      <c r="H38" s="832">
        <f t="shared" si="3"/>
        <v>114502</v>
      </c>
      <c r="I38" s="832">
        <f t="shared" si="3"/>
        <v>114538</v>
      </c>
      <c r="J38" s="832">
        <f t="shared" si="3"/>
        <v>114586</v>
      </c>
      <c r="K38" s="832">
        <f t="shared" si="3"/>
        <v>114938</v>
      </c>
      <c r="L38" s="832">
        <f t="shared" si="3"/>
        <v>115043</v>
      </c>
      <c r="M38" s="832">
        <f t="shared" si="3"/>
        <v>115549</v>
      </c>
      <c r="N38" s="832">
        <f t="shared" si="3"/>
        <v>115971</v>
      </c>
      <c r="O38" s="832">
        <f t="shared" si="3"/>
        <v>116019</v>
      </c>
      <c r="P38" s="832">
        <f t="shared" si="3"/>
        <v>116184</v>
      </c>
      <c r="Q38" s="832">
        <f t="shared" si="3"/>
        <v>114840449</v>
      </c>
      <c r="R38" s="834">
        <f>ROUND(+S38/Q38,4)</f>
        <v>1.9199999999999998E-2</v>
      </c>
      <c r="S38" s="833">
        <f>SUM(S33:S37)</f>
        <v>2206474.9499999997</v>
      </c>
      <c r="T38" s="832">
        <f>SUM(T33:T37)</f>
        <v>-48936632</v>
      </c>
      <c r="U38" s="831"/>
    </row>
    <row r="39" spans="1:21" s="825" customFormat="1">
      <c r="A39" s="807">
        <f>ROW()</f>
        <v>39</v>
      </c>
      <c r="B39" s="829"/>
      <c r="C39" s="827" t="s">
        <v>87</v>
      </c>
      <c r="D39" s="826"/>
      <c r="E39" s="826"/>
      <c r="F39" s="826"/>
      <c r="G39" s="826"/>
      <c r="H39" s="826"/>
      <c r="I39" s="826"/>
      <c r="J39" s="826"/>
      <c r="K39" s="826"/>
      <c r="L39" s="826"/>
      <c r="M39" s="826"/>
      <c r="N39" s="826"/>
      <c r="O39" s="826"/>
      <c r="P39" s="826"/>
      <c r="Q39" s="828"/>
      <c r="R39" s="824"/>
      <c r="S39" s="828"/>
      <c r="T39" s="831"/>
    </row>
    <row r="40" spans="1:21" s="825" customFormat="1">
      <c r="A40" s="807">
        <f>ROW()</f>
        <v>40</v>
      </c>
      <c r="B40" s="829" t="s">
        <v>77</v>
      </c>
      <c r="C40" s="827" t="s">
        <v>44</v>
      </c>
      <c r="D40" s="826">
        <v>31192</v>
      </c>
      <c r="E40" s="826">
        <v>31192</v>
      </c>
      <c r="F40" s="826">
        <v>31192</v>
      </c>
      <c r="G40" s="826">
        <v>31140</v>
      </c>
      <c r="H40" s="826">
        <v>31140</v>
      </c>
      <c r="I40" s="826">
        <v>31140</v>
      </c>
      <c r="J40" s="826">
        <v>31140</v>
      </c>
      <c r="K40" s="826">
        <v>31140</v>
      </c>
      <c r="L40" s="826">
        <v>31140</v>
      </c>
      <c r="M40" s="826">
        <v>31140</v>
      </c>
      <c r="N40" s="826">
        <v>31140</v>
      </c>
      <c r="O40" s="826">
        <v>31140</v>
      </c>
      <c r="P40" s="826">
        <v>31140</v>
      </c>
      <c r="Q40" s="826">
        <v>31150455</v>
      </c>
      <c r="R40" s="836">
        <f t="shared" ref="R40:R44" si="4">S40/Q40</f>
        <v>6.3055143175276256E-3</v>
      </c>
      <c r="S40" s="828">
        <v>196419.64</v>
      </c>
      <c r="T40" s="826">
        <v>-26262311</v>
      </c>
    </row>
    <row r="41" spans="1:21" s="825" customFormat="1">
      <c r="A41" s="807">
        <f>ROW()</f>
        <v>41</v>
      </c>
      <c r="B41" s="829" t="s">
        <v>78</v>
      </c>
      <c r="C41" s="827" t="s">
        <v>79</v>
      </c>
      <c r="D41" s="826">
        <v>6207</v>
      </c>
      <c r="E41" s="826">
        <v>6207</v>
      </c>
      <c r="F41" s="826">
        <v>6207</v>
      </c>
      <c r="G41" s="826">
        <v>6186</v>
      </c>
      <c r="H41" s="826">
        <v>6186</v>
      </c>
      <c r="I41" s="826">
        <v>6186</v>
      </c>
      <c r="J41" s="826">
        <v>6186</v>
      </c>
      <c r="K41" s="826">
        <v>6186</v>
      </c>
      <c r="L41" s="826">
        <v>6186</v>
      </c>
      <c r="M41" s="826">
        <v>6186</v>
      </c>
      <c r="N41" s="826">
        <v>6186</v>
      </c>
      <c r="O41" s="826">
        <v>6186</v>
      </c>
      <c r="P41" s="826">
        <v>6186</v>
      </c>
      <c r="Q41" s="826">
        <v>6190571</v>
      </c>
      <c r="R41" s="836">
        <f t="shared" si="4"/>
        <v>1.2680499100971458E-2</v>
      </c>
      <c r="S41" s="828">
        <v>78499.529999999984</v>
      </c>
      <c r="T41" s="826">
        <v>-4979512</v>
      </c>
    </row>
    <row r="42" spans="1:21" s="825" customFormat="1">
      <c r="A42" s="807">
        <f>ROW()</f>
        <v>42</v>
      </c>
      <c r="B42" s="829" t="s">
        <v>80</v>
      </c>
      <c r="C42" s="827" t="s">
        <v>81</v>
      </c>
      <c r="D42" s="826">
        <v>3821</v>
      </c>
      <c r="E42" s="826">
        <v>3821</v>
      </c>
      <c r="F42" s="826">
        <v>3821</v>
      </c>
      <c r="G42" s="826">
        <v>3821</v>
      </c>
      <c r="H42" s="826">
        <v>3821</v>
      </c>
      <c r="I42" s="826">
        <v>3821</v>
      </c>
      <c r="J42" s="826">
        <v>3821</v>
      </c>
      <c r="K42" s="826">
        <v>3821</v>
      </c>
      <c r="L42" s="826">
        <v>3821</v>
      </c>
      <c r="M42" s="826">
        <v>3821</v>
      </c>
      <c r="N42" s="826">
        <v>3821</v>
      </c>
      <c r="O42" s="826">
        <v>3821</v>
      </c>
      <c r="P42" s="826">
        <v>3821</v>
      </c>
      <c r="Q42" s="826">
        <v>3821272</v>
      </c>
      <c r="R42" s="836">
        <f t="shared" si="4"/>
        <v>1.2399975714892842E-2</v>
      </c>
      <c r="S42" s="828">
        <v>47383.68</v>
      </c>
      <c r="T42" s="826">
        <v>-3370468</v>
      </c>
    </row>
    <row r="43" spans="1:21" s="825" customFormat="1">
      <c r="A43" s="807">
        <f>ROW()</f>
        <v>43</v>
      </c>
      <c r="B43" s="829" t="s">
        <v>82</v>
      </c>
      <c r="C43" s="827" t="s">
        <v>101</v>
      </c>
      <c r="D43" s="826">
        <v>2290</v>
      </c>
      <c r="E43" s="826">
        <v>2290</v>
      </c>
      <c r="F43" s="826">
        <v>2290</v>
      </c>
      <c r="G43" s="826">
        <v>2287</v>
      </c>
      <c r="H43" s="826">
        <v>2287</v>
      </c>
      <c r="I43" s="826">
        <v>2287</v>
      </c>
      <c r="J43" s="826">
        <v>2287</v>
      </c>
      <c r="K43" s="826">
        <v>2287</v>
      </c>
      <c r="L43" s="826">
        <v>2287</v>
      </c>
      <c r="M43" s="826">
        <v>2287</v>
      </c>
      <c r="N43" s="826">
        <v>2287</v>
      </c>
      <c r="O43" s="826">
        <v>2287</v>
      </c>
      <c r="P43" s="826">
        <v>2287</v>
      </c>
      <c r="Q43" s="826">
        <v>2287246</v>
      </c>
      <c r="R43" s="836">
        <f t="shared" si="4"/>
        <v>1.1414207304330189E-2</v>
      </c>
      <c r="S43" s="828">
        <v>26107.100000000006</v>
      </c>
      <c r="T43" s="826">
        <v>-1819059</v>
      </c>
    </row>
    <row r="44" spans="1:21" s="825" customFormat="1">
      <c r="A44" s="807">
        <f>ROW()</f>
        <v>44</v>
      </c>
      <c r="B44" s="829" t="s">
        <v>83</v>
      </c>
      <c r="C44" s="827" t="s">
        <v>102</v>
      </c>
      <c r="D44" s="826">
        <v>6228</v>
      </c>
      <c r="E44" s="826">
        <v>6228</v>
      </c>
      <c r="F44" s="826">
        <v>6228</v>
      </c>
      <c r="G44" s="826">
        <v>6206</v>
      </c>
      <c r="H44" s="826">
        <v>6206</v>
      </c>
      <c r="I44" s="826">
        <v>6206</v>
      </c>
      <c r="J44" s="826">
        <v>6206</v>
      </c>
      <c r="K44" s="826">
        <v>6206</v>
      </c>
      <c r="L44" s="826">
        <v>6206</v>
      </c>
      <c r="M44" s="826">
        <v>6206</v>
      </c>
      <c r="N44" s="826">
        <v>6206</v>
      </c>
      <c r="O44" s="826">
        <v>6206</v>
      </c>
      <c r="P44" s="826">
        <v>6206</v>
      </c>
      <c r="Q44" s="826">
        <v>6210185</v>
      </c>
      <c r="R44" s="836">
        <f t="shared" si="4"/>
        <v>1.3981932905380436E-2</v>
      </c>
      <c r="S44" s="828">
        <v>86830.39</v>
      </c>
      <c r="T44" s="826">
        <v>-4944678</v>
      </c>
    </row>
    <row r="45" spans="1:21" s="825" customFormat="1">
      <c r="A45" s="807">
        <f>ROW()</f>
        <v>45</v>
      </c>
      <c r="B45" s="829" t="s">
        <v>265</v>
      </c>
      <c r="C45" s="827" t="s">
        <v>266</v>
      </c>
      <c r="D45" s="826">
        <v>540.09699999999998</v>
      </c>
      <c r="E45" s="826">
        <v>540.09699999999998</v>
      </c>
      <c r="F45" s="826">
        <v>540.09699999999998</v>
      </c>
      <c r="G45" s="826">
        <v>832.63684000000001</v>
      </c>
      <c r="H45" s="826">
        <v>832.63684000000001</v>
      </c>
      <c r="I45" s="826">
        <v>832.63684000000001</v>
      </c>
      <c r="J45" s="826">
        <v>832.63684000000001</v>
      </c>
      <c r="K45" s="826">
        <v>832.63684000000001</v>
      </c>
      <c r="L45" s="826">
        <v>832.63684000000001</v>
      </c>
      <c r="M45" s="826">
        <v>832.63684000000001</v>
      </c>
      <c r="N45" s="826">
        <v>832.63684000000001</v>
      </c>
      <c r="O45" s="826">
        <v>832.63684000000001</v>
      </c>
      <c r="P45" s="826">
        <v>832.63684000000001</v>
      </c>
      <c r="Q45" s="826">
        <v>771691.03999999992</v>
      </c>
      <c r="R45" s="836">
        <v>0</v>
      </c>
      <c r="S45" s="828">
        <v>91531.489999999991</v>
      </c>
      <c r="T45" s="826">
        <v>-527844.80708333338</v>
      </c>
    </row>
    <row r="46" spans="1:21" s="825" customFormat="1">
      <c r="A46" s="807">
        <f>ROW()</f>
        <v>46</v>
      </c>
      <c r="B46" s="829"/>
      <c r="C46" s="827" t="s">
        <v>85</v>
      </c>
      <c r="D46" s="832">
        <f>SUM(D40:D45)</f>
        <v>50278.097000000002</v>
      </c>
      <c r="E46" s="832">
        <f t="shared" ref="E46:Q46" si="5">SUM(E40:E45)</f>
        <v>50278.097000000002</v>
      </c>
      <c r="F46" s="832">
        <f t="shared" si="5"/>
        <v>50278.097000000002</v>
      </c>
      <c r="G46" s="832">
        <f t="shared" si="5"/>
        <v>50472.636839999999</v>
      </c>
      <c r="H46" s="832">
        <f t="shared" si="5"/>
        <v>50472.636839999999</v>
      </c>
      <c r="I46" s="832">
        <f t="shared" si="5"/>
        <v>50472.636839999999</v>
      </c>
      <c r="J46" s="832">
        <f t="shared" si="5"/>
        <v>50472.636839999999</v>
      </c>
      <c r="K46" s="832">
        <f t="shared" si="5"/>
        <v>50472.636839999999</v>
      </c>
      <c r="L46" s="832">
        <f t="shared" si="5"/>
        <v>50472.636839999999</v>
      </c>
      <c r="M46" s="832">
        <f t="shared" si="5"/>
        <v>50472.636839999999</v>
      </c>
      <c r="N46" s="832">
        <f t="shared" si="5"/>
        <v>50472.636839999999</v>
      </c>
      <c r="O46" s="832">
        <f t="shared" si="5"/>
        <v>50472.636839999999</v>
      </c>
      <c r="P46" s="832">
        <f t="shared" si="5"/>
        <v>50472.636839999999</v>
      </c>
      <c r="Q46" s="832">
        <f t="shared" si="5"/>
        <v>50431420.039999999</v>
      </c>
      <c r="R46" s="834">
        <f>ROUND(+S46/Q46,4)</f>
        <v>1.04E-2</v>
      </c>
      <c r="S46" s="833">
        <f>SUM(S40:S45)</f>
        <v>526771.82999999996</v>
      </c>
      <c r="T46" s="833">
        <f>SUM(T40:T45)</f>
        <v>-41903872.807083331</v>
      </c>
      <c r="U46" s="831"/>
    </row>
    <row r="47" spans="1:21" s="825" customFormat="1">
      <c r="A47" s="807">
        <f>ROW()</f>
        <v>47</v>
      </c>
      <c r="B47" s="829"/>
      <c r="C47" s="827" t="s">
        <v>88</v>
      </c>
      <c r="D47" s="826"/>
      <c r="E47" s="826"/>
      <c r="F47" s="826"/>
      <c r="G47" s="826"/>
      <c r="H47" s="826"/>
      <c r="I47" s="826"/>
      <c r="J47" s="826"/>
      <c r="K47" s="826"/>
      <c r="L47" s="826"/>
      <c r="M47" s="826"/>
      <c r="N47" s="826"/>
      <c r="O47" s="826"/>
      <c r="P47" s="826"/>
      <c r="Q47" s="828"/>
      <c r="R47" s="824"/>
      <c r="S47" s="828"/>
      <c r="T47" s="831"/>
    </row>
    <row r="48" spans="1:21" s="825" customFormat="1">
      <c r="A48" s="807">
        <f>ROW()</f>
        <v>48</v>
      </c>
      <c r="B48" s="829" t="s">
        <v>77</v>
      </c>
      <c r="C48" s="827" t="s">
        <v>44</v>
      </c>
      <c r="D48" s="826">
        <v>28743</v>
      </c>
      <c r="E48" s="826">
        <v>28748</v>
      </c>
      <c r="F48" s="826">
        <v>28764</v>
      </c>
      <c r="G48" s="826">
        <v>28782</v>
      </c>
      <c r="H48" s="826">
        <v>28840</v>
      </c>
      <c r="I48" s="826">
        <v>28844</v>
      </c>
      <c r="J48" s="826">
        <v>28858</v>
      </c>
      <c r="K48" s="826">
        <v>28936</v>
      </c>
      <c r="L48" s="826">
        <v>28940</v>
      </c>
      <c r="M48" s="826">
        <v>28942</v>
      </c>
      <c r="N48" s="826">
        <v>28954</v>
      </c>
      <c r="O48" s="826">
        <v>28968</v>
      </c>
      <c r="P48" s="826">
        <v>28987</v>
      </c>
      <c r="Q48" s="826">
        <v>28870029</v>
      </c>
      <c r="R48" s="836">
        <f t="shared" ref="R48:R52" si="6">S48/Q48</f>
        <v>1.3292655161517156E-2</v>
      </c>
      <c r="S48" s="828">
        <v>383759.33999999997</v>
      </c>
      <c r="T48" s="826">
        <v>-19871490</v>
      </c>
    </row>
    <row r="49" spans="1:21" s="825" customFormat="1">
      <c r="A49" s="807">
        <f>ROW()</f>
        <v>49</v>
      </c>
      <c r="B49" s="829" t="s">
        <v>78</v>
      </c>
      <c r="C49" s="827" t="s">
        <v>79</v>
      </c>
      <c r="D49" s="826">
        <v>129931</v>
      </c>
      <c r="E49" s="826">
        <v>130001</v>
      </c>
      <c r="F49" s="826">
        <v>130120</v>
      </c>
      <c r="G49" s="826">
        <v>129880</v>
      </c>
      <c r="H49" s="826">
        <v>130017</v>
      </c>
      <c r="I49" s="826">
        <v>130020</v>
      </c>
      <c r="J49" s="826">
        <v>130020</v>
      </c>
      <c r="K49" s="826">
        <v>130043</v>
      </c>
      <c r="L49" s="826">
        <v>130118</v>
      </c>
      <c r="M49" s="826">
        <v>130233</v>
      </c>
      <c r="N49" s="826">
        <v>130322</v>
      </c>
      <c r="O49" s="826">
        <v>130586</v>
      </c>
      <c r="P49" s="826">
        <v>130704</v>
      </c>
      <c r="Q49" s="826">
        <v>130139693</v>
      </c>
      <c r="R49" s="836">
        <f t="shared" si="6"/>
        <v>1.4357905931128944E-2</v>
      </c>
      <c r="S49" s="828">
        <v>1868533.47</v>
      </c>
      <c r="T49" s="826">
        <v>-87095180</v>
      </c>
    </row>
    <row r="50" spans="1:21" s="825" customFormat="1">
      <c r="A50" s="807">
        <f>ROW()</f>
        <v>50</v>
      </c>
      <c r="B50" s="829" t="s">
        <v>80</v>
      </c>
      <c r="C50" s="827" t="s">
        <v>81</v>
      </c>
      <c r="D50" s="826">
        <v>46758</v>
      </c>
      <c r="E50" s="826">
        <v>46934</v>
      </c>
      <c r="F50" s="826">
        <v>46929</v>
      </c>
      <c r="G50" s="826">
        <v>45377</v>
      </c>
      <c r="H50" s="826">
        <v>45810</v>
      </c>
      <c r="I50" s="826">
        <v>45810</v>
      </c>
      <c r="J50" s="826">
        <v>45812</v>
      </c>
      <c r="K50" s="826">
        <v>45813</v>
      </c>
      <c r="L50" s="826">
        <v>45816</v>
      </c>
      <c r="M50" s="826">
        <v>45992</v>
      </c>
      <c r="N50" s="826">
        <v>46296</v>
      </c>
      <c r="O50" s="826">
        <v>46282</v>
      </c>
      <c r="P50" s="826">
        <v>46326</v>
      </c>
      <c r="Q50" s="826">
        <v>46117723</v>
      </c>
      <c r="R50" s="836">
        <f t="shared" si="6"/>
        <v>1.8342452640170464E-2</v>
      </c>
      <c r="S50" s="828">
        <v>845912.15000000014</v>
      </c>
      <c r="T50" s="826">
        <v>-18612060</v>
      </c>
    </row>
    <row r="51" spans="1:21" s="825" customFormat="1">
      <c r="A51" s="807">
        <f>ROW()</f>
        <v>51</v>
      </c>
      <c r="B51" s="829" t="s">
        <v>82</v>
      </c>
      <c r="C51" s="827" t="s">
        <v>101</v>
      </c>
      <c r="D51" s="826">
        <v>6442</v>
      </c>
      <c r="E51" s="826">
        <v>6442</v>
      </c>
      <c r="F51" s="826">
        <v>6442</v>
      </c>
      <c r="G51" s="826">
        <v>6423</v>
      </c>
      <c r="H51" s="826">
        <v>6444</v>
      </c>
      <c r="I51" s="826">
        <v>6444</v>
      </c>
      <c r="J51" s="826">
        <v>6444</v>
      </c>
      <c r="K51" s="826">
        <v>6444</v>
      </c>
      <c r="L51" s="826">
        <v>6444</v>
      </c>
      <c r="M51" s="826">
        <v>6444</v>
      </c>
      <c r="N51" s="826">
        <v>6444</v>
      </c>
      <c r="O51" s="826">
        <v>6444</v>
      </c>
      <c r="P51" s="826">
        <v>6444</v>
      </c>
      <c r="Q51" s="826">
        <v>6441897</v>
      </c>
      <c r="R51" s="836">
        <f t="shared" si="6"/>
        <v>1.2764895185377845E-2</v>
      </c>
      <c r="S51" s="828">
        <v>82230.139999999985</v>
      </c>
      <c r="T51" s="826">
        <v>-4146147</v>
      </c>
    </row>
    <row r="52" spans="1:21" s="825" customFormat="1">
      <c r="A52" s="807">
        <f>ROW()</f>
        <v>52</v>
      </c>
      <c r="B52" s="829" t="s">
        <v>83</v>
      </c>
      <c r="C52" s="827" t="s">
        <v>102</v>
      </c>
      <c r="D52" s="826">
        <v>789</v>
      </c>
      <c r="E52" s="826">
        <v>789</v>
      </c>
      <c r="F52" s="826">
        <v>789</v>
      </c>
      <c r="G52" s="826">
        <v>789</v>
      </c>
      <c r="H52" s="826">
        <v>789</v>
      </c>
      <c r="I52" s="826">
        <v>789</v>
      </c>
      <c r="J52" s="826">
        <v>790</v>
      </c>
      <c r="K52" s="826">
        <v>790</v>
      </c>
      <c r="L52" s="826">
        <v>791</v>
      </c>
      <c r="M52" s="826">
        <v>791</v>
      </c>
      <c r="N52" s="826">
        <v>791</v>
      </c>
      <c r="O52" s="826">
        <v>791</v>
      </c>
      <c r="P52" s="826">
        <v>791</v>
      </c>
      <c r="Q52" s="826">
        <v>789718</v>
      </c>
      <c r="R52" s="836">
        <f t="shared" si="6"/>
        <v>2.0086929764802117E-2</v>
      </c>
      <c r="S52" s="828">
        <v>15863.009999999998</v>
      </c>
      <c r="T52" s="826">
        <v>-300219</v>
      </c>
    </row>
    <row r="53" spans="1:21" s="825" customFormat="1">
      <c r="A53" s="807">
        <f>ROW()</f>
        <v>53</v>
      </c>
      <c r="B53" s="829"/>
      <c r="C53" s="827" t="s">
        <v>85</v>
      </c>
      <c r="D53" s="832">
        <f>SUM(D48:D52)</f>
        <v>212663</v>
      </c>
      <c r="E53" s="832">
        <f t="shared" ref="E53:Q53" si="7">SUM(E48:E52)</f>
        <v>212914</v>
      </c>
      <c r="F53" s="832">
        <f t="shared" si="7"/>
        <v>213044</v>
      </c>
      <c r="G53" s="832">
        <f t="shared" si="7"/>
        <v>211251</v>
      </c>
      <c r="H53" s="832">
        <f t="shared" si="7"/>
        <v>211900</v>
      </c>
      <c r="I53" s="832">
        <f t="shared" si="7"/>
        <v>211907</v>
      </c>
      <c r="J53" s="832">
        <f t="shared" si="7"/>
        <v>211924</v>
      </c>
      <c r="K53" s="832">
        <f t="shared" si="7"/>
        <v>212026</v>
      </c>
      <c r="L53" s="832">
        <f t="shared" si="7"/>
        <v>212109</v>
      </c>
      <c r="M53" s="832">
        <f t="shared" si="7"/>
        <v>212402</v>
      </c>
      <c r="N53" s="832">
        <f t="shared" si="7"/>
        <v>212807</v>
      </c>
      <c r="O53" s="832">
        <f t="shared" si="7"/>
        <v>213071</v>
      </c>
      <c r="P53" s="832">
        <f t="shared" si="7"/>
        <v>213252</v>
      </c>
      <c r="Q53" s="832">
        <f t="shared" si="7"/>
        <v>212359060</v>
      </c>
      <c r="R53" s="834">
        <f>ROUND(+S53/Q53,4)</f>
        <v>1.5100000000000001E-2</v>
      </c>
      <c r="S53" s="833">
        <f>SUM(S48:S52)</f>
        <v>3196298.11</v>
      </c>
      <c r="T53" s="833">
        <f>SUM(T48:T52)</f>
        <v>-130025096</v>
      </c>
      <c r="U53" s="831"/>
    </row>
    <row r="54" spans="1:21" s="825" customFormat="1">
      <c r="A54" s="807">
        <f>ROW()</f>
        <v>54</v>
      </c>
      <c r="B54" s="829"/>
      <c r="C54" s="827" t="s">
        <v>89</v>
      </c>
      <c r="D54" s="826"/>
      <c r="E54" s="826"/>
      <c r="F54" s="826"/>
      <c r="G54" s="826"/>
      <c r="H54" s="826"/>
      <c r="I54" s="826"/>
      <c r="J54" s="826"/>
      <c r="K54" s="826"/>
      <c r="L54" s="826"/>
      <c r="M54" s="826"/>
      <c r="N54" s="826"/>
      <c r="O54" s="826"/>
      <c r="P54" s="826"/>
      <c r="Q54" s="828"/>
      <c r="R54" s="824"/>
      <c r="S54" s="828"/>
      <c r="T54" s="831"/>
    </row>
    <row r="55" spans="1:21" s="825" customFormat="1">
      <c r="A55" s="807">
        <f>ROW()</f>
        <v>55</v>
      </c>
      <c r="B55" s="829" t="s">
        <v>77</v>
      </c>
      <c r="C55" s="827" t="s">
        <v>44</v>
      </c>
      <c r="D55" s="826">
        <v>26937</v>
      </c>
      <c r="E55" s="826">
        <v>26942</v>
      </c>
      <c r="F55" s="826">
        <v>26958</v>
      </c>
      <c r="G55" s="826">
        <v>26976</v>
      </c>
      <c r="H55" s="826">
        <v>27034</v>
      </c>
      <c r="I55" s="826">
        <v>27038</v>
      </c>
      <c r="J55" s="826">
        <v>27052</v>
      </c>
      <c r="K55" s="826">
        <v>27101</v>
      </c>
      <c r="L55" s="826">
        <v>27105</v>
      </c>
      <c r="M55" s="826">
        <v>27107</v>
      </c>
      <c r="N55" s="826">
        <v>27118</v>
      </c>
      <c r="O55" s="826">
        <v>27134</v>
      </c>
      <c r="P55" s="826">
        <v>27153</v>
      </c>
      <c r="Q55" s="826">
        <v>27050773</v>
      </c>
      <c r="R55" s="836">
        <f t="shared" ref="R55:R59" si="8">S55/Q55</f>
        <v>1.4193607332404145E-2</v>
      </c>
      <c r="S55" s="828">
        <v>383948.05000000005</v>
      </c>
      <c r="T55" s="837">
        <v>-17708747</v>
      </c>
    </row>
    <row r="56" spans="1:21" s="825" customFormat="1">
      <c r="A56" s="807">
        <f>ROW()</f>
        <v>56</v>
      </c>
      <c r="B56" s="829" t="s">
        <v>78</v>
      </c>
      <c r="C56" s="827" t="s">
        <v>79</v>
      </c>
      <c r="D56" s="826">
        <v>115290</v>
      </c>
      <c r="E56" s="826">
        <v>115374</v>
      </c>
      <c r="F56" s="826">
        <v>115493</v>
      </c>
      <c r="G56" s="826">
        <v>115520</v>
      </c>
      <c r="H56" s="826">
        <v>115682</v>
      </c>
      <c r="I56" s="826">
        <v>115685</v>
      </c>
      <c r="J56" s="826">
        <v>115685</v>
      </c>
      <c r="K56" s="826">
        <v>115708</v>
      </c>
      <c r="L56" s="826">
        <v>115788</v>
      </c>
      <c r="M56" s="826">
        <v>115849</v>
      </c>
      <c r="N56" s="826">
        <v>115955</v>
      </c>
      <c r="O56" s="826">
        <v>116041</v>
      </c>
      <c r="P56" s="826">
        <v>116088</v>
      </c>
      <c r="Q56" s="826">
        <v>115705810</v>
      </c>
      <c r="R56" s="836">
        <f t="shared" si="8"/>
        <v>1.6405719038655016E-2</v>
      </c>
      <c r="S56" s="828">
        <v>1898237.0099999998</v>
      </c>
      <c r="T56" s="837">
        <v>-69745732</v>
      </c>
    </row>
    <row r="57" spans="1:21" s="825" customFormat="1">
      <c r="A57" s="807">
        <f>ROW()</f>
        <v>57</v>
      </c>
      <c r="B57" s="829" t="s">
        <v>80</v>
      </c>
      <c r="C57" s="827" t="s">
        <v>81</v>
      </c>
      <c r="D57" s="826">
        <v>39901</v>
      </c>
      <c r="E57" s="826">
        <v>39958</v>
      </c>
      <c r="F57" s="826">
        <v>39953</v>
      </c>
      <c r="G57" s="826">
        <v>39937</v>
      </c>
      <c r="H57" s="826">
        <v>39955</v>
      </c>
      <c r="I57" s="826">
        <v>39957</v>
      </c>
      <c r="J57" s="826">
        <v>39959</v>
      </c>
      <c r="K57" s="826">
        <v>39962</v>
      </c>
      <c r="L57" s="826">
        <v>39964</v>
      </c>
      <c r="M57" s="826">
        <v>39969</v>
      </c>
      <c r="N57" s="826">
        <v>39969</v>
      </c>
      <c r="O57" s="826">
        <v>39969</v>
      </c>
      <c r="P57" s="826">
        <v>40007</v>
      </c>
      <c r="Q57" s="826">
        <v>39958779</v>
      </c>
      <c r="R57" s="836">
        <f t="shared" si="8"/>
        <v>1.9248391448597569E-2</v>
      </c>
      <c r="S57" s="828">
        <v>769142.22000000009</v>
      </c>
      <c r="T57" s="837">
        <v>-18170566</v>
      </c>
    </row>
    <row r="58" spans="1:21" s="825" customFormat="1">
      <c r="A58" s="807">
        <f>ROW()</f>
        <v>58</v>
      </c>
      <c r="B58" s="829" t="s">
        <v>82</v>
      </c>
      <c r="C58" s="827" t="s">
        <v>101</v>
      </c>
      <c r="D58" s="826">
        <v>5678</v>
      </c>
      <c r="E58" s="826">
        <v>5678</v>
      </c>
      <c r="F58" s="826">
        <v>5678</v>
      </c>
      <c r="G58" s="826">
        <v>5679</v>
      </c>
      <c r="H58" s="826">
        <v>5700</v>
      </c>
      <c r="I58" s="826">
        <v>5700</v>
      </c>
      <c r="J58" s="826">
        <v>5700</v>
      </c>
      <c r="K58" s="826">
        <v>5700</v>
      </c>
      <c r="L58" s="826">
        <v>5700</v>
      </c>
      <c r="M58" s="826">
        <v>5701</v>
      </c>
      <c r="N58" s="826">
        <v>5701</v>
      </c>
      <c r="O58" s="826">
        <v>5701</v>
      </c>
      <c r="P58" s="826">
        <v>5734</v>
      </c>
      <c r="Q58" s="828">
        <v>5695405</v>
      </c>
      <c r="R58" s="836">
        <f t="shared" si="8"/>
        <v>1.3992880225374666E-2</v>
      </c>
      <c r="S58" s="828">
        <v>79695.12</v>
      </c>
      <c r="T58" s="837">
        <v>-3463193</v>
      </c>
    </row>
    <row r="59" spans="1:21" s="825" customFormat="1">
      <c r="A59" s="807">
        <f>ROW()</f>
        <v>59</v>
      </c>
      <c r="B59" s="829" t="s">
        <v>83</v>
      </c>
      <c r="C59" s="827" t="s">
        <v>102</v>
      </c>
      <c r="D59" s="826">
        <v>916</v>
      </c>
      <c r="E59" s="826">
        <v>916</v>
      </c>
      <c r="F59" s="826">
        <v>916</v>
      </c>
      <c r="G59" s="826">
        <v>916</v>
      </c>
      <c r="H59" s="826">
        <v>916</v>
      </c>
      <c r="I59" s="826">
        <v>916</v>
      </c>
      <c r="J59" s="826">
        <v>917</v>
      </c>
      <c r="K59" s="826">
        <v>917</v>
      </c>
      <c r="L59" s="826">
        <v>918</v>
      </c>
      <c r="M59" s="826">
        <v>918</v>
      </c>
      <c r="N59" s="826">
        <v>918</v>
      </c>
      <c r="O59" s="826">
        <v>918</v>
      </c>
      <c r="P59" s="826">
        <v>918</v>
      </c>
      <c r="Q59" s="826">
        <v>917187</v>
      </c>
      <c r="R59" s="836">
        <f t="shared" si="8"/>
        <v>1.9289185302451949E-2</v>
      </c>
      <c r="S59" s="828">
        <v>17691.789999999997</v>
      </c>
      <c r="T59" s="837">
        <v>-339867</v>
      </c>
    </row>
    <row r="60" spans="1:21" s="825" customFormat="1">
      <c r="A60" s="807">
        <f>ROW()</f>
        <v>60</v>
      </c>
      <c r="B60" s="829"/>
      <c r="C60" s="827" t="s">
        <v>85</v>
      </c>
      <c r="D60" s="832">
        <f>SUM(D55:D59)</f>
        <v>188722</v>
      </c>
      <c r="E60" s="832">
        <f t="shared" ref="E60:Q60" si="9">SUM(E55:E59)</f>
        <v>188868</v>
      </c>
      <c r="F60" s="832">
        <f t="shared" si="9"/>
        <v>188998</v>
      </c>
      <c r="G60" s="832">
        <f t="shared" si="9"/>
        <v>189028</v>
      </c>
      <c r="H60" s="832">
        <f t="shared" si="9"/>
        <v>189287</v>
      </c>
      <c r="I60" s="832">
        <f t="shared" si="9"/>
        <v>189296</v>
      </c>
      <c r="J60" s="832">
        <f t="shared" si="9"/>
        <v>189313</v>
      </c>
      <c r="K60" s="832">
        <f t="shared" si="9"/>
        <v>189388</v>
      </c>
      <c r="L60" s="832">
        <f t="shared" si="9"/>
        <v>189475</v>
      </c>
      <c r="M60" s="832">
        <f t="shared" si="9"/>
        <v>189544</v>
      </c>
      <c r="N60" s="832">
        <f t="shared" si="9"/>
        <v>189661</v>
      </c>
      <c r="O60" s="832">
        <f t="shared" si="9"/>
        <v>189763</v>
      </c>
      <c r="P60" s="832">
        <f t="shared" si="9"/>
        <v>189900</v>
      </c>
      <c r="Q60" s="832">
        <f t="shared" si="9"/>
        <v>189327954</v>
      </c>
      <c r="R60" s="834">
        <f>ROUND(+S60/Q60,4)</f>
        <v>1.66E-2</v>
      </c>
      <c r="S60" s="833">
        <f>SUM(S55:S59)</f>
        <v>3148714.19</v>
      </c>
      <c r="T60" s="833">
        <f>SUM(T55:T59)</f>
        <v>-109428105</v>
      </c>
      <c r="U60" s="831"/>
    </row>
    <row r="61" spans="1:21" s="825" customFormat="1">
      <c r="A61" s="807">
        <f>ROW()</f>
        <v>61</v>
      </c>
      <c r="B61" s="829"/>
      <c r="C61" s="827" t="s">
        <v>90</v>
      </c>
      <c r="D61" s="826"/>
      <c r="E61" s="826" t="s">
        <v>1</v>
      </c>
      <c r="F61" s="826" t="s">
        <v>1</v>
      </c>
      <c r="G61" s="826" t="s">
        <v>1</v>
      </c>
      <c r="H61" s="826" t="s">
        <v>1</v>
      </c>
      <c r="I61" s="826" t="s">
        <v>1</v>
      </c>
      <c r="J61" s="826" t="s">
        <v>1</v>
      </c>
      <c r="K61" s="826" t="s">
        <v>1</v>
      </c>
      <c r="L61" s="826" t="s">
        <v>1</v>
      </c>
      <c r="M61" s="826"/>
      <c r="N61" s="826"/>
      <c r="O61" s="826"/>
      <c r="P61" s="826"/>
      <c r="Q61" s="828"/>
      <c r="R61" s="824"/>
      <c r="S61" s="828"/>
      <c r="T61" s="831"/>
    </row>
    <row r="62" spans="1:21" s="825" customFormat="1">
      <c r="A62" s="807">
        <f>ROW()</f>
        <v>62</v>
      </c>
      <c r="B62" s="829" t="s">
        <v>77</v>
      </c>
      <c r="C62" s="827" t="s">
        <v>44</v>
      </c>
      <c r="D62" s="826">
        <v>70457</v>
      </c>
      <c r="E62" s="826">
        <v>70457</v>
      </c>
      <c r="F62" s="826">
        <v>70457</v>
      </c>
      <c r="G62" s="826">
        <v>70422</v>
      </c>
      <c r="H62" s="826">
        <v>70422</v>
      </c>
      <c r="I62" s="826">
        <v>70422</v>
      </c>
      <c r="J62" s="826">
        <v>70422</v>
      </c>
      <c r="K62" s="826">
        <v>70422</v>
      </c>
      <c r="L62" s="826">
        <v>70422</v>
      </c>
      <c r="M62" s="826">
        <v>70422</v>
      </c>
      <c r="N62" s="826">
        <v>70422</v>
      </c>
      <c r="O62" s="826">
        <v>70422</v>
      </c>
      <c r="P62" s="826">
        <v>70422</v>
      </c>
      <c r="Q62" s="826">
        <v>70429572</v>
      </c>
      <c r="R62" s="836">
        <f t="shared" ref="R62:R66" si="10">S62/Q62</f>
        <v>1.2125149078003768E-2</v>
      </c>
      <c r="S62" s="828">
        <v>853969.06</v>
      </c>
      <c r="T62" s="826">
        <v>-49141001</v>
      </c>
    </row>
    <row r="63" spans="1:21" s="825" customFormat="1">
      <c r="A63" s="807">
        <f>ROW()</f>
        <v>63</v>
      </c>
      <c r="B63" s="829" t="s">
        <v>78</v>
      </c>
      <c r="C63" s="827" t="s">
        <v>79</v>
      </c>
      <c r="D63" s="826">
        <v>15900</v>
      </c>
      <c r="E63" s="826">
        <v>15900</v>
      </c>
      <c r="F63" s="826">
        <v>15900</v>
      </c>
      <c r="G63" s="826">
        <v>15699</v>
      </c>
      <c r="H63" s="826">
        <v>15699</v>
      </c>
      <c r="I63" s="826">
        <v>15699</v>
      </c>
      <c r="J63" s="826">
        <v>15699</v>
      </c>
      <c r="K63" s="826">
        <v>15699</v>
      </c>
      <c r="L63" s="826">
        <v>15699</v>
      </c>
      <c r="M63" s="826">
        <v>15699</v>
      </c>
      <c r="N63" s="826">
        <v>15699</v>
      </c>
      <c r="O63" s="826">
        <v>15699</v>
      </c>
      <c r="P63" s="826">
        <v>15699</v>
      </c>
      <c r="Q63" s="826">
        <v>15740956</v>
      </c>
      <c r="R63" s="836">
        <f t="shared" si="10"/>
        <v>1.4913037048067472E-2</v>
      </c>
      <c r="S63" s="828">
        <v>234745.45999999996</v>
      </c>
      <c r="T63" s="826">
        <v>-9535099</v>
      </c>
    </row>
    <row r="64" spans="1:21" s="825" customFormat="1">
      <c r="A64" s="807">
        <f>ROW()</f>
        <v>64</v>
      </c>
      <c r="B64" s="829" t="s">
        <v>80</v>
      </c>
      <c r="C64" s="827" t="s">
        <v>81</v>
      </c>
      <c r="D64" s="826">
        <v>11</v>
      </c>
      <c r="E64" s="826">
        <v>11</v>
      </c>
      <c r="F64" s="826">
        <v>11</v>
      </c>
      <c r="G64" s="826">
        <v>11</v>
      </c>
      <c r="H64" s="826">
        <v>11</v>
      </c>
      <c r="I64" s="826">
        <v>11</v>
      </c>
      <c r="J64" s="826">
        <v>11</v>
      </c>
      <c r="K64" s="826">
        <v>11</v>
      </c>
      <c r="L64" s="826">
        <v>11</v>
      </c>
      <c r="M64" s="826">
        <v>11</v>
      </c>
      <c r="N64" s="826">
        <v>11</v>
      </c>
      <c r="O64" s="826">
        <v>11</v>
      </c>
      <c r="P64" s="826">
        <v>11</v>
      </c>
      <c r="Q64" s="826">
        <v>10515</v>
      </c>
      <c r="R64" s="836">
        <f t="shared" si="10"/>
        <v>0.26550641940085595</v>
      </c>
      <c r="S64" s="828">
        <v>2791.8000000000006</v>
      </c>
      <c r="T64" s="826">
        <v>101976</v>
      </c>
    </row>
    <row r="65" spans="1:22" s="825" customFormat="1">
      <c r="A65" s="807">
        <f>ROW()</f>
        <v>65</v>
      </c>
      <c r="B65" s="829" t="s">
        <v>82</v>
      </c>
      <c r="C65" s="827" t="s">
        <v>101</v>
      </c>
      <c r="D65" s="826">
        <v>7645</v>
      </c>
      <c r="E65" s="826">
        <v>7645</v>
      </c>
      <c r="F65" s="826">
        <v>7645</v>
      </c>
      <c r="G65" s="826">
        <v>7645</v>
      </c>
      <c r="H65" s="826">
        <v>7645</v>
      </c>
      <c r="I65" s="826">
        <v>7645</v>
      </c>
      <c r="J65" s="826">
        <v>7645</v>
      </c>
      <c r="K65" s="826">
        <v>7645</v>
      </c>
      <c r="L65" s="826">
        <v>7645</v>
      </c>
      <c r="M65" s="826">
        <v>7645</v>
      </c>
      <c r="N65" s="826">
        <v>7645</v>
      </c>
      <c r="O65" s="826">
        <v>7645</v>
      </c>
      <c r="P65" s="826">
        <v>7645</v>
      </c>
      <c r="Q65" s="826">
        <v>7645315</v>
      </c>
      <c r="R65" s="836">
        <f t="shared" si="10"/>
        <v>1.2799995814430145E-2</v>
      </c>
      <c r="S65" s="828">
        <v>97860</v>
      </c>
      <c r="T65" s="826">
        <v>-4953526</v>
      </c>
    </row>
    <row r="66" spans="1:22" s="825" customFormat="1">
      <c r="A66" s="807">
        <f>ROW()</f>
        <v>66</v>
      </c>
      <c r="B66" s="829" t="s">
        <v>83</v>
      </c>
      <c r="C66" s="827" t="s">
        <v>102</v>
      </c>
      <c r="D66" s="826">
        <v>4475</v>
      </c>
      <c r="E66" s="826">
        <v>4475</v>
      </c>
      <c r="F66" s="826">
        <v>4475</v>
      </c>
      <c r="G66" s="826">
        <v>4444</v>
      </c>
      <c r="H66" s="826">
        <v>4444</v>
      </c>
      <c r="I66" s="826">
        <v>4444</v>
      </c>
      <c r="J66" s="826">
        <v>4444</v>
      </c>
      <c r="K66" s="826">
        <v>4444</v>
      </c>
      <c r="L66" s="826">
        <v>4444</v>
      </c>
      <c r="M66" s="826">
        <v>4444</v>
      </c>
      <c r="N66" s="826">
        <v>4444</v>
      </c>
      <c r="O66" s="826">
        <v>4444</v>
      </c>
      <c r="P66" s="826">
        <v>4444</v>
      </c>
      <c r="Q66" s="826">
        <v>4450691</v>
      </c>
      <c r="R66" s="836">
        <f t="shared" si="10"/>
        <v>1.625959879039008E-2</v>
      </c>
      <c r="S66" s="828">
        <v>72366.450000000012</v>
      </c>
      <c r="T66" s="826">
        <v>-2591259</v>
      </c>
    </row>
    <row r="67" spans="1:22" s="825" customFormat="1">
      <c r="A67" s="807">
        <f>ROW()</f>
        <v>67</v>
      </c>
      <c r="B67" s="829" t="s">
        <v>265</v>
      </c>
      <c r="C67" s="827" t="s">
        <v>266</v>
      </c>
      <c r="D67" s="826">
        <v>333.97800000000001</v>
      </c>
      <c r="E67" s="826">
        <v>333.97800000000001</v>
      </c>
      <c r="F67" s="826">
        <v>333.97800000000001</v>
      </c>
      <c r="G67" s="826">
        <v>333.97800000000001</v>
      </c>
      <c r="H67" s="826">
        <v>333.97800000000001</v>
      </c>
      <c r="I67" s="826">
        <v>333.97800000000001</v>
      </c>
      <c r="J67" s="826">
        <v>333.97800000000001</v>
      </c>
      <c r="K67" s="826">
        <v>333.97800000000001</v>
      </c>
      <c r="L67" s="826">
        <v>333.97800000000001</v>
      </c>
      <c r="M67" s="826">
        <v>333.97800000000001</v>
      </c>
      <c r="N67" s="826">
        <v>333.97800000000001</v>
      </c>
      <c r="O67" s="826">
        <v>333.97800000000001</v>
      </c>
      <c r="P67" s="826">
        <v>333.97800000000001</v>
      </c>
      <c r="Q67" s="826">
        <v>333978</v>
      </c>
      <c r="R67" s="836">
        <v>0</v>
      </c>
      <c r="S67" s="828">
        <v>7590.5400000000009</v>
      </c>
      <c r="T67" s="826">
        <v>-244789.14666666664</v>
      </c>
    </row>
    <row r="68" spans="1:22" s="825" customFormat="1">
      <c r="A68" s="807">
        <f>ROW()</f>
        <v>68</v>
      </c>
      <c r="B68" s="829"/>
      <c r="C68" s="827" t="s">
        <v>85</v>
      </c>
      <c r="D68" s="832">
        <f>SUM(D62:D67)</f>
        <v>98821.978000000003</v>
      </c>
      <c r="E68" s="832">
        <f t="shared" ref="E68:P68" si="11">SUM(E62:E67)</f>
        <v>98821.978000000003</v>
      </c>
      <c r="F68" s="832">
        <f t="shared" si="11"/>
        <v>98821.978000000003</v>
      </c>
      <c r="G68" s="832">
        <f t="shared" si="11"/>
        <v>98554.978000000003</v>
      </c>
      <c r="H68" s="832">
        <f t="shared" si="11"/>
        <v>98554.978000000003</v>
      </c>
      <c r="I68" s="832">
        <f t="shared" si="11"/>
        <v>98554.978000000003</v>
      </c>
      <c r="J68" s="832">
        <f t="shared" si="11"/>
        <v>98554.978000000003</v>
      </c>
      <c r="K68" s="832">
        <f t="shared" si="11"/>
        <v>98554.978000000003</v>
      </c>
      <c r="L68" s="832">
        <f t="shared" si="11"/>
        <v>98554.978000000003</v>
      </c>
      <c r="M68" s="832">
        <f t="shared" si="11"/>
        <v>98554.978000000003</v>
      </c>
      <c r="N68" s="832">
        <f t="shared" si="11"/>
        <v>98554.978000000003</v>
      </c>
      <c r="O68" s="832">
        <f t="shared" si="11"/>
        <v>98554.978000000003</v>
      </c>
      <c r="P68" s="832">
        <f t="shared" si="11"/>
        <v>98554.978000000003</v>
      </c>
      <c r="Q68" s="832">
        <f>SUM(Q62:Q67)</f>
        <v>98611027</v>
      </c>
      <c r="R68" s="834">
        <f>ROUND(+S68/Q68,4)</f>
        <v>1.29E-2</v>
      </c>
      <c r="S68" s="833">
        <f>SUM(S62:S67)</f>
        <v>1269323.31</v>
      </c>
      <c r="T68" s="833">
        <f>SUM(T62:T67)</f>
        <v>-66363698.146666668</v>
      </c>
      <c r="U68" s="831"/>
    </row>
    <row r="69" spans="1:22" s="825" customFormat="1">
      <c r="A69" s="807">
        <f>ROW()</f>
        <v>69</v>
      </c>
      <c r="B69" s="829"/>
      <c r="C69" s="827" t="s">
        <v>91</v>
      </c>
      <c r="D69" s="826"/>
      <c r="E69" s="826"/>
      <c r="F69" s="826"/>
      <c r="G69" s="826"/>
      <c r="H69" s="826"/>
      <c r="I69" s="826"/>
      <c r="J69" s="826"/>
      <c r="K69" s="826"/>
      <c r="L69" s="826"/>
      <c r="M69" s="826"/>
      <c r="N69" s="826"/>
      <c r="O69" s="826"/>
      <c r="P69" s="826"/>
      <c r="Q69" s="828"/>
      <c r="R69" s="835"/>
      <c r="S69" s="828"/>
      <c r="T69" s="831"/>
    </row>
    <row r="70" spans="1:22" s="825" customFormat="1">
      <c r="A70" s="807">
        <f>ROW()</f>
        <v>70</v>
      </c>
      <c r="B70" s="829" t="s">
        <v>83</v>
      </c>
      <c r="C70" s="827" t="s">
        <v>84</v>
      </c>
      <c r="D70" s="826">
        <v>252</v>
      </c>
      <c r="E70" s="826">
        <v>252</v>
      </c>
      <c r="F70" s="826">
        <v>252</v>
      </c>
      <c r="G70" s="826">
        <v>252</v>
      </c>
      <c r="H70" s="826">
        <v>252</v>
      </c>
      <c r="I70" s="826">
        <v>252</v>
      </c>
      <c r="J70" s="826">
        <v>252</v>
      </c>
      <c r="K70" s="826">
        <v>252</v>
      </c>
      <c r="L70" s="826">
        <v>252</v>
      </c>
      <c r="M70" s="826">
        <v>252</v>
      </c>
      <c r="N70" s="826">
        <v>252</v>
      </c>
      <c r="O70" s="826">
        <v>252</v>
      </c>
      <c r="P70" s="826">
        <v>252</v>
      </c>
      <c r="Q70" s="826">
        <v>251534</v>
      </c>
      <c r="R70" s="824">
        <f t="shared" ref="R70" si="12">S70/Q70</f>
        <v>1.3799804400200373E-2</v>
      </c>
      <c r="S70" s="828">
        <v>3471.1200000000008</v>
      </c>
      <c r="T70" s="826">
        <v>-179407</v>
      </c>
    </row>
    <row r="71" spans="1:22" s="825" customFormat="1">
      <c r="A71" s="807">
        <f>ROW()</f>
        <v>71</v>
      </c>
      <c r="B71" s="829"/>
      <c r="C71" s="827" t="s">
        <v>85</v>
      </c>
      <c r="D71" s="832">
        <f>SUM(D70)</f>
        <v>252</v>
      </c>
      <c r="E71" s="832">
        <f t="shared" ref="E71:Q71" si="13">SUM(E70)</f>
        <v>252</v>
      </c>
      <c r="F71" s="832">
        <f t="shared" si="13"/>
        <v>252</v>
      </c>
      <c r="G71" s="832">
        <f t="shared" si="13"/>
        <v>252</v>
      </c>
      <c r="H71" s="832">
        <f t="shared" si="13"/>
        <v>252</v>
      </c>
      <c r="I71" s="832">
        <f t="shared" si="13"/>
        <v>252</v>
      </c>
      <c r="J71" s="832">
        <f t="shared" si="13"/>
        <v>252</v>
      </c>
      <c r="K71" s="832">
        <f t="shared" si="13"/>
        <v>252</v>
      </c>
      <c r="L71" s="832">
        <f t="shared" si="13"/>
        <v>252</v>
      </c>
      <c r="M71" s="832">
        <f t="shared" si="13"/>
        <v>252</v>
      </c>
      <c r="N71" s="832">
        <f t="shared" si="13"/>
        <v>252</v>
      </c>
      <c r="O71" s="832">
        <f t="shared" si="13"/>
        <v>252</v>
      </c>
      <c r="P71" s="832">
        <f t="shared" si="13"/>
        <v>252</v>
      </c>
      <c r="Q71" s="832">
        <f t="shared" si="13"/>
        <v>251534</v>
      </c>
      <c r="R71" s="834">
        <f>ROUND(+S71/Q71,4)</f>
        <v>1.38E-2</v>
      </c>
      <c r="S71" s="833">
        <f>SUM(S70:S70)</f>
        <v>3471.1200000000008</v>
      </c>
      <c r="T71" s="832">
        <f>SUM(T70)</f>
        <v>-179407</v>
      </c>
      <c r="U71" s="831"/>
    </row>
    <row r="72" spans="1:22" s="825" customFormat="1">
      <c r="A72" s="807">
        <f>ROW()</f>
        <v>72</v>
      </c>
      <c r="B72" s="829"/>
      <c r="C72" s="827"/>
      <c r="D72" s="826"/>
      <c r="E72" s="826"/>
      <c r="F72" s="826"/>
      <c r="G72" s="826"/>
      <c r="H72" s="826"/>
      <c r="I72" s="826"/>
      <c r="J72" s="826"/>
      <c r="K72" s="826"/>
      <c r="L72" s="826"/>
      <c r="M72" s="826"/>
      <c r="N72" s="826"/>
      <c r="O72" s="826"/>
      <c r="P72" s="826"/>
      <c r="Q72" s="826"/>
      <c r="R72" s="824"/>
      <c r="S72" s="828"/>
      <c r="T72" s="826"/>
    </row>
    <row r="73" spans="1:22" s="825" customFormat="1">
      <c r="A73" s="807">
        <f>ROW()</f>
        <v>73</v>
      </c>
      <c r="B73" s="830" t="s">
        <v>267</v>
      </c>
      <c r="C73" s="827"/>
      <c r="D73" s="826">
        <f>D31+D38+D46+D53+D60+D68+D71</f>
        <v>775000.07500000007</v>
      </c>
      <c r="E73" s="826">
        <f t="shared" ref="E73:S73" si="14">E31+E38+E46+E53+E60+E68+E71</f>
        <v>778265.07500000007</v>
      </c>
      <c r="F73" s="826">
        <f t="shared" si="14"/>
        <v>778787.07500000007</v>
      </c>
      <c r="G73" s="826">
        <f t="shared" si="14"/>
        <v>777120.61484000005</v>
      </c>
      <c r="H73" s="826">
        <f t="shared" si="14"/>
        <v>780390.61484000005</v>
      </c>
      <c r="I73" s="826">
        <f t="shared" si="14"/>
        <v>781882.61484000005</v>
      </c>
      <c r="J73" s="826">
        <f t="shared" si="14"/>
        <v>782316.61484000005</v>
      </c>
      <c r="K73" s="826">
        <f t="shared" si="14"/>
        <v>784780.61484000005</v>
      </c>
      <c r="L73" s="826">
        <f t="shared" si="14"/>
        <v>787679.61484000005</v>
      </c>
      <c r="M73" s="826">
        <f t="shared" si="14"/>
        <v>791466.61484000005</v>
      </c>
      <c r="N73" s="826">
        <f t="shared" si="14"/>
        <v>795812.61484000005</v>
      </c>
      <c r="O73" s="826">
        <f t="shared" si="14"/>
        <v>796270.61484000005</v>
      </c>
      <c r="P73" s="826">
        <f t="shared" si="14"/>
        <v>797319.61484000005</v>
      </c>
      <c r="Q73" s="826">
        <f t="shared" si="14"/>
        <v>785076232.03999996</v>
      </c>
      <c r="R73" s="824">
        <f>S73/Q73</f>
        <v>1.5920419610108871E-2</v>
      </c>
      <c r="S73" s="826">
        <f t="shared" si="14"/>
        <v>12498743.039999999</v>
      </c>
      <c r="T73" s="826">
        <f>T31+T38+T46+T53+T60+T68+T71</f>
        <v>-458047350.95375001</v>
      </c>
      <c r="U73" s="826"/>
    </row>
    <row r="74" spans="1:22" s="825" customFormat="1">
      <c r="A74" s="807">
        <f>ROW()</f>
        <v>74</v>
      </c>
      <c r="B74" s="829" t="s">
        <v>784</v>
      </c>
      <c r="C74" s="827"/>
      <c r="D74" s="826"/>
      <c r="E74" s="826"/>
      <c r="F74" s="826"/>
      <c r="G74" s="826"/>
      <c r="H74" s="826"/>
      <c r="I74" s="826"/>
      <c r="J74" s="826"/>
      <c r="K74" s="826"/>
      <c r="L74" s="826"/>
      <c r="M74" s="826"/>
      <c r="N74" s="826"/>
      <c r="O74" s="826"/>
      <c r="P74" s="826"/>
      <c r="Q74" s="826">
        <v>-2787300.7045833333</v>
      </c>
      <c r="R74" s="824"/>
      <c r="S74" s="828">
        <v>448387.74999999994</v>
      </c>
      <c r="T74" s="826"/>
    </row>
    <row r="75" spans="1:22" s="825" customFormat="1">
      <c r="A75" s="807">
        <f>ROW()</f>
        <v>75</v>
      </c>
      <c r="B75" s="827" t="s">
        <v>247</v>
      </c>
      <c r="D75" s="826"/>
      <c r="E75" s="826"/>
      <c r="F75" s="826"/>
      <c r="G75" s="826"/>
      <c r="H75" s="826"/>
      <c r="I75" s="826"/>
      <c r="J75" s="826"/>
      <c r="K75" s="826"/>
      <c r="L75" s="826"/>
      <c r="M75" s="826"/>
      <c r="N75" s="826"/>
      <c r="O75" s="826"/>
      <c r="Q75" s="826">
        <v>4326957.5199999157</v>
      </c>
      <c r="R75" s="828"/>
      <c r="S75" s="826">
        <v>354668.76000000536</v>
      </c>
    </row>
    <row r="76" spans="1:22">
      <c r="A76" s="807">
        <f>ROW()</f>
        <v>76</v>
      </c>
      <c r="B76" s="827" t="s">
        <v>248</v>
      </c>
      <c r="C76" s="825"/>
      <c r="D76" s="826"/>
      <c r="E76" s="826"/>
      <c r="F76" s="826"/>
      <c r="G76" s="826"/>
      <c r="H76" s="826"/>
      <c r="I76" s="826"/>
      <c r="J76" s="826"/>
      <c r="K76" s="826"/>
      <c r="L76" s="826"/>
      <c r="M76" s="826"/>
      <c r="N76" s="826"/>
      <c r="O76" s="826"/>
      <c r="P76" s="825"/>
      <c r="Q76" s="1143">
        <v>1698160</v>
      </c>
      <c r="R76" s="1144"/>
      <c r="S76" s="1143">
        <v>104311.20599999999</v>
      </c>
      <c r="T76" s="1145"/>
      <c r="U76" s="825"/>
      <c r="V76" s="798"/>
    </row>
    <row r="77" spans="1:22">
      <c r="A77" s="807">
        <f>ROW()</f>
        <v>77</v>
      </c>
      <c r="B77" s="798"/>
      <c r="C77" s="820" t="s">
        <v>249</v>
      </c>
      <c r="D77" s="808"/>
      <c r="Q77" s="820">
        <f>SUM(Q73:Q76)</f>
        <v>788314048.85541654</v>
      </c>
      <c r="R77" s="824">
        <f>S77/Q77</f>
        <v>1.7006053330477684E-2</v>
      </c>
      <c r="S77" s="820">
        <f>SUM(S73:S76)</f>
        <v>13406110.756000005</v>
      </c>
      <c r="T77" s="820">
        <f>SUM(T73:T76)</f>
        <v>-458047350.95375001</v>
      </c>
      <c r="U77" s="798"/>
      <c r="V77" s="798"/>
    </row>
    <row r="78" spans="1:22">
      <c r="A78" s="807">
        <f>ROW()</f>
        <v>78</v>
      </c>
      <c r="B78" s="1133" t="s">
        <v>930</v>
      </c>
      <c r="C78" s="798"/>
      <c r="D78" s="808"/>
      <c r="P78" s="820"/>
      <c r="Q78" s="798"/>
      <c r="R78" s="820"/>
      <c r="S78" s="798"/>
      <c r="T78" s="820"/>
      <c r="U78" s="798"/>
      <c r="V78" s="798"/>
    </row>
    <row r="79" spans="1:22">
      <c r="A79" s="807">
        <f>ROW()</f>
        <v>79</v>
      </c>
      <c r="B79" s="798"/>
      <c r="C79" s="798"/>
      <c r="Q79" s="798"/>
      <c r="R79" s="798"/>
      <c r="S79" s="798"/>
      <c r="T79" s="798"/>
      <c r="U79" s="798"/>
      <c r="V79" s="798"/>
    </row>
    <row r="80" spans="1:22" ht="18">
      <c r="A80" s="807">
        <f>ROW()</f>
        <v>80</v>
      </c>
      <c r="B80" s="823" t="s">
        <v>967</v>
      </c>
      <c r="C80" s="798"/>
      <c r="D80" s="820"/>
      <c r="Q80" s="820"/>
      <c r="R80" s="798"/>
      <c r="S80" s="798"/>
      <c r="T80" s="1146" t="s">
        <v>960</v>
      </c>
      <c r="U80" s="798"/>
      <c r="V80" s="798"/>
    </row>
    <row r="81" spans="1:35">
      <c r="A81" s="807">
        <f>ROW()</f>
        <v>81</v>
      </c>
      <c r="B81" s="798"/>
      <c r="C81" s="798"/>
      <c r="D81" s="820"/>
      <c r="Q81" s="820"/>
      <c r="R81" s="798"/>
      <c r="S81" s="821"/>
      <c r="T81" s="1147" t="s">
        <v>961</v>
      </c>
      <c r="U81" s="798"/>
      <c r="V81" s="798"/>
    </row>
    <row r="82" spans="1:35">
      <c r="A82" s="807">
        <f>ROW()</f>
        <v>82</v>
      </c>
      <c r="B82" s="798"/>
      <c r="C82" s="798"/>
      <c r="D82" s="820"/>
      <c r="Q82" s="798"/>
      <c r="R82" s="820"/>
      <c r="S82" s="798"/>
      <c r="T82" s="1148" t="s">
        <v>962</v>
      </c>
      <c r="U82" s="798"/>
      <c r="V82" s="798"/>
    </row>
    <row r="83" spans="1:35">
      <c r="A83" s="807">
        <f>ROW()</f>
        <v>83</v>
      </c>
      <c r="B83" s="798"/>
      <c r="C83" s="798"/>
      <c r="D83" s="820"/>
      <c r="Q83" s="798"/>
      <c r="R83" s="820"/>
      <c r="S83" s="798"/>
      <c r="U83" s="798"/>
      <c r="V83" s="798"/>
    </row>
    <row r="84" spans="1:35">
      <c r="A84" s="807">
        <f>ROW()</f>
        <v>84</v>
      </c>
      <c r="B84" s="798"/>
      <c r="C84" s="798"/>
      <c r="D84" s="820"/>
      <c r="Q84" s="798"/>
      <c r="R84" s="798"/>
      <c r="T84" s="822"/>
      <c r="U84" s="798"/>
      <c r="V84" s="798"/>
    </row>
    <row r="85" spans="1:35">
      <c r="A85" s="807">
        <f>ROW()</f>
        <v>85</v>
      </c>
      <c r="B85" s="798" t="s">
        <v>92</v>
      </c>
      <c r="C85" s="798"/>
      <c r="D85" s="819" t="s">
        <v>783</v>
      </c>
      <c r="Q85" s="798"/>
      <c r="R85" s="798"/>
      <c r="S85" s="798"/>
      <c r="T85" s="798"/>
      <c r="U85" s="798"/>
      <c r="V85" s="798"/>
    </row>
    <row r="86" spans="1:35">
      <c r="A86" s="807">
        <f>ROW()</f>
        <v>86</v>
      </c>
      <c r="B86" s="798"/>
      <c r="C86" s="798"/>
      <c r="D86" s="819" t="s">
        <v>93</v>
      </c>
      <c r="E86" s="818"/>
      <c r="F86" s="818"/>
      <c r="G86" s="818"/>
      <c r="H86" s="818"/>
      <c r="I86" s="818"/>
      <c r="J86" s="818"/>
      <c r="K86" s="818"/>
      <c r="L86" s="818"/>
      <c r="M86" s="818"/>
      <c r="N86" s="818"/>
      <c r="O86" s="818"/>
      <c r="P86" s="818"/>
      <c r="Q86" s="818"/>
      <c r="R86" s="801"/>
      <c r="S86" s="798"/>
      <c r="T86" s="798"/>
      <c r="U86" s="798"/>
      <c r="V86" s="798"/>
    </row>
    <row r="87" spans="1:35">
      <c r="A87" s="807">
        <f>ROW()</f>
        <v>87</v>
      </c>
      <c r="B87" s="798" t="s">
        <v>94</v>
      </c>
      <c r="C87" s="801" t="s">
        <v>95</v>
      </c>
      <c r="D87" s="817" t="s">
        <v>96</v>
      </c>
      <c r="E87" s="816"/>
      <c r="F87" s="816"/>
      <c r="G87" s="816"/>
      <c r="H87" s="816"/>
      <c r="I87" s="816"/>
      <c r="J87" s="816"/>
      <c r="K87" s="816"/>
      <c r="L87" s="816"/>
      <c r="M87" s="816"/>
      <c r="N87" s="816"/>
      <c r="O87" s="816"/>
      <c r="P87" s="815"/>
      <c r="Q87" s="814"/>
      <c r="R87" s="801"/>
      <c r="S87" s="801"/>
      <c r="T87" s="801"/>
      <c r="U87" s="801"/>
      <c r="V87" s="801"/>
      <c r="W87" s="800"/>
      <c r="X87" s="800"/>
    </row>
    <row r="88" spans="1:35" ht="25.5">
      <c r="A88" s="807">
        <f>ROW()</f>
        <v>88</v>
      </c>
      <c r="B88" s="813">
        <v>50004011</v>
      </c>
      <c r="C88" s="812" t="s">
        <v>271</v>
      </c>
      <c r="D88" s="808">
        <v>111131.54</v>
      </c>
      <c r="E88" s="801"/>
      <c r="F88" s="801"/>
      <c r="G88" s="801"/>
      <c r="H88" s="801"/>
      <c r="I88" s="801"/>
      <c r="J88" s="801"/>
      <c r="K88" s="801"/>
      <c r="L88" s="801"/>
      <c r="M88" s="801"/>
      <c r="N88" s="801"/>
      <c r="O88" s="801"/>
      <c r="P88" s="808"/>
      <c r="Q88" s="798"/>
      <c r="R88" s="801"/>
      <c r="S88" s="801"/>
      <c r="T88" s="801"/>
      <c r="U88" s="801"/>
      <c r="V88" s="801"/>
      <c r="W88" s="800"/>
      <c r="X88" s="800"/>
      <c r="Y88" s="800"/>
      <c r="Z88" s="800"/>
      <c r="AA88" s="800"/>
      <c r="AB88" s="800"/>
      <c r="AC88" s="800"/>
      <c r="AD88" s="800"/>
      <c r="AE88" s="800"/>
      <c r="AF88" s="800"/>
      <c r="AG88" s="800"/>
      <c r="AH88" s="800"/>
      <c r="AI88" s="800"/>
    </row>
    <row r="89" spans="1:35" ht="25.5">
      <c r="A89" s="807">
        <f>ROW()</f>
        <v>89</v>
      </c>
      <c r="B89" s="813">
        <v>50005011</v>
      </c>
      <c r="C89" s="812" t="s">
        <v>272</v>
      </c>
      <c r="D89" s="808">
        <v>85284.64</v>
      </c>
      <c r="E89" s="801"/>
      <c r="F89" s="801"/>
      <c r="G89" s="801"/>
      <c r="H89" s="801"/>
      <c r="I89" s="801"/>
      <c r="J89" s="801"/>
      <c r="K89" s="801"/>
      <c r="L89" s="801"/>
      <c r="M89" s="801"/>
      <c r="N89" s="801"/>
      <c r="O89" s="801"/>
      <c r="P89" s="808"/>
      <c r="Q89" s="798"/>
      <c r="R89" s="801"/>
      <c r="S89" s="801"/>
      <c r="T89" s="801"/>
      <c r="U89" s="801"/>
      <c r="V89" s="801"/>
      <c r="W89" s="800"/>
      <c r="X89" s="800"/>
      <c r="Y89" s="800"/>
      <c r="Z89" s="800"/>
      <c r="AA89" s="800"/>
      <c r="AB89" s="800"/>
      <c r="AC89" s="800"/>
      <c r="AD89" s="800"/>
      <c r="AE89" s="800"/>
      <c r="AF89" s="800"/>
      <c r="AG89" s="800"/>
      <c r="AH89" s="800"/>
      <c r="AI89" s="800"/>
    </row>
    <row r="90" spans="1:35" ht="25.5">
      <c r="A90" s="807">
        <f>ROW()</f>
        <v>90</v>
      </c>
      <c r="B90" s="813">
        <v>50204001</v>
      </c>
      <c r="C90" s="812" t="s">
        <v>273</v>
      </c>
      <c r="D90" s="808">
        <v>4133770.5</v>
      </c>
      <c r="E90" s="801"/>
      <c r="F90" s="801"/>
      <c r="G90" s="801"/>
      <c r="H90" s="801"/>
      <c r="I90" s="801"/>
      <c r="J90" s="801"/>
      <c r="K90" s="801"/>
      <c r="L90" s="801"/>
      <c r="M90" s="801"/>
      <c r="N90" s="801"/>
      <c r="O90" s="801"/>
      <c r="P90" s="808"/>
      <c r="Q90" s="798"/>
      <c r="R90" s="801"/>
      <c r="S90" s="801"/>
      <c r="T90" s="801"/>
      <c r="U90" s="801"/>
      <c r="V90" s="801"/>
      <c r="W90" s="800"/>
      <c r="X90" s="800"/>
      <c r="Y90" s="800"/>
      <c r="Z90" s="800"/>
      <c r="AA90" s="800"/>
      <c r="AB90" s="800"/>
      <c r="AC90" s="800"/>
      <c r="AD90" s="800"/>
      <c r="AE90" s="800"/>
      <c r="AF90" s="800"/>
      <c r="AG90" s="800"/>
      <c r="AH90" s="800"/>
      <c r="AI90" s="800"/>
    </row>
    <row r="91" spans="1:35" ht="25.5">
      <c r="A91" s="807">
        <f>ROW()</f>
        <v>91</v>
      </c>
      <c r="B91" s="813">
        <v>50205001</v>
      </c>
      <c r="C91" s="812" t="s">
        <v>274</v>
      </c>
      <c r="D91" s="808">
        <v>2670279.39</v>
      </c>
      <c r="E91" s="801"/>
      <c r="F91" s="801"/>
      <c r="G91" s="801"/>
      <c r="H91" s="801"/>
      <c r="I91" s="801"/>
      <c r="J91" s="801"/>
      <c r="K91" s="801"/>
      <c r="L91" s="801"/>
      <c r="M91" s="801"/>
      <c r="N91" s="801"/>
      <c r="O91" s="801"/>
      <c r="P91" s="808"/>
      <c r="Q91" s="798"/>
      <c r="R91" s="801"/>
      <c r="S91" s="801"/>
      <c r="T91" s="801"/>
      <c r="U91" s="801"/>
      <c r="V91" s="801"/>
      <c r="W91" s="800"/>
      <c r="X91" s="800"/>
      <c r="Y91" s="800"/>
      <c r="Z91" s="800"/>
      <c r="AA91" s="800"/>
      <c r="AB91" s="800"/>
      <c r="AC91" s="800"/>
      <c r="AD91" s="800"/>
      <c r="AE91" s="800"/>
      <c r="AF91" s="800"/>
      <c r="AG91" s="800"/>
      <c r="AH91" s="800"/>
      <c r="AI91" s="800"/>
    </row>
    <row r="92" spans="1:35" ht="25.5">
      <c r="A92" s="807">
        <f>ROW()</f>
        <v>92</v>
      </c>
      <c r="B92" s="813">
        <v>50504001</v>
      </c>
      <c r="C92" s="812" t="s">
        <v>275</v>
      </c>
      <c r="D92" s="808">
        <v>171156.6</v>
      </c>
      <c r="E92" s="801"/>
      <c r="F92" s="801"/>
      <c r="G92" s="801"/>
      <c r="H92" s="801"/>
      <c r="I92" s="801"/>
      <c r="J92" s="801"/>
      <c r="K92" s="801"/>
      <c r="L92" s="801"/>
      <c r="M92" s="801"/>
      <c r="N92" s="801"/>
      <c r="O92" s="801"/>
      <c r="P92" s="808"/>
      <c r="Q92" s="798"/>
      <c r="R92" s="801"/>
      <c r="S92" s="801"/>
      <c r="T92" s="801"/>
      <c r="U92" s="801"/>
      <c r="V92" s="801"/>
      <c r="W92" s="800"/>
      <c r="X92" s="800"/>
      <c r="Y92" s="800"/>
      <c r="Z92" s="800"/>
      <c r="AA92" s="800"/>
      <c r="AB92" s="800"/>
      <c r="AC92" s="800"/>
      <c r="AD92" s="800"/>
      <c r="AE92" s="800"/>
      <c r="AF92" s="800"/>
      <c r="AG92" s="800"/>
      <c r="AH92" s="800"/>
      <c r="AI92" s="800"/>
    </row>
    <row r="93" spans="1:35" ht="25.5">
      <c r="A93" s="807">
        <f>ROW()</f>
        <v>93</v>
      </c>
      <c r="B93" s="813">
        <v>50505001</v>
      </c>
      <c r="C93" s="812" t="s">
        <v>276</v>
      </c>
      <c r="D93" s="808">
        <v>154665.57</v>
      </c>
      <c r="E93" s="801"/>
      <c r="F93" s="801"/>
      <c r="G93" s="801"/>
      <c r="H93" s="801"/>
      <c r="I93" s="801"/>
      <c r="J93" s="801"/>
      <c r="K93" s="801"/>
      <c r="L93" s="801"/>
      <c r="M93" s="801"/>
      <c r="N93" s="801"/>
      <c r="O93" s="801"/>
      <c r="P93" s="808"/>
      <c r="Q93" s="798"/>
      <c r="R93" s="801"/>
      <c r="S93" s="801"/>
      <c r="T93" s="808"/>
      <c r="U93" s="801"/>
      <c r="V93" s="801"/>
      <c r="W93" s="800"/>
      <c r="X93" s="800"/>
      <c r="Y93" s="800"/>
      <c r="Z93" s="800"/>
      <c r="AA93" s="800"/>
      <c r="AB93" s="800"/>
      <c r="AC93" s="800"/>
      <c r="AD93" s="800"/>
      <c r="AE93" s="800"/>
      <c r="AF93" s="800"/>
      <c r="AG93" s="800"/>
      <c r="AH93" s="800"/>
      <c r="AI93" s="800"/>
    </row>
    <row r="94" spans="1:35" ht="25.5">
      <c r="A94" s="807">
        <f>ROW()</f>
        <v>94</v>
      </c>
      <c r="B94" s="813">
        <v>50604001</v>
      </c>
      <c r="C94" s="812" t="s">
        <v>277</v>
      </c>
      <c r="D94" s="808">
        <v>4137382</v>
      </c>
      <c r="E94" s="801"/>
      <c r="F94" s="801"/>
      <c r="G94" s="801"/>
      <c r="H94" s="801"/>
      <c r="I94" s="801"/>
      <c r="J94" s="801"/>
      <c r="K94" s="801"/>
      <c r="L94" s="801"/>
      <c r="M94" s="801"/>
      <c r="N94" s="801"/>
      <c r="O94" s="801"/>
      <c r="P94" s="808"/>
      <c r="Q94" s="798"/>
      <c r="R94" s="801"/>
      <c r="S94" s="801"/>
      <c r="T94" s="801"/>
      <c r="U94" s="801"/>
      <c r="V94" s="801"/>
      <c r="W94" s="800"/>
      <c r="X94" s="800"/>
      <c r="Y94" s="800"/>
      <c r="Z94" s="800"/>
      <c r="AA94" s="800"/>
      <c r="AB94" s="800"/>
      <c r="AC94" s="800"/>
      <c r="AD94" s="800"/>
      <c r="AE94" s="800"/>
      <c r="AF94" s="800"/>
      <c r="AG94" s="800"/>
      <c r="AH94" s="800"/>
      <c r="AI94" s="800"/>
    </row>
    <row r="95" spans="1:35" ht="25.5">
      <c r="A95" s="807">
        <f>ROW()</f>
        <v>95</v>
      </c>
      <c r="B95" s="813">
        <v>50604009</v>
      </c>
      <c r="C95" s="812" t="s">
        <v>782</v>
      </c>
      <c r="D95" s="808">
        <v>166190.91</v>
      </c>
      <c r="E95" s="801"/>
      <c r="F95" s="801"/>
      <c r="G95" s="801"/>
      <c r="H95" s="801"/>
      <c r="I95" s="801"/>
      <c r="J95" s="801"/>
      <c r="K95" s="801"/>
      <c r="L95" s="801"/>
      <c r="M95" s="801"/>
      <c r="N95" s="801"/>
      <c r="O95" s="801"/>
      <c r="P95" s="808"/>
      <c r="Q95" s="798"/>
      <c r="R95" s="801"/>
      <c r="S95" s="801"/>
      <c r="T95" s="801"/>
      <c r="U95" s="801"/>
      <c r="V95" s="801"/>
      <c r="W95" s="800"/>
      <c r="X95" s="800"/>
      <c r="Y95" s="800"/>
      <c r="Z95" s="800"/>
      <c r="AA95" s="800"/>
      <c r="AB95" s="800"/>
      <c r="AC95" s="800"/>
      <c r="AD95" s="800"/>
      <c r="AE95" s="800"/>
      <c r="AF95" s="800"/>
      <c r="AG95" s="800"/>
      <c r="AH95" s="800"/>
      <c r="AI95" s="800"/>
    </row>
    <row r="96" spans="1:35" ht="25.5">
      <c r="A96" s="807">
        <f>ROW()</f>
        <v>96</v>
      </c>
      <c r="B96" s="813">
        <v>50605001</v>
      </c>
      <c r="C96" s="812" t="s">
        <v>278</v>
      </c>
      <c r="D96" s="808">
        <v>2904530.36</v>
      </c>
      <c r="E96" s="801"/>
      <c r="F96" s="801"/>
      <c r="G96" s="801"/>
      <c r="H96" s="801"/>
      <c r="I96" s="801"/>
      <c r="J96" s="801"/>
      <c r="K96" s="801"/>
      <c r="L96" s="801"/>
      <c r="M96" s="801"/>
      <c r="N96" s="801"/>
      <c r="O96" s="801"/>
      <c r="P96" s="808"/>
      <c r="Q96" s="798"/>
      <c r="R96" s="801"/>
      <c r="S96" s="801"/>
      <c r="T96" s="801"/>
      <c r="U96" s="801"/>
      <c r="V96" s="801"/>
      <c r="W96" s="800"/>
      <c r="X96" s="800"/>
      <c r="Y96" s="800"/>
      <c r="Z96" s="800"/>
      <c r="AA96" s="800"/>
      <c r="AB96" s="800"/>
      <c r="AC96" s="800"/>
      <c r="AD96" s="800"/>
      <c r="AE96" s="800"/>
      <c r="AF96" s="800"/>
      <c r="AG96" s="800"/>
      <c r="AH96" s="800"/>
      <c r="AI96" s="800"/>
    </row>
    <row r="97" spans="1:35" ht="25.5">
      <c r="A97" s="807">
        <f>ROW()</f>
        <v>97</v>
      </c>
      <c r="B97" s="813">
        <v>50605009</v>
      </c>
      <c r="C97" s="812" t="s">
        <v>781</v>
      </c>
      <c r="D97" s="808">
        <v>155704.06</v>
      </c>
      <c r="E97" s="801"/>
      <c r="F97" s="801"/>
      <c r="G97" s="801"/>
      <c r="H97" s="801"/>
      <c r="I97" s="801"/>
      <c r="J97" s="801"/>
      <c r="K97" s="801"/>
      <c r="L97" s="801"/>
      <c r="M97" s="801"/>
      <c r="N97" s="801"/>
      <c r="O97" s="801"/>
      <c r="P97" s="808"/>
      <c r="Q97" s="798"/>
      <c r="R97" s="801"/>
      <c r="S97" s="801"/>
      <c r="T97" s="801"/>
      <c r="U97" s="801"/>
      <c r="V97" s="801"/>
      <c r="W97" s="800"/>
      <c r="X97" s="800"/>
      <c r="Y97" s="800"/>
      <c r="Z97" s="800"/>
      <c r="AA97" s="800"/>
      <c r="AB97" s="800"/>
      <c r="AC97" s="800"/>
      <c r="AD97" s="800"/>
      <c r="AE97" s="800"/>
      <c r="AF97" s="800"/>
      <c r="AG97" s="800"/>
      <c r="AH97" s="800"/>
      <c r="AI97" s="800"/>
    </row>
    <row r="98" spans="1:35">
      <c r="A98" s="807">
        <f>ROW()</f>
        <v>98</v>
      </c>
      <c r="B98" s="813">
        <v>50704001</v>
      </c>
      <c r="C98" s="812" t="s">
        <v>279</v>
      </c>
      <c r="D98" s="808">
        <v>16162.41</v>
      </c>
      <c r="E98" s="801"/>
      <c r="F98" s="801"/>
      <c r="G98" s="801"/>
      <c r="H98" s="801"/>
      <c r="I98" s="801"/>
      <c r="J98" s="801"/>
      <c r="K98" s="801"/>
      <c r="L98" s="801"/>
      <c r="M98" s="801"/>
      <c r="N98" s="801"/>
      <c r="O98" s="801"/>
      <c r="P98" s="808"/>
      <c r="Q98" s="798"/>
      <c r="R98" s="801"/>
      <c r="S98" s="801"/>
      <c r="T98" s="801"/>
      <c r="U98" s="801"/>
      <c r="V98" s="801"/>
      <c r="W98" s="800"/>
      <c r="X98" s="800"/>
      <c r="Y98" s="800"/>
      <c r="Z98" s="800"/>
      <c r="AA98" s="800"/>
      <c r="AB98" s="800"/>
      <c r="AC98" s="800"/>
      <c r="AD98" s="800"/>
      <c r="AE98" s="800"/>
      <c r="AF98" s="800"/>
      <c r="AG98" s="800"/>
      <c r="AH98" s="800"/>
      <c r="AI98" s="800"/>
    </row>
    <row r="99" spans="1:35">
      <c r="A99" s="807">
        <f>ROW()</f>
        <v>99</v>
      </c>
      <c r="B99" s="813">
        <v>50705001</v>
      </c>
      <c r="C99" s="812" t="s">
        <v>280</v>
      </c>
      <c r="D99" s="808">
        <v>45830.37</v>
      </c>
      <c r="E99" s="801"/>
      <c r="F99" s="801"/>
      <c r="G99" s="801"/>
      <c r="H99" s="801"/>
      <c r="I99" s="801"/>
      <c r="J99" s="801"/>
      <c r="K99" s="801"/>
      <c r="L99" s="801"/>
      <c r="M99" s="801"/>
      <c r="N99" s="801"/>
      <c r="O99" s="801"/>
      <c r="P99" s="808"/>
      <c r="Q99" s="798"/>
      <c r="R99" s="801"/>
      <c r="S99" s="801"/>
      <c r="T99" s="801"/>
      <c r="U99" s="801"/>
      <c r="V99" s="801"/>
      <c r="W99" s="800"/>
      <c r="X99" s="800"/>
      <c r="Y99" s="800"/>
      <c r="Z99" s="800"/>
      <c r="AA99" s="800"/>
      <c r="AB99" s="800"/>
      <c r="AC99" s="800"/>
      <c r="AD99" s="800"/>
      <c r="AE99" s="800"/>
      <c r="AF99" s="800"/>
      <c r="AG99" s="800"/>
      <c r="AH99" s="800"/>
      <c r="AI99" s="800"/>
    </row>
    <row r="100" spans="1:35" ht="25.5">
      <c r="A100" s="807">
        <f>ROW()</f>
        <v>100</v>
      </c>
      <c r="B100" s="813">
        <v>51004001</v>
      </c>
      <c r="C100" s="812" t="s">
        <v>281</v>
      </c>
      <c r="D100" s="808">
        <v>819366.2</v>
      </c>
      <c r="E100" s="801"/>
      <c r="F100" s="801"/>
      <c r="G100" s="801"/>
      <c r="H100" s="801"/>
      <c r="I100" s="801"/>
      <c r="J100" s="801"/>
      <c r="K100" s="801"/>
      <c r="L100" s="801"/>
      <c r="M100" s="801"/>
      <c r="N100" s="801"/>
      <c r="O100" s="801"/>
      <c r="P100" s="808"/>
      <c r="Q100" s="798"/>
      <c r="R100" s="801"/>
      <c r="S100" s="801"/>
      <c r="T100" s="801"/>
      <c r="U100" s="801"/>
      <c r="V100" s="801"/>
      <c r="W100" s="800"/>
      <c r="X100" s="800"/>
      <c r="Y100" s="800"/>
      <c r="Z100" s="800"/>
      <c r="AA100" s="800"/>
      <c r="AB100" s="800"/>
      <c r="AC100" s="800"/>
      <c r="AD100" s="800"/>
      <c r="AE100" s="800"/>
      <c r="AF100" s="800"/>
      <c r="AG100" s="800"/>
      <c r="AH100" s="800"/>
      <c r="AI100" s="800"/>
    </row>
    <row r="101" spans="1:35" ht="25.5">
      <c r="A101" s="807">
        <f>ROW()</f>
        <v>101</v>
      </c>
      <c r="B101" s="813">
        <v>51005001</v>
      </c>
      <c r="C101" s="812" t="s">
        <v>282</v>
      </c>
      <c r="D101" s="808">
        <v>571125.46</v>
      </c>
      <c r="E101" s="801"/>
      <c r="F101" s="801"/>
      <c r="G101" s="801"/>
      <c r="H101" s="801"/>
      <c r="I101" s="801"/>
      <c r="J101" s="801"/>
      <c r="K101" s="801"/>
      <c r="L101" s="801"/>
      <c r="M101" s="801"/>
      <c r="N101" s="801"/>
      <c r="O101" s="801"/>
      <c r="P101" s="808"/>
      <c r="Q101" s="798"/>
      <c r="R101" s="801"/>
      <c r="S101" s="801"/>
      <c r="T101" s="801"/>
      <c r="U101" s="801"/>
      <c r="V101" s="801"/>
      <c r="W101" s="800"/>
      <c r="X101" s="800"/>
      <c r="Y101" s="800"/>
      <c r="Z101" s="800"/>
      <c r="AA101" s="800"/>
      <c r="AB101" s="800"/>
      <c r="AC101" s="800"/>
      <c r="AD101" s="800"/>
      <c r="AE101" s="800"/>
      <c r="AF101" s="800"/>
      <c r="AG101" s="800"/>
      <c r="AH101" s="800"/>
      <c r="AI101" s="800"/>
    </row>
    <row r="102" spans="1:35" ht="25.5">
      <c r="A102" s="807">
        <f>ROW()</f>
        <v>102</v>
      </c>
      <c r="B102" s="813">
        <v>51104001</v>
      </c>
      <c r="C102" s="812" t="s">
        <v>283</v>
      </c>
      <c r="D102" s="808">
        <v>1239154.53</v>
      </c>
      <c r="E102" s="801"/>
      <c r="F102" s="801"/>
      <c r="G102" s="801"/>
      <c r="H102" s="801"/>
      <c r="I102" s="801"/>
      <c r="J102" s="801"/>
      <c r="K102" s="801"/>
      <c r="L102" s="801"/>
      <c r="M102" s="801"/>
      <c r="N102" s="801"/>
      <c r="O102" s="801"/>
      <c r="P102" s="808"/>
      <c r="Q102" s="798"/>
      <c r="R102" s="801"/>
      <c r="S102" s="801"/>
      <c r="T102" s="801"/>
      <c r="U102" s="801"/>
      <c r="V102" s="801"/>
      <c r="W102" s="800"/>
      <c r="X102" s="800"/>
      <c r="Y102" s="800"/>
      <c r="Z102" s="800"/>
      <c r="AA102" s="800"/>
      <c r="AB102" s="800"/>
      <c r="AC102" s="800"/>
      <c r="AD102" s="800"/>
      <c r="AE102" s="800"/>
      <c r="AF102" s="800"/>
      <c r="AG102" s="800"/>
      <c r="AH102" s="800"/>
      <c r="AI102" s="800"/>
    </row>
    <row r="103" spans="1:35" ht="25.5">
      <c r="A103" s="807">
        <f>ROW()</f>
        <v>103</v>
      </c>
      <c r="B103" s="813">
        <v>51105001</v>
      </c>
      <c r="C103" s="812" t="s">
        <v>284</v>
      </c>
      <c r="D103" s="808">
        <v>849075.16</v>
      </c>
      <c r="E103" s="801"/>
      <c r="F103" s="801"/>
      <c r="G103" s="801"/>
      <c r="H103" s="801"/>
      <c r="I103" s="801"/>
      <c r="J103" s="801"/>
      <c r="K103" s="801"/>
      <c r="L103" s="801"/>
      <c r="M103" s="801"/>
      <c r="N103" s="801"/>
      <c r="O103" s="801"/>
      <c r="P103" s="808"/>
      <c r="Q103" s="798"/>
      <c r="R103" s="801"/>
      <c r="S103" s="801"/>
      <c r="T103" s="801"/>
      <c r="U103" s="801"/>
      <c r="V103" s="801"/>
      <c r="W103" s="800"/>
      <c r="X103" s="800"/>
      <c r="Y103" s="800"/>
      <c r="Z103" s="800"/>
      <c r="AA103" s="800"/>
      <c r="AB103" s="800"/>
      <c r="AC103" s="800"/>
      <c r="AD103" s="800"/>
      <c r="AE103" s="800"/>
      <c r="AF103" s="800"/>
      <c r="AG103" s="800"/>
      <c r="AH103" s="800"/>
      <c r="AI103" s="800"/>
    </row>
    <row r="104" spans="1:35" ht="25.5">
      <c r="A104" s="807">
        <f>ROW()</f>
        <v>104</v>
      </c>
      <c r="B104" s="813">
        <v>51204001</v>
      </c>
      <c r="C104" s="812" t="s">
        <v>285</v>
      </c>
      <c r="D104" s="808">
        <v>7635229.8399999999</v>
      </c>
      <c r="E104" s="801"/>
      <c r="F104" s="801"/>
      <c r="G104" s="801"/>
      <c r="H104" s="801"/>
      <c r="I104" s="801"/>
      <c r="J104" s="801"/>
      <c r="K104" s="801"/>
      <c r="L104" s="801"/>
      <c r="M104" s="801"/>
      <c r="N104" s="801"/>
      <c r="O104" s="801"/>
      <c r="P104" s="808"/>
      <c r="Q104" s="798"/>
      <c r="R104" s="801"/>
      <c r="S104" s="801"/>
      <c r="T104" s="801"/>
      <c r="U104" s="801"/>
      <c r="V104" s="801"/>
      <c r="W104" s="800"/>
      <c r="X104" s="800"/>
      <c r="Y104" s="800"/>
      <c r="Z104" s="800"/>
      <c r="AA104" s="800"/>
      <c r="AB104" s="800"/>
      <c r="AC104" s="800"/>
      <c r="AD104" s="800"/>
      <c r="AE104" s="800"/>
      <c r="AF104" s="800"/>
      <c r="AG104" s="800"/>
      <c r="AH104" s="800"/>
      <c r="AI104" s="800"/>
    </row>
    <row r="105" spans="1:35" ht="25.5">
      <c r="A105" s="807">
        <f>ROW()</f>
        <v>105</v>
      </c>
      <c r="B105" s="813">
        <v>51205001</v>
      </c>
      <c r="C105" s="812" t="s">
        <v>286</v>
      </c>
      <c r="D105" s="808">
        <v>5087127.8</v>
      </c>
      <c r="E105" s="801"/>
      <c r="F105" s="801"/>
      <c r="G105" s="801"/>
      <c r="H105" s="801"/>
      <c r="I105" s="801"/>
      <c r="J105" s="801"/>
      <c r="K105" s="801"/>
      <c r="L105" s="801"/>
      <c r="M105" s="801"/>
      <c r="N105" s="801"/>
      <c r="O105" s="801"/>
      <c r="P105" s="808"/>
      <c r="Q105" s="798"/>
      <c r="R105" s="801"/>
      <c r="S105" s="801"/>
      <c r="T105" s="801"/>
      <c r="U105" s="801"/>
      <c r="V105" s="801"/>
      <c r="W105" s="800"/>
      <c r="X105" s="800"/>
      <c r="Y105" s="800"/>
      <c r="Z105" s="800"/>
      <c r="AA105" s="800"/>
      <c r="AB105" s="800"/>
      <c r="AC105" s="800"/>
      <c r="AD105" s="800"/>
      <c r="AE105" s="800"/>
      <c r="AF105" s="800"/>
      <c r="AG105" s="800"/>
      <c r="AH105" s="800"/>
      <c r="AI105" s="800"/>
    </row>
    <row r="106" spans="1:35">
      <c r="A106" s="807">
        <f>ROW()</f>
        <v>106</v>
      </c>
      <c r="B106" s="813">
        <v>51304001</v>
      </c>
      <c r="C106" s="812" t="s">
        <v>287</v>
      </c>
      <c r="D106" s="808">
        <v>2036101.82</v>
      </c>
      <c r="E106" s="801"/>
      <c r="F106" s="801"/>
      <c r="G106" s="801"/>
      <c r="H106" s="801"/>
      <c r="I106" s="801"/>
      <c r="J106" s="801"/>
      <c r="K106" s="801"/>
      <c r="L106" s="801"/>
      <c r="M106" s="801"/>
      <c r="N106" s="801"/>
      <c r="O106" s="801"/>
      <c r="P106" s="808"/>
      <c r="Q106" s="798"/>
      <c r="R106" s="801"/>
      <c r="S106" s="801"/>
      <c r="T106" s="801"/>
      <c r="U106" s="801"/>
      <c r="V106" s="801"/>
      <c r="W106" s="800"/>
      <c r="X106" s="800"/>
      <c r="Y106" s="800"/>
      <c r="Z106" s="800"/>
      <c r="AA106" s="800"/>
      <c r="AB106" s="800"/>
      <c r="AC106" s="800"/>
      <c r="AD106" s="800"/>
      <c r="AE106" s="800"/>
      <c r="AF106" s="800"/>
      <c r="AG106" s="800"/>
    </row>
    <row r="107" spans="1:35">
      <c r="A107" s="807">
        <f>ROW()</f>
        <v>107</v>
      </c>
      <c r="B107" s="813">
        <v>51305001</v>
      </c>
      <c r="C107" s="812" t="s">
        <v>288</v>
      </c>
      <c r="D107" s="808">
        <v>636704.34</v>
      </c>
      <c r="E107" s="801"/>
      <c r="F107" s="801"/>
      <c r="G107" s="801"/>
      <c r="H107" s="801"/>
      <c r="I107" s="801"/>
      <c r="J107" s="801"/>
      <c r="K107" s="801"/>
      <c r="L107" s="801"/>
      <c r="M107" s="801"/>
      <c r="N107" s="801"/>
      <c r="O107" s="801"/>
      <c r="P107" s="808"/>
      <c r="Q107" s="798"/>
      <c r="R107" s="801"/>
      <c r="S107" s="801"/>
      <c r="T107" s="801"/>
      <c r="U107" s="801"/>
      <c r="V107" s="801"/>
      <c r="W107" s="800"/>
      <c r="X107" s="800"/>
      <c r="Y107" s="800"/>
      <c r="Z107" s="800"/>
      <c r="AA107" s="800"/>
      <c r="AB107" s="800"/>
      <c r="AC107" s="800"/>
      <c r="AD107" s="800"/>
      <c r="AE107" s="800"/>
      <c r="AF107" s="800"/>
      <c r="AG107" s="800"/>
    </row>
    <row r="108" spans="1:35" ht="25.5">
      <c r="A108" s="807">
        <f>ROW()</f>
        <v>108</v>
      </c>
      <c r="B108" s="813">
        <v>51404001</v>
      </c>
      <c r="C108" s="812" t="s">
        <v>289</v>
      </c>
      <c r="D108" s="808">
        <v>1549836.68</v>
      </c>
      <c r="E108" s="801"/>
      <c r="F108" s="801"/>
      <c r="G108" s="801"/>
      <c r="H108" s="801"/>
      <c r="I108" s="801"/>
      <c r="J108" s="801"/>
      <c r="K108" s="801"/>
      <c r="L108" s="801"/>
      <c r="M108" s="801"/>
      <c r="N108" s="801"/>
      <c r="O108" s="801"/>
      <c r="P108" s="808"/>
      <c r="Q108" s="798"/>
      <c r="R108" s="801"/>
      <c r="S108" s="801"/>
      <c r="T108" s="801"/>
      <c r="U108" s="801"/>
      <c r="V108" s="801"/>
      <c r="W108" s="800"/>
      <c r="X108" s="800"/>
      <c r="Y108" s="800"/>
      <c r="Z108" s="800"/>
      <c r="AA108" s="800"/>
      <c r="AB108" s="800"/>
      <c r="AC108" s="800"/>
      <c r="AD108" s="800"/>
      <c r="AE108" s="800"/>
      <c r="AF108" s="800"/>
      <c r="AG108" s="800"/>
    </row>
    <row r="109" spans="1:35" ht="25.5">
      <c r="A109" s="807">
        <f>ROW()</f>
        <v>109</v>
      </c>
      <c r="B109" s="813">
        <v>51405001</v>
      </c>
      <c r="C109" s="812" t="s">
        <v>290</v>
      </c>
      <c r="D109" s="808">
        <v>781469.1</v>
      </c>
      <c r="E109" s="801"/>
      <c r="F109" s="801"/>
      <c r="G109" s="801"/>
      <c r="H109" s="801"/>
      <c r="I109" s="801"/>
      <c r="J109" s="801"/>
      <c r="K109" s="801"/>
      <c r="L109" s="801"/>
      <c r="M109" s="801"/>
      <c r="N109" s="801"/>
      <c r="O109" s="801"/>
      <c r="P109" s="808"/>
      <c r="Q109" s="798"/>
      <c r="R109" s="801"/>
      <c r="S109" s="801"/>
      <c r="T109" s="801"/>
      <c r="U109" s="801"/>
      <c r="V109" s="801"/>
      <c r="W109" s="800"/>
      <c r="X109" s="800"/>
      <c r="Y109" s="800"/>
      <c r="Z109" s="800"/>
      <c r="AA109" s="800"/>
      <c r="AB109" s="800"/>
      <c r="AC109" s="800"/>
      <c r="AD109" s="800"/>
      <c r="AE109" s="800"/>
      <c r="AF109" s="800"/>
      <c r="AG109" s="800"/>
    </row>
    <row r="110" spans="1:35">
      <c r="A110" s="807">
        <f>ROW()</f>
        <v>110</v>
      </c>
      <c r="B110" s="813">
        <v>50604002</v>
      </c>
      <c r="C110" s="812" t="s">
        <v>780</v>
      </c>
      <c r="D110" s="808">
        <v>0</v>
      </c>
      <c r="E110" s="801"/>
      <c r="F110" s="801"/>
      <c r="G110" s="801"/>
      <c r="H110" s="801"/>
      <c r="I110" s="801"/>
      <c r="J110" s="801"/>
      <c r="K110" s="801"/>
      <c r="L110" s="801"/>
      <c r="M110" s="801"/>
      <c r="N110" s="801"/>
      <c r="O110" s="801"/>
      <c r="P110" s="808"/>
      <c r="Q110" s="798"/>
      <c r="R110" s="801"/>
      <c r="S110" s="801"/>
      <c r="T110" s="801"/>
      <c r="U110" s="801"/>
      <c r="V110" s="801"/>
      <c r="W110" s="800"/>
      <c r="X110" s="800"/>
      <c r="Y110" s="800"/>
      <c r="Z110" s="800"/>
      <c r="AA110" s="800"/>
      <c r="AB110" s="800"/>
      <c r="AC110" s="800"/>
      <c r="AD110" s="800"/>
      <c r="AE110" s="800"/>
      <c r="AF110" s="800"/>
      <c r="AG110" s="800"/>
    </row>
    <row r="111" spans="1:35">
      <c r="A111" s="807">
        <f>ROW()</f>
        <v>111</v>
      </c>
      <c r="B111" s="813">
        <v>50604003</v>
      </c>
      <c r="C111" s="812" t="s">
        <v>779</v>
      </c>
      <c r="D111" s="808">
        <v>0</v>
      </c>
      <c r="E111" s="801"/>
      <c r="F111" s="801"/>
      <c r="G111" s="801"/>
      <c r="H111" s="801"/>
      <c r="I111" s="801"/>
      <c r="J111" s="801"/>
      <c r="K111" s="801"/>
      <c r="L111" s="801"/>
      <c r="M111" s="801"/>
      <c r="N111" s="801"/>
      <c r="O111" s="801"/>
      <c r="P111" s="808"/>
      <c r="Q111" s="798"/>
      <c r="R111" s="801"/>
      <c r="S111" s="801"/>
      <c r="T111" s="801"/>
      <c r="U111" s="801"/>
      <c r="V111" s="801"/>
      <c r="W111" s="800"/>
      <c r="X111" s="800"/>
      <c r="Y111" s="800"/>
      <c r="Z111" s="800"/>
      <c r="AA111" s="800"/>
      <c r="AB111" s="800"/>
      <c r="AC111" s="800"/>
      <c r="AD111" s="800"/>
      <c r="AE111" s="800"/>
      <c r="AF111" s="800"/>
      <c r="AG111" s="800"/>
    </row>
    <row r="112" spans="1:35">
      <c r="A112" s="807">
        <f>ROW()</f>
        <v>112</v>
      </c>
      <c r="B112" s="813">
        <v>50604004</v>
      </c>
      <c r="C112" s="812" t="s">
        <v>778</v>
      </c>
      <c r="D112" s="808">
        <v>0</v>
      </c>
      <c r="E112" s="801"/>
      <c r="F112" s="801"/>
      <c r="G112" s="801"/>
      <c r="H112" s="801"/>
      <c r="I112" s="801"/>
      <c r="J112" s="801"/>
      <c r="K112" s="801"/>
      <c r="L112" s="801"/>
      <c r="M112" s="801"/>
      <c r="N112" s="801"/>
      <c r="O112" s="801"/>
      <c r="P112" s="808"/>
      <c r="Q112" s="798"/>
      <c r="R112" s="801"/>
      <c r="S112" s="801"/>
      <c r="T112" s="801"/>
      <c r="U112" s="801"/>
      <c r="V112" s="801"/>
      <c r="W112" s="800"/>
      <c r="X112" s="800"/>
      <c r="Y112" s="800"/>
      <c r="Z112" s="800"/>
      <c r="AA112" s="800"/>
      <c r="AB112" s="800"/>
      <c r="AC112" s="800"/>
      <c r="AD112" s="800"/>
      <c r="AE112" s="800"/>
      <c r="AF112" s="800"/>
      <c r="AG112" s="800"/>
    </row>
    <row r="113" spans="1:35">
      <c r="A113" s="807">
        <f>ROW()</f>
        <v>113</v>
      </c>
      <c r="B113" s="813">
        <v>50605003</v>
      </c>
      <c r="C113" s="812" t="s">
        <v>777</v>
      </c>
      <c r="D113" s="808">
        <v>0</v>
      </c>
      <c r="E113" s="801"/>
      <c r="F113" s="801"/>
      <c r="G113" s="801"/>
      <c r="H113" s="801"/>
      <c r="I113" s="801"/>
      <c r="J113" s="801"/>
      <c r="K113" s="801"/>
      <c r="L113" s="801"/>
      <c r="M113" s="801"/>
      <c r="N113" s="801"/>
      <c r="O113" s="801"/>
      <c r="P113" s="808"/>
      <c r="Q113" s="798"/>
      <c r="R113" s="801"/>
      <c r="S113" s="801"/>
      <c r="T113" s="801"/>
      <c r="U113" s="801"/>
      <c r="V113" s="801"/>
      <c r="W113" s="800"/>
      <c r="X113" s="800"/>
      <c r="Y113" s="800"/>
      <c r="Z113" s="800"/>
      <c r="AA113" s="800"/>
      <c r="AB113" s="800"/>
      <c r="AC113" s="800"/>
      <c r="AD113" s="800"/>
      <c r="AE113" s="800"/>
      <c r="AF113" s="800"/>
      <c r="AG113" s="800"/>
    </row>
    <row r="114" spans="1:35">
      <c r="A114" s="807">
        <f>ROW()</f>
        <v>114</v>
      </c>
      <c r="B114" s="813">
        <v>50605004</v>
      </c>
      <c r="C114" s="812" t="s">
        <v>776</v>
      </c>
      <c r="D114" s="808">
        <v>0</v>
      </c>
      <c r="E114" s="801"/>
      <c r="F114" s="801"/>
      <c r="G114" s="801"/>
      <c r="H114" s="801"/>
      <c r="I114" s="801"/>
      <c r="J114" s="801"/>
      <c r="K114" s="801"/>
      <c r="L114" s="801"/>
      <c r="M114" s="801"/>
      <c r="N114" s="801"/>
      <c r="O114" s="801"/>
      <c r="P114" s="808"/>
      <c r="Q114" s="798"/>
      <c r="R114" s="801"/>
      <c r="S114" s="801"/>
      <c r="T114" s="801"/>
      <c r="U114" s="801"/>
      <c r="V114" s="801"/>
      <c r="W114" s="800"/>
      <c r="X114" s="800"/>
      <c r="Y114" s="800"/>
      <c r="Z114" s="800"/>
      <c r="AA114" s="800"/>
      <c r="AB114" s="800"/>
      <c r="AC114" s="800"/>
      <c r="AD114" s="800"/>
      <c r="AE114" s="800"/>
      <c r="AF114" s="800"/>
      <c r="AG114" s="800"/>
      <c r="AH114" s="800"/>
      <c r="AI114" s="800"/>
    </row>
    <row r="115" spans="1:35">
      <c r="A115" s="807">
        <f>ROW()</f>
        <v>115</v>
      </c>
      <c r="B115" s="806"/>
      <c r="C115" s="801" t="s">
        <v>775</v>
      </c>
      <c r="D115" s="810">
        <f>SUM(D88:D114)</f>
        <v>35957279.280000001</v>
      </c>
      <c r="E115" s="804">
        <f>SUM(E88:E109)</f>
        <v>0</v>
      </c>
      <c r="F115" s="804">
        <f t="shared" ref="F115:O115" si="15">SUM(F88:F109)</f>
        <v>0</v>
      </c>
      <c r="G115" s="804">
        <f t="shared" si="15"/>
        <v>0</v>
      </c>
      <c r="H115" s="804">
        <f t="shared" si="15"/>
        <v>0</v>
      </c>
      <c r="I115" s="804">
        <f t="shared" si="15"/>
        <v>0</v>
      </c>
      <c r="J115" s="804">
        <f t="shared" si="15"/>
        <v>0</v>
      </c>
      <c r="K115" s="804">
        <f t="shared" si="15"/>
        <v>0</v>
      </c>
      <c r="L115" s="804">
        <f t="shared" si="15"/>
        <v>0</v>
      </c>
      <c r="M115" s="804">
        <f t="shared" si="15"/>
        <v>0</v>
      </c>
      <c r="N115" s="804">
        <f t="shared" si="15"/>
        <v>0</v>
      </c>
      <c r="O115" s="804">
        <f t="shared" si="15"/>
        <v>0</v>
      </c>
      <c r="P115" s="804"/>
      <c r="Q115" s="804"/>
      <c r="R115" s="801"/>
      <c r="S115" s="801"/>
      <c r="T115" s="801"/>
      <c r="U115" s="801"/>
      <c r="V115" s="801"/>
      <c r="W115" s="800"/>
      <c r="X115" s="800"/>
      <c r="Y115" s="800"/>
      <c r="Z115" s="800"/>
      <c r="AA115" s="800"/>
      <c r="AB115" s="800"/>
      <c r="AC115" s="800"/>
      <c r="AD115" s="800"/>
      <c r="AE115" s="800"/>
      <c r="AF115" s="800"/>
      <c r="AG115" s="800"/>
      <c r="AH115" s="800"/>
      <c r="AI115" s="800"/>
    </row>
    <row r="116" spans="1:35">
      <c r="A116" s="807">
        <f>ROW()</f>
        <v>116</v>
      </c>
      <c r="B116" s="806"/>
      <c r="C116" s="811" t="s">
        <v>774</v>
      </c>
      <c r="D116" s="804">
        <v>4318278.6165675409</v>
      </c>
      <c r="E116" s="804"/>
      <c r="F116" s="804"/>
      <c r="G116" s="804"/>
      <c r="H116" s="804"/>
      <c r="I116" s="804"/>
      <c r="J116" s="804"/>
      <c r="K116" s="804"/>
      <c r="L116" s="804"/>
      <c r="M116" s="804"/>
      <c r="N116" s="804"/>
      <c r="O116" s="804"/>
      <c r="P116" s="804"/>
      <c r="Q116" s="804"/>
      <c r="R116" s="801"/>
      <c r="S116" s="801"/>
      <c r="T116" s="801"/>
      <c r="U116" s="801"/>
      <c r="V116" s="801"/>
      <c r="W116" s="800"/>
      <c r="X116" s="800"/>
      <c r="Y116" s="800"/>
      <c r="Z116" s="800"/>
      <c r="AA116" s="800"/>
      <c r="AB116" s="800"/>
      <c r="AC116" s="800"/>
      <c r="AD116" s="800"/>
      <c r="AE116" s="800"/>
      <c r="AF116" s="800"/>
      <c r="AG116" s="800"/>
      <c r="AH116" s="800"/>
      <c r="AI116" s="800"/>
    </row>
    <row r="117" spans="1:35">
      <c r="A117" s="807">
        <f>ROW()</f>
        <v>117</v>
      </c>
      <c r="B117" s="806"/>
      <c r="C117" s="798" t="s">
        <v>250</v>
      </c>
      <c r="D117" s="810">
        <f>SUM(D115:D116)</f>
        <v>40275557.896567538</v>
      </c>
      <c r="E117" s="804"/>
      <c r="F117" s="804"/>
      <c r="G117" s="804"/>
      <c r="H117" s="804"/>
      <c r="I117" s="804"/>
      <c r="J117" s="804"/>
      <c r="K117" s="804"/>
      <c r="L117" s="804"/>
      <c r="M117" s="804"/>
      <c r="N117" s="804"/>
      <c r="O117" s="804"/>
      <c r="P117" s="804"/>
      <c r="Q117" s="804"/>
      <c r="R117" s="801"/>
      <c r="S117" s="801"/>
      <c r="T117" s="801"/>
      <c r="U117" s="801"/>
      <c r="V117" s="801"/>
      <c r="W117" s="800"/>
      <c r="X117" s="800"/>
      <c r="Y117" s="800"/>
      <c r="Z117" s="800"/>
      <c r="AA117" s="800"/>
      <c r="AB117" s="800"/>
      <c r="AC117" s="800"/>
      <c r="AD117" s="800"/>
      <c r="AE117" s="800"/>
      <c r="AF117" s="800"/>
      <c r="AG117" s="800"/>
      <c r="AH117" s="800"/>
      <c r="AI117" s="800"/>
    </row>
    <row r="118" spans="1:35">
      <c r="A118" s="807">
        <f>ROW()</f>
        <v>118</v>
      </c>
      <c r="B118" s="806"/>
      <c r="C118" s="809" t="s">
        <v>97</v>
      </c>
      <c r="D118" s="804">
        <v>9288038</v>
      </c>
      <c r="E118" s="801"/>
      <c r="F118" s="801"/>
      <c r="G118" s="801"/>
      <c r="H118" s="801"/>
      <c r="I118" s="801"/>
      <c r="J118" s="801"/>
      <c r="K118" s="801"/>
      <c r="L118" s="801"/>
      <c r="M118" s="801"/>
      <c r="N118" s="801"/>
      <c r="O118" s="801"/>
      <c r="P118" s="801"/>
      <c r="Q118" s="804"/>
      <c r="R118" s="804"/>
      <c r="S118" s="801"/>
      <c r="T118" s="801"/>
      <c r="U118" s="801"/>
      <c r="V118" s="801"/>
      <c r="W118" s="800"/>
      <c r="X118" s="800"/>
      <c r="Y118" s="800"/>
      <c r="Z118" s="800"/>
      <c r="AA118" s="800"/>
      <c r="AB118" s="800"/>
      <c r="AC118" s="800"/>
      <c r="AD118" s="800"/>
      <c r="AE118" s="800"/>
      <c r="AF118" s="800"/>
      <c r="AG118" s="800"/>
      <c r="AH118" s="800"/>
      <c r="AI118" s="800"/>
    </row>
    <row r="119" spans="1:35">
      <c r="A119" s="807">
        <f>ROW()</f>
        <v>119</v>
      </c>
      <c r="B119" s="806"/>
      <c r="C119" s="809" t="s">
        <v>98</v>
      </c>
      <c r="D119" s="808">
        <v>1737443.3416000002</v>
      </c>
      <c r="E119" s="801"/>
      <c r="F119" s="801"/>
      <c r="G119" s="801"/>
      <c r="H119" s="801"/>
      <c r="I119" s="801"/>
      <c r="J119" s="801"/>
      <c r="K119" s="801"/>
      <c r="L119" s="801"/>
      <c r="M119" s="801"/>
      <c r="N119" s="801"/>
      <c r="O119" s="801"/>
      <c r="P119" s="801"/>
      <c r="Q119" s="804"/>
      <c r="R119" s="804"/>
      <c r="S119" s="801"/>
      <c r="T119" s="801"/>
      <c r="U119" s="801"/>
      <c r="V119" s="801"/>
      <c r="W119" s="800"/>
      <c r="X119" s="800"/>
      <c r="Y119" s="800"/>
      <c r="Z119" s="800"/>
      <c r="AA119" s="800"/>
      <c r="AB119" s="800"/>
      <c r="AC119" s="800"/>
      <c r="AD119" s="800"/>
      <c r="AE119" s="800"/>
      <c r="AF119" s="800"/>
      <c r="AG119" s="800"/>
      <c r="AH119" s="800"/>
      <c r="AI119" s="800"/>
    </row>
    <row r="120" spans="1:35">
      <c r="A120" s="807">
        <f>ROW()</f>
        <v>120</v>
      </c>
      <c r="B120" s="806" t="s">
        <v>99</v>
      </c>
      <c r="C120" s="801" t="s">
        <v>773</v>
      </c>
      <c r="D120" s="804">
        <f>S77</f>
        <v>13406110.756000005</v>
      </c>
      <c r="E120" s="801"/>
      <c r="F120" s="801"/>
      <c r="G120" s="801"/>
      <c r="H120" s="801"/>
      <c r="I120" s="801"/>
      <c r="J120" s="801"/>
      <c r="K120" s="801"/>
      <c r="L120" s="801"/>
      <c r="M120" s="801"/>
      <c r="N120" s="801"/>
      <c r="O120" s="801"/>
      <c r="P120" s="801"/>
      <c r="Q120" s="804"/>
      <c r="R120" s="804"/>
      <c r="S120" s="801"/>
      <c r="T120" s="801"/>
      <c r="U120" s="801"/>
      <c r="V120" s="801"/>
      <c r="W120" s="800"/>
      <c r="X120" s="800"/>
      <c r="Y120" s="800"/>
      <c r="Z120" s="800"/>
      <c r="AA120" s="800"/>
      <c r="AB120" s="800"/>
      <c r="AC120" s="800"/>
      <c r="AD120" s="800"/>
      <c r="AE120" s="800"/>
      <c r="AF120" s="800"/>
      <c r="AG120" s="800"/>
      <c r="AH120" s="800"/>
      <c r="AI120" s="800"/>
    </row>
    <row r="121" spans="1:35" ht="13.5" thickBot="1">
      <c r="A121" s="807">
        <f>ROW()</f>
        <v>121</v>
      </c>
      <c r="B121" s="806"/>
      <c r="C121" s="801"/>
      <c r="D121" s="805">
        <f>SUM(D117:D120)</f>
        <v>64707149.994167544</v>
      </c>
      <c r="E121" s="801"/>
      <c r="F121" s="801"/>
      <c r="G121" s="801"/>
      <c r="H121" s="801"/>
      <c r="I121" s="801"/>
      <c r="J121" s="801"/>
      <c r="K121" s="801"/>
      <c r="L121" s="801"/>
      <c r="M121" s="801"/>
      <c r="N121" s="801"/>
      <c r="O121" s="801"/>
      <c r="P121" s="801"/>
      <c r="Q121" s="804"/>
      <c r="R121" s="804"/>
      <c r="S121" s="801"/>
      <c r="T121" s="801"/>
      <c r="U121" s="801"/>
      <c r="V121" s="801"/>
      <c r="W121" s="800"/>
      <c r="X121" s="800"/>
      <c r="Y121" s="800"/>
      <c r="Z121" s="800"/>
      <c r="AA121" s="800"/>
      <c r="AB121" s="800"/>
      <c r="AC121" s="800"/>
      <c r="AD121" s="800"/>
      <c r="AE121" s="800"/>
      <c r="AF121" s="800"/>
      <c r="AG121" s="800"/>
      <c r="AH121" s="800"/>
      <c r="AI121" s="800"/>
    </row>
    <row r="122" spans="1:35" ht="13.5" thickTop="1">
      <c r="A122" s="803"/>
      <c r="B122" s="798"/>
      <c r="C122" s="801"/>
      <c r="D122" s="801"/>
      <c r="E122" s="801"/>
      <c r="F122" s="801"/>
      <c r="G122" s="801"/>
      <c r="H122" s="801"/>
      <c r="I122" s="801"/>
      <c r="J122" s="801"/>
      <c r="K122" s="801"/>
      <c r="L122" s="801"/>
      <c r="M122" s="801"/>
      <c r="N122" s="801"/>
      <c r="O122" s="801"/>
      <c r="P122" s="801"/>
      <c r="Q122" s="801"/>
      <c r="R122" s="801"/>
      <c r="S122" s="801"/>
      <c r="T122" s="801"/>
      <c r="U122" s="801"/>
      <c r="V122" s="801"/>
      <c r="W122" s="800"/>
      <c r="X122" s="800"/>
      <c r="Y122" s="800"/>
      <c r="Z122" s="800"/>
      <c r="AA122" s="800"/>
      <c r="AB122" s="800"/>
      <c r="AC122" s="800"/>
      <c r="AD122" s="800"/>
      <c r="AE122" s="800"/>
      <c r="AF122" s="800"/>
      <c r="AG122" s="800"/>
      <c r="AH122" s="800"/>
      <c r="AI122" s="800"/>
    </row>
    <row r="123" spans="1:35">
      <c r="A123" s="803"/>
      <c r="B123" s="1132"/>
      <c r="C123" s="801"/>
      <c r="D123" s="801"/>
      <c r="E123" s="801"/>
      <c r="F123" s="801"/>
      <c r="G123" s="801"/>
      <c r="H123" s="801"/>
      <c r="I123" s="801"/>
      <c r="J123" s="801"/>
      <c r="K123" s="801"/>
      <c r="L123" s="801"/>
      <c r="M123" s="801"/>
      <c r="N123" s="801"/>
      <c r="O123" s="801"/>
      <c r="P123" s="801"/>
      <c r="Q123" s="801"/>
      <c r="R123" s="801"/>
      <c r="S123" s="801"/>
      <c r="T123" s="801"/>
      <c r="U123" s="801"/>
      <c r="V123" s="801"/>
      <c r="W123" s="800"/>
      <c r="X123" s="800"/>
      <c r="Y123" s="800"/>
      <c r="Z123" s="800"/>
      <c r="AA123" s="800"/>
      <c r="AB123" s="800"/>
      <c r="AC123" s="800"/>
      <c r="AD123" s="800"/>
      <c r="AE123" s="800"/>
      <c r="AF123" s="800"/>
      <c r="AG123" s="800"/>
      <c r="AH123" s="800"/>
      <c r="AI123" s="800"/>
    </row>
    <row r="124" spans="1:35" ht="18">
      <c r="D124" s="801"/>
      <c r="E124" s="801"/>
      <c r="F124" s="801"/>
      <c r="G124" s="801"/>
      <c r="H124" s="801"/>
      <c r="I124" s="801"/>
      <c r="J124" s="801"/>
      <c r="K124" s="801"/>
      <c r="L124" s="801"/>
      <c r="M124" s="801"/>
      <c r="N124" s="801"/>
      <c r="O124" s="801"/>
      <c r="P124" s="801"/>
      <c r="Q124" s="802"/>
      <c r="R124" s="800"/>
      <c r="S124" s="800"/>
      <c r="T124" s="801"/>
      <c r="U124" s="800"/>
      <c r="V124" s="800"/>
      <c r="W124" s="800"/>
      <c r="X124" s="800"/>
      <c r="Y124" s="800"/>
      <c r="Z124" s="800"/>
      <c r="AA124" s="800"/>
      <c r="AB124" s="800"/>
      <c r="AC124" s="800"/>
      <c r="AD124" s="800"/>
      <c r="AE124" s="800"/>
      <c r="AF124" s="800"/>
      <c r="AG124" s="800"/>
      <c r="AH124" s="800"/>
      <c r="AI124" s="800"/>
    </row>
    <row r="125" spans="1:35">
      <c r="C125" s="800"/>
      <c r="D125" s="801"/>
      <c r="E125" s="801"/>
      <c r="F125" s="801"/>
      <c r="G125" s="801"/>
      <c r="H125" s="801"/>
      <c r="I125" s="801"/>
      <c r="J125" s="801"/>
      <c r="K125" s="801"/>
      <c r="L125" s="801"/>
      <c r="M125" s="801"/>
      <c r="N125" s="801"/>
      <c r="O125" s="801"/>
      <c r="P125" s="801"/>
      <c r="Q125" s="800"/>
      <c r="R125" s="800"/>
      <c r="S125" s="800"/>
      <c r="T125" s="801"/>
      <c r="U125" s="800"/>
      <c r="V125" s="800"/>
      <c r="W125" s="800"/>
      <c r="X125" s="800"/>
      <c r="Y125" s="800"/>
      <c r="Z125" s="800"/>
      <c r="AA125" s="800"/>
      <c r="AB125" s="800"/>
      <c r="AC125" s="800"/>
      <c r="AD125" s="800"/>
      <c r="AE125" s="800"/>
      <c r="AF125" s="800"/>
      <c r="AG125" s="800"/>
      <c r="AH125" s="800"/>
      <c r="AI125" s="800"/>
    </row>
    <row r="126" spans="1:35">
      <c r="C126" s="800"/>
      <c r="D126" s="801"/>
      <c r="E126" s="801"/>
      <c r="F126" s="801"/>
      <c r="G126" s="801"/>
      <c r="H126" s="801"/>
      <c r="I126" s="801"/>
      <c r="J126" s="801"/>
      <c r="K126" s="801"/>
      <c r="L126" s="801"/>
      <c r="M126" s="801"/>
      <c r="N126" s="801"/>
      <c r="O126" s="801"/>
      <c r="P126" s="801"/>
      <c r="Q126" s="800"/>
      <c r="R126" s="800"/>
      <c r="S126" s="800"/>
      <c r="T126" s="801"/>
      <c r="U126" s="800"/>
      <c r="V126" s="800"/>
      <c r="W126" s="800"/>
      <c r="X126" s="800"/>
      <c r="Y126" s="800"/>
      <c r="Z126" s="800"/>
      <c r="AA126" s="800"/>
      <c r="AB126" s="800"/>
      <c r="AC126" s="800"/>
      <c r="AD126" s="800"/>
      <c r="AE126" s="800"/>
      <c r="AF126" s="800"/>
      <c r="AG126" s="800"/>
      <c r="AH126" s="800"/>
      <c r="AI126" s="800"/>
    </row>
    <row r="127" spans="1:35">
      <c r="C127" s="800"/>
      <c r="D127" s="801"/>
      <c r="E127" s="801"/>
      <c r="F127" s="801"/>
      <c r="G127" s="801"/>
      <c r="H127" s="801"/>
      <c r="I127" s="801"/>
      <c r="J127" s="801"/>
      <c r="K127" s="801"/>
      <c r="L127" s="801"/>
      <c r="M127" s="801"/>
      <c r="N127" s="801"/>
      <c r="O127" s="801"/>
      <c r="P127" s="801"/>
      <c r="Q127" s="800"/>
      <c r="R127" s="800"/>
      <c r="S127" s="800"/>
      <c r="T127" s="801"/>
      <c r="U127" s="800"/>
      <c r="V127" s="800"/>
      <c r="W127" s="800"/>
      <c r="X127" s="800"/>
      <c r="Y127" s="800"/>
      <c r="Z127" s="800"/>
      <c r="AA127" s="800"/>
      <c r="AB127" s="800"/>
      <c r="AC127" s="800"/>
      <c r="AD127" s="800"/>
      <c r="AE127" s="800"/>
      <c r="AF127" s="800"/>
      <c r="AG127" s="800"/>
      <c r="AH127" s="800"/>
      <c r="AI127" s="800"/>
    </row>
    <row r="128" spans="1:35">
      <c r="C128" s="800"/>
      <c r="D128" s="801"/>
      <c r="E128" s="801"/>
      <c r="F128" s="801"/>
      <c r="G128" s="801"/>
      <c r="H128" s="801"/>
      <c r="I128" s="801"/>
      <c r="J128" s="801"/>
      <c r="K128" s="801"/>
      <c r="L128" s="801"/>
      <c r="M128" s="801"/>
      <c r="N128" s="801"/>
      <c r="O128" s="801"/>
      <c r="P128" s="801"/>
      <c r="Q128" s="800"/>
      <c r="R128" s="800"/>
      <c r="S128" s="800"/>
      <c r="T128" s="801"/>
      <c r="U128" s="800"/>
      <c r="V128" s="800"/>
      <c r="W128" s="800"/>
      <c r="X128" s="800"/>
      <c r="Y128" s="800"/>
      <c r="Z128" s="800"/>
      <c r="AA128" s="800"/>
      <c r="AB128" s="800"/>
      <c r="AC128" s="800"/>
      <c r="AD128" s="800"/>
      <c r="AE128" s="800"/>
      <c r="AF128" s="800"/>
      <c r="AG128" s="800"/>
      <c r="AH128" s="800"/>
      <c r="AI128" s="800"/>
    </row>
    <row r="129" spans="3:35">
      <c r="C129" s="800"/>
      <c r="D129" s="801"/>
      <c r="E129" s="801"/>
      <c r="F129" s="801"/>
      <c r="G129" s="801"/>
      <c r="H129" s="801"/>
      <c r="I129" s="801"/>
      <c r="J129" s="801"/>
      <c r="K129" s="801"/>
      <c r="L129" s="801"/>
      <c r="M129" s="801"/>
      <c r="N129" s="801"/>
      <c r="O129" s="801"/>
      <c r="P129" s="801"/>
      <c r="Q129" s="800"/>
      <c r="R129" s="800"/>
      <c r="S129" s="800"/>
      <c r="T129" s="801"/>
      <c r="U129" s="800"/>
      <c r="V129" s="800"/>
      <c r="W129" s="800"/>
      <c r="X129" s="800"/>
      <c r="Y129" s="800"/>
      <c r="Z129" s="800"/>
      <c r="AA129" s="800"/>
      <c r="AB129" s="800"/>
      <c r="AC129" s="800"/>
      <c r="AD129" s="800"/>
      <c r="AE129" s="800"/>
      <c r="AF129" s="800"/>
      <c r="AG129" s="800"/>
      <c r="AH129" s="800"/>
      <c r="AI129" s="800"/>
    </row>
    <row r="130" spans="3:35">
      <c r="C130" s="800"/>
      <c r="D130" s="801"/>
      <c r="E130" s="801"/>
      <c r="F130" s="801"/>
      <c r="G130" s="801"/>
      <c r="H130" s="801"/>
      <c r="I130" s="801"/>
      <c r="J130" s="801"/>
      <c r="K130" s="801"/>
      <c r="L130" s="801"/>
      <c r="M130" s="801"/>
      <c r="N130" s="801"/>
      <c r="O130" s="801"/>
      <c r="P130" s="801"/>
      <c r="Q130" s="800"/>
      <c r="R130" s="800"/>
      <c r="S130" s="800"/>
      <c r="T130" s="801"/>
      <c r="U130" s="800"/>
      <c r="V130" s="800"/>
      <c r="W130" s="800"/>
      <c r="X130" s="800"/>
      <c r="Y130" s="800"/>
      <c r="Z130" s="800"/>
      <c r="AA130" s="800"/>
      <c r="AB130" s="800"/>
      <c r="AC130" s="800"/>
      <c r="AD130" s="800"/>
      <c r="AE130" s="800"/>
      <c r="AF130" s="800"/>
      <c r="AG130" s="800"/>
      <c r="AH130" s="800"/>
      <c r="AI130" s="800"/>
    </row>
    <row r="131" spans="3:35">
      <c r="C131" s="800"/>
      <c r="D131" s="801"/>
      <c r="E131" s="801"/>
      <c r="F131" s="801"/>
      <c r="G131" s="801"/>
      <c r="H131" s="801"/>
      <c r="I131" s="801"/>
      <c r="J131" s="801"/>
      <c r="K131" s="801"/>
      <c r="L131" s="801"/>
      <c r="M131" s="801"/>
      <c r="N131" s="801"/>
      <c r="O131" s="801"/>
      <c r="P131" s="801"/>
      <c r="Q131" s="800"/>
      <c r="R131" s="800"/>
      <c r="S131" s="800"/>
      <c r="T131" s="801"/>
      <c r="U131" s="800"/>
      <c r="V131" s="800"/>
      <c r="W131" s="800"/>
      <c r="X131" s="800"/>
      <c r="Y131" s="800"/>
      <c r="Z131" s="800"/>
      <c r="AA131" s="800"/>
      <c r="AB131" s="800"/>
      <c r="AC131" s="800"/>
      <c r="AD131" s="800"/>
      <c r="AE131" s="800"/>
      <c r="AF131" s="800"/>
      <c r="AG131" s="800"/>
      <c r="AH131" s="800"/>
      <c r="AI131" s="800"/>
    </row>
    <row r="132" spans="3:35">
      <c r="C132" s="800"/>
      <c r="D132" s="801"/>
      <c r="E132" s="801"/>
      <c r="F132" s="801"/>
      <c r="G132" s="801"/>
      <c r="H132" s="801"/>
      <c r="I132" s="801"/>
      <c r="J132" s="801"/>
      <c r="K132" s="801"/>
      <c r="L132" s="801"/>
      <c r="M132" s="801"/>
      <c r="N132" s="801"/>
      <c r="O132" s="801"/>
      <c r="P132" s="801"/>
      <c r="Q132" s="800"/>
      <c r="R132" s="800"/>
      <c r="S132" s="800"/>
      <c r="T132" s="801"/>
      <c r="U132" s="800"/>
      <c r="V132" s="800"/>
      <c r="W132" s="800"/>
      <c r="X132" s="800"/>
      <c r="Y132" s="800"/>
      <c r="Z132" s="800"/>
      <c r="AA132" s="800"/>
      <c r="AB132" s="800"/>
      <c r="AC132" s="800"/>
      <c r="AD132" s="800"/>
      <c r="AE132" s="800"/>
      <c r="AF132" s="800"/>
      <c r="AG132" s="800"/>
      <c r="AH132" s="800"/>
      <c r="AI132" s="800"/>
    </row>
    <row r="133" spans="3:35">
      <c r="C133" s="800"/>
      <c r="D133" s="801"/>
      <c r="E133" s="801"/>
      <c r="F133" s="801"/>
      <c r="G133" s="801"/>
      <c r="H133" s="801"/>
      <c r="I133" s="801"/>
      <c r="J133" s="801"/>
      <c r="K133" s="801"/>
      <c r="L133" s="801"/>
      <c r="M133" s="801"/>
      <c r="N133" s="801"/>
      <c r="O133" s="801"/>
      <c r="P133" s="801"/>
      <c r="Q133" s="800"/>
      <c r="R133" s="800"/>
      <c r="S133" s="800"/>
      <c r="T133" s="801"/>
      <c r="U133" s="800"/>
      <c r="V133" s="800"/>
      <c r="W133" s="800"/>
      <c r="X133" s="800"/>
      <c r="Y133" s="800"/>
      <c r="Z133" s="800"/>
      <c r="AA133" s="800"/>
      <c r="AB133" s="800"/>
      <c r="AC133" s="800"/>
      <c r="AD133" s="800"/>
      <c r="AE133" s="800"/>
      <c r="AF133" s="800"/>
      <c r="AG133" s="800"/>
      <c r="AH133" s="800"/>
      <c r="AI133" s="800"/>
    </row>
    <row r="134" spans="3:35">
      <c r="C134" s="800"/>
      <c r="D134" s="801"/>
      <c r="E134" s="801"/>
      <c r="F134" s="801"/>
      <c r="G134" s="801"/>
      <c r="H134" s="801"/>
      <c r="I134" s="801"/>
      <c r="J134" s="801"/>
      <c r="K134" s="801"/>
      <c r="L134" s="801"/>
      <c r="M134" s="801"/>
      <c r="N134" s="801"/>
      <c r="O134" s="801"/>
      <c r="P134" s="801"/>
      <c r="Q134" s="800"/>
      <c r="R134" s="800"/>
      <c r="S134" s="800"/>
      <c r="T134" s="801"/>
      <c r="U134" s="800"/>
      <c r="V134" s="800"/>
      <c r="W134" s="800"/>
      <c r="X134" s="800"/>
      <c r="Y134" s="800"/>
      <c r="Z134" s="800"/>
      <c r="AA134" s="800"/>
      <c r="AB134" s="800"/>
      <c r="AC134" s="800"/>
      <c r="AD134" s="800"/>
      <c r="AE134" s="800"/>
      <c r="AF134" s="800"/>
      <c r="AG134" s="800"/>
      <c r="AH134" s="800"/>
      <c r="AI134" s="800"/>
    </row>
    <row r="135" spans="3:35">
      <c r="C135" s="800"/>
      <c r="D135" s="801"/>
      <c r="E135" s="801"/>
      <c r="F135" s="801"/>
      <c r="G135" s="801"/>
      <c r="H135" s="801"/>
      <c r="I135" s="801"/>
      <c r="J135" s="801"/>
      <c r="K135" s="801"/>
      <c r="L135" s="801"/>
      <c r="M135" s="801"/>
      <c r="N135" s="801"/>
      <c r="O135" s="801"/>
      <c r="P135" s="801"/>
      <c r="Q135" s="800"/>
      <c r="R135" s="800"/>
      <c r="S135" s="800"/>
      <c r="T135" s="801"/>
      <c r="U135" s="800"/>
      <c r="V135" s="800"/>
      <c r="W135" s="800"/>
      <c r="X135" s="800"/>
      <c r="Y135" s="800"/>
      <c r="Z135" s="800"/>
      <c r="AA135" s="800"/>
      <c r="AB135" s="800"/>
      <c r="AC135" s="800"/>
      <c r="AD135" s="800"/>
      <c r="AE135" s="800"/>
      <c r="AF135" s="800"/>
      <c r="AG135" s="800"/>
      <c r="AH135" s="800"/>
      <c r="AI135" s="800"/>
    </row>
    <row r="136" spans="3:35">
      <c r="C136" s="800"/>
      <c r="D136" s="801"/>
      <c r="E136" s="801"/>
      <c r="F136" s="801"/>
      <c r="G136" s="801"/>
      <c r="H136" s="801"/>
      <c r="I136" s="801"/>
      <c r="J136" s="801"/>
      <c r="K136" s="801"/>
      <c r="L136" s="801"/>
      <c r="M136" s="801"/>
      <c r="N136" s="801"/>
      <c r="O136" s="801"/>
      <c r="P136" s="801"/>
      <c r="Q136" s="800"/>
      <c r="R136" s="800"/>
      <c r="S136" s="800"/>
      <c r="T136" s="801"/>
      <c r="U136" s="800"/>
      <c r="V136" s="800"/>
      <c r="W136" s="800"/>
      <c r="X136" s="800"/>
      <c r="Y136" s="800"/>
      <c r="Z136" s="800"/>
      <c r="AA136" s="800"/>
      <c r="AB136" s="800"/>
      <c r="AC136" s="800"/>
      <c r="AD136" s="800"/>
      <c r="AE136" s="800"/>
      <c r="AF136" s="800"/>
      <c r="AG136" s="800"/>
      <c r="AH136" s="800"/>
      <c r="AI136" s="800"/>
    </row>
    <row r="137" spans="3:35">
      <c r="C137" s="800"/>
      <c r="D137" s="801"/>
      <c r="E137" s="801"/>
      <c r="F137" s="801"/>
      <c r="G137" s="801"/>
      <c r="H137" s="801"/>
      <c r="I137" s="801"/>
      <c r="J137" s="801"/>
      <c r="K137" s="801"/>
      <c r="L137" s="801"/>
      <c r="M137" s="801"/>
      <c r="N137" s="801"/>
      <c r="O137" s="801"/>
      <c r="P137" s="801"/>
      <c r="Q137" s="800"/>
      <c r="R137" s="800"/>
      <c r="S137" s="800"/>
      <c r="T137" s="801"/>
      <c r="U137" s="800"/>
      <c r="V137" s="800"/>
      <c r="W137" s="800"/>
      <c r="X137" s="800"/>
      <c r="Y137" s="800"/>
      <c r="Z137" s="800"/>
      <c r="AA137" s="800"/>
      <c r="AB137" s="800"/>
      <c r="AC137" s="800"/>
      <c r="AD137" s="800"/>
      <c r="AE137" s="800"/>
      <c r="AF137" s="800"/>
      <c r="AG137" s="800"/>
      <c r="AH137" s="800"/>
      <c r="AI137" s="800"/>
    </row>
    <row r="138" spans="3:35">
      <c r="C138" s="800"/>
      <c r="D138" s="801"/>
      <c r="E138" s="801"/>
      <c r="F138" s="801"/>
      <c r="G138" s="801"/>
      <c r="H138" s="801"/>
      <c r="I138" s="801"/>
      <c r="J138" s="801"/>
      <c r="K138" s="801"/>
      <c r="L138" s="801"/>
      <c r="M138" s="801"/>
      <c r="N138" s="801"/>
      <c r="O138" s="801"/>
      <c r="P138" s="801"/>
      <c r="Q138" s="800"/>
      <c r="R138" s="800"/>
      <c r="S138" s="800"/>
      <c r="T138" s="801"/>
      <c r="U138" s="800"/>
      <c r="V138" s="800"/>
      <c r="W138" s="800"/>
      <c r="X138" s="800"/>
      <c r="Y138" s="800"/>
      <c r="Z138" s="800"/>
      <c r="AA138" s="800"/>
      <c r="AB138" s="800"/>
      <c r="AC138" s="800"/>
      <c r="AD138" s="800"/>
      <c r="AE138" s="800"/>
      <c r="AF138" s="800"/>
      <c r="AG138" s="800"/>
      <c r="AH138" s="800"/>
      <c r="AI138" s="800"/>
    </row>
    <row r="139" spans="3:35">
      <c r="C139" s="800"/>
      <c r="D139" s="801"/>
      <c r="E139" s="801"/>
      <c r="F139" s="801"/>
      <c r="G139" s="801"/>
      <c r="H139" s="801"/>
      <c r="I139" s="801"/>
      <c r="J139" s="801"/>
      <c r="K139" s="801"/>
      <c r="L139" s="801"/>
      <c r="M139" s="801"/>
      <c r="N139" s="801"/>
      <c r="O139" s="801"/>
      <c r="P139" s="801"/>
      <c r="Q139" s="800"/>
      <c r="R139" s="800"/>
      <c r="S139" s="800"/>
      <c r="T139" s="801"/>
      <c r="U139" s="800"/>
      <c r="V139" s="800"/>
      <c r="W139" s="800"/>
      <c r="X139" s="800"/>
      <c r="Y139" s="800"/>
      <c r="Z139" s="800"/>
      <c r="AA139" s="800"/>
      <c r="AB139" s="800"/>
      <c r="AC139" s="800"/>
      <c r="AD139" s="800"/>
      <c r="AE139" s="800"/>
      <c r="AF139" s="800"/>
      <c r="AG139" s="800"/>
      <c r="AH139" s="800"/>
      <c r="AI139" s="800"/>
    </row>
    <row r="140" spans="3:35">
      <c r="C140" s="800"/>
      <c r="D140" s="801"/>
      <c r="E140" s="801"/>
      <c r="F140" s="801"/>
      <c r="G140" s="801"/>
      <c r="H140" s="801"/>
      <c r="I140" s="801"/>
      <c r="J140" s="801"/>
      <c r="K140" s="801"/>
      <c r="L140" s="801"/>
      <c r="M140" s="801"/>
      <c r="N140" s="801"/>
      <c r="O140" s="801"/>
      <c r="P140" s="801"/>
      <c r="Q140" s="800"/>
      <c r="R140" s="800"/>
      <c r="S140" s="800"/>
      <c r="T140" s="801"/>
      <c r="U140" s="800"/>
      <c r="V140" s="800"/>
      <c r="W140" s="800"/>
      <c r="X140" s="800"/>
      <c r="Y140" s="800"/>
      <c r="Z140" s="800"/>
      <c r="AA140" s="800"/>
      <c r="AB140" s="800"/>
      <c r="AC140" s="800"/>
      <c r="AD140" s="800"/>
      <c r="AE140" s="800"/>
      <c r="AF140" s="800"/>
      <c r="AG140" s="800"/>
      <c r="AH140" s="800"/>
      <c r="AI140" s="800"/>
    </row>
    <row r="141" spans="3:35">
      <c r="C141" s="800"/>
      <c r="D141" s="801"/>
      <c r="E141" s="801"/>
      <c r="F141" s="801"/>
      <c r="G141" s="801"/>
      <c r="H141" s="801"/>
      <c r="I141" s="801"/>
      <c r="J141" s="801"/>
      <c r="K141" s="801"/>
      <c r="L141" s="801"/>
      <c r="M141" s="801"/>
      <c r="N141" s="801"/>
      <c r="O141" s="801"/>
      <c r="P141" s="801"/>
      <c r="Q141" s="800"/>
      <c r="R141" s="800"/>
      <c r="S141" s="800"/>
      <c r="T141" s="801"/>
      <c r="U141" s="800"/>
      <c r="V141" s="800"/>
      <c r="W141" s="800"/>
      <c r="X141" s="800"/>
      <c r="Y141" s="800"/>
      <c r="Z141" s="800"/>
      <c r="AA141" s="800"/>
      <c r="AB141" s="800"/>
      <c r="AC141" s="800"/>
      <c r="AD141" s="800"/>
      <c r="AE141" s="800"/>
      <c r="AF141" s="800"/>
      <c r="AG141" s="800"/>
      <c r="AH141" s="800"/>
      <c r="AI141" s="800"/>
    </row>
    <row r="142" spans="3:35">
      <c r="C142" s="800"/>
      <c r="D142" s="801"/>
      <c r="E142" s="801"/>
      <c r="F142" s="801"/>
      <c r="G142" s="801"/>
      <c r="H142" s="801"/>
      <c r="I142" s="801"/>
      <c r="J142" s="801"/>
      <c r="K142" s="801"/>
      <c r="L142" s="801"/>
      <c r="M142" s="801"/>
      <c r="N142" s="801"/>
      <c r="O142" s="801"/>
      <c r="P142" s="801"/>
      <c r="Q142" s="800"/>
      <c r="R142" s="800"/>
      <c r="S142" s="800"/>
      <c r="T142" s="801"/>
      <c r="U142" s="800"/>
      <c r="V142" s="800"/>
      <c r="W142" s="800"/>
      <c r="X142" s="800"/>
      <c r="Y142" s="800"/>
      <c r="Z142" s="800"/>
      <c r="AA142" s="800"/>
      <c r="AB142" s="800"/>
      <c r="AC142" s="800"/>
      <c r="AD142" s="800"/>
      <c r="AE142" s="800"/>
      <c r="AF142" s="800"/>
      <c r="AG142" s="800"/>
      <c r="AH142" s="800"/>
      <c r="AI142" s="800"/>
    </row>
    <row r="143" spans="3:35">
      <c r="C143" s="800"/>
      <c r="D143" s="801"/>
      <c r="E143" s="801"/>
      <c r="F143" s="801"/>
      <c r="G143" s="801"/>
      <c r="H143" s="801"/>
      <c r="I143" s="801"/>
      <c r="J143" s="801"/>
      <c r="K143" s="801"/>
      <c r="L143" s="801"/>
      <c r="M143" s="801"/>
      <c r="N143" s="801"/>
      <c r="O143" s="801"/>
      <c r="P143" s="801"/>
      <c r="Q143" s="800"/>
      <c r="R143" s="800"/>
      <c r="S143" s="800"/>
      <c r="T143" s="800"/>
      <c r="U143" s="800"/>
      <c r="V143" s="800"/>
      <c r="W143" s="800"/>
      <c r="X143" s="800"/>
      <c r="Y143" s="800"/>
      <c r="Z143" s="800"/>
      <c r="AA143" s="800"/>
      <c r="AB143" s="800"/>
      <c r="AC143" s="800"/>
      <c r="AD143" s="800"/>
      <c r="AE143" s="800"/>
      <c r="AF143" s="800"/>
      <c r="AG143" s="800"/>
      <c r="AH143" s="800"/>
      <c r="AI143" s="800"/>
    </row>
    <row r="144" spans="3:35">
      <c r="C144" s="800"/>
      <c r="D144" s="801"/>
      <c r="E144" s="801"/>
      <c r="F144" s="801"/>
      <c r="G144" s="801"/>
      <c r="H144" s="801"/>
      <c r="I144" s="801"/>
      <c r="J144" s="801"/>
      <c r="K144" s="801"/>
      <c r="L144" s="801"/>
      <c r="M144" s="801"/>
      <c r="N144" s="801"/>
      <c r="O144" s="801"/>
      <c r="P144" s="801"/>
      <c r="Q144" s="800"/>
      <c r="R144" s="800"/>
      <c r="S144" s="800"/>
      <c r="T144" s="800"/>
      <c r="U144" s="800"/>
      <c r="V144" s="800"/>
      <c r="W144" s="800"/>
      <c r="X144" s="800"/>
      <c r="Y144" s="800"/>
      <c r="Z144" s="800"/>
      <c r="AA144" s="800"/>
      <c r="AB144" s="800"/>
      <c r="AC144" s="800"/>
      <c r="AD144" s="800"/>
      <c r="AE144" s="800"/>
      <c r="AF144" s="800"/>
      <c r="AG144" s="800"/>
      <c r="AH144" s="800"/>
      <c r="AI144" s="800"/>
    </row>
    <row r="145" spans="3:35">
      <c r="C145" s="800"/>
      <c r="D145" s="801"/>
      <c r="E145" s="801"/>
      <c r="F145" s="801"/>
      <c r="G145" s="801"/>
      <c r="H145" s="801"/>
      <c r="I145" s="801"/>
      <c r="J145" s="801"/>
      <c r="K145" s="801"/>
      <c r="L145" s="801"/>
      <c r="M145" s="801"/>
      <c r="N145" s="801"/>
      <c r="O145" s="801"/>
      <c r="P145" s="801"/>
      <c r="Q145" s="800"/>
      <c r="R145" s="800"/>
      <c r="S145" s="800"/>
      <c r="T145" s="800"/>
      <c r="U145" s="800"/>
      <c r="V145" s="800"/>
      <c r="W145" s="800"/>
      <c r="X145" s="800"/>
      <c r="Y145" s="800"/>
      <c r="Z145" s="800"/>
      <c r="AA145" s="800"/>
      <c r="AB145" s="800"/>
      <c r="AC145" s="800"/>
      <c r="AD145" s="800"/>
      <c r="AE145" s="800"/>
      <c r="AF145" s="800"/>
      <c r="AG145" s="800"/>
      <c r="AH145" s="800"/>
      <c r="AI145" s="800"/>
    </row>
    <row r="146" spans="3:35">
      <c r="C146" s="800"/>
      <c r="D146" s="801"/>
      <c r="E146" s="801"/>
      <c r="F146" s="801"/>
      <c r="G146" s="801"/>
      <c r="H146" s="801"/>
      <c r="I146" s="801"/>
      <c r="J146" s="801"/>
      <c r="K146" s="801"/>
      <c r="L146" s="801"/>
      <c r="M146" s="801"/>
      <c r="N146" s="801"/>
      <c r="O146" s="801"/>
      <c r="P146" s="801"/>
      <c r="Q146" s="800"/>
      <c r="R146" s="800"/>
      <c r="S146" s="800"/>
      <c r="T146" s="800"/>
      <c r="U146" s="800"/>
      <c r="V146" s="800"/>
      <c r="W146" s="800"/>
      <c r="X146" s="800"/>
      <c r="Y146" s="800"/>
      <c r="Z146" s="800"/>
      <c r="AA146" s="800"/>
      <c r="AB146" s="800"/>
      <c r="AC146" s="800"/>
      <c r="AD146" s="800"/>
      <c r="AE146" s="800"/>
      <c r="AF146" s="800"/>
      <c r="AG146" s="800"/>
      <c r="AH146" s="800"/>
      <c r="AI146" s="800"/>
    </row>
    <row r="147" spans="3:35">
      <c r="C147" s="800"/>
      <c r="D147" s="801"/>
      <c r="E147" s="801"/>
      <c r="F147" s="801"/>
      <c r="G147" s="801"/>
      <c r="H147" s="801"/>
      <c r="I147" s="801"/>
      <c r="J147" s="801"/>
      <c r="K147" s="801"/>
      <c r="L147" s="801"/>
      <c r="M147" s="801"/>
      <c r="N147" s="801"/>
      <c r="O147" s="801"/>
      <c r="P147" s="801"/>
      <c r="Q147" s="800"/>
      <c r="R147" s="800"/>
      <c r="S147" s="800"/>
      <c r="T147" s="800"/>
      <c r="U147" s="800"/>
      <c r="V147" s="800"/>
      <c r="W147" s="800"/>
      <c r="X147" s="800"/>
      <c r="Y147" s="800"/>
      <c r="Z147" s="800"/>
      <c r="AA147" s="800"/>
      <c r="AB147" s="800"/>
      <c r="AC147" s="800"/>
      <c r="AD147" s="800"/>
      <c r="AE147" s="800"/>
      <c r="AF147" s="800"/>
      <c r="AG147" s="800"/>
      <c r="AH147" s="800"/>
      <c r="AI147" s="800"/>
    </row>
    <row r="148" spans="3:35">
      <c r="C148" s="800"/>
      <c r="D148" s="801"/>
      <c r="E148" s="801"/>
      <c r="F148" s="801"/>
      <c r="G148" s="801"/>
      <c r="H148" s="801"/>
      <c r="I148" s="801"/>
      <c r="J148" s="801"/>
      <c r="K148" s="801"/>
      <c r="L148" s="801"/>
      <c r="M148" s="801"/>
      <c r="N148" s="801"/>
      <c r="O148" s="801"/>
      <c r="P148" s="801"/>
      <c r="Q148" s="800"/>
      <c r="R148" s="800"/>
      <c r="S148" s="800"/>
      <c r="T148" s="800"/>
      <c r="U148" s="800"/>
      <c r="V148" s="800"/>
      <c r="W148" s="800"/>
      <c r="X148" s="800"/>
      <c r="Y148" s="800"/>
      <c r="Z148" s="800"/>
      <c r="AA148" s="800"/>
      <c r="AB148" s="800"/>
      <c r="AC148" s="800"/>
      <c r="AD148" s="800"/>
      <c r="AE148" s="800"/>
      <c r="AF148" s="800"/>
      <c r="AG148" s="800"/>
      <c r="AH148" s="800"/>
      <c r="AI148" s="800"/>
    </row>
    <row r="149" spans="3:35">
      <c r="C149" s="800"/>
      <c r="D149" s="801"/>
      <c r="E149" s="801"/>
      <c r="F149" s="801"/>
      <c r="G149" s="801"/>
      <c r="H149" s="801"/>
      <c r="I149" s="801"/>
      <c r="J149" s="801"/>
      <c r="K149" s="801"/>
      <c r="L149" s="801"/>
      <c r="M149" s="801"/>
      <c r="N149" s="801"/>
      <c r="O149" s="801"/>
      <c r="P149" s="801"/>
      <c r="Q149" s="800"/>
      <c r="R149" s="800"/>
      <c r="S149" s="800"/>
      <c r="T149" s="800"/>
      <c r="U149" s="800"/>
      <c r="V149" s="800"/>
      <c r="W149" s="800"/>
      <c r="X149" s="800"/>
      <c r="Y149" s="800"/>
      <c r="Z149" s="800"/>
      <c r="AA149" s="800"/>
      <c r="AB149" s="800"/>
      <c r="AC149" s="800"/>
      <c r="AD149" s="800"/>
      <c r="AE149" s="800"/>
      <c r="AF149" s="800"/>
      <c r="AG149" s="800"/>
      <c r="AH149" s="800"/>
      <c r="AI149" s="800"/>
    </row>
    <row r="150" spans="3:35">
      <c r="C150" s="800"/>
      <c r="D150" s="801"/>
      <c r="E150" s="801"/>
      <c r="F150" s="801"/>
      <c r="G150" s="801"/>
      <c r="H150" s="801"/>
      <c r="I150" s="801"/>
      <c r="J150" s="801"/>
      <c r="K150" s="801"/>
      <c r="L150" s="801"/>
      <c r="M150" s="801"/>
      <c r="N150" s="801"/>
      <c r="O150" s="801"/>
      <c r="P150" s="801"/>
      <c r="Q150" s="800"/>
      <c r="R150" s="800"/>
      <c r="S150" s="800"/>
      <c r="T150" s="800"/>
      <c r="U150" s="800"/>
      <c r="V150" s="800"/>
      <c r="W150" s="800"/>
      <c r="X150" s="800"/>
      <c r="Y150" s="800"/>
      <c r="Z150" s="800"/>
      <c r="AA150" s="800"/>
      <c r="AB150" s="800"/>
      <c r="AC150" s="800"/>
      <c r="AD150" s="800"/>
      <c r="AE150" s="800"/>
      <c r="AF150" s="800"/>
      <c r="AG150" s="800"/>
      <c r="AH150" s="800"/>
      <c r="AI150" s="800"/>
    </row>
    <row r="151" spans="3:35">
      <c r="C151" s="800"/>
      <c r="D151" s="801"/>
      <c r="E151" s="801"/>
      <c r="F151" s="801"/>
      <c r="G151" s="801"/>
      <c r="H151" s="801"/>
      <c r="I151" s="801"/>
      <c r="J151" s="801"/>
      <c r="K151" s="801"/>
      <c r="L151" s="801"/>
      <c r="M151" s="801"/>
      <c r="N151" s="801"/>
      <c r="O151" s="801"/>
      <c r="P151" s="801"/>
      <c r="Q151" s="800"/>
      <c r="R151" s="800"/>
      <c r="S151" s="800"/>
      <c r="T151" s="800"/>
      <c r="U151" s="800"/>
      <c r="V151" s="800"/>
      <c r="W151" s="800"/>
      <c r="X151" s="800"/>
      <c r="Y151" s="800"/>
      <c r="Z151" s="800"/>
      <c r="AA151" s="800"/>
      <c r="AB151" s="800"/>
      <c r="AC151" s="800"/>
      <c r="AD151" s="800"/>
      <c r="AE151" s="800"/>
      <c r="AF151" s="800"/>
      <c r="AG151" s="800"/>
      <c r="AH151" s="800"/>
      <c r="AI151" s="800"/>
    </row>
    <row r="152" spans="3:35">
      <c r="C152" s="800"/>
      <c r="D152" s="801"/>
      <c r="E152" s="801"/>
      <c r="F152" s="801"/>
      <c r="G152" s="801"/>
      <c r="H152" s="801"/>
      <c r="I152" s="801"/>
      <c r="J152" s="801"/>
      <c r="K152" s="801"/>
      <c r="L152" s="801"/>
      <c r="M152" s="801"/>
      <c r="N152" s="801"/>
      <c r="O152" s="801"/>
      <c r="P152" s="801"/>
      <c r="Q152" s="800"/>
      <c r="R152" s="800"/>
      <c r="S152" s="800"/>
      <c r="T152" s="800"/>
      <c r="U152" s="800"/>
      <c r="V152" s="800"/>
      <c r="W152" s="800"/>
      <c r="X152" s="800"/>
      <c r="Y152" s="800"/>
      <c r="Z152" s="800"/>
      <c r="AA152" s="800"/>
      <c r="AB152" s="800"/>
      <c r="AC152" s="800"/>
      <c r="AD152" s="800"/>
      <c r="AE152" s="800"/>
      <c r="AF152" s="800"/>
      <c r="AG152" s="800"/>
      <c r="AH152" s="800"/>
      <c r="AI152" s="800"/>
    </row>
    <row r="153" spans="3:35">
      <c r="C153" s="800"/>
      <c r="D153" s="801"/>
      <c r="E153" s="801"/>
      <c r="F153" s="801"/>
      <c r="G153" s="801"/>
      <c r="H153" s="801"/>
      <c r="I153" s="801"/>
      <c r="J153" s="801"/>
      <c r="K153" s="801"/>
      <c r="L153" s="801"/>
      <c r="M153" s="801"/>
      <c r="N153" s="801"/>
      <c r="O153" s="801"/>
      <c r="P153" s="801"/>
      <c r="Q153" s="800"/>
      <c r="R153" s="800"/>
      <c r="S153" s="800"/>
      <c r="T153" s="800"/>
      <c r="U153" s="800"/>
      <c r="V153" s="800"/>
      <c r="W153" s="800"/>
      <c r="X153" s="800"/>
      <c r="Y153" s="800"/>
      <c r="Z153" s="800"/>
      <c r="AA153" s="800"/>
      <c r="AB153" s="800"/>
      <c r="AC153" s="800"/>
      <c r="AD153" s="800"/>
      <c r="AE153" s="800"/>
      <c r="AF153" s="800"/>
      <c r="AG153" s="800"/>
      <c r="AH153" s="800"/>
      <c r="AI153" s="800"/>
    </row>
    <row r="154" spans="3:35">
      <c r="C154" s="800"/>
      <c r="D154" s="801"/>
      <c r="E154" s="801"/>
      <c r="F154" s="801"/>
      <c r="G154" s="801"/>
      <c r="H154" s="801"/>
      <c r="I154" s="801"/>
      <c r="J154" s="801"/>
      <c r="K154" s="801"/>
      <c r="L154" s="801"/>
      <c r="M154" s="801"/>
      <c r="N154" s="801"/>
      <c r="O154" s="801"/>
      <c r="P154" s="801"/>
      <c r="Q154" s="800"/>
      <c r="R154" s="800"/>
      <c r="S154" s="800"/>
      <c r="T154" s="800"/>
      <c r="U154" s="800"/>
      <c r="V154" s="800"/>
      <c r="W154" s="800"/>
      <c r="X154" s="800"/>
      <c r="Y154" s="800"/>
      <c r="Z154" s="800"/>
      <c r="AA154" s="800"/>
      <c r="AB154" s="800"/>
      <c r="AC154" s="800"/>
      <c r="AD154" s="800"/>
      <c r="AE154" s="800"/>
      <c r="AF154" s="800"/>
      <c r="AG154" s="800"/>
      <c r="AH154" s="800"/>
      <c r="AI154" s="800"/>
    </row>
    <row r="155" spans="3:35">
      <c r="C155" s="800"/>
      <c r="D155" s="801"/>
      <c r="E155" s="801"/>
      <c r="F155" s="801"/>
      <c r="G155" s="801"/>
      <c r="H155" s="801"/>
      <c r="I155" s="801"/>
      <c r="J155" s="801"/>
      <c r="K155" s="801"/>
      <c r="L155" s="801"/>
      <c r="M155" s="801"/>
      <c r="N155" s="801"/>
      <c r="O155" s="801"/>
      <c r="P155" s="801"/>
      <c r="Q155" s="800"/>
      <c r="R155" s="800"/>
      <c r="S155" s="800"/>
      <c r="T155" s="800"/>
      <c r="U155" s="800"/>
      <c r="V155" s="800"/>
      <c r="W155" s="800"/>
      <c r="X155" s="800"/>
      <c r="Y155" s="800"/>
      <c r="Z155" s="800"/>
      <c r="AA155" s="800"/>
      <c r="AB155" s="800"/>
      <c r="AC155" s="800"/>
      <c r="AD155" s="800"/>
      <c r="AE155" s="800"/>
      <c r="AF155" s="800"/>
      <c r="AG155" s="800"/>
      <c r="AH155" s="800"/>
      <c r="AI155" s="800"/>
    </row>
    <row r="156" spans="3:35">
      <c r="C156" s="800"/>
      <c r="D156" s="801"/>
      <c r="E156" s="801"/>
      <c r="F156" s="801"/>
      <c r="G156" s="801"/>
      <c r="H156" s="801"/>
      <c r="I156" s="801"/>
      <c r="J156" s="801"/>
      <c r="K156" s="801"/>
      <c r="L156" s="801"/>
      <c r="M156" s="801"/>
      <c r="N156" s="801"/>
      <c r="O156" s="801"/>
      <c r="P156" s="801"/>
      <c r="Q156" s="800"/>
      <c r="R156" s="800"/>
      <c r="S156" s="800"/>
      <c r="T156" s="800"/>
      <c r="U156" s="800"/>
      <c r="V156" s="800"/>
      <c r="W156" s="800"/>
      <c r="X156" s="800"/>
      <c r="Y156" s="800"/>
      <c r="Z156" s="800"/>
      <c r="AA156" s="800"/>
      <c r="AB156" s="800"/>
      <c r="AC156" s="800"/>
      <c r="AD156" s="800"/>
      <c r="AE156" s="800"/>
      <c r="AF156" s="800"/>
      <c r="AG156" s="800"/>
      <c r="AH156" s="800"/>
      <c r="AI156" s="800"/>
    </row>
    <row r="157" spans="3:35">
      <c r="C157" s="800"/>
      <c r="D157" s="801"/>
      <c r="E157" s="801"/>
      <c r="F157" s="801"/>
      <c r="G157" s="801"/>
      <c r="H157" s="801"/>
      <c r="I157" s="801"/>
      <c r="J157" s="801"/>
      <c r="K157" s="801"/>
      <c r="L157" s="801"/>
      <c r="M157" s="801"/>
      <c r="N157" s="801"/>
      <c r="O157" s="801"/>
      <c r="P157" s="801"/>
      <c r="Q157" s="800"/>
      <c r="R157" s="800"/>
      <c r="S157" s="800"/>
      <c r="T157" s="800"/>
      <c r="U157" s="800"/>
      <c r="V157" s="800"/>
      <c r="W157" s="800"/>
      <c r="X157" s="800"/>
      <c r="Y157" s="800"/>
      <c r="Z157" s="800"/>
      <c r="AA157" s="800"/>
      <c r="AB157" s="800"/>
      <c r="AC157" s="800"/>
      <c r="AD157" s="800"/>
      <c r="AE157" s="800"/>
      <c r="AF157" s="800"/>
      <c r="AG157" s="800"/>
      <c r="AH157" s="800"/>
      <c r="AI157" s="800"/>
    </row>
    <row r="158" spans="3:35">
      <c r="C158" s="800"/>
      <c r="D158" s="801"/>
      <c r="E158" s="801"/>
      <c r="F158" s="801"/>
      <c r="G158" s="801"/>
      <c r="H158" s="801"/>
      <c r="I158" s="801"/>
      <c r="J158" s="801"/>
      <c r="K158" s="801"/>
      <c r="L158" s="801"/>
      <c r="M158" s="801"/>
      <c r="N158" s="801"/>
      <c r="O158" s="801"/>
      <c r="P158" s="801"/>
      <c r="Q158" s="800"/>
      <c r="R158" s="800"/>
      <c r="S158" s="800"/>
      <c r="T158" s="800"/>
      <c r="U158" s="800"/>
      <c r="V158" s="800"/>
      <c r="W158" s="800"/>
      <c r="X158" s="800"/>
      <c r="Y158" s="800"/>
      <c r="Z158" s="800"/>
      <c r="AA158" s="800"/>
      <c r="AB158" s="800"/>
      <c r="AC158" s="800"/>
      <c r="AD158" s="800"/>
      <c r="AE158" s="800"/>
      <c r="AF158" s="800"/>
      <c r="AG158" s="800"/>
      <c r="AH158" s="800"/>
      <c r="AI158" s="800"/>
    </row>
    <row r="159" spans="3:35">
      <c r="C159" s="800"/>
      <c r="D159" s="801"/>
      <c r="E159" s="801"/>
      <c r="F159" s="801"/>
      <c r="G159" s="801"/>
      <c r="H159" s="801"/>
      <c r="I159" s="801"/>
      <c r="J159" s="801"/>
      <c r="K159" s="801"/>
      <c r="L159" s="801"/>
      <c r="M159" s="801"/>
      <c r="N159" s="801"/>
      <c r="O159" s="801"/>
      <c r="P159" s="801"/>
      <c r="Q159" s="800"/>
      <c r="R159" s="800"/>
      <c r="S159" s="800"/>
      <c r="T159" s="800"/>
      <c r="U159" s="800"/>
      <c r="V159" s="800"/>
      <c r="W159" s="800"/>
      <c r="X159" s="800"/>
      <c r="Y159" s="800"/>
      <c r="Z159" s="800"/>
      <c r="AA159" s="800"/>
      <c r="AB159" s="800"/>
      <c r="AC159" s="800"/>
      <c r="AD159" s="800"/>
      <c r="AE159" s="800"/>
      <c r="AF159" s="800"/>
      <c r="AG159" s="800"/>
      <c r="AH159" s="800"/>
      <c r="AI159" s="800"/>
    </row>
    <row r="160" spans="3:35">
      <c r="C160" s="800"/>
      <c r="D160" s="801"/>
      <c r="E160" s="801"/>
      <c r="F160" s="801"/>
      <c r="G160" s="801"/>
      <c r="H160" s="801"/>
      <c r="I160" s="801"/>
      <c r="J160" s="801"/>
      <c r="K160" s="801"/>
      <c r="L160" s="801"/>
      <c r="M160" s="801"/>
      <c r="N160" s="801"/>
      <c r="O160" s="801"/>
      <c r="P160" s="801"/>
      <c r="Q160" s="800"/>
      <c r="R160" s="800"/>
      <c r="S160" s="800"/>
      <c r="T160" s="800"/>
      <c r="U160" s="800"/>
      <c r="V160" s="800"/>
      <c r="W160" s="800"/>
      <c r="X160" s="800"/>
      <c r="Y160" s="800"/>
      <c r="Z160" s="800"/>
      <c r="AA160" s="800"/>
      <c r="AB160" s="800"/>
      <c r="AC160" s="800"/>
      <c r="AD160" s="800"/>
      <c r="AE160" s="800"/>
      <c r="AF160" s="800"/>
      <c r="AG160" s="800"/>
      <c r="AH160" s="800"/>
      <c r="AI160" s="800"/>
    </row>
    <row r="161" spans="3:35">
      <c r="C161" s="800"/>
      <c r="D161" s="801"/>
      <c r="E161" s="801"/>
      <c r="F161" s="801"/>
      <c r="G161" s="801"/>
      <c r="H161" s="801"/>
      <c r="I161" s="801"/>
      <c r="J161" s="801"/>
      <c r="K161" s="801"/>
      <c r="L161" s="801"/>
      <c r="M161" s="801"/>
      <c r="N161" s="801"/>
      <c r="O161" s="801"/>
      <c r="P161" s="801"/>
      <c r="Q161" s="800"/>
      <c r="R161" s="800"/>
      <c r="S161" s="800"/>
      <c r="T161" s="800"/>
      <c r="U161" s="800"/>
      <c r="V161" s="800"/>
      <c r="W161" s="800"/>
      <c r="X161" s="800"/>
      <c r="Y161" s="800"/>
      <c r="Z161" s="800"/>
      <c r="AA161" s="800"/>
      <c r="AB161" s="800"/>
      <c r="AC161" s="800"/>
      <c r="AD161" s="800"/>
      <c r="AE161" s="800"/>
      <c r="AF161" s="800"/>
      <c r="AG161" s="800"/>
      <c r="AH161" s="800"/>
      <c r="AI161" s="800"/>
    </row>
    <row r="162" spans="3:35">
      <c r="C162" s="800"/>
      <c r="D162" s="801"/>
      <c r="E162" s="801"/>
      <c r="F162" s="801"/>
      <c r="G162" s="801"/>
      <c r="H162" s="801"/>
      <c r="I162" s="801"/>
      <c r="J162" s="801"/>
      <c r="K162" s="801"/>
      <c r="L162" s="801"/>
      <c r="M162" s="801"/>
      <c r="N162" s="801"/>
      <c r="O162" s="801"/>
      <c r="P162" s="801"/>
      <c r="Q162" s="800"/>
      <c r="R162" s="800"/>
      <c r="S162" s="800"/>
      <c r="T162" s="800"/>
      <c r="U162" s="800"/>
      <c r="V162" s="800"/>
      <c r="W162" s="800"/>
      <c r="X162" s="800"/>
      <c r="Y162" s="800"/>
      <c r="Z162" s="800"/>
      <c r="AA162" s="800"/>
      <c r="AB162" s="800"/>
      <c r="AC162" s="800"/>
      <c r="AD162" s="800"/>
      <c r="AE162" s="800"/>
      <c r="AF162" s="800"/>
      <c r="AG162" s="800"/>
      <c r="AH162" s="800"/>
      <c r="AI162" s="800"/>
    </row>
    <row r="163" spans="3:35">
      <c r="C163" s="800"/>
      <c r="D163" s="801"/>
      <c r="E163" s="801"/>
      <c r="F163" s="801"/>
      <c r="G163" s="801"/>
      <c r="H163" s="801"/>
      <c r="I163" s="801"/>
      <c r="J163" s="801"/>
      <c r="K163" s="801"/>
      <c r="L163" s="801"/>
      <c r="M163" s="801"/>
      <c r="N163" s="801"/>
      <c r="O163" s="801"/>
      <c r="P163" s="801"/>
      <c r="Q163" s="800"/>
      <c r="R163" s="800"/>
      <c r="S163" s="800"/>
      <c r="T163" s="800"/>
      <c r="U163" s="800"/>
      <c r="V163" s="800"/>
      <c r="W163" s="800"/>
      <c r="X163" s="800"/>
      <c r="Y163" s="800"/>
      <c r="Z163" s="800"/>
      <c r="AA163" s="800"/>
      <c r="AB163" s="800"/>
      <c r="AC163" s="800"/>
      <c r="AD163" s="800"/>
      <c r="AE163" s="800"/>
      <c r="AF163" s="800"/>
      <c r="AG163" s="800"/>
      <c r="AH163" s="800"/>
      <c r="AI163" s="800"/>
    </row>
    <row r="164" spans="3:35">
      <c r="C164" s="800"/>
      <c r="D164" s="801"/>
      <c r="E164" s="801"/>
      <c r="F164" s="801"/>
      <c r="G164" s="801"/>
      <c r="H164" s="801"/>
      <c r="I164" s="801"/>
      <c r="J164" s="801"/>
      <c r="K164" s="801"/>
      <c r="L164" s="801"/>
      <c r="M164" s="801"/>
      <c r="N164" s="801"/>
      <c r="O164" s="801"/>
      <c r="P164" s="801"/>
      <c r="Q164" s="800"/>
      <c r="R164" s="800"/>
      <c r="S164" s="800"/>
      <c r="T164" s="800"/>
      <c r="U164" s="800"/>
      <c r="V164" s="800"/>
      <c r="W164" s="800"/>
      <c r="X164" s="800"/>
      <c r="Y164" s="800"/>
      <c r="Z164" s="800"/>
      <c r="AA164" s="800"/>
      <c r="AB164" s="800"/>
      <c r="AC164" s="800"/>
      <c r="AD164" s="800"/>
      <c r="AE164" s="800"/>
      <c r="AF164" s="800"/>
      <c r="AG164" s="800"/>
      <c r="AH164" s="800"/>
      <c r="AI164" s="800"/>
    </row>
    <row r="165" spans="3:35">
      <c r="C165" s="800"/>
      <c r="D165" s="801"/>
      <c r="E165" s="801"/>
      <c r="F165" s="801"/>
      <c r="G165" s="801"/>
      <c r="H165" s="801"/>
      <c r="I165" s="801"/>
      <c r="J165" s="801"/>
      <c r="K165" s="801"/>
      <c r="L165" s="801"/>
      <c r="M165" s="801"/>
      <c r="N165" s="801"/>
      <c r="O165" s="801"/>
      <c r="P165" s="801"/>
      <c r="Q165" s="800"/>
      <c r="R165" s="800"/>
      <c r="S165" s="800"/>
      <c r="T165" s="800"/>
      <c r="U165" s="800"/>
      <c r="V165" s="800"/>
      <c r="W165" s="800"/>
      <c r="X165" s="800"/>
      <c r="Y165" s="800"/>
      <c r="Z165" s="800"/>
      <c r="AA165" s="800"/>
      <c r="AB165" s="800"/>
      <c r="AC165" s="800"/>
      <c r="AD165" s="800"/>
      <c r="AE165" s="800"/>
      <c r="AF165" s="800"/>
      <c r="AG165" s="800"/>
      <c r="AH165" s="800"/>
      <c r="AI165" s="800"/>
    </row>
    <row r="166" spans="3:35">
      <c r="C166" s="800"/>
      <c r="D166" s="801"/>
      <c r="E166" s="801"/>
      <c r="F166" s="801"/>
      <c r="G166" s="801"/>
      <c r="H166" s="801"/>
      <c r="I166" s="801"/>
      <c r="J166" s="801"/>
      <c r="K166" s="801"/>
      <c r="L166" s="801"/>
      <c r="M166" s="801"/>
      <c r="N166" s="801"/>
      <c r="O166" s="801"/>
      <c r="P166" s="801"/>
      <c r="Q166" s="800"/>
      <c r="R166" s="800"/>
      <c r="S166" s="800"/>
      <c r="T166" s="800"/>
      <c r="U166" s="800"/>
      <c r="V166" s="800"/>
      <c r="W166" s="800"/>
      <c r="X166" s="800"/>
      <c r="Y166" s="800"/>
      <c r="Z166" s="800"/>
      <c r="AA166" s="800"/>
      <c r="AB166" s="800"/>
      <c r="AC166" s="800"/>
      <c r="AD166" s="800"/>
      <c r="AE166" s="800"/>
      <c r="AF166" s="800"/>
      <c r="AG166" s="800"/>
      <c r="AH166" s="800"/>
      <c r="AI166" s="800"/>
    </row>
    <row r="167" spans="3:35">
      <c r="C167" s="800"/>
      <c r="D167" s="801"/>
      <c r="E167" s="801"/>
      <c r="F167" s="801"/>
      <c r="G167" s="801"/>
      <c r="H167" s="801"/>
      <c r="I167" s="801"/>
      <c r="J167" s="801"/>
      <c r="K167" s="801"/>
      <c r="L167" s="801"/>
      <c r="M167" s="801"/>
      <c r="N167" s="801"/>
      <c r="O167" s="801"/>
      <c r="P167" s="801"/>
      <c r="Q167" s="800"/>
      <c r="R167" s="800"/>
      <c r="S167" s="800"/>
      <c r="T167" s="800"/>
      <c r="U167" s="800"/>
      <c r="V167" s="800"/>
      <c r="W167" s="800"/>
      <c r="X167" s="800"/>
      <c r="Y167" s="800"/>
      <c r="Z167" s="800"/>
      <c r="AA167" s="800"/>
      <c r="AB167" s="800"/>
      <c r="AC167" s="800"/>
      <c r="AD167" s="800"/>
      <c r="AE167" s="800"/>
      <c r="AF167" s="800"/>
      <c r="AG167" s="800"/>
      <c r="AH167" s="800"/>
      <c r="AI167" s="800"/>
    </row>
    <row r="168" spans="3:35">
      <c r="C168" s="800"/>
      <c r="D168" s="801"/>
      <c r="E168" s="801"/>
      <c r="F168" s="801"/>
      <c r="G168" s="801"/>
      <c r="H168" s="801"/>
      <c r="I168" s="801"/>
      <c r="J168" s="801"/>
      <c r="K168" s="801"/>
      <c r="L168" s="801"/>
      <c r="M168" s="801"/>
      <c r="N168" s="801"/>
      <c r="O168" s="801"/>
      <c r="P168" s="801"/>
      <c r="Q168" s="800"/>
      <c r="R168" s="800"/>
      <c r="S168" s="800"/>
      <c r="T168" s="800"/>
      <c r="U168" s="800"/>
      <c r="V168" s="800"/>
      <c r="W168" s="800"/>
      <c r="X168" s="800"/>
      <c r="Y168" s="800"/>
      <c r="Z168" s="800"/>
      <c r="AA168" s="800"/>
      <c r="AB168" s="800"/>
      <c r="AC168" s="800"/>
      <c r="AD168" s="800"/>
      <c r="AE168" s="800"/>
      <c r="AF168" s="800"/>
      <c r="AG168" s="800"/>
      <c r="AH168" s="800"/>
      <c r="AI168" s="800"/>
    </row>
    <row r="169" spans="3:35">
      <c r="C169" s="800"/>
      <c r="D169" s="801"/>
      <c r="E169" s="801"/>
      <c r="F169" s="801"/>
      <c r="G169" s="801"/>
      <c r="H169" s="801"/>
      <c r="I169" s="801"/>
      <c r="J169" s="801"/>
      <c r="K169" s="801"/>
      <c r="L169" s="801"/>
      <c r="M169" s="801"/>
      <c r="N169" s="801"/>
      <c r="O169" s="801"/>
      <c r="P169" s="801"/>
      <c r="Q169" s="800"/>
      <c r="R169" s="800"/>
      <c r="S169" s="800"/>
      <c r="T169" s="800"/>
      <c r="U169" s="800"/>
      <c r="V169" s="800"/>
      <c r="W169" s="800"/>
      <c r="X169" s="800"/>
      <c r="Y169" s="800"/>
      <c r="Z169" s="800"/>
      <c r="AA169" s="800"/>
      <c r="AB169" s="800"/>
      <c r="AC169" s="800"/>
      <c r="AD169" s="800"/>
      <c r="AE169" s="800"/>
      <c r="AF169" s="800"/>
      <c r="AG169" s="800"/>
      <c r="AH169" s="800"/>
      <c r="AI169" s="800"/>
    </row>
    <row r="170" spans="3:35">
      <c r="C170" s="800"/>
      <c r="D170" s="801"/>
      <c r="E170" s="801"/>
      <c r="F170" s="801"/>
      <c r="G170" s="801"/>
      <c r="H170" s="801"/>
      <c r="I170" s="801"/>
      <c r="J170" s="801"/>
      <c r="K170" s="801"/>
      <c r="L170" s="801"/>
      <c r="M170" s="801"/>
      <c r="N170" s="801"/>
      <c r="O170" s="801"/>
      <c r="P170" s="801"/>
      <c r="Q170" s="800"/>
      <c r="R170" s="800"/>
      <c r="S170" s="800"/>
      <c r="T170" s="800"/>
      <c r="U170" s="800"/>
      <c r="V170" s="800"/>
      <c r="W170" s="800"/>
      <c r="X170" s="800"/>
      <c r="Y170" s="800"/>
      <c r="Z170" s="800"/>
      <c r="AA170" s="800"/>
      <c r="AB170" s="800"/>
      <c r="AC170" s="800"/>
      <c r="AD170" s="800"/>
      <c r="AE170" s="800"/>
      <c r="AF170" s="800"/>
      <c r="AG170" s="800"/>
      <c r="AH170" s="800"/>
      <c r="AI170" s="800"/>
    </row>
    <row r="171" spans="3:35">
      <c r="C171" s="800"/>
      <c r="D171" s="801"/>
      <c r="E171" s="801"/>
      <c r="F171" s="801"/>
      <c r="G171" s="801"/>
      <c r="H171" s="801"/>
      <c r="I171" s="801"/>
      <c r="J171" s="801"/>
      <c r="K171" s="801"/>
      <c r="L171" s="801"/>
      <c r="M171" s="801"/>
      <c r="N171" s="801"/>
      <c r="O171" s="801"/>
      <c r="P171" s="801"/>
      <c r="Q171" s="800"/>
      <c r="R171" s="800"/>
      <c r="S171" s="800"/>
      <c r="T171" s="800"/>
      <c r="U171" s="800"/>
      <c r="V171" s="800"/>
      <c r="W171" s="800"/>
      <c r="X171" s="800"/>
      <c r="Y171" s="800"/>
      <c r="Z171" s="800"/>
      <c r="AA171" s="800"/>
      <c r="AB171" s="800"/>
      <c r="AC171" s="800"/>
      <c r="AD171" s="800"/>
      <c r="AE171" s="800"/>
      <c r="AF171" s="800"/>
      <c r="AG171" s="800"/>
      <c r="AH171" s="800"/>
      <c r="AI171" s="800"/>
    </row>
    <row r="172" spans="3:35">
      <c r="C172" s="800"/>
      <c r="D172" s="801"/>
      <c r="E172" s="801"/>
      <c r="F172" s="801"/>
      <c r="G172" s="801"/>
      <c r="H172" s="801"/>
      <c r="I172" s="801"/>
      <c r="J172" s="801"/>
      <c r="K172" s="801"/>
      <c r="L172" s="801"/>
      <c r="M172" s="801"/>
      <c r="N172" s="801"/>
      <c r="O172" s="801"/>
      <c r="P172" s="801"/>
      <c r="Q172" s="800"/>
      <c r="R172" s="800"/>
      <c r="S172" s="800"/>
      <c r="T172" s="800"/>
      <c r="U172" s="800"/>
      <c r="V172" s="800"/>
      <c r="W172" s="800"/>
      <c r="X172" s="800"/>
      <c r="Y172" s="800"/>
      <c r="Z172" s="800"/>
      <c r="AA172" s="800"/>
      <c r="AB172" s="800"/>
      <c r="AC172" s="800"/>
      <c r="AD172" s="800"/>
      <c r="AE172" s="800"/>
      <c r="AF172" s="800"/>
      <c r="AG172" s="800"/>
      <c r="AH172" s="800"/>
      <c r="AI172" s="800"/>
    </row>
    <row r="173" spans="3:35">
      <c r="C173" s="800"/>
      <c r="D173" s="801"/>
      <c r="E173" s="801"/>
      <c r="F173" s="801"/>
      <c r="G173" s="801"/>
      <c r="H173" s="801"/>
      <c r="I173" s="801"/>
      <c r="J173" s="801"/>
      <c r="K173" s="801"/>
      <c r="L173" s="801"/>
      <c r="M173" s="801"/>
      <c r="N173" s="801"/>
      <c r="O173" s="801"/>
      <c r="P173" s="801"/>
      <c r="Q173" s="800"/>
      <c r="R173" s="800"/>
      <c r="S173" s="800"/>
      <c r="T173" s="800"/>
      <c r="U173" s="800"/>
      <c r="V173" s="800"/>
      <c r="W173" s="800"/>
      <c r="X173" s="800"/>
      <c r="Y173" s="800"/>
      <c r="Z173" s="800"/>
      <c r="AA173" s="800"/>
      <c r="AB173" s="800"/>
      <c r="AC173" s="800"/>
      <c r="AD173" s="800"/>
      <c r="AE173" s="800"/>
      <c r="AF173" s="800"/>
      <c r="AG173" s="800"/>
      <c r="AH173" s="800"/>
      <c r="AI173" s="800"/>
    </row>
    <row r="174" spans="3:35">
      <c r="C174" s="800"/>
      <c r="D174" s="801"/>
      <c r="E174" s="801"/>
      <c r="F174" s="801"/>
      <c r="G174" s="801"/>
      <c r="H174" s="801"/>
      <c r="I174" s="801"/>
      <c r="J174" s="801"/>
      <c r="K174" s="801"/>
      <c r="L174" s="801"/>
      <c r="M174" s="801"/>
      <c r="N174" s="801"/>
      <c r="O174" s="801"/>
      <c r="P174" s="801"/>
      <c r="Q174" s="800"/>
      <c r="R174" s="800"/>
      <c r="S174" s="800"/>
      <c r="T174" s="800"/>
      <c r="U174" s="800"/>
      <c r="V174" s="800"/>
      <c r="W174" s="800"/>
      <c r="X174" s="800"/>
      <c r="Y174" s="800"/>
      <c r="Z174" s="800"/>
      <c r="AA174" s="800"/>
      <c r="AB174" s="800"/>
      <c r="AC174" s="800"/>
      <c r="AD174" s="800"/>
      <c r="AE174" s="800"/>
      <c r="AF174" s="800"/>
      <c r="AG174" s="800"/>
      <c r="AH174" s="800"/>
      <c r="AI174" s="800"/>
    </row>
    <row r="175" spans="3:35">
      <c r="C175" s="800"/>
      <c r="D175" s="801"/>
      <c r="E175" s="801"/>
      <c r="F175" s="801"/>
      <c r="G175" s="801"/>
      <c r="H175" s="801"/>
      <c r="I175" s="801"/>
      <c r="J175" s="801"/>
      <c r="K175" s="801"/>
      <c r="L175" s="801"/>
      <c r="M175" s="801"/>
      <c r="N175" s="801"/>
      <c r="O175" s="801"/>
      <c r="P175" s="801"/>
      <c r="Q175" s="800"/>
      <c r="R175" s="800"/>
      <c r="S175" s="800"/>
      <c r="T175" s="800"/>
      <c r="U175" s="800"/>
      <c r="V175" s="800"/>
      <c r="W175" s="800"/>
      <c r="X175" s="800"/>
      <c r="Y175" s="800"/>
      <c r="Z175" s="800"/>
      <c r="AA175" s="800"/>
      <c r="AB175" s="800"/>
      <c r="AC175" s="800"/>
      <c r="AD175" s="800"/>
      <c r="AE175" s="800"/>
      <c r="AF175" s="800"/>
      <c r="AG175" s="800"/>
      <c r="AH175" s="800"/>
      <c r="AI175" s="800"/>
    </row>
    <row r="176" spans="3:35">
      <c r="C176" s="800"/>
      <c r="D176" s="801"/>
      <c r="E176" s="801"/>
      <c r="F176" s="801"/>
      <c r="G176" s="801"/>
      <c r="H176" s="801"/>
      <c r="I176" s="801"/>
      <c r="J176" s="801"/>
      <c r="K176" s="801"/>
      <c r="L176" s="801"/>
      <c r="M176" s="801"/>
      <c r="N176" s="801"/>
      <c r="O176" s="801"/>
      <c r="P176" s="801"/>
      <c r="Q176" s="800"/>
      <c r="R176" s="800"/>
      <c r="S176" s="800"/>
      <c r="T176" s="800"/>
      <c r="U176" s="800"/>
      <c r="V176" s="800"/>
      <c r="W176" s="800"/>
      <c r="X176" s="800"/>
      <c r="Y176" s="800"/>
      <c r="Z176" s="800"/>
      <c r="AA176" s="800"/>
      <c r="AB176" s="800"/>
      <c r="AC176" s="800"/>
      <c r="AD176" s="800"/>
      <c r="AE176" s="800"/>
      <c r="AF176" s="800"/>
      <c r="AG176" s="800"/>
      <c r="AH176" s="800"/>
      <c r="AI176" s="800"/>
    </row>
    <row r="177" spans="3:35">
      <c r="C177" s="800"/>
      <c r="D177" s="801"/>
      <c r="E177" s="801"/>
      <c r="F177" s="801"/>
      <c r="G177" s="801"/>
      <c r="H177" s="801"/>
      <c r="I177" s="801"/>
      <c r="J177" s="801"/>
      <c r="K177" s="801"/>
      <c r="L177" s="801"/>
      <c r="M177" s="801"/>
      <c r="N177" s="801"/>
      <c r="O177" s="801"/>
      <c r="P177" s="801"/>
      <c r="Q177" s="800"/>
      <c r="R177" s="800"/>
      <c r="S177" s="800"/>
      <c r="T177" s="800"/>
      <c r="U177" s="800"/>
      <c r="V177" s="800"/>
      <c r="W177" s="800"/>
      <c r="X177" s="800"/>
      <c r="Y177" s="800"/>
      <c r="Z177" s="800"/>
      <c r="AA177" s="800"/>
      <c r="AB177" s="800"/>
      <c r="AC177" s="800"/>
      <c r="AD177" s="800"/>
      <c r="AE177" s="800"/>
      <c r="AF177" s="800"/>
      <c r="AG177" s="800"/>
      <c r="AH177" s="800"/>
      <c r="AI177" s="800"/>
    </row>
    <row r="178" spans="3:35">
      <c r="C178" s="800"/>
      <c r="D178" s="801"/>
      <c r="E178" s="801"/>
      <c r="F178" s="801"/>
      <c r="G178" s="801"/>
      <c r="H178" s="801"/>
      <c r="I178" s="801"/>
      <c r="J178" s="801"/>
      <c r="K178" s="801"/>
      <c r="L178" s="801"/>
      <c r="M178" s="801"/>
      <c r="N178" s="801"/>
      <c r="O178" s="801"/>
      <c r="P178" s="801"/>
      <c r="Q178" s="800"/>
      <c r="R178" s="800"/>
      <c r="S178" s="800"/>
      <c r="T178" s="800"/>
      <c r="U178" s="800"/>
      <c r="V178" s="800"/>
      <c r="W178" s="800"/>
      <c r="X178" s="800"/>
      <c r="Y178" s="800"/>
      <c r="Z178" s="800"/>
      <c r="AA178" s="800"/>
      <c r="AB178" s="800"/>
      <c r="AC178" s="800"/>
      <c r="AD178" s="800"/>
      <c r="AE178" s="800"/>
      <c r="AF178" s="800"/>
      <c r="AG178" s="800"/>
      <c r="AH178" s="800"/>
      <c r="AI178" s="800"/>
    </row>
    <row r="179" spans="3:35">
      <c r="C179" s="800"/>
      <c r="D179" s="801"/>
      <c r="E179" s="801"/>
      <c r="F179" s="801"/>
      <c r="G179" s="801"/>
      <c r="H179" s="801"/>
      <c r="I179" s="801"/>
      <c r="J179" s="801"/>
      <c r="K179" s="801"/>
      <c r="L179" s="801"/>
      <c r="M179" s="801"/>
      <c r="N179" s="801"/>
      <c r="O179" s="801"/>
      <c r="P179" s="801"/>
      <c r="Q179" s="800"/>
      <c r="R179" s="800"/>
      <c r="S179" s="800"/>
      <c r="T179" s="800"/>
      <c r="U179" s="800"/>
      <c r="V179" s="800"/>
      <c r="W179" s="800"/>
      <c r="X179" s="800"/>
      <c r="Y179" s="800"/>
      <c r="Z179" s="800"/>
      <c r="AA179" s="800"/>
      <c r="AB179" s="800"/>
      <c r="AC179" s="800"/>
      <c r="AD179" s="800"/>
      <c r="AE179" s="800"/>
      <c r="AF179" s="800"/>
      <c r="AG179" s="800"/>
      <c r="AH179" s="800"/>
      <c r="AI179" s="800"/>
    </row>
    <row r="180" spans="3:35">
      <c r="C180" s="800"/>
      <c r="D180" s="801"/>
      <c r="E180" s="801"/>
      <c r="F180" s="801"/>
      <c r="G180" s="801"/>
      <c r="H180" s="801"/>
      <c r="I180" s="801"/>
      <c r="J180" s="801"/>
      <c r="K180" s="801"/>
      <c r="L180" s="801"/>
      <c r="M180" s="801"/>
      <c r="N180" s="801"/>
      <c r="O180" s="801"/>
      <c r="P180" s="801"/>
      <c r="Q180" s="800"/>
      <c r="R180" s="800"/>
      <c r="S180" s="800"/>
      <c r="T180" s="800"/>
      <c r="U180" s="800"/>
      <c r="V180" s="800"/>
      <c r="W180" s="800"/>
      <c r="X180" s="800"/>
      <c r="Y180" s="800"/>
      <c r="Z180" s="800"/>
      <c r="AA180" s="800"/>
      <c r="AB180" s="800"/>
      <c r="AC180" s="800"/>
      <c r="AD180" s="800"/>
      <c r="AE180" s="800"/>
      <c r="AF180" s="800"/>
      <c r="AG180" s="800"/>
      <c r="AH180" s="800"/>
      <c r="AI180" s="800"/>
    </row>
    <row r="181" spans="3:35">
      <c r="C181" s="800"/>
      <c r="D181" s="801"/>
      <c r="E181" s="801"/>
      <c r="F181" s="801"/>
      <c r="G181" s="801"/>
      <c r="H181" s="801"/>
      <c r="I181" s="801"/>
      <c r="J181" s="801"/>
      <c r="K181" s="801"/>
      <c r="L181" s="801"/>
      <c r="M181" s="801"/>
      <c r="N181" s="801"/>
      <c r="O181" s="801"/>
      <c r="P181" s="801"/>
      <c r="Q181" s="800"/>
      <c r="R181" s="800"/>
      <c r="S181" s="800"/>
      <c r="T181" s="800"/>
      <c r="U181" s="800"/>
      <c r="V181" s="800"/>
      <c r="W181" s="800"/>
      <c r="X181" s="800"/>
      <c r="Y181" s="800"/>
      <c r="Z181" s="800"/>
      <c r="AA181" s="800"/>
      <c r="AB181" s="800"/>
      <c r="AC181" s="800"/>
      <c r="AD181" s="800"/>
      <c r="AE181" s="800"/>
      <c r="AF181" s="800"/>
      <c r="AG181" s="800"/>
      <c r="AH181" s="800"/>
      <c r="AI181" s="800"/>
    </row>
    <row r="182" spans="3:35">
      <c r="C182" s="800"/>
      <c r="D182" s="801"/>
      <c r="E182" s="801"/>
      <c r="F182" s="801"/>
      <c r="G182" s="801"/>
      <c r="H182" s="801"/>
      <c r="I182" s="801"/>
      <c r="J182" s="801"/>
      <c r="K182" s="801"/>
      <c r="L182" s="801"/>
      <c r="M182" s="801"/>
      <c r="N182" s="801"/>
      <c r="O182" s="801"/>
      <c r="P182" s="801"/>
      <c r="Q182" s="800"/>
      <c r="R182" s="800"/>
      <c r="S182" s="800"/>
      <c r="T182" s="800"/>
      <c r="U182" s="800"/>
      <c r="V182" s="800"/>
      <c r="W182" s="800"/>
      <c r="X182" s="800"/>
      <c r="Y182" s="800"/>
      <c r="Z182" s="800"/>
      <c r="AA182" s="800"/>
      <c r="AB182" s="800"/>
      <c r="AC182" s="800"/>
      <c r="AD182" s="800"/>
      <c r="AE182" s="800"/>
      <c r="AF182" s="800"/>
      <c r="AG182" s="800"/>
      <c r="AH182" s="800"/>
      <c r="AI182" s="800"/>
    </row>
    <row r="183" spans="3:35">
      <c r="C183" s="800"/>
      <c r="D183" s="801"/>
      <c r="E183" s="801"/>
      <c r="F183" s="801"/>
      <c r="G183" s="801"/>
      <c r="H183" s="801"/>
      <c r="I183" s="801"/>
      <c r="J183" s="801"/>
      <c r="K183" s="801"/>
      <c r="L183" s="801"/>
      <c r="M183" s="801"/>
      <c r="N183" s="801"/>
      <c r="O183" s="801"/>
      <c r="P183" s="801"/>
      <c r="Q183" s="800"/>
      <c r="R183" s="800"/>
      <c r="S183" s="800"/>
      <c r="T183" s="800"/>
      <c r="U183" s="800"/>
      <c r="V183" s="800"/>
      <c r="W183" s="800"/>
      <c r="X183" s="800"/>
      <c r="Y183" s="800"/>
      <c r="Z183" s="800"/>
      <c r="AA183" s="800"/>
      <c r="AB183" s="800"/>
      <c r="AC183" s="800"/>
      <c r="AD183" s="800"/>
      <c r="AE183" s="800"/>
      <c r="AF183" s="800"/>
      <c r="AG183" s="800"/>
      <c r="AH183" s="800"/>
      <c r="AI183" s="800"/>
    </row>
    <row r="184" spans="3:35">
      <c r="C184" s="800"/>
      <c r="D184" s="801"/>
      <c r="E184" s="801"/>
      <c r="F184" s="801"/>
      <c r="G184" s="801"/>
      <c r="H184" s="801"/>
      <c r="I184" s="801"/>
      <c r="J184" s="801"/>
      <c r="K184" s="801"/>
      <c r="L184" s="801"/>
      <c r="M184" s="801"/>
      <c r="N184" s="801"/>
      <c r="O184" s="801"/>
      <c r="P184" s="801"/>
      <c r="Q184" s="800"/>
      <c r="R184" s="800"/>
      <c r="S184" s="800"/>
      <c r="T184" s="800"/>
      <c r="U184" s="800"/>
      <c r="V184" s="800"/>
      <c r="W184" s="800"/>
      <c r="X184" s="800"/>
      <c r="Y184" s="800"/>
      <c r="Z184" s="800"/>
      <c r="AA184" s="800"/>
      <c r="AB184" s="800"/>
      <c r="AC184" s="800"/>
      <c r="AD184" s="800"/>
      <c r="AE184" s="800"/>
      <c r="AF184" s="800"/>
      <c r="AG184" s="800"/>
      <c r="AH184" s="800"/>
      <c r="AI184" s="800"/>
    </row>
    <row r="185" spans="3:35">
      <c r="C185" s="800"/>
      <c r="D185" s="801"/>
      <c r="E185" s="801"/>
      <c r="F185" s="801"/>
      <c r="G185" s="801"/>
      <c r="H185" s="801"/>
      <c r="I185" s="801"/>
      <c r="J185" s="801"/>
      <c r="K185" s="801"/>
      <c r="L185" s="801"/>
      <c r="M185" s="801"/>
      <c r="N185" s="801"/>
      <c r="O185" s="801"/>
      <c r="P185" s="801"/>
      <c r="Q185" s="800"/>
      <c r="R185" s="800"/>
      <c r="S185" s="800"/>
      <c r="T185" s="800"/>
      <c r="U185" s="800"/>
      <c r="V185" s="800"/>
      <c r="W185" s="800"/>
      <c r="X185" s="800"/>
      <c r="Y185" s="800"/>
      <c r="Z185" s="800"/>
      <c r="AA185" s="800"/>
      <c r="AB185" s="800"/>
      <c r="AC185" s="800"/>
      <c r="AD185" s="800"/>
      <c r="AE185" s="800"/>
      <c r="AF185" s="800"/>
      <c r="AG185" s="800"/>
      <c r="AH185" s="800"/>
      <c r="AI185" s="800"/>
    </row>
    <row r="186" spans="3:35">
      <c r="C186" s="800"/>
      <c r="D186" s="801"/>
      <c r="E186" s="801"/>
      <c r="F186" s="801"/>
      <c r="G186" s="801"/>
      <c r="H186" s="801"/>
      <c r="I186" s="801"/>
      <c r="J186" s="801"/>
      <c r="K186" s="801"/>
      <c r="L186" s="801"/>
      <c r="M186" s="801"/>
      <c r="N186" s="801"/>
      <c r="O186" s="801"/>
      <c r="P186" s="801"/>
      <c r="Q186" s="800"/>
      <c r="R186" s="800"/>
      <c r="S186" s="800"/>
      <c r="T186" s="800"/>
      <c r="U186" s="800"/>
      <c r="V186" s="800"/>
      <c r="W186" s="800"/>
      <c r="X186" s="800"/>
      <c r="Y186" s="800"/>
      <c r="Z186" s="800"/>
      <c r="AA186" s="800"/>
      <c r="AB186" s="800"/>
      <c r="AC186" s="800"/>
      <c r="AD186" s="800"/>
      <c r="AE186" s="800"/>
      <c r="AF186" s="800"/>
      <c r="AG186" s="800"/>
      <c r="AH186" s="800"/>
      <c r="AI186" s="800"/>
    </row>
    <row r="187" spans="3:35">
      <c r="C187" s="800"/>
      <c r="D187" s="801"/>
      <c r="E187" s="801"/>
      <c r="F187" s="801"/>
      <c r="G187" s="801"/>
      <c r="H187" s="801"/>
      <c r="I187" s="801"/>
      <c r="J187" s="801"/>
      <c r="K187" s="801"/>
      <c r="L187" s="801"/>
      <c r="M187" s="801"/>
      <c r="N187" s="801"/>
      <c r="O187" s="801"/>
      <c r="P187" s="801"/>
      <c r="Q187" s="800"/>
      <c r="R187" s="800"/>
      <c r="S187" s="800"/>
      <c r="T187" s="800"/>
      <c r="U187" s="800"/>
      <c r="V187" s="800"/>
      <c r="W187" s="800"/>
      <c r="X187" s="800"/>
      <c r="Y187" s="800"/>
      <c r="Z187" s="800"/>
      <c r="AA187" s="800"/>
      <c r="AB187" s="800"/>
      <c r="AC187" s="800"/>
      <c r="AD187" s="800"/>
      <c r="AE187" s="800"/>
      <c r="AF187" s="800"/>
      <c r="AG187" s="800"/>
      <c r="AH187" s="800"/>
      <c r="AI187" s="800"/>
    </row>
    <row r="188" spans="3:35">
      <c r="C188" s="800"/>
      <c r="D188" s="801"/>
      <c r="E188" s="801"/>
      <c r="F188" s="801"/>
      <c r="G188" s="801"/>
      <c r="H188" s="801"/>
      <c r="I188" s="801"/>
      <c r="J188" s="801"/>
      <c r="K188" s="801"/>
      <c r="L188" s="801"/>
      <c r="M188" s="801"/>
      <c r="N188" s="801"/>
      <c r="O188" s="801"/>
      <c r="P188" s="801"/>
      <c r="Q188" s="800"/>
      <c r="R188" s="800"/>
      <c r="S188" s="800"/>
      <c r="T188" s="800"/>
      <c r="U188" s="800"/>
      <c r="V188" s="800"/>
      <c r="W188" s="800"/>
      <c r="X188" s="800"/>
      <c r="Y188" s="800"/>
      <c r="Z188" s="800"/>
      <c r="AA188" s="800"/>
      <c r="AB188" s="800"/>
      <c r="AC188" s="800"/>
      <c r="AD188" s="800"/>
      <c r="AE188" s="800"/>
      <c r="AF188" s="800"/>
      <c r="AG188" s="800"/>
      <c r="AH188" s="800"/>
      <c r="AI188" s="800"/>
    </row>
    <row r="189" spans="3:35">
      <c r="C189" s="800"/>
      <c r="D189" s="801"/>
      <c r="E189" s="801"/>
      <c r="F189" s="801"/>
      <c r="G189" s="801"/>
      <c r="H189" s="801"/>
      <c r="I189" s="801"/>
      <c r="J189" s="801"/>
      <c r="K189" s="801"/>
      <c r="L189" s="801"/>
      <c r="M189" s="801"/>
      <c r="N189" s="801"/>
      <c r="O189" s="801"/>
      <c r="P189" s="801"/>
      <c r="Q189" s="800"/>
      <c r="R189" s="800"/>
      <c r="S189" s="800"/>
      <c r="T189" s="800"/>
      <c r="U189" s="800"/>
      <c r="V189" s="800"/>
      <c r="W189" s="800"/>
      <c r="X189" s="800"/>
      <c r="Y189" s="800"/>
      <c r="Z189" s="800"/>
      <c r="AA189" s="800"/>
      <c r="AB189" s="800"/>
      <c r="AC189" s="800"/>
      <c r="AD189" s="800"/>
      <c r="AE189" s="800"/>
      <c r="AF189" s="800"/>
      <c r="AG189" s="800"/>
      <c r="AH189" s="800"/>
      <c r="AI189" s="800"/>
    </row>
    <row r="190" spans="3:35">
      <c r="C190" s="800"/>
      <c r="D190" s="801"/>
      <c r="E190" s="801"/>
      <c r="F190" s="801"/>
      <c r="G190" s="801"/>
      <c r="H190" s="801"/>
      <c r="I190" s="801"/>
      <c r="J190" s="801"/>
      <c r="K190" s="801"/>
      <c r="L190" s="801"/>
      <c r="M190" s="801"/>
      <c r="N190" s="801"/>
      <c r="O190" s="801"/>
      <c r="P190" s="801"/>
      <c r="Q190" s="800"/>
      <c r="R190" s="800"/>
      <c r="S190" s="800"/>
      <c r="T190" s="800"/>
      <c r="U190" s="800"/>
      <c r="V190" s="800"/>
      <c r="W190" s="800"/>
      <c r="X190" s="800"/>
      <c r="Y190" s="800"/>
      <c r="Z190" s="800"/>
      <c r="AA190" s="800"/>
      <c r="AB190" s="800"/>
      <c r="AC190" s="800"/>
      <c r="AD190" s="800"/>
      <c r="AE190" s="800"/>
      <c r="AF190" s="800"/>
      <c r="AG190" s="800"/>
      <c r="AH190" s="800"/>
      <c r="AI190" s="800"/>
    </row>
    <row r="191" spans="3:35">
      <c r="C191" s="800"/>
      <c r="D191" s="801"/>
      <c r="E191" s="801"/>
      <c r="F191" s="801"/>
      <c r="G191" s="801"/>
      <c r="H191" s="801"/>
      <c r="I191" s="801"/>
      <c r="J191" s="801"/>
      <c r="K191" s="801"/>
      <c r="L191" s="801"/>
      <c r="M191" s="801"/>
      <c r="N191" s="801"/>
      <c r="O191" s="801"/>
      <c r="P191" s="801"/>
      <c r="Q191" s="800"/>
      <c r="R191" s="800"/>
      <c r="S191" s="800"/>
      <c r="T191" s="800"/>
      <c r="U191" s="800"/>
      <c r="V191" s="800"/>
      <c r="W191" s="800"/>
      <c r="X191" s="800"/>
      <c r="Y191" s="800"/>
      <c r="Z191" s="800"/>
      <c r="AA191" s="800"/>
      <c r="AB191" s="800"/>
      <c r="AC191" s="800"/>
      <c r="AD191" s="800"/>
      <c r="AE191" s="800"/>
      <c r="AF191" s="800"/>
      <c r="AG191" s="800"/>
      <c r="AH191" s="800"/>
      <c r="AI191" s="800"/>
    </row>
    <row r="192" spans="3:35">
      <c r="C192" s="800"/>
      <c r="D192" s="801"/>
      <c r="E192" s="801"/>
      <c r="F192" s="801"/>
      <c r="G192" s="801"/>
      <c r="H192" s="801"/>
      <c r="I192" s="801"/>
      <c r="J192" s="801"/>
      <c r="K192" s="801"/>
      <c r="L192" s="801"/>
      <c r="M192" s="801"/>
      <c r="N192" s="801"/>
      <c r="O192" s="801"/>
      <c r="P192" s="801"/>
      <c r="Q192" s="800"/>
      <c r="R192" s="800"/>
      <c r="S192" s="800"/>
      <c r="T192" s="800"/>
      <c r="U192" s="800"/>
      <c r="V192" s="800"/>
      <c r="W192" s="800"/>
      <c r="X192" s="800"/>
      <c r="Y192" s="800"/>
      <c r="Z192" s="800"/>
      <c r="AA192" s="800"/>
      <c r="AB192" s="800"/>
      <c r="AC192" s="800"/>
      <c r="AD192" s="800"/>
      <c r="AE192" s="800"/>
      <c r="AF192" s="800"/>
      <c r="AG192" s="800"/>
      <c r="AH192" s="800"/>
      <c r="AI192" s="800"/>
    </row>
    <row r="193" spans="3:35">
      <c r="C193" s="800"/>
      <c r="D193" s="801"/>
      <c r="E193" s="801"/>
      <c r="F193" s="801"/>
      <c r="G193" s="801"/>
      <c r="H193" s="801"/>
      <c r="I193" s="801"/>
      <c r="J193" s="801"/>
      <c r="K193" s="801"/>
      <c r="L193" s="801"/>
      <c r="M193" s="801"/>
      <c r="N193" s="801"/>
      <c r="O193" s="801"/>
      <c r="P193" s="801"/>
      <c r="Q193" s="800"/>
      <c r="R193" s="800"/>
      <c r="S193" s="800"/>
      <c r="T193" s="800"/>
      <c r="U193" s="800"/>
      <c r="V193" s="800"/>
      <c r="W193" s="800"/>
      <c r="X193" s="800"/>
      <c r="Y193" s="800"/>
      <c r="Z193" s="800"/>
      <c r="AA193" s="800"/>
      <c r="AB193" s="800"/>
      <c r="AC193" s="800"/>
      <c r="AD193" s="800"/>
      <c r="AE193" s="800"/>
      <c r="AF193" s="800"/>
      <c r="AG193" s="800"/>
      <c r="AH193" s="800"/>
      <c r="AI193" s="800"/>
    </row>
    <row r="194" spans="3:35">
      <c r="C194" s="800"/>
      <c r="D194" s="801"/>
      <c r="E194" s="801"/>
      <c r="F194" s="801"/>
      <c r="G194" s="801"/>
      <c r="H194" s="801"/>
      <c r="I194" s="801"/>
      <c r="J194" s="801"/>
      <c r="K194" s="801"/>
      <c r="L194" s="801"/>
      <c r="M194" s="801"/>
      <c r="N194" s="801"/>
      <c r="O194" s="801"/>
      <c r="P194" s="801"/>
      <c r="Q194" s="800"/>
      <c r="R194" s="800"/>
      <c r="S194" s="800"/>
      <c r="T194" s="800"/>
      <c r="U194" s="800"/>
      <c r="V194" s="800"/>
      <c r="W194" s="800"/>
      <c r="X194" s="800"/>
      <c r="Y194" s="800"/>
      <c r="Z194" s="800"/>
      <c r="AA194" s="800"/>
      <c r="AB194" s="800"/>
      <c r="AC194" s="800"/>
      <c r="AD194" s="800"/>
      <c r="AE194" s="800"/>
      <c r="AF194" s="800"/>
      <c r="AG194" s="800"/>
      <c r="AH194" s="800"/>
      <c r="AI194" s="800"/>
    </row>
    <row r="195" spans="3:35">
      <c r="C195" s="800"/>
      <c r="D195" s="801"/>
      <c r="E195" s="801"/>
      <c r="F195" s="801"/>
      <c r="G195" s="801"/>
      <c r="H195" s="801"/>
      <c r="I195" s="801"/>
      <c r="J195" s="801"/>
      <c r="K195" s="801"/>
      <c r="L195" s="801"/>
      <c r="M195" s="801"/>
      <c r="N195" s="801"/>
      <c r="O195" s="801"/>
      <c r="P195" s="801"/>
      <c r="Q195" s="800"/>
      <c r="R195" s="800"/>
      <c r="S195" s="800"/>
      <c r="T195" s="800"/>
      <c r="U195" s="800"/>
      <c r="V195" s="800"/>
      <c r="W195" s="800"/>
      <c r="X195" s="800"/>
      <c r="Y195" s="800"/>
      <c r="Z195" s="800"/>
      <c r="AA195" s="800"/>
      <c r="AB195" s="800"/>
      <c r="AC195" s="800"/>
      <c r="AD195" s="800"/>
      <c r="AE195" s="800"/>
      <c r="AF195" s="800"/>
      <c r="AG195" s="800"/>
      <c r="AH195" s="800"/>
      <c r="AI195" s="800"/>
    </row>
    <row r="196" spans="3:35">
      <c r="C196" s="800"/>
      <c r="D196" s="801"/>
      <c r="E196" s="801"/>
      <c r="F196" s="801"/>
      <c r="G196" s="801"/>
      <c r="H196" s="801"/>
      <c r="I196" s="801"/>
      <c r="J196" s="801"/>
      <c r="K196" s="801"/>
      <c r="L196" s="801"/>
      <c r="M196" s="801"/>
      <c r="N196" s="801"/>
      <c r="O196" s="801"/>
      <c r="P196" s="801"/>
      <c r="Q196" s="800"/>
      <c r="R196" s="800"/>
      <c r="S196" s="800"/>
      <c r="T196" s="800"/>
      <c r="U196" s="800"/>
      <c r="V196" s="800"/>
      <c r="W196" s="800"/>
      <c r="X196" s="800"/>
      <c r="Y196" s="800"/>
      <c r="Z196" s="800"/>
      <c r="AA196" s="800"/>
      <c r="AB196" s="800"/>
      <c r="AC196" s="800"/>
      <c r="AD196" s="800"/>
      <c r="AE196" s="800"/>
      <c r="AF196" s="800"/>
      <c r="AG196" s="800"/>
      <c r="AH196" s="800"/>
      <c r="AI196" s="800"/>
    </row>
    <row r="197" spans="3:35">
      <c r="C197" s="800"/>
      <c r="D197" s="801"/>
      <c r="E197" s="801"/>
      <c r="F197" s="801"/>
      <c r="G197" s="801"/>
      <c r="H197" s="801"/>
      <c r="I197" s="801"/>
      <c r="J197" s="801"/>
      <c r="K197" s="801"/>
      <c r="L197" s="801"/>
      <c r="M197" s="801"/>
      <c r="N197" s="801"/>
      <c r="O197" s="801"/>
      <c r="P197" s="801"/>
      <c r="Q197" s="800"/>
      <c r="R197" s="800"/>
      <c r="S197" s="800"/>
      <c r="T197" s="800"/>
      <c r="U197" s="800"/>
      <c r="V197" s="800"/>
      <c r="W197" s="800"/>
      <c r="X197" s="800"/>
      <c r="Y197" s="800"/>
      <c r="Z197" s="800"/>
      <c r="AA197" s="800"/>
      <c r="AB197" s="800"/>
      <c r="AC197" s="800"/>
      <c r="AD197" s="800"/>
      <c r="AE197" s="800"/>
      <c r="AF197" s="800"/>
      <c r="AG197" s="800"/>
      <c r="AH197" s="800"/>
      <c r="AI197" s="800"/>
    </row>
    <row r="198" spans="3:35">
      <c r="C198" s="800"/>
      <c r="D198" s="801"/>
      <c r="E198" s="801"/>
      <c r="F198" s="801"/>
      <c r="G198" s="801"/>
      <c r="H198" s="801"/>
      <c r="I198" s="801"/>
      <c r="J198" s="801"/>
      <c r="K198" s="801"/>
      <c r="L198" s="801"/>
      <c r="M198" s="801"/>
      <c r="N198" s="801"/>
      <c r="O198" s="801"/>
      <c r="P198" s="801"/>
      <c r="Q198" s="800"/>
      <c r="R198" s="800"/>
      <c r="S198" s="800"/>
      <c r="T198" s="800"/>
      <c r="U198" s="800"/>
      <c r="V198" s="800"/>
      <c r="W198" s="800"/>
      <c r="X198" s="800"/>
      <c r="Y198" s="800"/>
      <c r="Z198" s="800"/>
      <c r="AA198" s="800"/>
      <c r="AB198" s="800"/>
      <c r="AC198" s="800"/>
      <c r="AD198" s="800"/>
      <c r="AE198" s="800"/>
      <c r="AF198" s="800"/>
      <c r="AG198" s="800"/>
      <c r="AH198" s="800"/>
      <c r="AI198" s="800"/>
    </row>
    <row r="199" spans="3:35">
      <c r="C199" s="800"/>
      <c r="D199" s="801"/>
      <c r="E199" s="801"/>
      <c r="F199" s="801"/>
      <c r="G199" s="801"/>
      <c r="H199" s="801"/>
      <c r="I199" s="801"/>
      <c r="J199" s="801"/>
      <c r="K199" s="801"/>
      <c r="L199" s="801"/>
      <c r="M199" s="801"/>
      <c r="N199" s="801"/>
      <c r="O199" s="801"/>
      <c r="P199" s="801"/>
      <c r="Q199" s="800"/>
      <c r="R199" s="800"/>
      <c r="S199" s="800"/>
      <c r="T199" s="800"/>
      <c r="U199" s="800"/>
      <c r="V199" s="800"/>
      <c r="W199" s="800"/>
      <c r="X199" s="800"/>
      <c r="Y199" s="800"/>
      <c r="Z199" s="800"/>
      <c r="AA199" s="800"/>
      <c r="AB199" s="800"/>
      <c r="AC199" s="800"/>
      <c r="AD199" s="800"/>
      <c r="AE199" s="800"/>
      <c r="AF199" s="800"/>
      <c r="AG199" s="800"/>
      <c r="AH199" s="800"/>
      <c r="AI199" s="800"/>
    </row>
    <row r="200" spans="3:35">
      <c r="C200" s="800"/>
      <c r="D200" s="801"/>
      <c r="E200" s="801"/>
      <c r="F200" s="801"/>
      <c r="G200" s="801"/>
      <c r="H200" s="801"/>
      <c r="I200" s="801"/>
      <c r="J200" s="801"/>
      <c r="K200" s="801"/>
      <c r="L200" s="801"/>
      <c r="M200" s="801"/>
      <c r="N200" s="801"/>
      <c r="O200" s="801"/>
      <c r="P200" s="801"/>
      <c r="Q200" s="800"/>
      <c r="R200" s="800"/>
      <c r="S200" s="800"/>
      <c r="T200" s="800"/>
      <c r="U200" s="800"/>
      <c r="V200" s="800"/>
      <c r="W200" s="800"/>
      <c r="X200" s="800"/>
      <c r="Y200" s="800"/>
      <c r="Z200" s="800"/>
      <c r="AA200" s="800"/>
      <c r="AB200" s="800"/>
      <c r="AC200" s="800"/>
      <c r="AD200" s="800"/>
      <c r="AE200" s="800"/>
      <c r="AF200" s="800"/>
      <c r="AG200" s="800"/>
      <c r="AH200" s="800"/>
      <c r="AI200" s="800"/>
    </row>
    <row r="201" spans="3:35">
      <c r="C201" s="800"/>
      <c r="D201" s="801"/>
      <c r="E201" s="801"/>
      <c r="F201" s="801"/>
      <c r="G201" s="801"/>
      <c r="H201" s="801"/>
      <c r="I201" s="801"/>
      <c r="J201" s="801"/>
      <c r="K201" s="801"/>
      <c r="L201" s="801"/>
      <c r="M201" s="801"/>
      <c r="N201" s="801"/>
      <c r="O201" s="801"/>
      <c r="P201" s="801"/>
      <c r="Q201" s="800"/>
      <c r="R201" s="800"/>
      <c r="S201" s="800"/>
      <c r="T201" s="800"/>
      <c r="U201" s="800"/>
      <c r="V201" s="800"/>
      <c r="W201" s="800"/>
      <c r="X201" s="800"/>
      <c r="Y201" s="800"/>
      <c r="Z201" s="800"/>
      <c r="AA201" s="800"/>
      <c r="AB201" s="800"/>
      <c r="AC201" s="800"/>
      <c r="AD201" s="800"/>
      <c r="AE201" s="800"/>
      <c r="AF201" s="800"/>
      <c r="AG201" s="800"/>
      <c r="AH201" s="800"/>
      <c r="AI201" s="800"/>
    </row>
    <row r="202" spans="3:35">
      <c r="C202" s="800"/>
      <c r="D202" s="801"/>
      <c r="E202" s="801"/>
      <c r="F202" s="801"/>
      <c r="G202" s="801"/>
      <c r="H202" s="801"/>
      <c r="I202" s="801"/>
      <c r="J202" s="801"/>
      <c r="K202" s="801"/>
      <c r="L202" s="801"/>
      <c r="M202" s="801"/>
      <c r="N202" s="801"/>
      <c r="O202" s="801"/>
      <c r="P202" s="801"/>
      <c r="Q202" s="800"/>
      <c r="R202" s="800"/>
      <c r="S202" s="800"/>
      <c r="T202" s="800"/>
      <c r="U202" s="800"/>
      <c r="V202" s="800"/>
      <c r="W202" s="800"/>
      <c r="X202" s="800"/>
      <c r="Y202" s="800"/>
      <c r="Z202" s="800"/>
      <c r="AA202" s="800"/>
      <c r="AB202" s="800"/>
      <c r="AC202" s="800"/>
      <c r="AD202" s="800"/>
      <c r="AE202" s="800"/>
      <c r="AF202" s="800"/>
      <c r="AG202" s="800"/>
      <c r="AH202" s="800"/>
      <c r="AI202" s="800"/>
    </row>
    <row r="203" spans="3:35">
      <c r="C203" s="800"/>
      <c r="D203" s="801"/>
      <c r="E203" s="801"/>
      <c r="F203" s="801"/>
      <c r="G203" s="801"/>
      <c r="H203" s="801"/>
      <c r="I203" s="801"/>
      <c r="J203" s="801"/>
      <c r="K203" s="801"/>
      <c r="L203" s="801"/>
      <c r="M203" s="801"/>
      <c r="N203" s="801"/>
      <c r="O203" s="801"/>
      <c r="P203" s="801"/>
      <c r="Q203" s="800"/>
      <c r="R203" s="800"/>
      <c r="S203" s="800"/>
      <c r="T203" s="800"/>
      <c r="U203" s="800"/>
      <c r="V203" s="800"/>
      <c r="W203" s="800"/>
      <c r="X203" s="800"/>
      <c r="Y203" s="800"/>
      <c r="Z203" s="800"/>
      <c r="AA203" s="800"/>
      <c r="AB203" s="800"/>
      <c r="AC203" s="800"/>
      <c r="AD203" s="800"/>
      <c r="AE203" s="800"/>
      <c r="AF203" s="800"/>
      <c r="AG203" s="800"/>
      <c r="AH203" s="800"/>
      <c r="AI203" s="800"/>
    </row>
    <row r="204" spans="3:35">
      <c r="C204" s="800"/>
      <c r="D204" s="801"/>
      <c r="E204" s="801"/>
      <c r="F204" s="801"/>
      <c r="G204" s="801"/>
      <c r="H204" s="801"/>
      <c r="I204" s="801"/>
      <c r="J204" s="801"/>
      <c r="K204" s="801"/>
      <c r="L204" s="801"/>
      <c r="M204" s="801"/>
      <c r="N204" s="801"/>
      <c r="O204" s="801"/>
      <c r="P204" s="801"/>
      <c r="Q204" s="800"/>
      <c r="R204" s="800"/>
      <c r="S204" s="800"/>
      <c r="T204" s="800"/>
      <c r="U204" s="800"/>
      <c r="V204" s="800"/>
      <c r="W204" s="800"/>
      <c r="X204" s="800"/>
      <c r="Y204" s="800"/>
      <c r="Z204" s="800"/>
      <c r="AA204" s="800"/>
      <c r="AB204" s="800"/>
      <c r="AC204" s="800"/>
      <c r="AD204" s="800"/>
      <c r="AE204" s="800"/>
      <c r="AF204" s="800"/>
      <c r="AG204" s="800"/>
      <c r="AH204" s="800"/>
      <c r="AI204" s="800"/>
    </row>
    <row r="205" spans="3:35">
      <c r="C205" s="800"/>
      <c r="D205" s="801"/>
      <c r="E205" s="801"/>
      <c r="F205" s="801"/>
      <c r="G205" s="801"/>
      <c r="H205" s="801"/>
      <c r="I205" s="801"/>
      <c r="J205" s="801"/>
      <c r="K205" s="801"/>
      <c r="L205" s="801"/>
      <c r="M205" s="801"/>
      <c r="N205" s="801"/>
      <c r="O205" s="801"/>
      <c r="P205" s="801"/>
      <c r="Q205" s="800"/>
      <c r="R205" s="800"/>
      <c r="S205" s="800"/>
      <c r="T205" s="800"/>
      <c r="U205" s="800"/>
      <c r="V205" s="800"/>
      <c r="W205" s="800"/>
      <c r="X205" s="800"/>
      <c r="Y205" s="800"/>
      <c r="Z205" s="800"/>
      <c r="AA205" s="800"/>
      <c r="AB205" s="800"/>
      <c r="AC205" s="800"/>
      <c r="AD205" s="800"/>
      <c r="AE205" s="800"/>
      <c r="AF205" s="800"/>
      <c r="AG205" s="800"/>
      <c r="AH205" s="800"/>
      <c r="AI205" s="800"/>
    </row>
    <row r="206" spans="3:35">
      <c r="C206" s="800"/>
      <c r="D206" s="801"/>
      <c r="E206" s="801"/>
      <c r="F206" s="801"/>
      <c r="G206" s="801"/>
      <c r="H206" s="801"/>
      <c r="I206" s="801"/>
      <c r="J206" s="801"/>
      <c r="K206" s="801"/>
      <c r="L206" s="801"/>
      <c r="M206" s="801"/>
      <c r="N206" s="801"/>
      <c r="O206" s="801"/>
      <c r="P206" s="801"/>
      <c r="Q206" s="800"/>
      <c r="R206" s="800"/>
      <c r="S206" s="800"/>
      <c r="T206" s="800"/>
      <c r="U206" s="800"/>
      <c r="V206" s="800"/>
      <c r="W206" s="800"/>
      <c r="X206" s="800"/>
      <c r="Y206" s="800"/>
      <c r="Z206" s="800"/>
      <c r="AA206" s="800"/>
      <c r="AB206" s="800"/>
      <c r="AC206" s="800"/>
      <c r="AD206" s="800"/>
      <c r="AE206" s="800"/>
      <c r="AF206" s="800"/>
      <c r="AG206" s="800"/>
      <c r="AH206" s="800"/>
      <c r="AI206" s="800"/>
    </row>
    <row r="207" spans="3:35">
      <c r="C207" s="800"/>
      <c r="D207" s="801"/>
      <c r="E207" s="801"/>
      <c r="F207" s="801"/>
      <c r="G207" s="801"/>
      <c r="H207" s="801"/>
      <c r="I207" s="801"/>
      <c r="J207" s="801"/>
      <c r="K207" s="801"/>
      <c r="L207" s="801"/>
      <c r="M207" s="801"/>
      <c r="N207" s="801"/>
      <c r="O207" s="801"/>
      <c r="P207" s="801"/>
      <c r="Q207" s="800"/>
      <c r="R207" s="800"/>
      <c r="S207" s="800"/>
      <c r="T207" s="800"/>
      <c r="U207" s="800"/>
      <c r="V207" s="800"/>
      <c r="W207" s="800"/>
      <c r="X207" s="800"/>
      <c r="Y207" s="800"/>
      <c r="Z207" s="800"/>
      <c r="AA207" s="800"/>
      <c r="AB207" s="800"/>
      <c r="AC207" s="800"/>
      <c r="AD207" s="800"/>
      <c r="AE207" s="800"/>
      <c r="AF207" s="800"/>
      <c r="AG207" s="800"/>
      <c r="AH207" s="800"/>
      <c r="AI207" s="800"/>
    </row>
    <row r="208" spans="3:35">
      <c r="C208" s="800"/>
      <c r="D208" s="801"/>
      <c r="E208" s="801"/>
      <c r="F208" s="801"/>
      <c r="G208" s="801"/>
      <c r="H208" s="801"/>
      <c r="I208" s="801"/>
      <c r="J208" s="801"/>
      <c r="K208" s="801"/>
      <c r="L208" s="801"/>
      <c r="M208" s="801"/>
      <c r="N208" s="801"/>
      <c r="O208" s="801"/>
      <c r="P208" s="801"/>
      <c r="Q208" s="800"/>
      <c r="R208" s="800"/>
      <c r="S208" s="800"/>
      <c r="T208" s="800"/>
      <c r="U208" s="800"/>
      <c r="V208" s="800"/>
      <c r="W208" s="800"/>
      <c r="X208" s="800"/>
      <c r="Y208" s="800"/>
      <c r="Z208" s="800"/>
      <c r="AA208" s="800"/>
      <c r="AB208" s="800"/>
      <c r="AC208" s="800"/>
      <c r="AD208" s="800"/>
      <c r="AE208" s="800"/>
      <c r="AF208" s="800"/>
      <c r="AG208" s="800"/>
      <c r="AH208" s="800"/>
      <c r="AI208" s="800"/>
    </row>
    <row r="209" spans="3:35">
      <c r="C209" s="800"/>
      <c r="D209" s="801"/>
      <c r="E209" s="801"/>
      <c r="F209" s="801"/>
      <c r="G209" s="801"/>
      <c r="H209" s="801"/>
      <c r="I209" s="801"/>
      <c r="J209" s="801"/>
      <c r="K209" s="801"/>
      <c r="L209" s="801"/>
      <c r="M209" s="801"/>
      <c r="N209" s="801"/>
      <c r="O209" s="801"/>
      <c r="P209" s="801"/>
      <c r="Q209" s="800"/>
      <c r="R209" s="800"/>
      <c r="S209" s="800"/>
      <c r="T209" s="800"/>
      <c r="U209" s="800"/>
      <c r="V209" s="800"/>
      <c r="W209" s="800"/>
      <c r="X209" s="800"/>
      <c r="Y209" s="800"/>
      <c r="Z209" s="800"/>
      <c r="AA209" s="800"/>
      <c r="AB209" s="800"/>
      <c r="AC209" s="800"/>
      <c r="AD209" s="800"/>
      <c r="AE209" s="800"/>
      <c r="AF209" s="800"/>
      <c r="AG209" s="800"/>
      <c r="AH209" s="800"/>
      <c r="AI209" s="800"/>
    </row>
    <row r="210" spans="3:35">
      <c r="C210" s="800"/>
      <c r="D210" s="801"/>
      <c r="E210" s="801"/>
      <c r="F210" s="801"/>
      <c r="G210" s="801"/>
      <c r="H210" s="801"/>
      <c r="I210" s="801"/>
      <c r="J210" s="801"/>
      <c r="K210" s="801"/>
      <c r="L210" s="801"/>
      <c r="M210" s="801"/>
      <c r="N210" s="801"/>
      <c r="O210" s="801"/>
      <c r="P210" s="801"/>
      <c r="Q210" s="800"/>
      <c r="R210" s="800"/>
      <c r="S210" s="800"/>
      <c r="T210" s="800"/>
      <c r="U210" s="800"/>
      <c r="V210" s="800"/>
      <c r="W210" s="800"/>
      <c r="X210" s="800"/>
      <c r="Y210" s="800"/>
      <c r="Z210" s="800"/>
      <c r="AA210" s="800"/>
      <c r="AB210" s="800"/>
      <c r="AC210" s="800"/>
      <c r="AD210" s="800"/>
      <c r="AE210" s="800"/>
      <c r="AF210" s="800"/>
      <c r="AG210" s="800"/>
      <c r="AH210" s="800"/>
      <c r="AI210" s="800"/>
    </row>
    <row r="211" spans="3:35">
      <c r="C211" s="800"/>
      <c r="D211" s="801"/>
      <c r="E211" s="801"/>
      <c r="F211" s="801"/>
      <c r="G211" s="801"/>
      <c r="H211" s="801"/>
      <c r="I211" s="801"/>
      <c r="J211" s="801"/>
      <c r="K211" s="801"/>
      <c r="L211" s="801"/>
      <c r="M211" s="801"/>
      <c r="N211" s="801"/>
      <c r="O211" s="801"/>
      <c r="P211" s="801"/>
      <c r="Q211" s="800"/>
      <c r="R211" s="800"/>
      <c r="S211" s="800"/>
      <c r="T211" s="800"/>
      <c r="U211" s="800"/>
      <c r="V211" s="800"/>
      <c r="W211" s="800"/>
      <c r="X211" s="800"/>
      <c r="Y211" s="800"/>
      <c r="Z211" s="800"/>
      <c r="AA211" s="800"/>
      <c r="AB211" s="800"/>
      <c r="AC211" s="800"/>
      <c r="AD211" s="800"/>
      <c r="AE211" s="800"/>
      <c r="AF211" s="800"/>
      <c r="AG211" s="800"/>
      <c r="AH211" s="800"/>
      <c r="AI211" s="800"/>
    </row>
    <row r="212" spans="3:35">
      <c r="C212" s="800"/>
      <c r="D212" s="801"/>
      <c r="E212" s="801"/>
      <c r="F212" s="801"/>
      <c r="G212" s="801"/>
      <c r="H212" s="801"/>
      <c r="I212" s="801"/>
      <c r="J212" s="801"/>
      <c r="K212" s="801"/>
      <c r="L212" s="801"/>
      <c r="M212" s="801"/>
      <c r="N212" s="801"/>
      <c r="O212" s="801"/>
      <c r="P212" s="801"/>
      <c r="Q212" s="800"/>
      <c r="R212" s="800"/>
      <c r="S212" s="800"/>
      <c r="T212" s="800"/>
      <c r="U212" s="800"/>
      <c r="V212" s="800"/>
      <c r="W212" s="800"/>
      <c r="X212" s="800"/>
      <c r="Y212" s="800"/>
      <c r="Z212" s="800"/>
      <c r="AA212" s="800"/>
      <c r="AB212" s="800"/>
      <c r="AC212" s="800"/>
      <c r="AD212" s="800"/>
      <c r="AE212" s="800"/>
      <c r="AF212" s="800"/>
      <c r="AG212" s="800"/>
      <c r="AH212" s="800"/>
      <c r="AI212" s="800"/>
    </row>
    <row r="213" spans="3:35">
      <c r="C213" s="800"/>
      <c r="D213" s="801"/>
      <c r="E213" s="801"/>
      <c r="F213" s="801"/>
      <c r="G213" s="801"/>
      <c r="H213" s="801"/>
      <c r="I213" s="801"/>
      <c r="J213" s="801"/>
      <c r="K213" s="801"/>
      <c r="L213" s="801"/>
      <c r="M213" s="801"/>
      <c r="N213" s="801"/>
      <c r="O213" s="801"/>
      <c r="P213" s="801"/>
      <c r="Q213" s="800"/>
      <c r="R213" s="800"/>
      <c r="S213" s="800"/>
      <c r="T213" s="800"/>
      <c r="U213" s="800"/>
      <c r="V213" s="800"/>
      <c r="W213" s="800"/>
      <c r="X213" s="800"/>
      <c r="Y213" s="800"/>
      <c r="Z213" s="800"/>
      <c r="AA213" s="800"/>
      <c r="AB213" s="800"/>
      <c r="AC213" s="800"/>
      <c r="AD213" s="800"/>
      <c r="AE213" s="800"/>
      <c r="AF213" s="800"/>
      <c r="AG213" s="800"/>
      <c r="AH213" s="800"/>
      <c r="AI213" s="800"/>
    </row>
    <row r="214" spans="3:35">
      <c r="C214" s="800"/>
      <c r="D214" s="801"/>
      <c r="E214" s="801"/>
      <c r="F214" s="801"/>
      <c r="G214" s="801"/>
      <c r="H214" s="801"/>
      <c r="I214" s="801"/>
      <c r="J214" s="801"/>
      <c r="K214" s="801"/>
      <c r="L214" s="801"/>
      <c r="M214" s="801"/>
      <c r="N214" s="801"/>
      <c r="O214" s="801"/>
      <c r="P214" s="801"/>
      <c r="Q214" s="800"/>
      <c r="R214" s="800"/>
      <c r="S214" s="800"/>
      <c r="T214" s="800"/>
      <c r="U214" s="800"/>
      <c r="V214" s="800"/>
      <c r="W214" s="800"/>
      <c r="X214" s="800"/>
      <c r="Y214" s="800"/>
      <c r="Z214" s="800"/>
      <c r="AA214" s="800"/>
      <c r="AB214" s="800"/>
      <c r="AC214" s="800"/>
      <c r="AD214" s="800"/>
      <c r="AE214" s="800"/>
      <c r="AF214" s="800"/>
      <c r="AG214" s="800"/>
      <c r="AH214" s="800"/>
      <c r="AI214" s="800"/>
    </row>
    <row r="215" spans="3:35">
      <c r="C215" s="800"/>
      <c r="D215" s="801"/>
      <c r="E215" s="801"/>
      <c r="F215" s="801"/>
      <c r="G215" s="801"/>
      <c r="H215" s="801"/>
      <c r="I215" s="801"/>
      <c r="J215" s="801"/>
      <c r="K215" s="801"/>
      <c r="L215" s="801"/>
      <c r="M215" s="801"/>
      <c r="N215" s="801"/>
      <c r="O215" s="801"/>
      <c r="P215" s="801"/>
      <c r="Q215" s="800"/>
      <c r="R215" s="800"/>
      <c r="S215" s="800"/>
      <c r="T215" s="800"/>
      <c r="U215" s="800"/>
      <c r="V215" s="800"/>
      <c r="W215" s="800"/>
      <c r="X215" s="800"/>
      <c r="Y215" s="800"/>
      <c r="Z215" s="800"/>
      <c r="AA215" s="800"/>
      <c r="AB215" s="800"/>
      <c r="AC215" s="800"/>
      <c r="AD215" s="800"/>
      <c r="AE215" s="800"/>
      <c r="AF215" s="800"/>
      <c r="AG215" s="800"/>
      <c r="AH215" s="800"/>
      <c r="AI215" s="800"/>
    </row>
    <row r="216" spans="3:35">
      <c r="C216" s="800"/>
      <c r="D216" s="801"/>
      <c r="E216" s="801"/>
      <c r="F216" s="801"/>
      <c r="G216" s="801"/>
      <c r="H216" s="801"/>
      <c r="I216" s="801"/>
      <c r="J216" s="801"/>
      <c r="K216" s="801"/>
      <c r="L216" s="801"/>
      <c r="M216" s="801"/>
      <c r="N216" s="801"/>
      <c r="O216" s="801"/>
      <c r="P216" s="801"/>
      <c r="Q216" s="800"/>
      <c r="R216" s="800"/>
      <c r="S216" s="800"/>
      <c r="T216" s="800"/>
      <c r="U216" s="800"/>
      <c r="V216" s="800"/>
      <c r="W216" s="800"/>
      <c r="X216" s="800"/>
      <c r="Y216" s="800"/>
      <c r="Z216" s="800"/>
      <c r="AA216" s="800"/>
      <c r="AB216" s="800"/>
      <c r="AC216" s="800"/>
      <c r="AD216" s="800"/>
      <c r="AE216" s="800"/>
      <c r="AF216" s="800"/>
      <c r="AG216" s="800"/>
      <c r="AH216" s="800"/>
      <c r="AI216" s="800"/>
    </row>
    <row r="217" spans="3:35">
      <c r="C217" s="800"/>
      <c r="D217" s="801"/>
      <c r="E217" s="801"/>
      <c r="F217" s="801"/>
      <c r="G217" s="801"/>
      <c r="H217" s="801"/>
      <c r="I217" s="801"/>
      <c r="J217" s="801"/>
      <c r="K217" s="801"/>
      <c r="L217" s="801"/>
      <c r="M217" s="801"/>
      <c r="N217" s="801"/>
      <c r="O217" s="801"/>
      <c r="P217" s="801"/>
      <c r="Q217" s="800"/>
      <c r="R217" s="800"/>
      <c r="S217" s="800"/>
      <c r="T217" s="800"/>
      <c r="U217" s="800"/>
      <c r="V217" s="800"/>
      <c r="W217" s="800"/>
      <c r="X217" s="800"/>
      <c r="Y217" s="800"/>
      <c r="Z217" s="800"/>
      <c r="AA217" s="800"/>
      <c r="AB217" s="800"/>
      <c r="AC217" s="800"/>
      <c r="AD217" s="800"/>
      <c r="AE217" s="800"/>
      <c r="AF217" s="800"/>
      <c r="AG217" s="800"/>
      <c r="AH217" s="800"/>
      <c r="AI217" s="800"/>
    </row>
    <row r="218" spans="3:35">
      <c r="C218" s="800"/>
      <c r="D218" s="801"/>
      <c r="E218" s="801"/>
      <c r="F218" s="801"/>
      <c r="G218" s="801"/>
      <c r="H218" s="801"/>
      <c r="I218" s="801"/>
      <c r="J218" s="801"/>
      <c r="K218" s="801"/>
      <c r="L218" s="801"/>
      <c r="M218" s="801"/>
      <c r="N218" s="801"/>
      <c r="O218" s="801"/>
      <c r="P218" s="801"/>
      <c r="Q218" s="800"/>
      <c r="R218" s="800"/>
      <c r="S218" s="800"/>
      <c r="T218" s="800"/>
      <c r="U218" s="800"/>
      <c r="V218" s="800"/>
      <c r="W218" s="800"/>
      <c r="X218" s="800"/>
      <c r="Y218" s="800"/>
      <c r="Z218" s="800"/>
      <c r="AA218" s="800"/>
      <c r="AB218" s="800"/>
      <c r="AC218" s="800"/>
      <c r="AD218" s="800"/>
      <c r="AE218" s="800"/>
      <c r="AF218" s="800"/>
      <c r="AG218" s="800"/>
      <c r="AH218" s="800"/>
      <c r="AI218" s="800"/>
    </row>
    <row r="219" spans="3:35">
      <c r="C219" s="800"/>
      <c r="D219" s="801"/>
      <c r="E219" s="801"/>
      <c r="F219" s="801"/>
      <c r="G219" s="801"/>
      <c r="H219" s="801"/>
      <c r="I219" s="801"/>
      <c r="J219" s="801"/>
      <c r="K219" s="801"/>
      <c r="L219" s="801"/>
      <c r="M219" s="801"/>
      <c r="N219" s="801"/>
      <c r="O219" s="801"/>
      <c r="P219" s="801"/>
      <c r="Q219" s="800"/>
      <c r="R219" s="800"/>
      <c r="S219" s="800"/>
      <c r="T219" s="800"/>
      <c r="U219" s="800"/>
      <c r="V219" s="800"/>
      <c r="W219" s="800"/>
      <c r="X219" s="800"/>
      <c r="Y219" s="800"/>
      <c r="Z219" s="800"/>
      <c r="AA219" s="800"/>
      <c r="AB219" s="800"/>
      <c r="AC219" s="800"/>
      <c r="AD219" s="800"/>
      <c r="AE219" s="800"/>
      <c r="AF219" s="800"/>
      <c r="AG219" s="800"/>
      <c r="AH219" s="800"/>
      <c r="AI219" s="800"/>
    </row>
    <row r="220" spans="3:35">
      <c r="C220" s="800"/>
      <c r="D220" s="801"/>
      <c r="E220" s="801"/>
      <c r="F220" s="801"/>
      <c r="G220" s="801"/>
      <c r="H220" s="801"/>
      <c r="I220" s="801"/>
      <c r="J220" s="801"/>
      <c r="K220" s="801"/>
      <c r="L220" s="801"/>
      <c r="M220" s="801"/>
      <c r="N220" s="801"/>
      <c r="O220" s="801"/>
      <c r="P220" s="801"/>
      <c r="Q220" s="800"/>
      <c r="R220" s="800"/>
      <c r="S220" s="800"/>
      <c r="T220" s="800"/>
      <c r="U220" s="800"/>
      <c r="V220" s="800"/>
      <c r="W220" s="800"/>
      <c r="X220" s="800"/>
      <c r="Y220" s="800"/>
      <c r="Z220" s="800"/>
      <c r="AA220" s="800"/>
      <c r="AB220" s="800"/>
      <c r="AC220" s="800"/>
      <c r="AD220" s="800"/>
      <c r="AE220" s="800"/>
      <c r="AF220" s="800"/>
      <c r="AG220" s="800"/>
      <c r="AH220" s="800"/>
      <c r="AI220" s="800"/>
    </row>
    <row r="221" spans="3:35">
      <c r="C221" s="800"/>
      <c r="D221" s="801"/>
      <c r="E221" s="801"/>
      <c r="F221" s="801"/>
      <c r="G221" s="801"/>
      <c r="H221" s="801"/>
      <c r="I221" s="801"/>
      <c r="J221" s="801"/>
      <c r="K221" s="801"/>
      <c r="L221" s="801"/>
      <c r="M221" s="801"/>
      <c r="N221" s="801"/>
      <c r="O221" s="801"/>
      <c r="P221" s="801"/>
      <c r="Q221" s="800"/>
      <c r="R221" s="800"/>
      <c r="S221" s="800"/>
      <c r="T221" s="800"/>
      <c r="U221" s="800"/>
      <c r="V221" s="800"/>
      <c r="W221" s="800"/>
      <c r="X221" s="800"/>
      <c r="Y221" s="800"/>
      <c r="Z221" s="800"/>
      <c r="AA221" s="800"/>
      <c r="AB221" s="800"/>
      <c r="AC221" s="800"/>
      <c r="AD221" s="800"/>
      <c r="AE221" s="800"/>
      <c r="AF221" s="800"/>
      <c r="AG221" s="800"/>
      <c r="AH221" s="800"/>
      <c r="AI221" s="800"/>
    </row>
    <row r="222" spans="3:35">
      <c r="C222" s="800"/>
      <c r="D222" s="801"/>
      <c r="E222" s="801"/>
      <c r="F222" s="801"/>
      <c r="G222" s="801"/>
      <c r="H222" s="801"/>
      <c r="I222" s="801"/>
      <c r="J222" s="801"/>
      <c r="K222" s="801"/>
      <c r="L222" s="801"/>
      <c r="M222" s="801"/>
      <c r="N222" s="801"/>
      <c r="O222" s="801"/>
      <c r="P222" s="801"/>
      <c r="Q222" s="800"/>
      <c r="R222" s="800"/>
      <c r="S222" s="800"/>
      <c r="T222" s="800"/>
      <c r="U222" s="800"/>
      <c r="V222" s="800"/>
      <c r="W222" s="800"/>
      <c r="X222" s="800"/>
      <c r="Y222" s="800"/>
      <c r="Z222" s="800"/>
      <c r="AA222" s="800"/>
      <c r="AB222" s="800"/>
      <c r="AC222" s="800"/>
      <c r="AD222" s="800"/>
      <c r="AE222" s="800"/>
      <c r="AF222" s="800"/>
      <c r="AG222" s="800"/>
      <c r="AH222" s="800"/>
      <c r="AI222" s="800"/>
    </row>
    <row r="223" spans="3:35">
      <c r="C223" s="800"/>
      <c r="D223" s="801"/>
      <c r="E223" s="801"/>
      <c r="F223" s="801"/>
      <c r="G223" s="801"/>
      <c r="H223" s="801"/>
      <c r="I223" s="801"/>
      <c r="J223" s="801"/>
      <c r="K223" s="801"/>
      <c r="L223" s="801"/>
      <c r="M223" s="801"/>
      <c r="N223" s="801"/>
      <c r="O223" s="801"/>
      <c r="P223" s="801"/>
      <c r="Q223" s="800"/>
      <c r="R223" s="800"/>
      <c r="S223" s="800"/>
      <c r="T223" s="800"/>
      <c r="U223" s="800"/>
      <c r="V223" s="800"/>
      <c r="W223" s="800"/>
      <c r="X223" s="800"/>
      <c r="Y223" s="800"/>
      <c r="Z223" s="800"/>
      <c r="AA223" s="800"/>
      <c r="AB223" s="800"/>
      <c r="AC223" s="800"/>
      <c r="AD223" s="800"/>
      <c r="AE223" s="800"/>
      <c r="AF223" s="800"/>
      <c r="AG223" s="800"/>
      <c r="AH223" s="800"/>
      <c r="AI223" s="800"/>
    </row>
    <row r="224" spans="3:35">
      <c r="C224" s="800"/>
      <c r="D224" s="801"/>
      <c r="E224" s="801"/>
      <c r="F224" s="801"/>
      <c r="G224" s="801"/>
      <c r="H224" s="801"/>
      <c r="I224" s="801"/>
      <c r="J224" s="801"/>
      <c r="K224" s="801"/>
      <c r="L224" s="801"/>
      <c r="M224" s="801"/>
      <c r="N224" s="801"/>
      <c r="O224" s="801"/>
      <c r="P224" s="801"/>
      <c r="Q224" s="800"/>
      <c r="R224" s="800"/>
      <c r="S224" s="800"/>
      <c r="T224" s="800"/>
      <c r="U224" s="800"/>
      <c r="V224" s="800"/>
      <c r="W224" s="800"/>
      <c r="X224" s="800"/>
      <c r="Y224" s="800"/>
      <c r="Z224" s="800"/>
      <c r="AA224" s="800"/>
      <c r="AB224" s="800"/>
      <c r="AC224" s="800"/>
      <c r="AD224" s="800"/>
      <c r="AE224" s="800"/>
      <c r="AF224" s="800"/>
      <c r="AG224" s="800"/>
      <c r="AH224" s="800"/>
      <c r="AI224" s="800"/>
    </row>
    <row r="225" spans="3:35">
      <c r="C225" s="800"/>
      <c r="D225" s="801"/>
      <c r="E225" s="801"/>
      <c r="F225" s="801"/>
      <c r="G225" s="801"/>
      <c r="H225" s="801"/>
      <c r="I225" s="801"/>
      <c r="J225" s="801"/>
      <c r="K225" s="801"/>
      <c r="L225" s="801"/>
      <c r="M225" s="801"/>
      <c r="N225" s="801"/>
      <c r="O225" s="801"/>
      <c r="P225" s="801"/>
      <c r="Q225" s="800"/>
      <c r="R225" s="800"/>
      <c r="S225" s="800"/>
      <c r="T225" s="800"/>
      <c r="U225" s="800"/>
      <c r="V225" s="800"/>
      <c r="W225" s="800"/>
      <c r="X225" s="800"/>
      <c r="Y225" s="800"/>
      <c r="Z225" s="800"/>
      <c r="AA225" s="800"/>
      <c r="AB225" s="800"/>
      <c r="AC225" s="800"/>
      <c r="AD225" s="800"/>
      <c r="AE225" s="800"/>
      <c r="AF225" s="800"/>
      <c r="AG225" s="800"/>
      <c r="AH225" s="800"/>
      <c r="AI225" s="800"/>
    </row>
    <row r="226" spans="3:35">
      <c r="C226" s="800"/>
      <c r="D226" s="801"/>
      <c r="E226" s="801"/>
      <c r="F226" s="801"/>
      <c r="G226" s="801"/>
      <c r="H226" s="801"/>
      <c r="I226" s="801"/>
      <c r="J226" s="801"/>
      <c r="K226" s="801"/>
      <c r="L226" s="801"/>
      <c r="M226" s="801"/>
      <c r="N226" s="801"/>
      <c r="O226" s="801"/>
      <c r="P226" s="801"/>
      <c r="Q226" s="800"/>
      <c r="R226" s="800"/>
      <c r="S226" s="800"/>
      <c r="T226" s="800"/>
      <c r="U226" s="800"/>
      <c r="V226" s="800"/>
      <c r="W226" s="800"/>
      <c r="X226" s="800"/>
      <c r="Y226" s="800"/>
      <c r="Z226" s="800"/>
      <c r="AA226" s="800"/>
      <c r="AB226" s="800"/>
      <c r="AC226" s="800"/>
      <c r="AD226" s="800"/>
      <c r="AE226" s="800"/>
      <c r="AF226" s="800"/>
      <c r="AG226" s="800"/>
      <c r="AH226" s="800"/>
      <c r="AI226" s="800"/>
    </row>
    <row r="227" spans="3:35">
      <c r="C227" s="800"/>
      <c r="D227" s="801"/>
      <c r="E227" s="801"/>
      <c r="F227" s="801"/>
      <c r="G227" s="801"/>
      <c r="H227" s="801"/>
      <c r="I227" s="801"/>
      <c r="J227" s="801"/>
      <c r="K227" s="801"/>
      <c r="L227" s="801"/>
      <c r="M227" s="801"/>
      <c r="N227" s="801"/>
      <c r="O227" s="801"/>
      <c r="P227" s="801"/>
      <c r="Q227" s="800"/>
      <c r="R227" s="800"/>
      <c r="S227" s="800"/>
      <c r="T227" s="800"/>
      <c r="U227" s="800"/>
      <c r="V227" s="800"/>
      <c r="W227" s="800"/>
      <c r="X227" s="800"/>
      <c r="Y227" s="800"/>
      <c r="Z227" s="800"/>
      <c r="AA227" s="800"/>
      <c r="AB227" s="800"/>
      <c r="AC227" s="800"/>
      <c r="AD227" s="800"/>
      <c r="AE227" s="800"/>
      <c r="AF227" s="800"/>
      <c r="AG227" s="800"/>
      <c r="AH227" s="800"/>
      <c r="AI227" s="800"/>
    </row>
    <row r="228" spans="3:35">
      <c r="C228" s="800"/>
      <c r="D228" s="801"/>
      <c r="E228" s="801"/>
      <c r="F228" s="801"/>
      <c r="G228" s="801"/>
      <c r="H228" s="801"/>
      <c r="I228" s="801"/>
      <c r="J228" s="801"/>
      <c r="K228" s="801"/>
      <c r="L228" s="801"/>
      <c r="M228" s="801"/>
      <c r="N228" s="801"/>
      <c r="O228" s="801"/>
      <c r="P228" s="801"/>
      <c r="Q228" s="800"/>
      <c r="R228" s="800"/>
      <c r="S228" s="800"/>
      <c r="T228" s="800"/>
      <c r="U228" s="800"/>
      <c r="V228" s="800"/>
      <c r="W228" s="800"/>
      <c r="X228" s="800"/>
      <c r="Y228" s="800"/>
      <c r="Z228" s="800"/>
      <c r="AA228" s="800"/>
      <c r="AB228" s="800"/>
      <c r="AC228" s="800"/>
      <c r="AD228" s="800"/>
      <c r="AE228" s="800"/>
      <c r="AF228" s="800"/>
      <c r="AG228" s="800"/>
      <c r="AH228" s="800"/>
      <c r="AI228" s="800"/>
    </row>
    <row r="229" spans="3:35">
      <c r="C229" s="800"/>
      <c r="D229" s="801"/>
      <c r="E229" s="801"/>
      <c r="F229" s="801"/>
      <c r="G229" s="801"/>
      <c r="H229" s="801"/>
      <c r="I229" s="801"/>
      <c r="J229" s="801"/>
      <c r="K229" s="801"/>
      <c r="L229" s="801"/>
      <c r="M229" s="801"/>
      <c r="N229" s="801"/>
      <c r="O229" s="801"/>
      <c r="P229" s="801"/>
      <c r="Q229" s="800"/>
      <c r="R229" s="800"/>
      <c r="S229" s="800"/>
      <c r="T229" s="800"/>
      <c r="U229" s="800"/>
      <c r="V229" s="800"/>
      <c r="W229" s="800"/>
      <c r="X229" s="800"/>
      <c r="Y229" s="800"/>
      <c r="Z229" s="800"/>
      <c r="AA229" s="800"/>
      <c r="AB229" s="800"/>
      <c r="AC229" s="800"/>
      <c r="AD229" s="800"/>
      <c r="AE229" s="800"/>
      <c r="AF229" s="800"/>
      <c r="AG229" s="800"/>
      <c r="AH229" s="800"/>
      <c r="AI229" s="800"/>
    </row>
    <row r="230" spans="3:35">
      <c r="C230" s="800"/>
      <c r="D230" s="801"/>
      <c r="E230" s="801"/>
      <c r="F230" s="801"/>
      <c r="G230" s="801"/>
      <c r="H230" s="801"/>
      <c r="I230" s="801"/>
      <c r="J230" s="801"/>
      <c r="K230" s="801"/>
      <c r="L230" s="801"/>
      <c r="M230" s="801"/>
      <c r="N230" s="801"/>
      <c r="O230" s="801"/>
      <c r="P230" s="801"/>
      <c r="Q230" s="800"/>
      <c r="R230" s="800"/>
      <c r="S230" s="800"/>
      <c r="T230" s="800"/>
      <c r="U230" s="800"/>
      <c r="V230" s="800"/>
      <c r="W230" s="800"/>
      <c r="X230" s="800"/>
      <c r="Y230" s="800"/>
      <c r="Z230" s="800"/>
      <c r="AA230" s="800"/>
      <c r="AB230" s="800"/>
      <c r="AC230" s="800"/>
      <c r="AD230" s="800"/>
      <c r="AE230" s="800"/>
      <c r="AF230" s="800"/>
      <c r="AG230" s="800"/>
      <c r="AH230" s="800"/>
      <c r="AI230" s="800"/>
    </row>
    <row r="231" spans="3:35">
      <c r="C231" s="800"/>
      <c r="D231" s="801"/>
      <c r="E231" s="801"/>
      <c r="F231" s="801"/>
      <c r="G231" s="801"/>
      <c r="H231" s="801"/>
      <c r="I231" s="801"/>
      <c r="J231" s="801"/>
      <c r="K231" s="801"/>
      <c r="L231" s="801"/>
      <c r="M231" s="801"/>
      <c r="N231" s="801"/>
      <c r="O231" s="801"/>
      <c r="P231" s="801"/>
      <c r="Q231" s="800"/>
      <c r="R231" s="800"/>
      <c r="S231" s="800"/>
      <c r="T231" s="800"/>
      <c r="U231" s="800"/>
      <c r="V231" s="800"/>
      <c r="W231" s="800"/>
      <c r="X231" s="800"/>
      <c r="Y231" s="800"/>
      <c r="Z231" s="800"/>
      <c r="AA231" s="800"/>
      <c r="AB231" s="800"/>
      <c r="AC231" s="800"/>
      <c r="AD231" s="800"/>
      <c r="AE231" s="800"/>
      <c r="AF231" s="800"/>
      <c r="AG231" s="800"/>
      <c r="AH231" s="800"/>
      <c r="AI231" s="800"/>
    </row>
    <row r="232" spans="3:35">
      <c r="C232" s="800"/>
      <c r="D232" s="801"/>
      <c r="E232" s="801"/>
      <c r="F232" s="801"/>
      <c r="G232" s="801"/>
      <c r="H232" s="801"/>
      <c r="I232" s="801"/>
      <c r="J232" s="801"/>
      <c r="K232" s="801"/>
      <c r="L232" s="801"/>
      <c r="M232" s="801"/>
      <c r="N232" s="801"/>
      <c r="O232" s="801"/>
      <c r="P232" s="801"/>
      <c r="Q232" s="800"/>
      <c r="R232" s="800"/>
      <c r="S232" s="800"/>
      <c r="T232" s="800"/>
      <c r="U232" s="800"/>
      <c r="V232" s="800"/>
      <c r="W232" s="800"/>
      <c r="X232" s="800"/>
      <c r="Y232" s="800"/>
      <c r="Z232" s="800"/>
      <c r="AA232" s="800"/>
      <c r="AB232" s="800"/>
      <c r="AC232" s="800"/>
      <c r="AD232" s="800"/>
      <c r="AE232" s="800"/>
      <c r="AF232" s="800"/>
      <c r="AG232" s="800"/>
      <c r="AH232" s="800"/>
      <c r="AI232" s="800"/>
    </row>
    <row r="233" spans="3:35">
      <c r="C233" s="800"/>
      <c r="D233" s="801"/>
      <c r="E233" s="801"/>
      <c r="F233" s="801"/>
      <c r="G233" s="801"/>
      <c r="H233" s="801"/>
      <c r="I233" s="801"/>
      <c r="J233" s="801"/>
      <c r="K233" s="801"/>
      <c r="L233" s="801"/>
      <c r="M233" s="801"/>
      <c r="N233" s="801"/>
      <c r="O233" s="801"/>
      <c r="P233" s="801"/>
      <c r="Q233" s="800"/>
      <c r="R233" s="800"/>
      <c r="S233" s="800"/>
      <c r="T233" s="800"/>
      <c r="U233" s="800"/>
      <c r="V233" s="800"/>
      <c r="W233" s="800"/>
      <c r="X233" s="800"/>
      <c r="Y233" s="800"/>
      <c r="Z233" s="800"/>
      <c r="AA233" s="800"/>
      <c r="AB233" s="800"/>
      <c r="AC233" s="800"/>
      <c r="AD233" s="800"/>
      <c r="AE233" s="800"/>
      <c r="AF233" s="800"/>
      <c r="AG233" s="800"/>
      <c r="AH233" s="800"/>
      <c r="AI233" s="800"/>
    </row>
    <row r="234" spans="3:35">
      <c r="C234" s="800"/>
      <c r="D234" s="801"/>
      <c r="E234" s="801"/>
      <c r="F234" s="801"/>
      <c r="G234" s="801"/>
      <c r="H234" s="801"/>
      <c r="I234" s="801"/>
      <c r="J234" s="801"/>
      <c r="K234" s="801"/>
      <c r="L234" s="801"/>
      <c r="M234" s="801"/>
      <c r="N234" s="801"/>
      <c r="O234" s="801"/>
      <c r="P234" s="801"/>
      <c r="Q234" s="800"/>
      <c r="R234" s="800"/>
      <c r="S234" s="800"/>
      <c r="T234" s="800"/>
      <c r="U234" s="800"/>
      <c r="V234" s="800"/>
      <c r="W234" s="800"/>
      <c r="X234" s="800"/>
      <c r="Y234" s="800"/>
      <c r="Z234" s="800"/>
      <c r="AA234" s="800"/>
      <c r="AB234" s="800"/>
      <c r="AC234" s="800"/>
      <c r="AD234" s="800"/>
      <c r="AE234" s="800"/>
      <c r="AF234" s="800"/>
      <c r="AG234" s="800"/>
      <c r="AH234" s="800"/>
      <c r="AI234" s="800"/>
    </row>
    <row r="235" spans="3:35">
      <c r="C235" s="800"/>
      <c r="D235" s="801"/>
      <c r="E235" s="801"/>
      <c r="F235" s="801"/>
      <c r="G235" s="801"/>
      <c r="H235" s="801"/>
      <c r="I235" s="801"/>
      <c r="J235" s="801"/>
      <c r="K235" s="801"/>
      <c r="L235" s="801"/>
      <c r="M235" s="801"/>
      <c r="N235" s="801"/>
      <c r="O235" s="801"/>
      <c r="P235" s="801"/>
      <c r="Q235" s="800"/>
      <c r="R235" s="800"/>
      <c r="S235" s="800"/>
      <c r="T235" s="800"/>
      <c r="U235" s="800"/>
      <c r="V235" s="800"/>
      <c r="W235" s="800"/>
      <c r="X235" s="800"/>
      <c r="Y235" s="800"/>
      <c r="Z235" s="800"/>
      <c r="AA235" s="800"/>
      <c r="AB235" s="800"/>
      <c r="AC235" s="800"/>
      <c r="AD235" s="800"/>
      <c r="AE235" s="800"/>
      <c r="AF235" s="800"/>
      <c r="AG235" s="800"/>
      <c r="AH235" s="800"/>
      <c r="AI235" s="800"/>
    </row>
    <row r="236" spans="3:35">
      <c r="C236" s="800"/>
      <c r="D236" s="801"/>
      <c r="E236" s="801"/>
      <c r="F236" s="801"/>
      <c r="G236" s="801"/>
      <c r="H236" s="801"/>
      <c r="I236" s="801"/>
      <c r="J236" s="801"/>
      <c r="K236" s="801"/>
      <c r="L236" s="801"/>
      <c r="M236" s="801"/>
      <c r="N236" s="801"/>
      <c r="O236" s="801"/>
      <c r="P236" s="801"/>
      <c r="Q236" s="800"/>
      <c r="R236" s="800"/>
      <c r="S236" s="800"/>
      <c r="T236" s="800"/>
      <c r="U236" s="800"/>
      <c r="V236" s="800"/>
      <c r="W236" s="800"/>
      <c r="X236" s="800"/>
      <c r="Y236" s="800"/>
      <c r="Z236" s="800"/>
      <c r="AA236" s="800"/>
      <c r="AB236" s="800"/>
      <c r="AC236" s="800"/>
      <c r="AD236" s="800"/>
      <c r="AE236" s="800"/>
      <c r="AF236" s="800"/>
      <c r="AG236" s="800"/>
      <c r="AH236" s="800"/>
      <c r="AI236" s="800"/>
    </row>
    <row r="237" spans="3:35">
      <c r="C237" s="800"/>
      <c r="D237" s="801"/>
      <c r="E237" s="801"/>
      <c r="F237" s="801"/>
      <c r="G237" s="801"/>
      <c r="H237" s="801"/>
      <c r="I237" s="801"/>
      <c r="J237" s="801"/>
      <c r="K237" s="801"/>
      <c r="L237" s="801"/>
      <c r="M237" s="801"/>
      <c r="N237" s="801"/>
      <c r="O237" s="801"/>
      <c r="P237" s="801"/>
      <c r="Q237" s="800"/>
      <c r="R237" s="800"/>
      <c r="S237" s="800"/>
      <c r="T237" s="800"/>
      <c r="U237" s="800"/>
      <c r="V237" s="800"/>
      <c r="W237" s="800"/>
      <c r="X237" s="800"/>
      <c r="Y237" s="800"/>
      <c r="Z237" s="800"/>
      <c r="AA237" s="800"/>
      <c r="AB237" s="800"/>
      <c r="AC237" s="800"/>
      <c r="AD237" s="800"/>
      <c r="AE237" s="800"/>
      <c r="AF237" s="800"/>
      <c r="AG237" s="800"/>
      <c r="AH237" s="800"/>
      <c r="AI237" s="800"/>
    </row>
    <row r="238" spans="3:35">
      <c r="C238" s="800"/>
      <c r="D238" s="801"/>
      <c r="E238" s="801"/>
      <c r="F238" s="801"/>
      <c r="G238" s="801"/>
      <c r="H238" s="801"/>
      <c r="I238" s="801"/>
      <c r="J238" s="801"/>
      <c r="K238" s="801"/>
      <c r="L238" s="801"/>
      <c r="M238" s="801"/>
      <c r="N238" s="801"/>
      <c r="O238" s="801"/>
      <c r="P238" s="801"/>
      <c r="Q238" s="800"/>
      <c r="R238" s="800"/>
      <c r="S238" s="800"/>
      <c r="T238" s="800"/>
      <c r="U238" s="800"/>
      <c r="V238" s="800"/>
      <c r="W238" s="800"/>
      <c r="X238" s="800"/>
      <c r="Y238" s="800"/>
      <c r="Z238" s="800"/>
      <c r="AA238" s="800"/>
      <c r="AB238" s="800"/>
      <c r="AC238" s="800"/>
      <c r="AD238" s="800"/>
      <c r="AE238" s="800"/>
      <c r="AF238" s="800"/>
      <c r="AG238" s="800"/>
      <c r="AH238" s="800"/>
      <c r="AI238" s="800"/>
    </row>
    <row r="239" spans="3:35">
      <c r="C239" s="800"/>
      <c r="D239" s="801"/>
      <c r="E239" s="801"/>
      <c r="F239" s="801"/>
      <c r="G239" s="801"/>
      <c r="H239" s="801"/>
      <c r="I239" s="801"/>
      <c r="J239" s="801"/>
      <c r="K239" s="801"/>
      <c r="L239" s="801"/>
      <c r="M239" s="801"/>
      <c r="N239" s="801"/>
      <c r="O239" s="801"/>
      <c r="P239" s="801"/>
      <c r="Q239" s="800"/>
      <c r="R239" s="800"/>
      <c r="S239" s="800"/>
      <c r="T239" s="800"/>
      <c r="U239" s="800"/>
      <c r="V239" s="800"/>
      <c r="W239" s="800"/>
      <c r="X239" s="800"/>
      <c r="Y239" s="800"/>
      <c r="Z239" s="800"/>
      <c r="AA239" s="800"/>
      <c r="AB239" s="800"/>
      <c r="AC239" s="800"/>
      <c r="AD239" s="800"/>
      <c r="AE239" s="800"/>
      <c r="AF239" s="800"/>
      <c r="AG239" s="800"/>
      <c r="AH239" s="800"/>
      <c r="AI239" s="800"/>
    </row>
    <row r="240" spans="3:35">
      <c r="C240" s="800"/>
      <c r="D240" s="801"/>
      <c r="E240" s="801"/>
      <c r="F240" s="801"/>
      <c r="G240" s="801"/>
      <c r="H240" s="801"/>
      <c r="I240" s="801"/>
      <c r="J240" s="801"/>
      <c r="K240" s="801"/>
      <c r="L240" s="801"/>
      <c r="M240" s="801"/>
      <c r="N240" s="801"/>
      <c r="O240" s="801"/>
      <c r="P240" s="801"/>
      <c r="Q240" s="800"/>
      <c r="R240" s="800"/>
      <c r="S240" s="800"/>
      <c r="T240" s="800"/>
      <c r="U240" s="800"/>
      <c r="V240" s="800"/>
      <c r="W240" s="800"/>
      <c r="X240" s="800"/>
      <c r="Y240" s="800"/>
      <c r="Z240" s="800"/>
      <c r="AA240" s="800"/>
      <c r="AB240" s="800"/>
      <c r="AC240" s="800"/>
      <c r="AD240" s="800"/>
      <c r="AE240" s="800"/>
      <c r="AF240" s="800"/>
      <c r="AG240" s="800"/>
      <c r="AH240" s="800"/>
      <c r="AI240" s="800"/>
    </row>
    <row r="241" spans="3:35">
      <c r="C241" s="800"/>
      <c r="D241" s="801"/>
      <c r="E241" s="801"/>
      <c r="F241" s="801"/>
      <c r="G241" s="801"/>
      <c r="H241" s="801"/>
      <c r="I241" s="801"/>
      <c r="J241" s="801"/>
      <c r="K241" s="801"/>
      <c r="L241" s="801"/>
      <c r="M241" s="801"/>
      <c r="N241" s="801"/>
      <c r="O241" s="801"/>
      <c r="P241" s="801"/>
      <c r="Q241" s="800"/>
      <c r="R241" s="800"/>
      <c r="S241" s="800"/>
      <c r="T241" s="800"/>
      <c r="U241" s="800"/>
      <c r="V241" s="800"/>
      <c r="W241" s="800"/>
      <c r="X241" s="800"/>
      <c r="Y241" s="800"/>
      <c r="Z241" s="800"/>
      <c r="AA241" s="800"/>
      <c r="AB241" s="800"/>
      <c r="AC241" s="800"/>
      <c r="AD241" s="800"/>
      <c r="AE241" s="800"/>
      <c r="AF241" s="800"/>
      <c r="AG241" s="800"/>
      <c r="AH241" s="800"/>
      <c r="AI241" s="800"/>
    </row>
    <row r="242" spans="3:35">
      <c r="C242" s="800"/>
      <c r="D242" s="801"/>
      <c r="E242" s="801"/>
      <c r="F242" s="801"/>
      <c r="G242" s="801"/>
      <c r="H242" s="801"/>
      <c r="I242" s="801"/>
      <c r="J242" s="801"/>
      <c r="K242" s="801"/>
      <c r="L242" s="801"/>
      <c r="M242" s="801"/>
      <c r="N242" s="801"/>
      <c r="O242" s="801"/>
      <c r="P242" s="801"/>
      <c r="Q242" s="800"/>
      <c r="R242" s="800"/>
      <c r="S242" s="800"/>
      <c r="T242" s="800"/>
      <c r="U242" s="800"/>
      <c r="V242" s="800"/>
      <c r="W242" s="800"/>
      <c r="X242" s="800"/>
      <c r="Y242" s="800"/>
      <c r="Z242" s="800"/>
      <c r="AA242" s="800"/>
      <c r="AB242" s="800"/>
      <c r="AC242" s="800"/>
      <c r="AD242" s="800"/>
      <c r="AE242" s="800"/>
      <c r="AF242" s="800"/>
      <c r="AG242" s="800"/>
      <c r="AH242" s="800"/>
      <c r="AI242" s="800"/>
    </row>
    <row r="243" spans="3:35">
      <c r="C243" s="800"/>
      <c r="D243" s="801"/>
      <c r="E243" s="801"/>
      <c r="F243" s="801"/>
      <c r="G243" s="801"/>
      <c r="H243" s="801"/>
      <c r="I243" s="801"/>
      <c r="J243" s="801"/>
      <c r="K243" s="801"/>
      <c r="L243" s="801"/>
      <c r="M243" s="801"/>
      <c r="N243" s="801"/>
      <c r="O243" s="801"/>
      <c r="P243" s="801"/>
      <c r="Q243" s="800"/>
      <c r="R243" s="800"/>
      <c r="S243" s="800"/>
      <c r="T243" s="800"/>
      <c r="U243" s="800"/>
      <c r="V243" s="800"/>
      <c r="W243" s="800"/>
      <c r="X243" s="800"/>
      <c r="Y243" s="800"/>
      <c r="Z243" s="800"/>
      <c r="AA243" s="800"/>
      <c r="AB243" s="800"/>
      <c r="AC243" s="800"/>
      <c r="AD243" s="800"/>
      <c r="AE243" s="800"/>
      <c r="AF243" s="800"/>
      <c r="AG243" s="800"/>
      <c r="AH243" s="800"/>
      <c r="AI243" s="800"/>
    </row>
    <row r="244" spans="3:35">
      <c r="C244" s="800"/>
      <c r="D244" s="801"/>
      <c r="E244" s="801"/>
      <c r="F244" s="801"/>
      <c r="G244" s="801"/>
      <c r="H244" s="801"/>
      <c r="I244" s="801"/>
      <c r="J244" s="801"/>
      <c r="K244" s="801"/>
      <c r="L244" s="801"/>
      <c r="M244" s="801"/>
      <c r="N244" s="801"/>
      <c r="O244" s="801"/>
      <c r="P244" s="801"/>
      <c r="Q244" s="800"/>
      <c r="R244" s="800"/>
      <c r="S244" s="800"/>
      <c r="T244" s="800"/>
      <c r="U244" s="800"/>
      <c r="V244" s="800"/>
      <c r="W244" s="800"/>
      <c r="X244" s="800"/>
      <c r="Y244" s="800"/>
      <c r="Z244" s="800"/>
      <c r="AA244" s="800"/>
      <c r="AB244" s="800"/>
      <c r="AC244" s="800"/>
      <c r="AD244" s="800"/>
      <c r="AE244" s="800"/>
      <c r="AF244" s="800"/>
      <c r="AG244" s="800"/>
      <c r="AH244" s="800"/>
      <c r="AI244" s="800"/>
    </row>
    <row r="245" spans="3:35">
      <c r="C245" s="800"/>
      <c r="D245" s="801"/>
      <c r="E245" s="801"/>
      <c r="F245" s="801"/>
      <c r="G245" s="801"/>
      <c r="H245" s="801"/>
      <c r="I245" s="801"/>
      <c r="J245" s="801"/>
      <c r="K245" s="801"/>
      <c r="L245" s="801"/>
      <c r="M245" s="801"/>
      <c r="N245" s="801"/>
      <c r="O245" s="801"/>
      <c r="P245" s="801"/>
      <c r="Q245" s="800"/>
      <c r="R245" s="800"/>
      <c r="S245" s="800"/>
      <c r="T245" s="800"/>
      <c r="U245" s="800"/>
      <c r="V245" s="800"/>
      <c r="W245" s="800"/>
      <c r="X245" s="800"/>
      <c r="AA245" s="800"/>
      <c r="AB245" s="800"/>
      <c r="AC245" s="800"/>
      <c r="AD245" s="800"/>
      <c r="AE245" s="800"/>
      <c r="AF245" s="800"/>
      <c r="AG245" s="800"/>
      <c r="AH245" s="800"/>
      <c r="AI245" s="800"/>
    </row>
    <row r="246" spans="3:35">
      <c r="C246" s="800"/>
      <c r="D246" s="801"/>
      <c r="E246" s="801"/>
      <c r="F246" s="801"/>
      <c r="G246" s="801"/>
      <c r="H246" s="801"/>
      <c r="I246" s="801"/>
      <c r="J246" s="801"/>
      <c r="K246" s="801"/>
      <c r="L246" s="801"/>
      <c r="M246" s="801"/>
      <c r="N246" s="801"/>
      <c r="O246" s="801"/>
      <c r="P246" s="801"/>
      <c r="Q246" s="800"/>
      <c r="R246" s="800"/>
      <c r="S246" s="800"/>
      <c r="T246" s="800"/>
      <c r="U246" s="800"/>
      <c r="V246" s="800"/>
      <c r="W246" s="800"/>
      <c r="X246" s="800"/>
      <c r="AA246" s="800"/>
      <c r="AB246" s="800"/>
      <c r="AC246" s="800"/>
      <c r="AD246" s="800"/>
      <c r="AE246" s="800"/>
      <c r="AF246" s="800"/>
      <c r="AG246" s="800"/>
      <c r="AH246" s="800"/>
      <c r="AI246" s="800"/>
    </row>
    <row r="247" spans="3:35">
      <c r="C247" s="800"/>
      <c r="D247" s="801"/>
      <c r="E247" s="801"/>
      <c r="F247" s="801"/>
      <c r="G247" s="801"/>
      <c r="H247" s="801"/>
      <c r="I247" s="801"/>
      <c r="J247" s="801"/>
      <c r="K247" s="801"/>
      <c r="L247" s="801"/>
      <c r="M247" s="801"/>
      <c r="N247" s="801"/>
      <c r="O247" s="801"/>
      <c r="P247" s="801"/>
      <c r="Q247" s="800"/>
      <c r="R247" s="800"/>
      <c r="S247" s="800"/>
      <c r="T247" s="800"/>
      <c r="U247" s="800"/>
      <c r="V247" s="800"/>
      <c r="W247" s="800"/>
      <c r="X247" s="800"/>
      <c r="AA247" s="800"/>
      <c r="AB247" s="800"/>
      <c r="AC247" s="800"/>
      <c r="AD247" s="800"/>
      <c r="AE247" s="800"/>
      <c r="AF247" s="800"/>
      <c r="AG247" s="800"/>
      <c r="AH247" s="800"/>
      <c r="AI247" s="800"/>
    </row>
    <row r="248" spans="3:35">
      <c r="C248" s="800"/>
      <c r="D248" s="801"/>
      <c r="E248" s="801"/>
      <c r="F248" s="801"/>
      <c r="G248" s="801"/>
      <c r="H248" s="801"/>
      <c r="I248" s="801"/>
      <c r="J248" s="801"/>
      <c r="K248" s="801"/>
      <c r="L248" s="801"/>
      <c r="M248" s="801"/>
      <c r="N248" s="801"/>
      <c r="O248" s="801"/>
      <c r="P248" s="801"/>
      <c r="Q248" s="800"/>
      <c r="R248" s="800"/>
      <c r="S248" s="800"/>
      <c r="T248" s="800"/>
      <c r="U248" s="800"/>
      <c r="V248" s="800"/>
      <c r="W248" s="800"/>
      <c r="X248" s="800"/>
      <c r="AA248" s="800"/>
      <c r="AB248" s="800"/>
      <c r="AC248" s="800"/>
      <c r="AD248" s="800"/>
      <c r="AE248" s="800"/>
      <c r="AF248" s="800"/>
      <c r="AG248" s="800"/>
      <c r="AH248" s="800"/>
      <c r="AI248" s="800"/>
    </row>
    <row r="249" spans="3:35">
      <c r="C249" s="800"/>
      <c r="D249" s="801"/>
      <c r="E249" s="801"/>
      <c r="F249" s="801"/>
      <c r="G249" s="801"/>
      <c r="H249" s="801"/>
      <c r="I249" s="801"/>
      <c r="J249" s="801"/>
      <c r="K249" s="801"/>
      <c r="L249" s="801"/>
      <c r="M249" s="801"/>
      <c r="N249" s="801"/>
      <c r="O249" s="801"/>
      <c r="P249" s="801"/>
      <c r="Q249" s="800"/>
      <c r="R249" s="800"/>
      <c r="S249" s="800"/>
      <c r="T249" s="800"/>
      <c r="U249" s="800"/>
      <c r="V249" s="800"/>
      <c r="W249" s="800"/>
      <c r="X249" s="800"/>
      <c r="AA249" s="800"/>
      <c r="AB249" s="800"/>
      <c r="AC249" s="800"/>
      <c r="AD249" s="800"/>
      <c r="AE249" s="800"/>
      <c r="AF249" s="800"/>
      <c r="AG249" s="800"/>
      <c r="AH249" s="800"/>
      <c r="AI249" s="800"/>
    </row>
    <row r="250" spans="3:35">
      <c r="C250" s="800"/>
      <c r="D250" s="801"/>
      <c r="E250" s="801"/>
      <c r="F250" s="801"/>
      <c r="G250" s="801"/>
      <c r="H250" s="801"/>
      <c r="I250" s="801"/>
      <c r="J250" s="801"/>
      <c r="K250" s="801"/>
      <c r="L250" s="801"/>
      <c r="M250" s="801"/>
      <c r="N250" s="801"/>
      <c r="O250" s="801"/>
      <c r="P250" s="801"/>
      <c r="Q250" s="800"/>
      <c r="R250" s="800"/>
      <c r="S250" s="800"/>
      <c r="T250" s="800"/>
      <c r="U250" s="800"/>
      <c r="V250" s="800"/>
      <c r="W250" s="800"/>
      <c r="X250" s="800"/>
      <c r="AA250" s="800"/>
      <c r="AB250" s="800"/>
      <c r="AC250" s="800"/>
      <c r="AD250" s="800"/>
      <c r="AE250" s="800"/>
      <c r="AF250" s="800"/>
      <c r="AG250" s="800"/>
      <c r="AH250" s="800"/>
      <c r="AI250" s="800"/>
    </row>
  </sheetData>
  <printOptions horizontalCentered="1"/>
  <pageMargins left="0.5" right="0.5" top="0.75" bottom="0.75" header="0.3" footer="0.3"/>
  <pageSetup scale="61" orientation="portrait" r:id="rId1"/>
  <headerFooter alignWithMargins="0">
    <oddHeader xml:space="preserve">&amp;R&amp;"Arial,Bold"
</oddHeader>
  </headerFooter>
  <rowBreaks count="1" manualBreakCount="1">
    <brk id="79" max="1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F121"/>
  <sheetViews>
    <sheetView workbookViewId="0">
      <pane xSplit="2" ySplit="12" topLeftCell="C94" activePane="bottomRight" state="frozen"/>
      <selection activeCell="D14" sqref="D14"/>
      <selection pane="topRight" activeCell="D14" sqref="D14"/>
      <selection pane="bottomLeft" activeCell="D14" sqref="D14"/>
      <selection pane="bottomRight" activeCell="D14" sqref="D14"/>
    </sheetView>
  </sheetViews>
  <sheetFormatPr defaultRowHeight="12.75"/>
  <cols>
    <col min="2" max="2" width="63.28515625" bestFit="1" customWidth="1"/>
    <col min="3" max="3" width="14.85546875" customWidth="1"/>
    <col min="4" max="4" width="14.28515625" customWidth="1"/>
    <col min="5" max="5" width="14.7109375" customWidth="1"/>
  </cols>
  <sheetData>
    <row r="1" spans="1:5">
      <c r="A1" s="104"/>
      <c r="B1" s="1"/>
      <c r="C1" s="104"/>
      <c r="D1" s="105"/>
      <c r="E1" s="11" t="s">
        <v>637</v>
      </c>
    </row>
    <row r="2" spans="1:5">
      <c r="A2" s="104"/>
      <c r="B2" s="106" t="s">
        <v>186</v>
      </c>
      <c r="C2" s="104"/>
      <c r="D2" s="15"/>
      <c r="E2" s="11" t="s">
        <v>929</v>
      </c>
    </row>
    <row r="3" spans="1:5">
      <c r="A3" s="106"/>
      <c r="B3" s="1"/>
      <c r="C3" s="104"/>
      <c r="D3" s="15"/>
      <c r="E3" s="12" t="s">
        <v>203</v>
      </c>
    </row>
    <row r="4" spans="1:5" ht="15.75">
      <c r="A4" s="107"/>
      <c r="B4" s="757"/>
      <c r="C4" s="26"/>
      <c r="D4" s="31"/>
      <c r="E4" s="15" t="s">
        <v>246</v>
      </c>
    </row>
    <row r="5" spans="1:5" ht="15.75">
      <c r="A5" s="106"/>
      <c r="B5" s="547"/>
      <c r="C5" s="106"/>
      <c r="D5" s="104"/>
      <c r="E5" s="1"/>
    </row>
    <row r="6" spans="1:5">
      <c r="A6" s="33" t="s">
        <v>61</v>
      </c>
      <c r="B6" s="33"/>
      <c r="C6" s="35"/>
      <c r="D6" s="109"/>
      <c r="E6" s="110"/>
    </row>
    <row r="7" spans="1:5">
      <c r="A7" s="111" t="s">
        <v>177</v>
      </c>
      <c r="B7" s="111"/>
      <c r="C7" s="35"/>
      <c r="D7" s="39"/>
      <c r="E7" s="110"/>
    </row>
    <row r="8" spans="1:5">
      <c r="A8" s="32" t="str">
        <f>'CTM-2 Adjustments'!EC10</f>
        <v>TWELVE MONTHS ENDED SEPTEMBER 30, 2012</v>
      </c>
      <c r="B8" s="32"/>
      <c r="C8" s="35"/>
      <c r="D8" s="42"/>
      <c r="E8" s="28"/>
    </row>
    <row r="9" spans="1:5">
      <c r="A9" s="32" t="s">
        <v>12</v>
      </c>
      <c r="B9" s="32"/>
      <c r="C9" s="35"/>
      <c r="D9" s="42"/>
      <c r="E9" s="28"/>
    </row>
    <row r="10" spans="1:5">
      <c r="A10" s="26"/>
      <c r="B10" s="3"/>
      <c r="C10" s="26"/>
      <c r="D10" s="26"/>
      <c r="E10" s="3"/>
    </row>
    <row r="11" spans="1:5">
      <c r="A11" s="44" t="s">
        <v>13</v>
      </c>
      <c r="B11" s="26"/>
      <c r="C11" s="509" t="s">
        <v>105</v>
      </c>
      <c r="D11" s="509" t="s">
        <v>14</v>
      </c>
      <c r="E11" s="509" t="s">
        <v>145</v>
      </c>
    </row>
    <row r="12" spans="1:5">
      <c r="A12" s="45" t="s">
        <v>15</v>
      </c>
      <c r="B12" s="46" t="s">
        <v>16</v>
      </c>
      <c r="C12" s="45" t="s">
        <v>153</v>
      </c>
      <c r="D12" s="48">
        <f>'CTM-2 Adjustments'!EF15</f>
        <v>1.7660000000000009E-2</v>
      </c>
      <c r="E12" s="45" t="s">
        <v>17</v>
      </c>
    </row>
    <row r="13" spans="1:5">
      <c r="A13" s="3"/>
      <c r="B13" s="3"/>
      <c r="C13" s="3"/>
      <c r="D13" s="3"/>
      <c r="E13" s="3"/>
    </row>
    <row r="14" spans="1:5">
      <c r="A14" s="2">
        <v>1</v>
      </c>
      <c r="B14" s="54" t="str">
        <f>'CTM-2 Adjustments'!ED17</f>
        <v>O&amp;M PRODUCTION RELATED</v>
      </c>
      <c r="C14" s="3"/>
      <c r="D14" s="3"/>
      <c r="E14" s="3"/>
    </row>
    <row r="15" spans="1:5">
      <c r="A15" s="2">
        <f>A14+1</f>
        <v>2</v>
      </c>
      <c r="B15" s="9" t="str">
        <f>'CTM-2 Adjustments'!ED18</f>
        <v>EMPLOYEE BENEFITS &amp; TAXES</v>
      </c>
      <c r="C15" s="957">
        <f>'CTM-2 Adjustments'!EE18</f>
        <v>8723284.3399999999</v>
      </c>
      <c r="D15" s="957">
        <f>'CTM-2 Adjustments'!EF18</f>
        <v>-154053.20144440007</v>
      </c>
      <c r="E15" s="957">
        <f>'CTM-2 Adjustments'!EG18</f>
        <v>8569231.1385555994</v>
      </c>
    </row>
    <row r="16" spans="1:5" ht="13.5">
      <c r="A16" s="2">
        <f t="shared" ref="A16:A101" si="0">A15+1</f>
        <v>3</v>
      </c>
      <c r="B16" s="9" t="str">
        <f>'CTM-2 Adjustments'!ED19</f>
        <v>PROPERTY INSURANCE</v>
      </c>
      <c r="C16" s="998">
        <f>'CTM-2 Adjustments'!EE19</f>
        <v>2954771</v>
      </c>
      <c r="D16" s="998">
        <f>'CTM-2 Adjustments'!EF19</f>
        <v>-52181.255860000027</v>
      </c>
      <c r="E16" s="998">
        <f>'CTM-2 Adjustments'!EG19</f>
        <v>2902589.7441400001</v>
      </c>
    </row>
    <row r="17" spans="1:5">
      <c r="A17" s="2">
        <f t="shared" si="0"/>
        <v>4</v>
      </c>
      <c r="B17" s="9"/>
      <c r="C17" s="959"/>
      <c r="D17" s="959"/>
      <c r="E17" s="959"/>
    </row>
    <row r="18" spans="1:5" ht="13.5">
      <c r="A18" s="2">
        <f t="shared" si="0"/>
        <v>5</v>
      </c>
      <c r="B18" s="9" t="str">
        <f>'CTM-2 Adjustments'!ED21</f>
        <v>TOTAL PRODUCTION O&amp;M</v>
      </c>
      <c r="C18" s="999">
        <f>'CTM-2 Adjustments'!EE21</f>
        <v>11678055.34</v>
      </c>
      <c r="D18" s="999">
        <f>'CTM-2 Adjustments'!EF21</f>
        <v>-206234.4573044001</v>
      </c>
      <c r="E18" s="999">
        <f>'CTM-2 Adjustments'!EG21</f>
        <v>11471820.8826956</v>
      </c>
    </row>
    <row r="19" spans="1:5">
      <c r="A19" s="2">
        <f t="shared" si="0"/>
        <v>6</v>
      </c>
      <c r="B19" s="9"/>
      <c r="C19" s="957"/>
      <c r="D19" s="957"/>
      <c r="E19" s="957"/>
    </row>
    <row r="20" spans="1:5">
      <c r="A20" s="2">
        <f t="shared" si="0"/>
        <v>7</v>
      </c>
      <c r="B20" s="9" t="str">
        <f>'CTM-2 Adjustments'!ED23</f>
        <v>HEDGING LINE OF CREDIT</v>
      </c>
      <c r="C20" s="961">
        <f>'CTM-2 Adjustments'!EE23</f>
        <v>799414.2577999999</v>
      </c>
      <c r="D20" s="961">
        <f>'CTM-2 Adjustments'!EF23</f>
        <v>-14117.655792748006</v>
      </c>
      <c r="E20" s="961">
        <f>'CTM-2 Adjustments'!EG23</f>
        <v>785296.60200725193</v>
      </c>
    </row>
    <row r="21" spans="1:5">
      <c r="A21" s="2">
        <f t="shared" si="0"/>
        <v>8</v>
      </c>
      <c r="B21" s="9"/>
      <c r="C21" s="957"/>
      <c r="D21" s="957"/>
      <c r="E21" s="957"/>
    </row>
    <row r="22" spans="1:5">
      <c r="A22" s="2">
        <f t="shared" si="0"/>
        <v>9</v>
      </c>
      <c r="B22" s="962" t="str">
        <f>'CTM-2 Adjustments'!ED25</f>
        <v>DEPRECIATION / AMORTIZATION:</v>
      </c>
      <c r="C22" s="957"/>
      <c r="D22" s="957"/>
      <c r="E22" s="957"/>
    </row>
    <row r="23" spans="1:5">
      <c r="A23" s="2">
        <f t="shared" si="0"/>
        <v>10</v>
      </c>
      <c r="B23" s="9" t="str">
        <f>'CTM-2 Adjustments'!ED26</f>
        <v>DEPRECIATION</v>
      </c>
      <c r="C23" s="957">
        <f>'CTM-2 Adjustments'!EE26</f>
        <v>108911467.74979886</v>
      </c>
      <c r="D23" s="957">
        <f>'CTM-2 Adjustments'!EF26</f>
        <v>-1923376.5204614489</v>
      </c>
      <c r="E23" s="957">
        <f>'CTM-2 Adjustments'!EG26</f>
        <v>106988091.22933741</v>
      </c>
    </row>
    <row r="24" spans="1:5">
      <c r="A24" s="2">
        <f t="shared" si="0"/>
        <v>11</v>
      </c>
      <c r="B24" s="9" t="str">
        <f>'CTM-2 Adjustments'!ED27</f>
        <v>AMORTIZATION (OTHER THAN REGULATORY ASSETS/LIAB)</v>
      </c>
      <c r="C24" s="957">
        <f>'CTM-2 Adjustments'!EE27</f>
        <v>12300477.387538467</v>
      </c>
      <c r="D24" s="957">
        <f>'CTM-2 Adjustments'!EF27</f>
        <v>-217226.43066392944</v>
      </c>
      <c r="E24" s="957">
        <f>'CTM-2 Adjustments'!EG27</f>
        <v>12083250.956874536</v>
      </c>
    </row>
    <row r="25" spans="1:5">
      <c r="A25" s="2">
        <f t="shared" si="0"/>
        <v>12</v>
      </c>
      <c r="B25" s="9"/>
      <c r="C25" s="958">
        <f>'CTM-2 Adjustments'!EE28</f>
        <v>121211945.13733733</v>
      </c>
      <c r="D25" s="958">
        <f>'CTM-2 Adjustments'!EF28</f>
        <v>-2140602.9511253783</v>
      </c>
      <c r="E25" s="958">
        <f>'CTM-2 Adjustments'!EG28</f>
        <v>119071342.18621194</v>
      </c>
    </row>
    <row r="26" spans="1:5">
      <c r="A26" s="2">
        <f t="shared" si="0"/>
        <v>13</v>
      </c>
      <c r="B26" s="962" t="str">
        <f>'CTM-2 Adjustments'!ED29</f>
        <v>TAXES OTHER-PRODUCTION PROPERTY:</v>
      </c>
      <c r="C26" s="957"/>
      <c r="D26" s="957"/>
      <c r="E26" s="957"/>
    </row>
    <row r="27" spans="1:5">
      <c r="A27" s="2">
        <f t="shared" si="0"/>
        <v>14</v>
      </c>
      <c r="B27" s="9" t="str">
        <f>'CTM-2 Adjustments'!ED30</f>
        <v>PROPERTY TAXES - PRODUCTION</v>
      </c>
      <c r="C27" s="957">
        <f>'CTM-2 Adjustments'!EE30</f>
        <v>0</v>
      </c>
      <c r="D27" s="957">
        <f>'CTM-2 Adjustments'!EF30</f>
        <v>0</v>
      </c>
      <c r="E27" s="957">
        <f>'CTM-2 Adjustments'!EG30</f>
        <v>0</v>
      </c>
    </row>
    <row r="28" spans="1:5" s="1" customFormat="1" ht="13.5">
      <c r="A28" s="2">
        <f t="shared" si="0"/>
        <v>15</v>
      </c>
      <c r="B28" s="9" t="str">
        <f>'CTM-2 Adjustments'!ED31</f>
        <v>ELECTRIC ENERGY TAX</v>
      </c>
      <c r="C28" s="957">
        <f>'CTM-2 Adjustments'!EE31</f>
        <v>1737888.78935</v>
      </c>
      <c r="D28" s="998">
        <f>'CTM-2 Adjustments'!EF31</f>
        <v>-30691.116019921014</v>
      </c>
      <c r="E28" s="998">
        <f>'CTM-2 Adjustments'!EG31</f>
        <v>1707197.6733300791</v>
      </c>
    </row>
    <row r="29" spans="1:5" s="1" customFormat="1" ht="13.5">
      <c r="A29" s="2">
        <f t="shared" si="0"/>
        <v>16</v>
      </c>
      <c r="B29" s="9" t="str">
        <f>'CTM-2 Adjustments'!ED32</f>
        <v>TOTAL TAXES OTHER</v>
      </c>
      <c r="C29" s="958">
        <f>'CTM-2 Adjustments'!EE32</f>
        <v>1737888.78935</v>
      </c>
      <c r="D29" s="999">
        <f>'CTM-2 Adjustments'!EF32</f>
        <v>-30691.116019921014</v>
      </c>
      <c r="E29" s="999">
        <f>'CTM-2 Adjustments'!EG32</f>
        <v>1707197.6733300791</v>
      </c>
    </row>
    <row r="30" spans="1:5" s="1" customFormat="1">
      <c r="A30" s="2">
        <f t="shared" si="0"/>
        <v>17</v>
      </c>
      <c r="B30" s="9"/>
      <c r="C30" s="957"/>
      <c r="D30" s="957"/>
      <c r="E30" s="957"/>
    </row>
    <row r="31" spans="1:5" s="1" customFormat="1" ht="14.25" thickBot="1">
      <c r="A31" s="2">
        <f t="shared" si="0"/>
        <v>18</v>
      </c>
      <c r="B31" s="956" t="str">
        <f>'CTM-2 Adjustments'!ED34</f>
        <v>TOTAL PRODUCTION ADJUSTMENT TO BASELINE RATE</v>
      </c>
      <c r="C31" s="1000">
        <f>'CTM-2 Adjustments'!EE34</f>
        <v>135427303.52448735</v>
      </c>
      <c r="D31" s="1000">
        <f>'CTM-2 Adjustments'!EF34</f>
        <v>-2391646.1802424472</v>
      </c>
      <c r="E31" s="1000">
        <f>'CTM-2 Adjustments'!EG34</f>
        <v>133035657.34424488</v>
      </c>
    </row>
    <row r="32" spans="1:5" s="1" customFormat="1" ht="13.5" thickTop="1">
      <c r="A32" s="2">
        <f t="shared" si="0"/>
        <v>19</v>
      </c>
      <c r="B32" s="963"/>
      <c r="C32" s="964"/>
      <c r="D32" s="964"/>
      <c r="E32" s="964"/>
    </row>
    <row r="33" spans="1:5" s="1" customFormat="1">
      <c r="A33" s="2">
        <f t="shared" si="0"/>
        <v>20</v>
      </c>
      <c r="B33" s="962" t="str">
        <f>'CTM-2 Adjustments'!ED36</f>
        <v>EXPENSE ON REGULATORY ASSETS:</v>
      </c>
      <c r="C33" s="957"/>
      <c r="D33" s="957"/>
      <c r="E33" s="957"/>
    </row>
    <row r="34" spans="1:5" ht="13.5">
      <c r="A34" s="2">
        <f t="shared" si="0"/>
        <v>21</v>
      </c>
      <c r="B34" s="9" t="str">
        <f>'CTM-2 Adjustments'!ED37</f>
        <v>ADJ. NO. 9 -   FERNDALE DEFERRAL</v>
      </c>
      <c r="C34" s="998">
        <f>'CTM-2 Adjustments'!EE37</f>
        <v>4383849.7075235499</v>
      </c>
      <c r="D34" s="998">
        <f>'CTM-2 Adjustments'!EF37</f>
        <v>-77418.785834865936</v>
      </c>
      <c r="E34" s="998">
        <f>'CTM-2 Adjustments'!EG37</f>
        <v>4306430.9216886843</v>
      </c>
    </row>
    <row r="35" spans="1:5" ht="13.5">
      <c r="A35" s="2">
        <f t="shared" si="0"/>
        <v>22</v>
      </c>
      <c r="B35" s="9" t="str">
        <f>'CTM-2 Adjustments'!ED38</f>
        <v>ADJ. NO. 5 -   SNOQUALMIE DEFERRAL</v>
      </c>
      <c r="C35" s="998">
        <f>'CTM-2 Adjustments'!EE38</f>
        <v>1744437.9594125615</v>
      </c>
      <c r="D35" s="998">
        <f>'CTM-2 Adjustments'!EF38</f>
        <v>-30806.774363225853</v>
      </c>
      <c r="E35" s="998">
        <f>'CTM-2 Adjustments'!EG38</f>
        <v>1713631.1850493357</v>
      </c>
    </row>
    <row r="36" spans="1:5" ht="13.5">
      <c r="A36" s="2">
        <f t="shared" si="0"/>
        <v>23</v>
      </c>
      <c r="B36" s="9" t="str">
        <f>'CTM-2 Adjustments'!ED39</f>
        <v>ADJ. NO. 7 -   BAKER DEFERRAL</v>
      </c>
      <c r="C36" s="998">
        <f>'CTM-2 Adjustments'!EE39</f>
        <v>0</v>
      </c>
      <c r="D36" s="998">
        <f>'CTM-2 Adjustments'!EF39</f>
        <v>0</v>
      </c>
      <c r="E36" s="998">
        <f>'CTM-2 Adjustments'!EG39</f>
        <v>0</v>
      </c>
    </row>
    <row r="37" spans="1:5">
      <c r="A37" s="2">
        <f t="shared" si="0"/>
        <v>24</v>
      </c>
      <c r="B37" s="9" t="str">
        <f>'CTM-2 Adjustments'!ED40</f>
        <v>ADJ. NO. 12 -   ELECTRON UNRECOVERED COSTS</v>
      </c>
      <c r="C37" s="957">
        <f>'CTM-2 Adjustments'!EE40</f>
        <v>0</v>
      </c>
      <c r="D37" s="957">
        <f>'CTM-2 Adjustments'!EF40</f>
        <v>0</v>
      </c>
      <c r="E37" s="957">
        <f>'CTM-2 Adjustments'!EG40</f>
        <v>0</v>
      </c>
    </row>
    <row r="38" spans="1:5">
      <c r="A38" s="2">
        <f t="shared" si="0"/>
        <v>25</v>
      </c>
      <c r="B38" s="9" t="str">
        <f>'CTM-2 Adjustments'!ED41</f>
        <v>ADJs - POWER COST &amp; PROD O&amp;M RELATED</v>
      </c>
      <c r="C38" s="957">
        <f>'CTM-2 Adjustments'!EE41</f>
        <v>0</v>
      </c>
      <c r="D38" s="957">
        <f>'CTM-2 Adjustments'!EF41</f>
        <v>0</v>
      </c>
      <c r="E38" s="957">
        <f>'CTM-2 Adjustments'!EG41</f>
        <v>0</v>
      </c>
    </row>
    <row r="39" spans="1:5">
      <c r="A39" s="2">
        <f t="shared" si="0"/>
        <v>26</v>
      </c>
      <c r="B39" s="9" t="str">
        <f>'CTM-2 Adjustments'!ED42</f>
        <v xml:space="preserve">     NO. 15 -   BEP</v>
      </c>
      <c r="C39" s="957">
        <f>'CTM-2 Adjustments'!EE42</f>
        <v>3526620</v>
      </c>
      <c r="D39" s="957">
        <f>'CTM-2 Adjustments'!EF42</f>
        <v>-62280.109200000035</v>
      </c>
      <c r="E39" s="957">
        <f>'CTM-2 Adjustments'!EG42</f>
        <v>3464339.8908000002</v>
      </c>
    </row>
    <row r="40" spans="1:5">
      <c r="A40" s="2">
        <f t="shared" si="0"/>
        <v>27</v>
      </c>
      <c r="B40" s="9" t="str">
        <f>'CTM-2 Adjustments'!ED43</f>
        <v xml:space="preserve">     NO. 18 -   WESTCOAST PIPE CAP - UE-082013 (FB ENERGY)</v>
      </c>
      <c r="C40" s="957">
        <f>'CTM-2 Adjustments'!EE43</f>
        <v>-392169.66666666669</v>
      </c>
      <c r="D40" s="957">
        <f>'CTM-2 Adjustments'!EF43</f>
        <v>6925.716313333337</v>
      </c>
      <c r="E40" s="957">
        <f>'CTM-2 Adjustments'!EG43</f>
        <v>-385243.95035333338</v>
      </c>
    </row>
    <row r="41" spans="1:5">
      <c r="A41" s="2">
        <f t="shared" si="0"/>
        <v>28</v>
      </c>
      <c r="B41" s="9" t="str">
        <f>'CTM-2 Adjustments'!ED44</f>
        <v xml:space="preserve">     NO. 18 -   WESTCOAST PIPE CAP - UE-100503 (BNP PARIBUS)</v>
      </c>
      <c r="C41" s="957">
        <f>'CTM-2 Adjustments'!EE44</f>
        <v>-537626.2135922329</v>
      </c>
      <c r="D41" s="957">
        <f>'CTM-2 Adjustments'!EF44</f>
        <v>9494.4789320388372</v>
      </c>
      <c r="E41" s="957">
        <f>'CTM-2 Adjustments'!EG44</f>
        <v>-528131.73466019402</v>
      </c>
    </row>
    <row r="42" spans="1:5">
      <c r="A42" s="2">
        <f t="shared" si="0"/>
        <v>29</v>
      </c>
      <c r="B42" s="9" t="str">
        <f>'CTM-2 Adjustments'!ED45</f>
        <v xml:space="preserve">     NO. 19 -   CHELAN</v>
      </c>
      <c r="C42" s="957">
        <f>'CTM-2 Adjustments'!EE45</f>
        <v>7088065.5599999996</v>
      </c>
      <c r="D42" s="957">
        <f>'CTM-2 Adjustments'!EF45</f>
        <v>-125175.23778960005</v>
      </c>
      <c r="E42" s="957">
        <f>'CTM-2 Adjustments'!EG45</f>
        <v>6962890.3222103994</v>
      </c>
    </row>
    <row r="43" spans="1:5">
      <c r="A43" s="2">
        <f t="shared" si="0"/>
        <v>30</v>
      </c>
      <c r="B43" s="9" t="str">
        <f>'CTM-2 Adjustments'!ED46</f>
        <v xml:space="preserve">     NO. 20 -   COLSTRIP 1&amp;2 (WECo) PREPAYMENT</v>
      </c>
      <c r="C43" s="957">
        <f>'CTM-2 Adjustments'!EE46</f>
        <v>500000.00000000006</v>
      </c>
      <c r="D43" s="957">
        <f>'CTM-2 Adjustments'!EF46</f>
        <v>-8830.0000000000055</v>
      </c>
      <c r="E43" s="957">
        <f>'CTM-2 Adjustments'!EG46</f>
        <v>491170.00000000006</v>
      </c>
    </row>
    <row r="44" spans="1:5" s="1" customFormat="1" ht="13.5">
      <c r="A44" s="2">
        <f t="shared" si="0"/>
        <v>31</v>
      </c>
      <c r="B44" s="9" t="str">
        <f>'CTM-2 Adjustments'!ED47</f>
        <v xml:space="preserve">     NO. 21 -   LOWER SNAKE RIVER PREPAID TRANSM PRINCIPAL</v>
      </c>
      <c r="C44" s="998">
        <f>'CTM-2 Adjustments'!EE47</f>
        <v>3296838.2582723554</v>
      </c>
      <c r="D44" s="998">
        <f>'CTM-2 Adjustments'!EF47</f>
        <v>-58222.163641089828</v>
      </c>
      <c r="E44" s="998">
        <f>'CTM-2 Adjustments'!EG47</f>
        <v>3238616.0946312654</v>
      </c>
    </row>
    <row r="45" spans="1:5" s="1" customFormat="1">
      <c r="A45" s="2">
        <f t="shared" si="0"/>
        <v>32</v>
      </c>
      <c r="B45" s="9" t="str">
        <f>'CTM-2 Adjustments'!ED48</f>
        <v xml:space="preserve">     NO. 20 -   MINT FARM APRIL 2013 HOT GAS PATH INSPECTION</v>
      </c>
      <c r="C45" s="957">
        <f>'CTM-2 Adjustments'!EE48</f>
        <v>634720.71333333303</v>
      </c>
      <c r="D45" s="957">
        <f>'CTM-2 Adjustments'!EF48</f>
        <v>-11209.167797466667</v>
      </c>
      <c r="E45" s="957">
        <f>'CTM-2 Adjustments'!EG48</f>
        <v>623511.5455358664</v>
      </c>
    </row>
    <row r="46" spans="1:5">
      <c r="A46" s="2">
        <f t="shared" si="0"/>
        <v>33</v>
      </c>
      <c r="B46" s="9" t="str">
        <f>'CTM-2 Adjustments'!ED49</f>
        <v>ADJs - ALL OTHER</v>
      </c>
      <c r="C46" s="957"/>
      <c r="D46" s="957"/>
      <c r="E46" s="957"/>
    </row>
    <row r="47" spans="1:5">
      <c r="A47" s="2">
        <f t="shared" si="0"/>
        <v>34</v>
      </c>
      <c r="B47" s="9" t="str">
        <f>'CTM-2 Adjustments'!ED50</f>
        <v xml:space="preserve">     NO. 16 -   WHITE RIVER PLANT COSTS</v>
      </c>
      <c r="C47" s="957">
        <f>'CTM-2 Adjustments'!EE50</f>
        <v>1494701.7220710292</v>
      </c>
      <c r="D47" s="957">
        <f>'CTM-2 Adjustments'!EF50</f>
        <v>-26396.432411774389</v>
      </c>
      <c r="E47" s="957">
        <f>'CTM-2 Adjustments'!EG50</f>
        <v>1468305.289659255</v>
      </c>
    </row>
    <row r="48" spans="1:5">
      <c r="A48" s="2">
        <f t="shared" si="0"/>
        <v>35</v>
      </c>
      <c r="B48" s="9" t="str">
        <f>'CTM-2 Adjustments'!ED51</f>
        <v xml:space="preserve">     NO. 17 -   MINT FARM DEFFRED - UE-090704</v>
      </c>
      <c r="C48" s="957">
        <f>'CTM-2 Adjustments'!EE51</f>
        <v>2885052</v>
      </c>
      <c r="D48" s="957">
        <f>'CTM-2 Adjustments'!EF51</f>
        <v>-50950.018320000025</v>
      </c>
      <c r="E48" s="957">
        <f>'CTM-2 Adjustments'!EG51</f>
        <v>2834101.9816800002</v>
      </c>
    </row>
    <row r="49" spans="1:5">
      <c r="A49" s="2">
        <f t="shared" si="0"/>
        <v>36</v>
      </c>
      <c r="B49" s="9" t="str">
        <f>'CTM-2 Adjustments'!ED52</f>
        <v xml:space="preserve">     NO. 17 -   LOWER SNAKE RIVER PLANT DEFERRAL</v>
      </c>
      <c r="C49" s="957">
        <f>'CTM-2 Adjustments'!EE52</f>
        <v>4496843.075924769</v>
      </c>
      <c r="D49" s="957">
        <f>'CTM-2 Adjustments'!EF52</f>
        <v>-79414.248720831456</v>
      </c>
      <c r="E49" s="957">
        <f>'CTM-2 Adjustments'!EG52</f>
        <v>4417428.8272039378</v>
      </c>
    </row>
    <row r="50" spans="1:5">
      <c r="A50" s="2">
        <f t="shared" si="0"/>
        <v>37</v>
      </c>
      <c r="B50" s="9" t="str">
        <f>'CTM-2 Adjustments'!ED53</f>
        <v xml:space="preserve">     NO. 20 -   FERC PART 12 STUDY NON-CONSTRUCTION COSTS</v>
      </c>
      <c r="C50" s="957">
        <f>'CTM-2 Adjustments'!EE53</f>
        <v>241268.10200000007</v>
      </c>
      <c r="D50" s="957">
        <f>'CTM-2 Adjustments'!EF53</f>
        <v>-4260.7946813200033</v>
      </c>
      <c r="E50" s="957">
        <f>'CTM-2 Adjustments'!EG53</f>
        <v>237007.30731868008</v>
      </c>
    </row>
    <row r="51" spans="1:5">
      <c r="A51" s="2">
        <f t="shared" si="0"/>
        <v>38</v>
      </c>
      <c r="B51" s="9" t="str">
        <f>'CTM-2 Adjustments'!ED54</f>
        <v xml:space="preserve">     NO. 21 -    CARRYING CHARGES ON LSR PREPAID TRANSM</v>
      </c>
      <c r="C51" s="961">
        <f>'CTM-2 Adjustments'!EE54</f>
        <v>524035.92190511484</v>
      </c>
      <c r="D51" s="961">
        <f>'CTM-2 Adjustments'!EF54</f>
        <v>-9254.4743808443327</v>
      </c>
      <c r="E51" s="961">
        <f>'CTM-2 Adjustments'!EG54</f>
        <v>514781.44752427051</v>
      </c>
    </row>
    <row r="52" spans="1:5">
      <c r="A52" s="2">
        <f t="shared" si="0"/>
        <v>39</v>
      </c>
      <c r="B52" s="9"/>
      <c r="C52" s="957"/>
      <c r="D52" s="957"/>
      <c r="E52" s="957"/>
    </row>
    <row r="53" spans="1:5" s="1" customFormat="1" ht="14.25" thickBot="1">
      <c r="A53" s="2">
        <f t="shared" si="0"/>
        <v>40</v>
      </c>
      <c r="B53" s="9" t="str">
        <f>'CTM-2 Adjustments'!ED56</f>
        <v>TOTAL REGULATORY ASSET ADJUSTMENT TO BASELINE RATE</v>
      </c>
      <c r="C53" s="1000">
        <f>'CTM-2 Adjustments'!EE56</f>
        <v>29886637.140183814</v>
      </c>
      <c r="D53" s="1000">
        <f>'CTM-2 Adjustments'!EF56</f>
        <v>-527798.01189564646</v>
      </c>
      <c r="E53" s="1000">
        <f>'CTM-2 Adjustments'!EG56</f>
        <v>29358839.128288165</v>
      </c>
    </row>
    <row r="54" spans="1:5" s="1" customFormat="1" ht="13.5" thickTop="1">
      <c r="A54" s="2">
        <f t="shared" si="0"/>
        <v>41</v>
      </c>
      <c r="B54" s="963"/>
      <c r="C54" s="964"/>
      <c r="D54" s="964"/>
      <c r="E54" s="964"/>
    </row>
    <row r="55" spans="1:5" s="1" customFormat="1" ht="14.25" thickBot="1">
      <c r="A55" s="2">
        <f t="shared" si="0"/>
        <v>42</v>
      </c>
      <c r="B55" s="956" t="str">
        <f>'CTM-2 Adjustments'!ED58</f>
        <v>INCREASE (DECREASE) EXPENSE</v>
      </c>
      <c r="C55" s="957"/>
      <c r="D55" s="1000">
        <f>'CTM-2 Adjustments'!EF58</f>
        <v>-2919444.1921380935</v>
      </c>
      <c r="E55" s="964"/>
    </row>
    <row r="56" spans="1:5" s="1" customFormat="1" ht="13.5" thickTop="1">
      <c r="A56" s="2">
        <f t="shared" si="0"/>
        <v>43</v>
      </c>
      <c r="B56" s="9"/>
      <c r="C56" s="957"/>
      <c r="D56" s="957"/>
      <c r="E56" s="957"/>
    </row>
    <row r="57" spans="1:5" s="1" customFormat="1">
      <c r="A57" s="2">
        <f t="shared" si="0"/>
        <v>44</v>
      </c>
      <c r="B57" s="962" t="str">
        <f>'CTM-2 Adjustments'!ED60</f>
        <v>PRODUCTION RATE BASE:</v>
      </c>
      <c r="C57" s="957"/>
      <c r="D57" s="957"/>
      <c r="E57" s="957"/>
    </row>
    <row r="58" spans="1:5" s="1" customFormat="1">
      <c r="A58" s="2">
        <f t="shared" si="0"/>
        <v>45</v>
      </c>
      <c r="B58" s="9" t="str">
        <f>'CTM-2 Adjustments'!ED61</f>
        <v>DEPRECIABLE PRODUCTION PROPERTY</v>
      </c>
      <c r="C58" s="957">
        <f>'CTM-2 Adjustments'!EE61</f>
        <v>3845655225.2754054</v>
      </c>
      <c r="D58" s="957">
        <f>'CTM-2 Adjustments'!EF61</f>
        <v>-67914271</v>
      </c>
      <c r="E58" s="957">
        <f>'CTM-2 Adjustments'!EG61</f>
        <v>3777740954.2754054</v>
      </c>
    </row>
    <row r="59" spans="1:5" s="1" customFormat="1">
      <c r="A59" s="2">
        <f t="shared" si="0"/>
        <v>46</v>
      </c>
      <c r="B59" s="9" t="str">
        <f>'CTM-2 Adjustments'!ED62</f>
        <v xml:space="preserve">    PRODUCTION PROPERTY ACCUM DEPR. </v>
      </c>
      <c r="C59" s="957">
        <f>'CTM-2 Adjustments'!EE62</f>
        <v>-1415546521.5131929</v>
      </c>
      <c r="D59" s="957">
        <f>'CTM-2 Adjustments'!EF62</f>
        <v>24998552</v>
      </c>
      <c r="E59" s="957">
        <f>'CTM-2 Adjustments'!EG62</f>
        <v>-1390547969.5131929</v>
      </c>
    </row>
    <row r="60" spans="1:5" s="1" customFormat="1">
      <c r="A60" s="2">
        <f t="shared" si="0"/>
        <v>47</v>
      </c>
      <c r="B60" s="9" t="str">
        <f>'CTM-2 Adjustments'!ED63</f>
        <v xml:space="preserve">    NON-DEPRECIABLE PRODUCTION PROPERTY</v>
      </c>
      <c r="C60" s="957">
        <f>'CTM-2 Adjustments'!EE63</f>
        <v>77802363</v>
      </c>
      <c r="D60" s="957">
        <f>'CTM-2 Adjustments'!EF63</f>
        <v>-1373990</v>
      </c>
      <c r="E60" s="957">
        <f>'CTM-2 Adjustments'!EG63</f>
        <v>76428373</v>
      </c>
    </row>
    <row r="61" spans="1:5" s="1" customFormat="1">
      <c r="A61" s="2">
        <f t="shared" si="0"/>
        <v>48</v>
      </c>
      <c r="B61" s="9" t="str">
        <f>'CTM-2 Adjustments'!ED64</f>
        <v xml:space="preserve">    PRODUCTION PROPERTY ACCUM AMORT.</v>
      </c>
      <c r="C61" s="957">
        <f>'CTM-2 Adjustments'!EE64</f>
        <v>-5230652</v>
      </c>
      <c r="D61" s="957">
        <f>'CTM-2 Adjustments'!EF64</f>
        <v>92373</v>
      </c>
      <c r="E61" s="957">
        <f>'CTM-2 Adjustments'!EG64</f>
        <v>-5138279</v>
      </c>
    </row>
    <row r="62" spans="1:5" s="1" customFormat="1">
      <c r="A62" s="2">
        <f t="shared" si="0"/>
        <v>49</v>
      </c>
      <c r="B62" s="9" t="str">
        <f>'CTM-2 Adjustments'!ED65</f>
        <v>COLSTRIP COMMON FERC ADJUSTMENT</v>
      </c>
      <c r="C62" s="957">
        <f>'CTM-2 Adjustments'!EE65</f>
        <v>4326957.5199999157</v>
      </c>
      <c r="D62" s="957">
        <f>'CTM-2 Adjustments'!EF65</f>
        <v>-76414</v>
      </c>
      <c r="E62" s="957">
        <f>'CTM-2 Adjustments'!EG65</f>
        <v>4250543.5199999157</v>
      </c>
    </row>
    <row r="63" spans="1:5" s="1" customFormat="1">
      <c r="A63" s="2">
        <f t="shared" si="0"/>
        <v>50</v>
      </c>
      <c r="B63" s="9" t="str">
        <f>'CTM-2 Adjustments'!ED66</f>
        <v>COLSTRIP DEFERRED DEPRECIATION FERC ADJ.</v>
      </c>
      <c r="C63" s="957">
        <f>'CTM-2 Adjustments'!EE66</f>
        <v>1276167.24</v>
      </c>
      <c r="D63" s="957">
        <f>'CTM-2 Adjustments'!EF66</f>
        <v>-22537</v>
      </c>
      <c r="E63" s="957">
        <f>'CTM-2 Adjustments'!EG66</f>
        <v>1253630.24</v>
      </c>
    </row>
    <row r="64" spans="1:5" s="1" customFormat="1">
      <c r="A64" s="2">
        <f t="shared" si="0"/>
        <v>51</v>
      </c>
      <c r="B64" s="9" t="str">
        <f>'CTM-2 Adjustments'!ED67</f>
        <v>ACQUISITION ADJUSTMENT</v>
      </c>
      <c r="C64" s="957">
        <f>'CTM-2 Adjustments'!EE67</f>
        <v>281526234</v>
      </c>
      <c r="D64" s="957">
        <f>'CTM-2 Adjustments'!EF67</f>
        <v>-4971753</v>
      </c>
      <c r="E64" s="957">
        <f>'CTM-2 Adjustments'!EG67</f>
        <v>276554481</v>
      </c>
    </row>
    <row r="65" spans="1:5" s="1" customFormat="1">
      <c r="A65" s="2">
        <f t="shared" si="0"/>
        <v>52</v>
      </c>
      <c r="B65" s="9" t="str">
        <f>'CTM-2 Adjustments'!ED68</f>
        <v xml:space="preserve">    ACCUMULATED AMORTIZATION ON ACQUISTION ADJ</v>
      </c>
      <c r="C65" s="957">
        <f>'CTM-2 Adjustments'!EE68</f>
        <v>-72790264.006923079</v>
      </c>
      <c r="D65" s="957">
        <f>'CTM-2 Adjustments'!EF68</f>
        <v>1285476</v>
      </c>
      <c r="E65" s="957">
        <f>'CTM-2 Adjustments'!EG68</f>
        <v>-71504788.006923079</v>
      </c>
    </row>
    <row r="66" spans="1:5" s="1" customFormat="1">
      <c r="A66" s="2">
        <f t="shared" si="0"/>
        <v>53</v>
      </c>
      <c r="B66" s="9" t="str">
        <f>'CTM-2 Adjustments'!ED69</f>
        <v>NET PRODUCTION PROPERTY</v>
      </c>
      <c r="C66" s="958">
        <f>'CTM-2 Adjustments'!EE69</f>
        <v>2717019509.5152893</v>
      </c>
      <c r="D66" s="958">
        <f>'CTM-2 Adjustments'!EF69</f>
        <v>-47982564</v>
      </c>
      <c r="E66" s="958">
        <f>'CTM-2 Adjustments'!EG69</f>
        <v>2669036945.5152893</v>
      </c>
    </row>
    <row r="67" spans="1:5" s="1" customFormat="1">
      <c r="A67" s="2">
        <f t="shared" si="0"/>
        <v>54</v>
      </c>
      <c r="B67" s="9"/>
      <c r="C67" s="957"/>
      <c r="D67" s="957"/>
      <c r="E67" s="957"/>
    </row>
    <row r="68" spans="1:5" s="1" customFormat="1">
      <c r="A68" s="2">
        <f t="shared" si="0"/>
        <v>55</v>
      </c>
      <c r="B68" s="962" t="str">
        <f>'CTM-2 Adjustments'!ED71</f>
        <v>DEDUCT:</v>
      </c>
      <c r="C68" s="957">
        <f>'CTM-2 Adjustments'!EE71</f>
        <v>0</v>
      </c>
      <c r="D68" s="957">
        <f>'CTM-2 Adjustments'!EF71</f>
        <v>0</v>
      </c>
      <c r="E68" s="957">
        <f>'CTM-2 Adjustments'!EG71</f>
        <v>0</v>
      </c>
    </row>
    <row r="69" spans="1:5" s="1" customFormat="1">
      <c r="A69" s="2">
        <f t="shared" si="0"/>
        <v>56</v>
      </c>
      <c r="B69" s="9" t="str">
        <f>'CTM-2 Adjustments'!ED72</f>
        <v>LIBR. DEPREC. POST 1980 (AMA)</v>
      </c>
      <c r="C69" s="957">
        <f>'CTM-2 Adjustments'!EE72</f>
        <v>-498813078.32116252</v>
      </c>
      <c r="D69" s="957">
        <f>'CTM-2 Adjustments'!EF72</f>
        <v>8809039</v>
      </c>
      <c r="E69" s="957">
        <f>'CTM-2 Adjustments'!EG72</f>
        <v>-490004039.32116252</v>
      </c>
    </row>
    <row r="70" spans="1:5" s="1" customFormat="1">
      <c r="A70" s="2">
        <f t="shared" si="0"/>
        <v>57</v>
      </c>
      <c r="B70" s="9" t="str">
        <f>'CTM-2 Adjustments'!ED73</f>
        <v xml:space="preserve">    NOL DEFERRED TAX ASSET ATTRIBUTABLE TO PRODUCTION</v>
      </c>
      <c r="C70" s="957">
        <f>'CTM-2 Adjustments'!EE73</f>
        <v>39507925.104839467</v>
      </c>
      <c r="D70" s="957">
        <f>'CTM-2 Adjustments'!EF73</f>
        <v>-697710</v>
      </c>
      <c r="E70" s="957">
        <f>'CTM-2 Adjustments'!EG73</f>
        <v>38810215.104839467</v>
      </c>
    </row>
    <row r="71" spans="1:5" s="1" customFormat="1">
      <c r="A71" s="2">
        <f t="shared" si="0"/>
        <v>58</v>
      </c>
      <c r="B71" s="9" t="str">
        <f>'CTM-2 Adjustments'!ED74</f>
        <v>ADJUSTMENT TO RATE BASE</v>
      </c>
      <c r="C71" s="958">
        <f>'CTM-2 Adjustments'!EE74</f>
        <v>-459305153.21632308</v>
      </c>
      <c r="D71" s="958">
        <f>'CTM-2 Adjustments'!EF74</f>
        <v>8111329</v>
      </c>
      <c r="E71" s="958">
        <f>'CTM-2 Adjustments'!EG74</f>
        <v>-451193824.21632308</v>
      </c>
    </row>
    <row r="72" spans="1:5" s="1" customFormat="1">
      <c r="A72" s="2">
        <f t="shared" si="0"/>
        <v>59</v>
      </c>
      <c r="B72" s="9"/>
      <c r="C72" s="957"/>
      <c r="D72" s="957"/>
      <c r="E72" s="957"/>
    </row>
    <row r="73" spans="1:5" ht="13.5" thickBot="1">
      <c r="A73" s="2">
        <f t="shared" si="0"/>
        <v>60</v>
      </c>
      <c r="B73" s="9" t="str">
        <f>'CTM-2 Adjustments'!ED76</f>
        <v>TOTAL ADJUSTMENT TO PRODUCTION RATE BASE</v>
      </c>
      <c r="C73" s="960">
        <f>'CTM-2 Adjustments'!EE76</f>
        <v>2257714356.2989664</v>
      </c>
      <c r="D73" s="960">
        <f>'CTM-2 Adjustments'!EF76</f>
        <v>-39871235</v>
      </c>
      <c r="E73" s="960">
        <f>'CTM-2 Adjustments'!EG76</f>
        <v>2217843121.2989664</v>
      </c>
    </row>
    <row r="74" spans="1:5" ht="13.5" thickTop="1">
      <c r="A74" s="2">
        <f t="shared" si="0"/>
        <v>61</v>
      </c>
      <c r="B74" s="963"/>
      <c r="C74" s="964"/>
      <c r="D74" s="964"/>
      <c r="E74" s="964"/>
    </row>
    <row r="75" spans="1:5">
      <c r="A75" s="2">
        <f t="shared" si="0"/>
        <v>62</v>
      </c>
      <c r="B75" s="962" t="str">
        <f>'CTM-2 Adjustments'!ED78</f>
        <v>REGULATORY ASSETS RATE BASE:</v>
      </c>
      <c r="C75" s="957"/>
      <c r="D75" s="957"/>
      <c r="E75" s="957"/>
    </row>
    <row r="76" spans="1:5">
      <c r="A76" s="2">
        <f t="shared" si="0"/>
        <v>63</v>
      </c>
      <c r="B76" s="9" t="str">
        <f>'CTM-2 Adjustments'!ED79</f>
        <v>TENASKA</v>
      </c>
      <c r="C76" s="957">
        <f>'CTM-2 Adjustments'!EE79</f>
        <v>0</v>
      </c>
      <c r="D76" s="957">
        <f>'CTM-2 Adjustments'!EF79</f>
        <v>0</v>
      </c>
      <c r="E76" s="957">
        <f>'CTM-2 Adjustments'!EG79</f>
        <v>0</v>
      </c>
    </row>
    <row r="77" spans="1:5" s="1" customFormat="1">
      <c r="A77" s="2">
        <f t="shared" si="0"/>
        <v>64</v>
      </c>
      <c r="B77" s="9" t="str">
        <f>'CTM-2 Adjustments'!ED80</f>
        <v>BEP</v>
      </c>
      <c r="C77" s="957">
        <f>'CTM-2 Adjustments'!EE80</f>
        <v>7416958.0099999905</v>
      </c>
      <c r="D77" s="957">
        <f>'CTM-2 Adjustments'!EF80</f>
        <v>-130983.4784565999</v>
      </c>
      <c r="E77" s="957">
        <f>'CTM-2 Adjustments'!EG80</f>
        <v>7285974.5315433908</v>
      </c>
    </row>
    <row r="78" spans="1:5" s="1" customFormat="1">
      <c r="A78" s="2">
        <f t="shared" si="0"/>
        <v>65</v>
      </c>
      <c r="B78" s="9" t="str">
        <f>'CTM-2 Adjustments'!ED81</f>
        <v>WHITE RIVER PLANT COSTS</v>
      </c>
      <c r="C78" s="957">
        <f>'CTM-2 Adjustments'!EE81</f>
        <v>32127535.913431797</v>
      </c>
      <c r="D78" s="957">
        <f>'CTM-2 Adjustments'!EF81</f>
        <v>-567372.28423120582</v>
      </c>
      <c r="E78" s="957">
        <f>'CTM-2 Adjustments'!EG81</f>
        <v>31560163.629200593</v>
      </c>
    </row>
    <row r="79" spans="1:5" s="1" customFormat="1">
      <c r="A79" s="2">
        <f t="shared" si="0"/>
        <v>66</v>
      </c>
      <c r="B79" s="9" t="str">
        <f>'CTM-2 Adjustments'!ED82</f>
        <v>WHITE RIVER RELICENSING &amp; CWIP</v>
      </c>
      <c r="C79" s="957">
        <f>'CTM-2 Adjustments'!EE82</f>
        <v>25621602.810000002</v>
      </c>
      <c r="D79" s="957">
        <f>'CTM-2 Adjustments'!EF82</f>
        <v>-452477.50562460028</v>
      </c>
      <c r="E79" s="957">
        <f>'CTM-2 Adjustments'!EG82</f>
        <v>25169125.304375403</v>
      </c>
    </row>
    <row r="80" spans="1:5">
      <c r="A80" s="2">
        <f t="shared" si="0"/>
        <v>67</v>
      </c>
      <c r="B80" s="9" t="str">
        <f>'CTM-2 Adjustments'!ED83</f>
        <v>PROCEED FROM THE SALE OF WHITE RIVER</v>
      </c>
      <c r="C80" s="957">
        <f>'CTM-2 Adjustments'!EE83</f>
        <v>-30211680.610000011</v>
      </c>
      <c r="D80" s="957">
        <f>'CTM-2 Adjustments'!EF83</f>
        <v>533538.2795726005</v>
      </c>
      <c r="E80" s="957">
        <f>'CTM-2 Adjustments'!EG83</f>
        <v>-29678142.330427408</v>
      </c>
    </row>
    <row r="81" spans="1:5" s="1" customFormat="1">
      <c r="A81" s="2">
        <f t="shared" si="0"/>
        <v>68</v>
      </c>
      <c r="B81" s="9" t="str">
        <f>'CTM-2 Adjustments'!ED84</f>
        <v>DFIT - WHITE RIVER REG ASSET</v>
      </c>
      <c r="C81" s="957">
        <f>'CTM-2 Adjustments'!EE84</f>
        <v>-9638097.2000000048</v>
      </c>
      <c r="D81" s="957">
        <f>'CTM-2 Adjustments'!EF84</f>
        <v>170208.79655200016</v>
      </c>
      <c r="E81" s="957">
        <f>'CTM-2 Adjustments'!EG84</f>
        <v>-9467888.4034480043</v>
      </c>
    </row>
    <row r="82" spans="1:5" s="1" customFormat="1">
      <c r="A82" s="2">
        <f t="shared" si="0"/>
        <v>69</v>
      </c>
      <c r="B82" s="9" t="str">
        <f>'CTM-2 Adjustments'!ED85</f>
        <v>GOLDENDALE FIXED COSTS DEFERRAL</v>
      </c>
      <c r="C82" s="957">
        <f>'CTM-2 Adjustments'!EE85</f>
        <v>0</v>
      </c>
      <c r="D82" s="957">
        <f>'CTM-2 Adjustments'!EF85</f>
        <v>0</v>
      </c>
      <c r="E82" s="957">
        <f>'CTM-2 Adjustments'!EG85</f>
        <v>0</v>
      </c>
    </row>
    <row r="83" spans="1:5">
      <c r="A83" s="2">
        <f t="shared" si="0"/>
        <v>70</v>
      </c>
      <c r="B83" s="9" t="str">
        <f>'CTM-2 Adjustments'!ED86</f>
        <v>WESTCOAST PIPELINE CAPACITY - UE-082013 (FB ENERGY)</v>
      </c>
      <c r="C83" s="957">
        <f>'CTM-2 Adjustments'!EE86</f>
        <v>-1125853.7340555568</v>
      </c>
      <c r="D83" s="957">
        <f>'CTM-2 Adjustments'!EF86</f>
        <v>19882.576943421143</v>
      </c>
      <c r="E83" s="957">
        <f>'CTM-2 Adjustments'!EG86</f>
        <v>-1105971.1571121358</v>
      </c>
    </row>
    <row r="84" spans="1:5">
      <c r="A84" s="2">
        <f t="shared" si="0"/>
        <v>71</v>
      </c>
      <c r="B84" s="9" t="str">
        <f>'CTM-2 Adjustments'!ED87</f>
        <v>WESTCOAST PIPELINE CAPACITY - UE-100503 (BNP PARIBUS)</v>
      </c>
      <c r="C84" s="957">
        <f>'CTM-2 Adjustments'!EE87</f>
        <v>-1572556.6747572806</v>
      </c>
      <c r="D84" s="957">
        <f>'CTM-2 Adjustments'!EF87</f>
        <v>27771.35087621359</v>
      </c>
      <c r="E84" s="957">
        <f>'CTM-2 Adjustments'!EG87</f>
        <v>-1544785.3238810671</v>
      </c>
    </row>
    <row r="85" spans="1:5">
      <c r="A85" s="2">
        <f t="shared" si="0"/>
        <v>72</v>
      </c>
      <c r="B85" s="9" t="str">
        <f>'CTM-2 Adjustments'!ED88</f>
        <v>MINT FARM DEFFRED - UE-090704</v>
      </c>
      <c r="C85" s="957">
        <f>'CTM-2 Adjustments'!EE88</f>
        <v>20207512.140861869</v>
      </c>
      <c r="D85" s="957">
        <f>'CTM-2 Adjustments'!EF88</f>
        <v>-356864.66440762079</v>
      </c>
      <c r="E85" s="957">
        <f>'CTM-2 Adjustments'!EG88</f>
        <v>19850647.476454247</v>
      </c>
    </row>
    <row r="86" spans="1:5">
      <c r="A86" s="2">
        <f t="shared" si="0"/>
        <v>73</v>
      </c>
      <c r="B86" s="9" t="str">
        <f>'CTM-2 Adjustments'!ED89</f>
        <v>WILD HORSE EXPANSION DEFFRED - UE-090704</v>
      </c>
      <c r="C86" s="957">
        <f>'CTM-2 Adjustments'!EE89</f>
        <v>0</v>
      </c>
      <c r="D86" s="957">
        <f>'CTM-2 Adjustments'!EF89</f>
        <v>0</v>
      </c>
      <c r="E86" s="957">
        <f>'CTM-2 Adjustments'!EG89</f>
        <v>0</v>
      </c>
    </row>
    <row r="87" spans="1:5">
      <c r="A87" s="2">
        <f t="shared" si="0"/>
        <v>74</v>
      </c>
      <c r="B87" s="9" t="str">
        <f>'CTM-2 Adjustments'!ED90</f>
        <v>CHELAN PUD CONTRACT INITITATION</v>
      </c>
      <c r="C87" s="957">
        <f>'CTM-2 Adjustments'!EE90</f>
        <v>107369461.94049986</v>
      </c>
      <c r="D87" s="957">
        <f>'CTM-2 Adjustments'!EF90</f>
        <v>-1896144.6978692284</v>
      </c>
      <c r="E87" s="957">
        <f>'CTM-2 Adjustments'!EG90</f>
        <v>105473317.24263063</v>
      </c>
    </row>
    <row r="88" spans="1:5">
      <c r="A88" s="2">
        <f t="shared" si="0"/>
        <v>75</v>
      </c>
      <c r="B88" s="9" t="str">
        <f>'CTM-2 Adjustments'!ED91</f>
        <v xml:space="preserve">CHELAN - ROCK ISLAND SECURITY DEPOSIT </v>
      </c>
      <c r="C88" s="957">
        <f>'CTM-2 Adjustments'!EE91</f>
        <v>18500000</v>
      </c>
      <c r="D88" s="957">
        <f>'CTM-2 Adjustments'!EF91</f>
        <v>-326710.00000000017</v>
      </c>
      <c r="E88" s="957">
        <f>'CTM-2 Adjustments'!EG91</f>
        <v>18173290</v>
      </c>
    </row>
    <row r="89" spans="1:5">
      <c r="A89" s="2">
        <f t="shared" si="0"/>
        <v>76</v>
      </c>
      <c r="B89" s="9" t="str">
        <f>'CTM-2 Adjustments'!ED92</f>
        <v>COLSTRIP 1&amp;2 (WECo) PREPAYMENT</v>
      </c>
      <c r="C89" s="957">
        <f>'CTM-2 Adjustments'!EE92</f>
        <v>2791666.666666666</v>
      </c>
      <c r="D89" s="957">
        <f>'CTM-2 Adjustments'!EF92</f>
        <v>-49300.83333333335</v>
      </c>
      <c r="E89" s="957">
        <f>'CTM-2 Adjustments'!EG92</f>
        <v>2742365.8333333326</v>
      </c>
    </row>
    <row r="90" spans="1:5">
      <c r="A90" s="2">
        <f t="shared" si="0"/>
        <v>77</v>
      </c>
      <c r="B90" s="9" t="str">
        <f>'CTM-2 Adjustments'!ED93</f>
        <v>FERC PART 12 STUDY NON-CONSTRUCTION COSTS UE-070074</v>
      </c>
      <c r="C90" s="957">
        <f>'CTM-2 Adjustments'!EE93</f>
        <v>623275.93016666663</v>
      </c>
      <c r="D90" s="957">
        <f>'CTM-2 Adjustments'!EF93</f>
        <v>-11007.052926743338</v>
      </c>
      <c r="E90" s="957">
        <f>'CTM-2 Adjustments'!EG93</f>
        <v>612268.87723992334</v>
      </c>
    </row>
    <row r="91" spans="1:5">
      <c r="A91" s="2">
        <f t="shared" si="0"/>
        <v>78</v>
      </c>
      <c r="B91" s="9" t="str">
        <f>'CTM-2 Adjustments'!ED94</f>
        <v>CONTRACT MAJOR MAINTENANCE:</v>
      </c>
      <c r="C91" s="957">
        <f>'CTM-2 Adjustments'!EE94</f>
        <v>0</v>
      </c>
      <c r="D91" s="957">
        <f>'CTM-2 Adjustments'!EF94</f>
        <v>0</v>
      </c>
      <c r="E91" s="957">
        <f>'CTM-2 Adjustments'!EG94</f>
        <v>0</v>
      </c>
    </row>
    <row r="92" spans="1:5">
      <c r="A92" s="2">
        <f t="shared" si="0"/>
        <v>79</v>
      </c>
      <c r="B92" s="9" t="str">
        <f>'CTM-2 Adjustments'!ED95</f>
        <v xml:space="preserve">    SUMAS NOVEMBER 2010 HOT GAS PATH INSPECTION</v>
      </c>
      <c r="C92" s="957">
        <f>'CTM-2 Adjustments'!EE95</f>
        <v>0</v>
      </c>
      <c r="D92" s="957">
        <f>'CTM-2 Adjustments'!EF95</f>
        <v>0</v>
      </c>
      <c r="E92" s="957">
        <f>'CTM-2 Adjustments'!EG95</f>
        <v>0</v>
      </c>
    </row>
    <row r="93" spans="1:5">
      <c r="A93" s="2">
        <f t="shared" si="0"/>
        <v>80</v>
      </c>
      <c r="B93" s="9" t="str">
        <f>'CTM-2 Adjustments'!ED96</f>
        <v xml:space="preserve">    GOLDENDALE HOT GAS PATH</v>
      </c>
      <c r="C93" s="957">
        <f>'CTM-2 Adjustments'!EE96</f>
        <v>0</v>
      </c>
      <c r="D93" s="957">
        <f>'CTM-2 Adjustments'!EF96</f>
        <v>0</v>
      </c>
      <c r="E93" s="957">
        <f>'CTM-2 Adjustments'!EG96</f>
        <v>0</v>
      </c>
    </row>
    <row r="94" spans="1:5">
      <c r="A94" s="2">
        <f t="shared" si="0"/>
        <v>81</v>
      </c>
      <c r="B94" s="9" t="str">
        <f>'CTM-2 Adjustments'!ED97</f>
        <v xml:space="preserve">    FREDDY 1 JULY 2009 HOT GAS PATH INSPECTION</v>
      </c>
      <c r="C94" s="957">
        <f>'CTM-2 Adjustments'!EE97</f>
        <v>0</v>
      </c>
      <c r="D94" s="957">
        <f>'CTM-2 Adjustments'!EF97</f>
        <v>0</v>
      </c>
      <c r="E94" s="957">
        <f>'CTM-2 Adjustments'!EG97</f>
        <v>0</v>
      </c>
    </row>
    <row r="95" spans="1:5">
      <c r="A95" s="2">
        <f t="shared" si="0"/>
        <v>82</v>
      </c>
      <c r="B95" s="9" t="str">
        <f>'CTM-2 Adjustments'!ED98</f>
        <v xml:space="preserve">    GOLENDALE MAY 2009 COMBUSTION INSPECTION</v>
      </c>
      <c r="C95" s="957">
        <f>'CTM-2 Adjustments'!EE98</f>
        <v>0</v>
      </c>
      <c r="D95" s="957">
        <f>'CTM-2 Adjustments'!EF98</f>
        <v>0</v>
      </c>
      <c r="E95" s="957">
        <f>'CTM-2 Adjustments'!EG98</f>
        <v>0</v>
      </c>
    </row>
    <row r="96" spans="1:5">
      <c r="A96" s="2">
        <f t="shared" si="0"/>
        <v>83</v>
      </c>
      <c r="B96" s="9" t="str">
        <f>'CTM-2 Adjustments'!ED99</f>
        <v xml:space="preserve">    MINT FARM JUNE 2010 COMBUSTION INSPECTION</v>
      </c>
      <c r="C96" s="957">
        <f>'CTM-2 Adjustments'!EE99</f>
        <v>0</v>
      </c>
      <c r="D96" s="957">
        <f>'CTM-2 Adjustments'!EF99</f>
        <v>0</v>
      </c>
      <c r="E96" s="957">
        <f>'CTM-2 Adjustments'!EG99</f>
        <v>0</v>
      </c>
    </row>
    <row r="97" spans="1:6">
      <c r="A97" s="2">
        <f t="shared" si="0"/>
        <v>84</v>
      </c>
      <c r="B97" s="9" t="str">
        <f>'CTM-2 Adjustments'!ED100</f>
        <v xml:space="preserve">    MINT FARM APRIL 2013 HOT GAS PATH INSPECTION</v>
      </c>
      <c r="C97" s="957">
        <f>'CTM-2 Adjustments'!EE100</f>
        <v>0</v>
      </c>
      <c r="D97" s="957">
        <f>'CTM-2 Adjustments'!EF100</f>
        <v>0</v>
      </c>
      <c r="E97" s="957">
        <f>'CTM-2 Adjustments'!EG100</f>
        <v>0</v>
      </c>
    </row>
    <row r="98" spans="1:6" ht="13.5">
      <c r="A98" s="2">
        <f t="shared" si="0"/>
        <v>85</v>
      </c>
      <c r="B98" s="9" t="str">
        <f>'CTM-2 Adjustments'!ED101</f>
        <v>LOWER SNAKE RIVER PREPAID TRANSM PRINCIPAL</v>
      </c>
      <c r="C98" s="998">
        <f>'CTM-2 Adjustments'!EE101</f>
        <v>76591341.817148551</v>
      </c>
      <c r="D98" s="998">
        <f>'CTM-2 Adjustments'!EF101</f>
        <v>-1352603.0964908442</v>
      </c>
      <c r="E98" s="998">
        <f>'CTM-2 Adjustments'!EG101</f>
        <v>75238738.720657706</v>
      </c>
    </row>
    <row r="99" spans="1:6">
      <c r="A99" s="2">
        <f t="shared" si="0"/>
        <v>86</v>
      </c>
      <c r="B99" s="9" t="str">
        <f>'CTM-2 Adjustments'!ED102</f>
        <v>CARRYING CHARGES ON LSR PREPAID TRANSM</v>
      </c>
      <c r="C99" s="957">
        <f>'CTM-2 Adjustments'!EE102</f>
        <v>7834337.0324814674</v>
      </c>
      <c r="D99" s="957">
        <f>'CTM-2 Adjustments'!EF102</f>
        <v>-138354.39199362279</v>
      </c>
      <c r="E99" s="957">
        <f>'CTM-2 Adjustments'!EG102</f>
        <v>7695982.6404878441</v>
      </c>
    </row>
    <row r="100" spans="1:6">
      <c r="A100" s="2">
        <f t="shared" si="0"/>
        <v>87</v>
      </c>
      <c r="B100" s="9" t="str">
        <f>'CTM-2 Adjustments'!ED103</f>
        <v>LOWER SNAKE RIVER PLANT DEFERRAL</v>
      </c>
      <c r="C100" s="957">
        <f>'CTM-2 Adjustments'!EE103</f>
        <v>5602317.1671426371</v>
      </c>
      <c r="D100" s="957">
        <f>'CTM-2 Adjustments'!EF103</f>
        <v>-98936.921171739028</v>
      </c>
      <c r="E100" s="957">
        <f>'CTM-2 Adjustments'!EG103</f>
        <v>5503380.2459708983</v>
      </c>
    </row>
    <row r="101" spans="1:6" ht="13.5">
      <c r="A101" s="2">
        <f t="shared" si="0"/>
        <v>88</v>
      </c>
      <c r="B101" s="9" t="str">
        <f>'CTM-2 Adjustments'!ED104</f>
        <v>FERNDALE DEFERRAL</v>
      </c>
      <c r="C101" s="998">
        <f>'CTM-2 Adjustments'!EE104</f>
        <v>15672262.704396689</v>
      </c>
      <c r="D101" s="998">
        <f>'CTM-2 Adjustments'!EF104</f>
        <v>-276772.15935964568</v>
      </c>
      <c r="E101" s="998">
        <f>'CTM-2 Adjustments'!EG104</f>
        <v>15395490.545037044</v>
      </c>
    </row>
    <row r="102" spans="1:6" ht="13.5">
      <c r="A102" s="2">
        <f t="shared" ref="A102:A107" si="1">A101+1</f>
        <v>89</v>
      </c>
      <c r="B102" s="9" t="str">
        <f>'CTM-2 Adjustments'!ED105</f>
        <v>SNOQUALMIE DEFERRAL</v>
      </c>
      <c r="C102" s="998">
        <f>'CTM-2 Adjustments'!EE105</f>
        <v>6287245.1453827769</v>
      </c>
      <c r="D102" s="998">
        <f>'CTM-2 Adjustments'!EF105</f>
        <v>-111032.74926745989</v>
      </c>
      <c r="E102" s="998">
        <f>'CTM-2 Adjustments'!EG105</f>
        <v>6176212.396115317</v>
      </c>
    </row>
    <row r="103" spans="1:6" s="1" customFormat="1" ht="13.5">
      <c r="A103" s="2">
        <f t="shared" si="1"/>
        <v>90</v>
      </c>
      <c r="B103" s="9" t="str">
        <f>'CTM-2 Adjustments'!ED106</f>
        <v>BAKER DEFERRAL</v>
      </c>
      <c r="C103" s="998">
        <f>'CTM-2 Adjustments'!EE106</f>
        <v>0</v>
      </c>
      <c r="D103" s="998">
        <f>'CTM-2 Adjustments'!EF106</f>
        <v>0</v>
      </c>
      <c r="E103" s="998">
        <f>'CTM-2 Adjustments'!EG106</f>
        <v>0</v>
      </c>
    </row>
    <row r="104" spans="1:6" s="1" customFormat="1">
      <c r="A104" s="2">
        <f t="shared" si="1"/>
        <v>91</v>
      </c>
      <c r="B104" s="9" t="str">
        <f>'CTM-2 Adjustments'!ED107</f>
        <v>ELECTRON UNRECOVERED PLANT COSTS</v>
      </c>
      <c r="C104" s="957">
        <f>'CTM-2 Adjustments'!EE107</f>
        <v>0</v>
      </c>
      <c r="D104" s="957">
        <f>'CTM-2 Adjustments'!EF107</f>
        <v>0</v>
      </c>
      <c r="E104" s="957">
        <f>'CTM-2 Adjustments'!EG107</f>
        <v>0</v>
      </c>
    </row>
    <row r="105" spans="1:6" ht="14.25" thickBot="1">
      <c r="A105" s="2">
        <f t="shared" si="1"/>
        <v>92</v>
      </c>
      <c r="B105" s="9" t="str">
        <f>'CTM-2 Adjustments'!ED108</f>
        <v>TOTAL ADJUSTMENT TO REGULATORY ASSETS RATE BASE</v>
      </c>
      <c r="C105" s="1001">
        <f>'CTM-2 Adjustments'!EE108</f>
        <v>284097329.05936605</v>
      </c>
      <c r="D105" s="1001">
        <f>'CTM-2 Adjustments'!EF108</f>
        <v>-5017158.8311884087</v>
      </c>
      <c r="E105" s="1001">
        <f>'CTM-2 Adjustments'!EG108</f>
        <v>279080170.22817773</v>
      </c>
    </row>
    <row r="106" spans="1:6" ht="13.5" thickTop="1">
      <c r="A106" s="2">
        <f t="shared" si="1"/>
        <v>93</v>
      </c>
      <c r="B106" s="963" t="s">
        <v>1</v>
      </c>
      <c r="C106" s="964" t="s">
        <v>1</v>
      </c>
      <c r="D106" s="964" t="s">
        <v>1</v>
      </c>
      <c r="E106" s="964" t="s">
        <v>1</v>
      </c>
    </row>
    <row r="107" spans="1:6" ht="14.25" thickBot="1">
      <c r="A107" s="2">
        <f t="shared" si="1"/>
        <v>94</v>
      </c>
      <c r="B107" s="956" t="str">
        <f>'CTM-2 Adjustments'!ED110</f>
        <v>TOTAL RATE BASE</v>
      </c>
      <c r="C107" s="959"/>
      <c r="D107" s="1000">
        <f>'CTM-2 Adjustments'!EF110</f>
        <v>-44888393.831188411</v>
      </c>
      <c r="E107" s="965" t="s">
        <v>1</v>
      </c>
    </row>
    <row r="108" spans="1:6" ht="13.5" thickTop="1">
      <c r="B108" s="9"/>
      <c r="C108" s="957"/>
      <c r="D108" s="957"/>
      <c r="E108" s="957"/>
    </row>
    <row r="109" spans="1:6">
      <c r="B109" s="1003" t="s">
        <v>930</v>
      </c>
      <c r="C109" s="957"/>
      <c r="D109" s="957"/>
      <c r="E109" s="957"/>
      <c r="F109" s="23"/>
    </row>
    <row r="110" spans="1:6">
      <c r="B110" s="9"/>
      <c r="C110" s="957"/>
      <c r="D110" s="957"/>
      <c r="E110" s="957"/>
    </row>
    <row r="111" spans="1:6">
      <c r="B111" s="9"/>
      <c r="C111" s="957"/>
      <c r="D111" s="957"/>
      <c r="E111" s="957"/>
    </row>
    <row r="112" spans="1:6">
      <c r="B112" s="9"/>
      <c r="C112" s="957"/>
      <c r="D112" s="957"/>
      <c r="E112" s="957"/>
    </row>
    <row r="113" spans="3:5">
      <c r="C113" s="118"/>
      <c r="D113" s="118"/>
      <c r="E113" s="118"/>
    </row>
    <row r="114" spans="3:5">
      <c r="C114" s="118"/>
      <c r="D114" s="118"/>
      <c r="E114" s="118"/>
    </row>
    <row r="115" spans="3:5">
      <c r="C115" s="118"/>
      <c r="D115" s="118"/>
      <c r="E115" s="118"/>
    </row>
    <row r="116" spans="3:5">
      <c r="C116" s="118"/>
      <c r="D116" s="118"/>
      <c r="E116" s="118"/>
    </row>
    <row r="117" spans="3:5">
      <c r="C117" s="118"/>
      <c r="D117" s="118"/>
      <c r="E117" s="118"/>
    </row>
    <row r="118" spans="3:5">
      <c r="C118" s="118"/>
      <c r="D118" s="118"/>
      <c r="E118" s="118"/>
    </row>
    <row r="119" spans="3:5">
      <c r="C119" s="118"/>
      <c r="D119" s="118"/>
      <c r="E119" s="118"/>
    </row>
    <row r="120" spans="3:5">
      <c r="C120" s="118"/>
      <c r="D120" s="118"/>
      <c r="E120" s="118"/>
    </row>
    <row r="121" spans="3:5">
      <c r="C121" s="118"/>
      <c r="D121" s="118"/>
      <c r="E121" s="118"/>
    </row>
  </sheetData>
  <customSheetViews>
    <customSheetView guid="{AD88DA1E-4535-4A0F-86F8-39D7812ED88C}" showRuler="0" topLeftCell="A25">
      <selection activeCell="C44" sqref="C44"/>
      <pageMargins left="0.75" right="0.75" top="0.5" bottom="1" header="0.5" footer="0.5"/>
      <printOptions horizontalCentered="1"/>
      <pageSetup scale="87" orientation="portrait" r:id="rId1"/>
      <headerFooter alignWithMargins="0"/>
    </customSheetView>
  </customSheetViews>
  <phoneticPr fontId="27" type="noConversion"/>
  <printOptions horizontalCentered="1"/>
  <pageMargins left="0.75" right="0.75" top="0.5" bottom="1" header="0.5" footer="0.5"/>
  <pageSetup scale="60" orientation="portrait" r:id="rId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H31"/>
  <sheetViews>
    <sheetView workbookViewId="0">
      <selection activeCell="D14" sqref="D14"/>
    </sheetView>
  </sheetViews>
  <sheetFormatPr defaultRowHeight="12.75"/>
  <cols>
    <col min="1" max="1" width="6.5703125" customWidth="1"/>
    <col min="2" max="2" width="54.5703125" bestFit="1" customWidth="1"/>
    <col min="3" max="3" width="13.28515625" customWidth="1"/>
    <col min="4" max="4" width="14.28515625" customWidth="1"/>
    <col min="5" max="5" width="14" customWidth="1"/>
  </cols>
  <sheetData>
    <row r="1" spans="1:8">
      <c r="A1" s="104"/>
      <c r="B1" s="1"/>
      <c r="C1" s="104"/>
      <c r="D1" s="105"/>
      <c r="E1" s="15" t="s">
        <v>960</v>
      </c>
      <c r="F1" s="1"/>
      <c r="G1" s="1"/>
      <c r="H1" s="1"/>
    </row>
    <row r="2" spans="1:8">
      <c r="A2" s="104"/>
      <c r="B2" s="106" t="s">
        <v>187</v>
      </c>
      <c r="C2" s="104"/>
      <c r="D2" s="15"/>
      <c r="E2" s="11" t="s">
        <v>961</v>
      </c>
      <c r="F2" s="1"/>
      <c r="G2" s="1"/>
      <c r="H2" s="1"/>
    </row>
    <row r="3" spans="1:8">
      <c r="A3" s="1"/>
      <c r="B3" s="1"/>
      <c r="C3" s="104"/>
      <c r="D3" s="15"/>
      <c r="E3" s="12" t="s">
        <v>968</v>
      </c>
      <c r="F3" s="1"/>
      <c r="G3" s="1"/>
      <c r="H3" s="1"/>
    </row>
    <row r="4" spans="1:8" ht="13.5">
      <c r="A4" s="107"/>
      <c r="B4" s="108"/>
      <c r="C4" s="26"/>
      <c r="D4" s="26"/>
      <c r="E4" s="12"/>
      <c r="F4" s="1"/>
      <c r="G4" s="1"/>
      <c r="H4" s="1"/>
    </row>
    <row r="5" spans="1:8" ht="15.75">
      <c r="A5" s="106"/>
      <c r="B5" s="547"/>
      <c r="C5" s="106"/>
      <c r="D5" s="106"/>
      <c r="E5" s="1"/>
      <c r="F5" s="1"/>
      <c r="G5" s="1"/>
      <c r="H5" s="1"/>
    </row>
    <row r="6" spans="1:8">
      <c r="A6" s="33" t="s">
        <v>61</v>
      </c>
      <c r="B6" s="33"/>
      <c r="C6" s="32"/>
      <c r="D6" s="32"/>
      <c r="E6" s="32"/>
      <c r="F6" s="1"/>
      <c r="G6" s="1"/>
      <c r="H6" s="1"/>
    </row>
    <row r="7" spans="1:8">
      <c r="A7" s="111" t="s">
        <v>177</v>
      </c>
      <c r="B7" s="111"/>
      <c r="C7" s="32"/>
      <c r="D7" s="32"/>
      <c r="E7" s="37"/>
      <c r="F7" s="1"/>
      <c r="G7" s="1"/>
      <c r="H7" s="1"/>
    </row>
    <row r="8" spans="1:8">
      <c r="A8" s="32" t="str">
        <f>'CTM-2 Adjustments'!A10</f>
        <v>TWELVE MONTHS ENDED SEPTEMBER 30, 2012</v>
      </c>
      <c r="B8" s="32"/>
      <c r="C8" s="32"/>
      <c r="D8" s="32"/>
      <c r="E8" s="40"/>
      <c r="F8" s="1"/>
      <c r="G8" s="1"/>
      <c r="H8" s="1"/>
    </row>
    <row r="9" spans="1:8">
      <c r="A9" s="32" t="str">
        <f>'CTM-2 Adjustments'!A11</f>
        <v>RATE YEAR ENDED NOVEMBER 30, 2014</v>
      </c>
      <c r="B9" s="32"/>
      <c r="C9" s="32"/>
      <c r="D9" s="32"/>
      <c r="E9" s="40"/>
      <c r="F9" s="1"/>
      <c r="G9" s="1"/>
      <c r="H9" s="1"/>
    </row>
    <row r="10" spans="1:8">
      <c r="A10" s="32" t="s">
        <v>103</v>
      </c>
      <c r="B10" s="32"/>
      <c r="C10" s="32"/>
      <c r="D10" s="32"/>
      <c r="E10" s="40"/>
      <c r="F10" s="1"/>
      <c r="G10" s="1"/>
      <c r="H10" s="1"/>
    </row>
    <row r="11" spans="1:8">
      <c r="A11" s="26"/>
      <c r="B11" s="104"/>
      <c r="C11" s="2"/>
      <c r="D11" s="26"/>
      <c r="E11" s="26"/>
      <c r="F11" s="1"/>
      <c r="G11" s="1"/>
      <c r="H11" s="1"/>
    </row>
    <row r="12" spans="1:8">
      <c r="A12" s="44" t="s">
        <v>13</v>
      </c>
      <c r="B12" s="26"/>
      <c r="C12" s="43"/>
      <c r="D12" s="43" t="s">
        <v>109</v>
      </c>
      <c r="E12" s="43"/>
      <c r="F12" s="1"/>
      <c r="G12" s="1"/>
      <c r="H12" s="1"/>
    </row>
    <row r="13" spans="1:8">
      <c r="A13" s="45" t="s">
        <v>15</v>
      </c>
      <c r="B13" s="46" t="s">
        <v>16</v>
      </c>
      <c r="C13" s="45" t="s">
        <v>106</v>
      </c>
      <c r="D13" s="45" t="s">
        <v>106</v>
      </c>
      <c r="E13" s="45" t="s">
        <v>59</v>
      </c>
      <c r="F13" s="1"/>
      <c r="G13" s="1"/>
      <c r="H13" s="1"/>
    </row>
    <row r="14" spans="1:8">
      <c r="A14" s="3"/>
      <c r="B14" s="104"/>
      <c r="C14" s="3"/>
      <c r="D14" s="3"/>
      <c r="E14" s="3"/>
      <c r="F14" s="1"/>
      <c r="G14" s="1"/>
      <c r="H14" s="1"/>
    </row>
    <row r="15" spans="1:8">
      <c r="A15" s="2">
        <v>1</v>
      </c>
      <c r="B15" s="49" t="s">
        <v>107</v>
      </c>
      <c r="C15" s="50"/>
      <c r="D15" s="50"/>
      <c r="E15" s="6"/>
      <c r="F15" s="1"/>
      <c r="G15" s="1"/>
      <c r="H15" s="1"/>
    </row>
    <row r="16" spans="1:8">
      <c r="A16" s="2">
        <v>2</v>
      </c>
      <c r="B16" s="49" t="s">
        <v>124</v>
      </c>
      <c r="C16" s="50"/>
      <c r="D16" s="50"/>
      <c r="E16" s="6"/>
      <c r="F16" s="1"/>
      <c r="G16" s="1"/>
      <c r="H16" s="1"/>
    </row>
    <row r="17" spans="1:8" ht="13.5">
      <c r="A17" s="2">
        <v>3</v>
      </c>
      <c r="B17" s="57" t="s">
        <v>128</v>
      </c>
      <c r="C17" s="58">
        <f>'CTM-2 Adjustments'!C19</f>
        <v>70102790.599999994</v>
      </c>
      <c r="D17" s="995">
        <f>'CTM-2 Adjustments'!D19</f>
        <v>90681007.639601827</v>
      </c>
      <c r="E17" s="995">
        <f>'CTM-2 Adjustments'!E19</f>
        <v>20578217.039601833</v>
      </c>
      <c r="F17" s="1"/>
      <c r="G17" s="1"/>
      <c r="H17" s="1"/>
    </row>
    <row r="18" spans="1:8" ht="13.5">
      <c r="A18" s="2">
        <v>4</v>
      </c>
      <c r="B18" s="57" t="s">
        <v>129</v>
      </c>
      <c r="C18" s="56">
        <f>'CTM-2 Adjustments'!C20</f>
        <v>151230975.14999998</v>
      </c>
      <c r="D18" s="1010">
        <f>'CTM-2 Adjustments'!D20</f>
        <v>149350500.61150452</v>
      </c>
      <c r="E18" s="1010">
        <f>'CTM-2 Adjustments'!E20</f>
        <v>-1880474.5384954512</v>
      </c>
      <c r="F18" s="1"/>
      <c r="G18" s="1"/>
      <c r="H18" s="1"/>
    </row>
    <row r="19" spans="1:8" ht="13.5">
      <c r="A19" s="2">
        <v>5</v>
      </c>
      <c r="B19" s="4" t="s">
        <v>125</v>
      </c>
      <c r="C19" s="56"/>
      <c r="D19" s="1010"/>
      <c r="E19" s="1010"/>
      <c r="F19" s="1"/>
      <c r="G19" s="1"/>
      <c r="H19" s="1"/>
    </row>
    <row r="20" spans="1:8" ht="13.5">
      <c r="A20" s="2">
        <v>6</v>
      </c>
      <c r="B20" s="57" t="s">
        <v>127</v>
      </c>
      <c r="C20" s="56">
        <f>'CTM-2 Adjustments'!C22</f>
        <v>619576589.44000006</v>
      </c>
      <c r="D20" s="1010">
        <f>'CTM-2 Adjustments'!D22</f>
        <v>404225621.23416913</v>
      </c>
      <c r="E20" s="1010">
        <f>'CTM-2 Adjustments'!E22</f>
        <v>-215350968.20583093</v>
      </c>
      <c r="F20" s="1"/>
      <c r="G20" s="1"/>
      <c r="H20" s="1"/>
    </row>
    <row r="21" spans="1:8">
      <c r="A21" s="2">
        <v>8</v>
      </c>
      <c r="B21" s="57" t="s">
        <v>126</v>
      </c>
      <c r="C21" s="56">
        <f>'CTM-2 Adjustments'!C23</f>
        <v>13306752.749999996</v>
      </c>
      <c r="D21" s="56">
        <f>'CTM-2 Adjustments'!D23</f>
        <v>6345838.343263601</v>
      </c>
      <c r="E21" s="56">
        <f>'CTM-2 Adjustments'!E23</f>
        <v>-6960914.4067363953</v>
      </c>
      <c r="F21" s="1"/>
      <c r="G21" s="1"/>
      <c r="H21" s="1"/>
    </row>
    <row r="22" spans="1:8" ht="13.5">
      <c r="A22" s="2">
        <v>9</v>
      </c>
      <c r="B22" s="4" t="s">
        <v>23</v>
      </c>
      <c r="C22" s="56">
        <f>'CTM-2 Adjustments'!C24</f>
        <v>84999684.159999996</v>
      </c>
      <c r="D22" s="1010">
        <f>'CTM-2 Adjustments'!D24</f>
        <v>105301683.06801213</v>
      </c>
      <c r="E22" s="1010">
        <f>'CTM-2 Adjustments'!E24</f>
        <v>20301998.908012137</v>
      </c>
      <c r="F22" s="1"/>
      <c r="G22" s="1"/>
      <c r="H22" s="1"/>
    </row>
    <row r="23" spans="1:8">
      <c r="A23" s="2">
        <v>10</v>
      </c>
      <c r="B23" s="4" t="s">
        <v>130</v>
      </c>
      <c r="C23" s="56">
        <f>'CTM-2 Adjustments'!C25</f>
        <v>112384447.07000001</v>
      </c>
      <c r="D23" s="56">
        <f>'CTM-2 Adjustments'!D25</f>
        <v>126745922.18038704</v>
      </c>
      <c r="E23" s="56">
        <f>'CTM-2 Adjustments'!E25</f>
        <v>14361475.110387027</v>
      </c>
      <c r="F23" s="1"/>
      <c r="G23" s="1"/>
      <c r="H23" s="1"/>
    </row>
    <row r="24" spans="1:8">
      <c r="A24" s="2">
        <v>11</v>
      </c>
      <c r="B24" s="49" t="s">
        <v>112</v>
      </c>
      <c r="C24" s="56">
        <f>'CTM-2 Adjustments'!C26</f>
        <v>973202.17</v>
      </c>
      <c r="D24" s="56">
        <f>'CTM-2 Adjustments'!D26</f>
        <v>956015.41967780003</v>
      </c>
      <c r="E24" s="56">
        <f>'CTM-2 Adjustments'!E26</f>
        <v>-17186.750322200009</v>
      </c>
      <c r="F24" s="1"/>
      <c r="G24" s="1"/>
      <c r="H24" s="1"/>
    </row>
    <row r="25" spans="1:8" ht="13.5">
      <c r="A25" s="2">
        <v>12</v>
      </c>
      <c r="B25" s="49" t="s">
        <v>104</v>
      </c>
      <c r="C25" s="56">
        <f>'CTM-2 Adjustments'!C27</f>
        <v>-102454344.49000001</v>
      </c>
      <c r="D25" s="1010">
        <f>'CTM-2 Adjustments'!D27</f>
        <v>-29333805.065133851</v>
      </c>
      <c r="E25" s="1010">
        <f>'CTM-2 Adjustments'!E27</f>
        <v>73120539.424866155</v>
      </c>
      <c r="F25" s="1"/>
      <c r="G25" s="1"/>
      <c r="H25" s="1"/>
    </row>
    <row r="26" spans="1:8" ht="13.5">
      <c r="A26" s="2">
        <v>13</v>
      </c>
      <c r="B26" s="49" t="s">
        <v>113</v>
      </c>
      <c r="C26" s="56">
        <f>'CTM-2 Adjustments'!C28</f>
        <v>24051167.339999989</v>
      </c>
      <c r="D26" s="1010">
        <f>'CTM-2 Adjustments'!D28</f>
        <v>-14693974.09624677</v>
      </c>
      <c r="E26" s="1010">
        <f>'CTM-2 Adjustments'!E28</f>
        <v>-38745141.43624676</v>
      </c>
      <c r="F26" s="1"/>
      <c r="G26" s="1"/>
      <c r="H26" s="1"/>
    </row>
    <row r="27" spans="1:8" ht="13.5">
      <c r="A27" s="2">
        <v>14</v>
      </c>
      <c r="B27" s="49" t="s">
        <v>114</v>
      </c>
      <c r="C27" s="66">
        <f>'CTM-2 Adjustments'!C29</f>
        <v>-6326170.4799999995</v>
      </c>
      <c r="D27" s="1011">
        <f>'CTM-2 Adjustments'!D29</f>
        <v>-7454710.4884109711</v>
      </c>
      <c r="E27" s="1011">
        <f>'CTM-2 Adjustments'!E29</f>
        <v>-1128540.0084109716</v>
      </c>
      <c r="F27" s="1"/>
      <c r="G27" s="1"/>
      <c r="H27" s="1"/>
    </row>
    <row r="28" spans="1:8" ht="13.5" thickBot="1">
      <c r="A28" s="2">
        <v>15</v>
      </c>
      <c r="B28" s="49" t="s">
        <v>108</v>
      </c>
      <c r="C28" s="68">
        <f>SUM(C17:C27)</f>
        <v>967845093.71000004</v>
      </c>
      <c r="D28" s="68">
        <f>SUM(D17:D27)</f>
        <v>832124098.84682465</v>
      </c>
      <c r="E28" s="68">
        <f>SUM(E17:E27)</f>
        <v>-135720994.86317557</v>
      </c>
      <c r="F28" s="1"/>
      <c r="H28" s="1"/>
    </row>
    <row r="29" spans="1:8" ht="13.5" thickTop="1">
      <c r="A29" s="2">
        <v>16</v>
      </c>
      <c r="B29" s="951"/>
      <c r="C29" s="952"/>
      <c r="D29" s="952"/>
      <c r="E29" s="952"/>
      <c r="G29" s="1"/>
      <c r="H29" s="1"/>
    </row>
    <row r="30" spans="1:8">
      <c r="A30" s="1"/>
      <c r="B30" s="1"/>
      <c r="C30" s="1"/>
      <c r="D30" s="1"/>
      <c r="E30" s="1"/>
      <c r="F30" s="1"/>
      <c r="G30" s="1"/>
      <c r="H30" s="1"/>
    </row>
    <row r="31" spans="1:8">
      <c r="B31" s="1131" t="s">
        <v>930</v>
      </c>
    </row>
  </sheetData>
  <customSheetViews>
    <customSheetView guid="{AD88DA1E-4535-4A0F-86F8-39D7812ED88C}" showRuler="0" topLeftCell="A13">
      <selection activeCell="E47" sqref="E47"/>
      <pageMargins left="0.75" right="0.75" top="0.5" bottom="1" header="0.5" footer="0.5"/>
      <pageSetup scale="97" orientation="portrait" r:id="rId1"/>
      <headerFooter alignWithMargins="0"/>
    </customSheetView>
  </customSheetViews>
  <phoneticPr fontId="27" type="noConversion"/>
  <pageMargins left="0.75" right="0.75" top="0.5" bottom="1" header="0.5" footer="0.5"/>
  <pageSetup scale="75" orientation="portrait" r:id="rId2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A1:AL92"/>
  <sheetViews>
    <sheetView workbookViewId="0">
      <pane xSplit="1" ySplit="9" topLeftCell="B36" activePane="bottomRight" state="frozen"/>
      <selection activeCell="D14" sqref="D14"/>
      <selection pane="topRight" activeCell="D14" sqref="D14"/>
      <selection pane="bottomLeft" activeCell="D14" sqref="D14"/>
      <selection pane="bottomRight" activeCell="D14" sqref="D14"/>
    </sheetView>
  </sheetViews>
  <sheetFormatPr defaultRowHeight="12.75"/>
  <cols>
    <col min="1" max="1" width="42.5703125" style="141" customWidth="1"/>
    <col min="2" max="2" width="17" style="141" bestFit="1" customWidth="1"/>
    <col min="3" max="3" width="1.85546875" style="141" customWidth="1"/>
    <col min="4" max="4" width="17" style="141" bestFit="1" customWidth="1"/>
    <col min="5" max="5" width="1.5703125" style="141" customWidth="1"/>
    <col min="6" max="6" width="15.140625" style="141" bestFit="1" customWidth="1"/>
    <col min="7" max="7" width="1" style="141" customWidth="1"/>
    <col min="8" max="8" width="9.140625" style="141"/>
    <col min="9" max="9" width="1.85546875" style="141" customWidth="1"/>
    <col min="10" max="10" width="17" style="141" bestFit="1" customWidth="1"/>
    <col min="11" max="11" width="1.5703125" style="141" customWidth="1"/>
    <col min="12" max="12" width="15.28515625" style="141" customWidth="1"/>
    <col min="13" max="13" width="1.5703125" style="141" customWidth="1"/>
    <col min="14" max="14" width="9.140625" style="141"/>
    <col min="15" max="15" width="0.85546875" style="141" customWidth="1"/>
    <col min="16" max="25" width="9.140625" style="141"/>
    <col min="26" max="26" width="9.140625" style="143"/>
    <col min="27" max="16384" width="9.140625" style="141"/>
  </cols>
  <sheetData>
    <row r="1" spans="1:38" ht="15">
      <c r="A1" s="139" t="s">
        <v>61</v>
      </c>
      <c r="B1" s="139"/>
      <c r="C1" s="139"/>
      <c r="D1" s="140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Y1" s="142"/>
      <c r="AA1" s="190"/>
      <c r="AB1" s="189"/>
      <c r="AC1" s="189"/>
      <c r="AD1" s="189"/>
      <c r="AE1" s="189"/>
      <c r="AF1" s="189"/>
      <c r="AG1" s="189"/>
      <c r="AH1" s="189"/>
      <c r="AI1" s="189"/>
      <c r="AJ1" s="189"/>
    </row>
    <row r="2" spans="1:38" ht="15">
      <c r="A2" s="139" t="s">
        <v>299</v>
      </c>
      <c r="B2" s="139"/>
      <c r="C2" s="139"/>
      <c r="D2" s="140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Y2" s="142"/>
      <c r="AA2" s="190"/>
      <c r="AB2" s="190"/>
      <c r="AC2" s="189"/>
      <c r="AD2" s="189"/>
      <c r="AE2" s="189"/>
      <c r="AF2" s="189"/>
      <c r="AG2" s="189"/>
      <c r="AH2" s="189"/>
      <c r="AI2" s="189"/>
      <c r="AJ2" s="189"/>
    </row>
    <row r="3" spans="1:38" ht="15">
      <c r="A3" s="139" t="s">
        <v>630</v>
      </c>
      <c r="B3" s="139"/>
      <c r="C3" s="139"/>
      <c r="D3" s="140"/>
      <c r="E3" s="139"/>
      <c r="F3" s="139"/>
      <c r="G3" s="145"/>
      <c r="H3" s="139"/>
      <c r="I3" s="139"/>
      <c r="J3" s="139"/>
      <c r="K3" s="139"/>
      <c r="L3" s="139"/>
      <c r="M3" s="139"/>
      <c r="N3" s="139"/>
      <c r="O3" s="139"/>
      <c r="P3" s="146"/>
      <c r="Q3" s="139"/>
      <c r="R3" s="139"/>
      <c r="Y3" s="142"/>
      <c r="AA3" s="190"/>
      <c r="AB3" s="189"/>
      <c r="AC3" s="189"/>
      <c r="AD3" s="189"/>
      <c r="AE3" s="189"/>
      <c r="AF3" s="189"/>
      <c r="AG3" s="189"/>
      <c r="AH3" s="189"/>
      <c r="AI3" s="189"/>
      <c r="AJ3" s="189"/>
    </row>
    <row r="4" spans="1:38">
      <c r="A4" s="147" t="s">
        <v>300</v>
      </c>
      <c r="B4" s="148"/>
      <c r="C4" s="148"/>
      <c r="D4" s="149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Y4" s="142"/>
      <c r="AA4" s="190"/>
      <c r="AB4" s="189"/>
      <c r="AC4" s="189"/>
      <c r="AD4" s="189"/>
      <c r="AE4" s="189"/>
      <c r="AF4" s="189"/>
      <c r="AG4" s="189"/>
      <c r="AH4" s="189"/>
      <c r="AI4" s="189"/>
      <c r="AJ4" s="189"/>
    </row>
    <row r="5" spans="1:38">
      <c r="A5" s="150" t="s">
        <v>301</v>
      </c>
      <c r="B5" s="151"/>
      <c r="C5" s="151"/>
      <c r="D5" s="152"/>
      <c r="E5" s="151"/>
      <c r="F5" s="153"/>
      <c r="G5" s="153"/>
      <c r="H5" s="153"/>
      <c r="I5" s="153"/>
      <c r="J5" s="153"/>
      <c r="K5" s="151"/>
      <c r="L5" s="151"/>
      <c r="M5" s="151"/>
      <c r="N5" s="151"/>
      <c r="O5" s="151"/>
      <c r="P5" s="151"/>
      <c r="Q5" s="151"/>
      <c r="R5" s="151"/>
      <c r="Y5" s="142"/>
      <c r="AA5" s="190"/>
      <c r="AB5" s="189"/>
      <c r="AC5" s="189"/>
      <c r="AD5" s="189"/>
      <c r="AE5" s="189"/>
      <c r="AF5" s="189"/>
      <c r="AG5" s="189"/>
      <c r="AH5" s="189"/>
      <c r="AI5" s="189"/>
      <c r="AJ5" s="189"/>
    </row>
    <row r="6" spans="1:38">
      <c r="A6" s="154" t="s">
        <v>301</v>
      </c>
      <c r="B6" s="155"/>
      <c r="C6" s="155"/>
      <c r="D6" s="156"/>
      <c r="E6" s="155"/>
      <c r="F6" s="157" t="s">
        <v>302</v>
      </c>
      <c r="G6" s="157"/>
      <c r="H6" s="157"/>
      <c r="I6" s="155"/>
      <c r="J6" s="155"/>
      <c r="K6" s="153"/>
      <c r="L6" s="157" t="s">
        <v>303</v>
      </c>
      <c r="M6" s="157"/>
      <c r="N6" s="157"/>
      <c r="O6" s="158"/>
      <c r="P6" s="159" t="s">
        <v>372</v>
      </c>
      <c r="Q6" s="160"/>
      <c r="R6" s="160"/>
      <c r="Y6" s="142"/>
      <c r="AA6" s="190"/>
      <c r="AB6" s="189"/>
      <c r="AC6" s="189"/>
      <c r="AD6" s="189"/>
      <c r="AE6" s="189"/>
      <c r="AF6" s="189"/>
      <c r="AG6" s="189"/>
      <c r="AH6" s="189"/>
      <c r="AI6" s="189"/>
      <c r="AJ6" s="189"/>
      <c r="AL6" s="161"/>
    </row>
    <row r="7" spans="1:38">
      <c r="A7" s="162"/>
      <c r="B7" s="163" t="s">
        <v>189</v>
      </c>
      <c r="C7" s="155"/>
      <c r="D7" s="164"/>
      <c r="E7" s="162"/>
      <c r="F7" s="153"/>
      <c r="G7" s="153"/>
      <c r="H7" s="153"/>
      <c r="I7" s="155"/>
      <c r="J7" s="163" t="s">
        <v>189</v>
      </c>
      <c r="K7" s="153"/>
      <c r="L7" s="153"/>
      <c r="M7" s="153"/>
      <c r="N7" s="153"/>
      <c r="O7" s="153"/>
      <c r="P7" s="153"/>
      <c r="Q7" s="165"/>
      <c r="R7" s="153"/>
      <c r="Y7" s="142"/>
      <c r="AA7" s="190"/>
      <c r="AB7" s="189"/>
      <c r="AC7" s="189"/>
      <c r="AD7" s="189"/>
      <c r="AE7" s="189"/>
      <c r="AF7" s="189"/>
      <c r="AG7" s="189"/>
      <c r="AH7" s="189"/>
      <c r="AI7" s="189"/>
      <c r="AJ7" s="189"/>
      <c r="AL7" s="161"/>
    </row>
    <row r="8" spans="1:38">
      <c r="A8" s="162"/>
      <c r="B8" s="162"/>
      <c r="C8" s="155"/>
      <c r="D8" s="166"/>
      <c r="E8" s="162"/>
      <c r="F8" s="167"/>
      <c r="G8" s="168"/>
      <c r="H8" s="153"/>
      <c r="I8" s="155"/>
      <c r="J8" s="162"/>
      <c r="K8" s="169"/>
      <c r="L8" s="168"/>
      <c r="M8" s="158"/>
      <c r="N8" s="169"/>
      <c r="O8" s="158"/>
      <c r="P8" s="168"/>
      <c r="Q8" s="170"/>
      <c r="R8" s="169"/>
      <c r="Y8" s="142"/>
      <c r="AA8" s="190"/>
      <c r="AB8" s="189"/>
      <c r="AC8" s="189"/>
      <c r="AD8" s="189"/>
      <c r="AE8" s="189"/>
      <c r="AF8" s="189"/>
      <c r="AG8" s="189"/>
      <c r="AH8" s="189"/>
      <c r="AI8" s="189"/>
      <c r="AJ8" s="189"/>
      <c r="AL8" s="161"/>
    </row>
    <row r="9" spans="1:38">
      <c r="A9" s="171" t="s">
        <v>304</v>
      </c>
      <c r="B9" s="172">
        <v>2012</v>
      </c>
      <c r="C9" s="155"/>
      <c r="D9" s="173" t="s">
        <v>305</v>
      </c>
      <c r="E9" s="155"/>
      <c r="F9" s="174" t="s">
        <v>17</v>
      </c>
      <c r="G9" s="155"/>
      <c r="H9" s="175" t="s">
        <v>306</v>
      </c>
      <c r="I9" s="155"/>
      <c r="J9" s="172">
        <v>2011</v>
      </c>
      <c r="K9" s="153"/>
      <c r="L9" s="174" t="s">
        <v>17</v>
      </c>
      <c r="M9" s="155"/>
      <c r="N9" s="175" t="s">
        <v>306</v>
      </c>
      <c r="O9" s="167"/>
      <c r="P9" s="172">
        <v>2012</v>
      </c>
      <c r="Q9" s="174" t="s">
        <v>305</v>
      </c>
      <c r="R9" s="172">
        <v>2011</v>
      </c>
      <c r="Y9" s="142"/>
      <c r="AA9" s="190"/>
      <c r="AB9" s="190"/>
      <c r="AC9" s="189"/>
      <c r="AD9" s="190"/>
      <c r="AE9" s="190"/>
      <c r="AF9" s="190"/>
      <c r="AG9" s="190"/>
      <c r="AH9" s="190"/>
      <c r="AI9" s="190"/>
      <c r="AJ9" s="190"/>
      <c r="AL9" s="1346"/>
    </row>
    <row r="10" spans="1:38">
      <c r="A10" s="176"/>
      <c r="B10" s="177"/>
      <c r="C10" s="176"/>
      <c r="D10" s="177"/>
      <c r="E10" s="176"/>
      <c r="F10" s="177"/>
      <c r="G10" s="176"/>
      <c r="H10" s="178"/>
      <c r="I10" s="176"/>
      <c r="J10" s="177"/>
      <c r="K10" s="179"/>
      <c r="L10" s="177"/>
      <c r="M10" s="176"/>
      <c r="N10" s="178"/>
      <c r="O10" s="177"/>
      <c r="P10" s="177"/>
      <c r="Q10" s="177"/>
      <c r="R10" s="177"/>
      <c r="Y10" s="142"/>
      <c r="AA10" s="190"/>
      <c r="AB10" s="189"/>
      <c r="AC10" s="189"/>
      <c r="AD10" s="189"/>
      <c r="AE10" s="189"/>
      <c r="AF10" s="189"/>
      <c r="AG10" s="189"/>
      <c r="AH10" s="189"/>
      <c r="AI10" s="189"/>
      <c r="AJ10" s="189"/>
      <c r="AL10" s="1346"/>
    </row>
    <row r="11" spans="1:38">
      <c r="A11" s="180" t="s">
        <v>243</v>
      </c>
      <c r="B11" s="181">
        <v>1126384479.1600001</v>
      </c>
      <c r="C11" s="181"/>
      <c r="D11" s="181">
        <v>1138105000</v>
      </c>
      <c r="E11" s="181"/>
      <c r="F11" s="181">
        <v>-11720520.839999914</v>
      </c>
      <c r="G11" s="182"/>
      <c r="H11" s="183">
        <v>-1.0298277259128037E-2</v>
      </c>
      <c r="I11" s="184"/>
      <c r="J11" s="181">
        <v>1133274230.27</v>
      </c>
      <c r="K11" s="181"/>
      <c r="L11" s="181">
        <v>-6889751.1099998951</v>
      </c>
      <c r="M11" s="184"/>
      <c r="N11" s="183">
        <v>-6.0795092008387305E-3</v>
      </c>
      <c r="O11" s="185"/>
      <c r="P11" s="186">
        <v>0.10344858932911126</v>
      </c>
      <c r="Q11" s="187">
        <v>0.10493119112743879</v>
      </c>
      <c r="R11" s="187">
        <v>0.10339558754871378</v>
      </c>
      <c r="Y11" s="188"/>
      <c r="AA11" s="190"/>
      <c r="AB11" s="189"/>
      <c r="AC11" s="189"/>
      <c r="AD11" s="190"/>
      <c r="AE11" s="189"/>
      <c r="AF11" s="189"/>
      <c r="AG11" s="189"/>
      <c r="AH11" s="189"/>
      <c r="AI11" s="189"/>
      <c r="AJ11" s="189"/>
      <c r="AL11" s="1346"/>
    </row>
    <row r="12" spans="1:38">
      <c r="A12" s="180" t="s">
        <v>307</v>
      </c>
      <c r="B12" s="191">
        <v>855414406.63</v>
      </c>
      <c r="C12" s="191"/>
      <c r="D12" s="191">
        <v>897040000</v>
      </c>
      <c r="E12" s="191"/>
      <c r="F12" s="191">
        <v>-41625593.370000005</v>
      </c>
      <c r="G12" s="191"/>
      <c r="H12" s="183">
        <v>-4.6403274513957017E-2</v>
      </c>
      <c r="I12" s="191"/>
      <c r="J12" s="191">
        <v>848906794.75</v>
      </c>
      <c r="K12" s="191"/>
      <c r="L12" s="191">
        <v>6507611.8799999952</v>
      </c>
      <c r="M12" s="191"/>
      <c r="N12" s="183">
        <v>7.6658732386709937E-3</v>
      </c>
      <c r="O12" s="185"/>
      <c r="P12" s="192">
        <v>9.3636591962198062E-2</v>
      </c>
      <c r="Q12" s="193">
        <v>9.490262335336215E-2</v>
      </c>
      <c r="R12" s="193">
        <v>9.285350443967931E-2</v>
      </c>
      <c r="Y12" s="188"/>
      <c r="AA12" s="190"/>
      <c r="AB12" s="189"/>
      <c r="AC12" s="189"/>
      <c r="AD12" s="190"/>
      <c r="AE12" s="189"/>
      <c r="AF12" s="189"/>
      <c r="AG12" s="189"/>
      <c r="AH12" s="189"/>
      <c r="AI12" s="189"/>
      <c r="AJ12" s="189"/>
      <c r="AL12" s="1346"/>
    </row>
    <row r="13" spans="1:38">
      <c r="A13" s="180" t="s">
        <v>308</v>
      </c>
      <c r="B13" s="191">
        <v>108976559.95999999</v>
      </c>
      <c r="C13" s="191"/>
      <c r="D13" s="191">
        <v>111143000</v>
      </c>
      <c r="E13" s="191"/>
      <c r="F13" s="191">
        <v>-2166440.0400000066</v>
      </c>
      <c r="G13" s="191"/>
      <c r="H13" s="183">
        <v>-1.9492366050943438E-2</v>
      </c>
      <c r="I13" s="191"/>
      <c r="J13" s="191">
        <v>107333833.15000001</v>
      </c>
      <c r="K13" s="191"/>
      <c r="L13" s="191">
        <v>1642726.8099999875</v>
      </c>
      <c r="M13" s="191"/>
      <c r="N13" s="183">
        <v>1.5304836898019489E-2</v>
      </c>
      <c r="O13" s="185"/>
      <c r="P13" s="192">
        <v>9.0006036725401931E-2</v>
      </c>
      <c r="Q13" s="193">
        <v>9.1196201929230905E-2</v>
      </c>
      <c r="R13" s="193">
        <v>8.9080207165489839E-2</v>
      </c>
      <c r="Y13" s="188"/>
      <c r="AA13" s="190"/>
      <c r="AB13" s="189"/>
      <c r="AC13" s="189"/>
      <c r="AD13" s="190"/>
      <c r="AE13" s="189"/>
      <c r="AF13" s="189"/>
      <c r="AG13" s="189"/>
      <c r="AH13" s="189"/>
      <c r="AI13" s="189"/>
      <c r="AJ13" s="189"/>
      <c r="AL13" s="1346"/>
    </row>
    <row r="14" spans="1:38">
      <c r="A14" s="180" t="s">
        <v>309</v>
      </c>
      <c r="B14" s="191">
        <v>18838019.02</v>
      </c>
      <c r="C14" s="191"/>
      <c r="D14" s="191">
        <v>17497000</v>
      </c>
      <c r="E14" s="191"/>
      <c r="F14" s="191">
        <v>1341019.0199999996</v>
      </c>
      <c r="G14" s="191"/>
      <c r="H14" s="183">
        <v>7.6642797050922987E-2</v>
      </c>
      <c r="I14" s="191"/>
      <c r="J14" s="191">
        <v>18531791.469999999</v>
      </c>
      <c r="K14" s="191"/>
      <c r="L14" s="191">
        <v>306227.55000000075</v>
      </c>
      <c r="M14" s="191"/>
      <c r="N14" s="183">
        <v>1.6524443980266781E-2</v>
      </c>
      <c r="O14" s="185"/>
      <c r="P14" s="192">
        <v>0.20058618072439913</v>
      </c>
      <c r="Q14" s="193">
        <v>0.18090925070049732</v>
      </c>
      <c r="R14" s="193">
        <v>0.20081409818007137</v>
      </c>
      <c r="Y14" s="188"/>
      <c r="AA14" s="190"/>
      <c r="AB14" s="189"/>
      <c r="AC14" s="189"/>
      <c r="AD14" s="190"/>
      <c r="AE14" s="189"/>
      <c r="AF14" s="189"/>
      <c r="AG14" s="189"/>
      <c r="AH14" s="189"/>
      <c r="AI14" s="189"/>
      <c r="AJ14" s="189"/>
      <c r="AL14" s="1346"/>
    </row>
    <row r="15" spans="1:38">
      <c r="A15" s="180" t="s">
        <v>310</v>
      </c>
      <c r="B15" s="191">
        <v>360945.99</v>
      </c>
      <c r="C15" s="194"/>
      <c r="D15" s="191">
        <v>381000</v>
      </c>
      <c r="E15" s="194"/>
      <c r="F15" s="191">
        <v>-20054.010000000009</v>
      </c>
      <c r="G15" s="194"/>
      <c r="H15" s="183">
        <v>-5.2635196850393723E-2</v>
      </c>
      <c r="I15" s="194"/>
      <c r="J15" s="191">
        <v>372009.08</v>
      </c>
      <c r="K15" s="194"/>
      <c r="L15" s="191">
        <v>-11063.090000000026</v>
      </c>
      <c r="M15" s="194"/>
      <c r="N15" s="183">
        <v>-2.9738763365668455E-2</v>
      </c>
      <c r="O15" s="195"/>
      <c r="P15" s="192">
        <v>4.7579713877902469E-2</v>
      </c>
      <c r="Q15" s="193">
        <v>5.3182579564489109E-2</v>
      </c>
      <c r="R15" s="193">
        <v>4.799963562456324E-2</v>
      </c>
      <c r="Y15" s="188"/>
      <c r="AA15" s="190"/>
      <c r="AB15" s="189"/>
      <c r="AC15" s="189"/>
      <c r="AD15" s="190"/>
      <c r="AE15" s="189"/>
      <c r="AF15" s="189"/>
      <c r="AG15" s="189"/>
      <c r="AH15" s="189"/>
      <c r="AI15" s="189"/>
      <c r="AJ15" s="189"/>
      <c r="AL15" s="1346"/>
    </row>
    <row r="16" spans="1:38">
      <c r="A16" s="176"/>
      <c r="B16" s="196"/>
      <c r="C16" s="191"/>
      <c r="D16" s="196"/>
      <c r="E16" s="191"/>
      <c r="F16" s="196"/>
      <c r="G16" s="191"/>
      <c r="H16" s="197" t="s">
        <v>301</v>
      </c>
      <c r="I16" s="191"/>
      <c r="J16" s="196"/>
      <c r="K16" s="191"/>
      <c r="L16" s="196"/>
      <c r="M16" s="191"/>
      <c r="N16" s="197" t="s">
        <v>301</v>
      </c>
      <c r="O16" s="185"/>
      <c r="P16" s="198"/>
      <c r="Q16" s="198" t="s">
        <v>1</v>
      </c>
      <c r="R16" s="198" t="s">
        <v>1</v>
      </c>
      <c r="Y16" s="188"/>
      <c r="AA16" s="190"/>
      <c r="AB16" s="189"/>
      <c r="AC16" s="189"/>
      <c r="AD16" s="190"/>
      <c r="AE16" s="189"/>
      <c r="AF16" s="189"/>
      <c r="AG16" s="189"/>
      <c r="AH16" s="189"/>
      <c r="AI16" s="189"/>
      <c r="AJ16" s="189"/>
      <c r="AL16" s="1346"/>
    </row>
    <row r="17" spans="1:38">
      <c r="A17" s="199" t="s">
        <v>311</v>
      </c>
      <c r="B17" s="191">
        <v>2109974410.76</v>
      </c>
      <c r="C17" s="191"/>
      <c r="D17" s="191">
        <v>2164166000</v>
      </c>
      <c r="E17" s="191"/>
      <c r="F17" s="191">
        <v>-54191589.239999928</v>
      </c>
      <c r="G17" s="191"/>
      <c r="H17" s="200">
        <v>-2.5040403203820744E-2</v>
      </c>
      <c r="I17" s="191"/>
      <c r="J17" s="191">
        <v>2108418658.72</v>
      </c>
      <c r="K17" s="191"/>
      <c r="L17" s="191">
        <v>1555752.0400000883</v>
      </c>
      <c r="M17" s="191"/>
      <c r="N17" s="200">
        <v>7.3787624367950241E-4</v>
      </c>
      <c r="O17" s="185"/>
      <c r="P17" s="192">
        <v>9.8892261953431385E-2</v>
      </c>
      <c r="Q17" s="193">
        <v>0.10009544876761844</v>
      </c>
      <c r="R17" s="193">
        <v>9.8487676806765415E-2</v>
      </c>
      <c r="Y17" s="188"/>
      <c r="AA17" s="190"/>
      <c r="AB17" s="189"/>
      <c r="AC17" s="189"/>
      <c r="AD17" s="190"/>
      <c r="AE17" s="189"/>
      <c r="AF17" s="189"/>
      <c r="AG17" s="189"/>
      <c r="AH17" s="189"/>
      <c r="AI17" s="189"/>
      <c r="AJ17" s="189"/>
      <c r="AL17" s="1346"/>
    </row>
    <row r="18" spans="1:38">
      <c r="A18" s="180" t="s">
        <v>312</v>
      </c>
      <c r="B18" s="201">
        <v>1818180.42</v>
      </c>
      <c r="C18" s="194"/>
      <c r="D18" s="201">
        <v>-2773000</v>
      </c>
      <c r="E18" s="194"/>
      <c r="F18" s="201">
        <v>4591180.42</v>
      </c>
      <c r="G18" s="194"/>
      <c r="H18" s="183" t="s">
        <v>297</v>
      </c>
      <c r="I18" s="194"/>
      <c r="J18" s="201">
        <v>3243679</v>
      </c>
      <c r="K18" s="194"/>
      <c r="L18" s="201">
        <v>-1425498.58</v>
      </c>
      <c r="M18" s="194"/>
      <c r="N18" s="183">
        <v>-0.43946968241925299</v>
      </c>
      <c r="O18" s="195"/>
      <c r="P18" s="202">
        <v>-0.12455325394076237</v>
      </c>
      <c r="Q18" s="202">
        <v>1.2720183486238532</v>
      </c>
      <c r="R18" s="202">
        <v>9.1624303181039465E-2</v>
      </c>
      <c r="Y18" s="188"/>
      <c r="AA18" s="190"/>
      <c r="AB18" s="189"/>
      <c r="AC18" s="189"/>
      <c r="AD18" s="190"/>
      <c r="AE18" s="189"/>
      <c r="AF18" s="189"/>
      <c r="AG18" s="189"/>
      <c r="AH18" s="189"/>
      <c r="AI18" s="189"/>
      <c r="AJ18" s="189"/>
      <c r="AL18" s="1346"/>
    </row>
    <row r="19" spans="1:38">
      <c r="A19" s="179"/>
      <c r="B19" s="203"/>
      <c r="C19" s="203"/>
      <c r="D19" s="203"/>
      <c r="E19" s="203"/>
      <c r="F19" s="203"/>
      <c r="G19" s="203"/>
      <c r="H19" s="204" t="s">
        <v>301</v>
      </c>
      <c r="I19" s="205"/>
      <c r="J19" s="203"/>
      <c r="K19" s="203"/>
      <c r="L19" s="203"/>
      <c r="M19" s="203"/>
      <c r="N19" s="204" t="s">
        <v>301</v>
      </c>
      <c r="O19" s="206"/>
      <c r="P19" s="207"/>
      <c r="Q19" s="207"/>
      <c r="R19" s="207"/>
      <c r="Y19" s="188"/>
      <c r="Z19" s="141"/>
      <c r="AA19" s="190"/>
      <c r="AB19" s="189"/>
      <c r="AC19" s="189"/>
      <c r="AD19" s="190"/>
      <c r="AE19" s="189"/>
      <c r="AF19" s="189"/>
      <c r="AG19" s="189"/>
      <c r="AH19" s="189"/>
      <c r="AI19" s="189"/>
      <c r="AJ19" s="189"/>
      <c r="AL19" s="1346"/>
    </row>
    <row r="20" spans="1:38">
      <c r="A20" s="199" t="s">
        <v>313</v>
      </c>
      <c r="B20" s="191">
        <v>2111792591.1800001</v>
      </c>
      <c r="C20" s="191"/>
      <c r="D20" s="191">
        <v>2161393000</v>
      </c>
      <c r="E20" s="191"/>
      <c r="F20" s="191">
        <v>-49600408.819999926</v>
      </c>
      <c r="G20" s="191"/>
      <c r="H20" s="200">
        <v>-2.2948352668857502E-2</v>
      </c>
      <c r="I20" s="191"/>
      <c r="J20" s="191">
        <v>2111662337.72</v>
      </c>
      <c r="K20" s="191"/>
      <c r="L20" s="191">
        <v>130253.46000008821</v>
      </c>
      <c r="M20" s="191"/>
      <c r="N20" s="200">
        <v>6.1682901510061124E-5</v>
      </c>
      <c r="O20" s="185"/>
      <c r="P20" s="192">
        <v>9.9045242391260765E-2</v>
      </c>
      <c r="Q20" s="193">
        <v>9.9977274454511739E-2</v>
      </c>
      <c r="R20" s="193">
        <v>9.8476345701453444E-2</v>
      </c>
      <c r="Y20" s="188"/>
      <c r="AA20" s="190"/>
      <c r="AB20" s="189"/>
      <c r="AC20" s="189"/>
      <c r="AD20" s="190"/>
      <c r="AE20" s="189"/>
      <c r="AF20" s="189"/>
      <c r="AG20" s="189"/>
      <c r="AH20" s="189"/>
      <c r="AI20" s="189"/>
      <c r="AJ20" s="189"/>
      <c r="AL20" s="1346"/>
    </row>
    <row r="21" spans="1:38">
      <c r="A21" s="180" t="s">
        <v>314</v>
      </c>
      <c r="B21" s="191">
        <v>10293773</v>
      </c>
      <c r="C21" s="191"/>
      <c r="D21" s="191">
        <v>10834000</v>
      </c>
      <c r="E21" s="191"/>
      <c r="F21" s="191">
        <v>-540227</v>
      </c>
      <c r="G21" s="191"/>
      <c r="H21" s="200">
        <v>-4.9864039136053168E-2</v>
      </c>
      <c r="I21" s="191"/>
      <c r="J21" s="191">
        <v>10248922.59</v>
      </c>
      <c r="K21" s="191"/>
      <c r="L21" s="191">
        <v>44850.410000000149</v>
      </c>
      <c r="M21" s="191"/>
      <c r="N21" s="200">
        <v>4.3761097428681181E-3</v>
      </c>
      <c r="O21" s="195"/>
      <c r="P21" s="193">
        <v>5.2874456199536058E-3</v>
      </c>
      <c r="Q21" s="193">
        <v>5.4377722901483667E-3</v>
      </c>
      <c r="R21" s="193">
        <v>5.0910906518291856E-3</v>
      </c>
      <c r="Y21" s="188"/>
      <c r="AA21" s="190"/>
      <c r="AB21" s="189"/>
      <c r="AC21" s="189"/>
      <c r="AD21" s="190"/>
      <c r="AE21" s="189"/>
      <c r="AF21" s="189"/>
      <c r="AG21" s="189"/>
      <c r="AH21" s="189"/>
      <c r="AI21" s="189"/>
      <c r="AJ21" s="189"/>
      <c r="AL21" s="1346"/>
    </row>
    <row r="22" spans="1:38">
      <c r="A22" s="180" t="s">
        <v>315</v>
      </c>
      <c r="B22" s="191">
        <v>30438073.52</v>
      </c>
      <c r="C22" s="191"/>
      <c r="D22" s="191">
        <v>35963836</v>
      </c>
      <c r="E22" s="191"/>
      <c r="F22" s="191">
        <v>-5525762.4800000004</v>
      </c>
      <c r="G22" s="191"/>
      <c r="H22" s="200">
        <v>-0.15364774992300601</v>
      </c>
      <c r="I22" s="191"/>
      <c r="J22" s="191">
        <v>48352565.939999998</v>
      </c>
      <c r="K22" s="191"/>
      <c r="L22" s="191">
        <v>-17914492.419999998</v>
      </c>
      <c r="M22" s="191"/>
      <c r="N22" s="200">
        <v>-0.37049724397728623</v>
      </c>
      <c r="O22" s="185"/>
      <c r="P22" s="202">
        <v>1.9528034203168565E-2</v>
      </c>
      <c r="Q22" s="202">
        <v>4.0063712198161419E-2</v>
      </c>
      <c r="R22" s="202">
        <v>2.5716399565370703E-2</v>
      </c>
      <c r="Y22" s="188"/>
      <c r="AA22" s="190"/>
      <c r="AB22" s="189"/>
      <c r="AC22" s="189"/>
      <c r="AD22" s="190"/>
      <c r="AE22" s="189"/>
      <c r="AF22" s="189"/>
      <c r="AG22" s="189"/>
      <c r="AH22" s="189"/>
      <c r="AI22" s="189"/>
      <c r="AJ22" s="189"/>
      <c r="AL22" s="1346"/>
    </row>
    <row r="23" spans="1:38">
      <c r="A23" s="179"/>
      <c r="B23" s="204"/>
      <c r="C23" s="203"/>
      <c r="D23" s="204"/>
      <c r="E23" s="203"/>
      <c r="F23" s="204"/>
      <c r="G23" s="203"/>
      <c r="H23" s="204" t="s">
        <v>301</v>
      </c>
      <c r="I23" s="203"/>
      <c r="J23" s="204"/>
      <c r="K23" s="203"/>
      <c r="L23" s="204"/>
      <c r="M23" s="203"/>
      <c r="N23" s="204" t="s">
        <v>301</v>
      </c>
      <c r="O23" s="206"/>
      <c r="P23" s="206"/>
      <c r="Q23" s="206"/>
      <c r="R23" s="206"/>
      <c r="Y23" s="188"/>
      <c r="Z23" s="141"/>
      <c r="AA23" s="190"/>
      <c r="AB23" s="189"/>
      <c r="AC23" s="189"/>
      <c r="AD23" s="190"/>
      <c r="AE23" s="189"/>
      <c r="AF23" s="189"/>
      <c r="AG23" s="189"/>
      <c r="AH23" s="189"/>
      <c r="AI23" s="189"/>
      <c r="AJ23" s="189"/>
      <c r="AL23" s="1346"/>
    </row>
    <row r="24" spans="1:38">
      <c r="A24" s="208" t="s">
        <v>316</v>
      </c>
      <c r="B24" s="191">
        <v>2152524437.7000003</v>
      </c>
      <c r="C24" s="191"/>
      <c r="D24" s="191">
        <v>2208190836</v>
      </c>
      <c r="E24" s="191"/>
      <c r="F24" s="191">
        <v>-55666398.299999923</v>
      </c>
      <c r="G24" s="191"/>
      <c r="H24" s="200">
        <v>-2.5209052312179743E-2</v>
      </c>
      <c r="I24" s="191"/>
      <c r="J24" s="191">
        <v>2170263826.25</v>
      </c>
      <c r="K24" s="191"/>
      <c r="L24" s="191">
        <v>-17739388.549999911</v>
      </c>
      <c r="M24" s="191"/>
      <c r="N24" s="200">
        <v>-8.1738396666048707E-3</v>
      </c>
      <c r="O24" s="185"/>
      <c r="P24" s="184"/>
      <c r="Q24" s="209"/>
      <c r="R24" s="209"/>
      <c r="Y24" s="188"/>
      <c r="AA24" s="190"/>
      <c r="AB24" s="189"/>
      <c r="AC24" s="189"/>
      <c r="AD24" s="190"/>
      <c r="AE24" s="189"/>
      <c r="AF24" s="189"/>
      <c r="AG24" s="189"/>
      <c r="AH24" s="189"/>
      <c r="AI24" s="189"/>
      <c r="AJ24" s="189"/>
      <c r="AL24" s="1346"/>
    </row>
    <row r="25" spans="1:38">
      <c r="A25" s="210"/>
      <c r="B25" s="194"/>
      <c r="C25" s="194"/>
      <c r="D25" s="194"/>
      <c r="E25" s="194"/>
      <c r="F25" s="194"/>
      <c r="G25" s="194"/>
      <c r="H25" s="211" t="s">
        <v>301</v>
      </c>
      <c r="I25" s="194"/>
      <c r="J25" s="194"/>
      <c r="K25" s="194"/>
      <c r="L25" s="194"/>
      <c r="M25" s="194"/>
      <c r="N25" s="211" t="s">
        <v>301</v>
      </c>
      <c r="O25" s="195"/>
      <c r="P25" s="211"/>
      <c r="Q25" s="211"/>
      <c r="R25" s="211"/>
      <c r="Y25" s="188"/>
      <c r="Z25" s="141"/>
      <c r="AA25" s="190"/>
      <c r="AB25" s="189"/>
      <c r="AC25" s="189"/>
      <c r="AD25" s="190"/>
      <c r="AE25" s="189"/>
      <c r="AF25" s="189"/>
      <c r="AG25" s="189"/>
      <c r="AH25" s="189"/>
      <c r="AI25" s="189"/>
      <c r="AJ25" s="189"/>
      <c r="AL25" s="1346"/>
    </row>
    <row r="26" spans="1:38">
      <c r="A26" s="180" t="s">
        <v>317</v>
      </c>
      <c r="B26" s="194">
        <v>0</v>
      </c>
      <c r="C26" s="194"/>
      <c r="D26" s="194">
        <v>0</v>
      </c>
      <c r="E26" s="194"/>
      <c r="F26" s="194">
        <v>0</v>
      </c>
      <c r="G26" s="194"/>
      <c r="H26" s="200" t="s">
        <v>297</v>
      </c>
      <c r="I26" s="194"/>
      <c r="J26" s="194">
        <v>0</v>
      </c>
      <c r="K26" s="194"/>
      <c r="L26" s="194">
        <v>0</v>
      </c>
      <c r="M26" s="194"/>
      <c r="N26" s="200" t="s">
        <v>297</v>
      </c>
      <c r="O26" s="195"/>
      <c r="P26" s="211"/>
      <c r="Q26" s="211"/>
      <c r="R26" s="211"/>
      <c r="Y26" s="188"/>
      <c r="AA26" s="190"/>
      <c r="AB26" s="189"/>
      <c r="AC26" s="189"/>
      <c r="AD26" s="190"/>
      <c r="AE26" s="189"/>
      <c r="AF26" s="189"/>
      <c r="AG26" s="189"/>
      <c r="AH26" s="189"/>
      <c r="AI26" s="189"/>
      <c r="AJ26" s="189"/>
      <c r="AL26" s="161"/>
    </row>
    <row r="27" spans="1:38">
      <c r="A27" s="180" t="s">
        <v>318</v>
      </c>
      <c r="B27" s="194">
        <v>0</v>
      </c>
      <c r="C27" s="194"/>
      <c r="D27" s="194">
        <v>0</v>
      </c>
      <c r="E27" s="194"/>
      <c r="F27" s="194">
        <v>0</v>
      </c>
      <c r="G27" s="194"/>
      <c r="H27" s="200" t="s">
        <v>297</v>
      </c>
      <c r="I27" s="194"/>
      <c r="J27" s="194">
        <v>0</v>
      </c>
      <c r="K27" s="194"/>
      <c r="L27" s="194">
        <v>0</v>
      </c>
      <c r="M27" s="194"/>
      <c r="N27" s="200" t="s">
        <v>297</v>
      </c>
      <c r="O27" s="195"/>
      <c r="P27" s="211"/>
      <c r="Q27" s="211"/>
      <c r="R27" s="211"/>
      <c r="Y27" s="188"/>
      <c r="AA27" s="190"/>
      <c r="AB27" s="189"/>
      <c r="AC27" s="189"/>
      <c r="AD27" s="190"/>
      <c r="AE27" s="189"/>
      <c r="AF27" s="189"/>
      <c r="AG27" s="189"/>
      <c r="AH27" s="189"/>
      <c r="AI27" s="189"/>
      <c r="AJ27" s="189"/>
      <c r="AL27" s="161"/>
    </row>
    <row r="28" spans="1:38">
      <c r="A28" s="180" t="s">
        <v>373</v>
      </c>
      <c r="B28" s="194">
        <v>-24051167.34</v>
      </c>
      <c r="C28" s="194"/>
      <c r="D28" s="194">
        <v>0</v>
      </c>
      <c r="E28" s="194"/>
      <c r="F28" s="194">
        <v>-24051167.34</v>
      </c>
      <c r="G28" s="194"/>
      <c r="H28" s="200" t="s">
        <v>297</v>
      </c>
      <c r="I28" s="194"/>
      <c r="J28" s="194">
        <v>-60891390.600000001</v>
      </c>
      <c r="K28" s="194"/>
      <c r="L28" s="194">
        <v>36840223.260000005</v>
      </c>
      <c r="M28" s="194"/>
      <c r="N28" s="200">
        <v>-0.60501530507007351</v>
      </c>
      <c r="O28" s="195"/>
      <c r="P28" s="211"/>
      <c r="Q28" s="211"/>
      <c r="R28" s="211"/>
      <c r="Y28" s="188"/>
      <c r="AA28" s="190"/>
      <c r="AB28" s="189"/>
      <c r="AC28" s="189"/>
      <c r="AD28" s="190"/>
      <c r="AE28" s="189"/>
      <c r="AF28" s="189"/>
      <c r="AG28" s="189"/>
      <c r="AH28" s="189"/>
      <c r="AI28" s="189"/>
      <c r="AJ28" s="189"/>
      <c r="AL28" s="161"/>
    </row>
    <row r="29" spans="1:38">
      <c r="A29" s="180" t="s">
        <v>319</v>
      </c>
      <c r="B29" s="194">
        <v>12811773.119999999</v>
      </c>
      <c r="C29" s="194"/>
      <c r="D29" s="194">
        <v>9497000</v>
      </c>
      <c r="E29" s="194"/>
      <c r="F29" s="194">
        <v>3314773.1199999992</v>
      </c>
      <c r="G29" s="194"/>
      <c r="H29" s="200">
        <v>0.34903370748657464</v>
      </c>
      <c r="I29" s="194"/>
      <c r="J29" s="194">
        <v>11024386.07</v>
      </c>
      <c r="K29" s="194"/>
      <c r="L29" s="194">
        <v>1787387.0499999989</v>
      </c>
      <c r="M29" s="194"/>
      <c r="N29" s="200">
        <v>0.16213030264459877</v>
      </c>
      <c r="O29" s="195"/>
      <c r="P29" s="211"/>
      <c r="Q29" s="211"/>
      <c r="R29" s="211"/>
      <c r="Y29" s="188"/>
      <c r="AA29" s="190"/>
      <c r="AB29" s="189"/>
      <c r="AC29" s="189"/>
      <c r="AD29" s="190"/>
      <c r="AE29" s="189"/>
      <c r="AF29" s="189"/>
      <c r="AG29" s="189"/>
      <c r="AH29" s="189"/>
      <c r="AI29" s="189"/>
      <c r="AJ29" s="189"/>
      <c r="AL29" s="161"/>
    </row>
    <row r="30" spans="1:38">
      <c r="A30" s="180" t="s">
        <v>320</v>
      </c>
      <c r="B30" s="194">
        <v>53688065.5</v>
      </c>
      <c r="C30" s="194"/>
      <c r="D30" s="194">
        <v>52299000</v>
      </c>
      <c r="E30" s="194"/>
      <c r="F30" s="194">
        <v>1389065.5</v>
      </c>
      <c r="G30" s="194"/>
      <c r="H30" s="200">
        <v>2.6560077630547428E-2</v>
      </c>
      <c r="I30" s="194"/>
      <c r="J30" s="194">
        <v>138833546.78</v>
      </c>
      <c r="K30" s="194"/>
      <c r="L30" s="194">
        <v>-85145481.280000001</v>
      </c>
      <c r="M30" s="194"/>
      <c r="N30" s="200">
        <v>-0.61329183943506249</v>
      </c>
      <c r="O30" s="195"/>
      <c r="P30" s="211"/>
      <c r="Q30" s="211"/>
      <c r="R30" s="211"/>
      <c r="Y30" s="188"/>
      <c r="AA30" s="190"/>
      <c r="AB30" s="189"/>
      <c r="AC30" s="189"/>
      <c r="AD30" s="190"/>
      <c r="AE30" s="189"/>
      <c r="AF30" s="189"/>
      <c r="AG30" s="189"/>
      <c r="AH30" s="189"/>
      <c r="AI30" s="189"/>
      <c r="AJ30" s="189"/>
      <c r="AL30" s="161"/>
    </row>
    <row r="31" spans="1:38">
      <c r="A31" s="180" t="s">
        <v>321</v>
      </c>
      <c r="B31" s="201">
        <v>53688065.5</v>
      </c>
      <c r="C31" s="194"/>
      <c r="D31" s="194">
        <v>52299000</v>
      </c>
      <c r="E31" s="194"/>
      <c r="F31" s="194">
        <v>1389065.5</v>
      </c>
      <c r="G31" s="194"/>
      <c r="H31" s="200">
        <v>2.6560077630547428E-2</v>
      </c>
      <c r="I31" s="194"/>
      <c r="J31" s="201">
        <v>138833546.78</v>
      </c>
      <c r="K31" s="194"/>
      <c r="L31" s="201">
        <v>-85145481.280000001</v>
      </c>
      <c r="M31" s="194"/>
      <c r="N31" s="212">
        <v>-0.61329183943506249</v>
      </c>
      <c r="O31" s="195"/>
      <c r="P31" s="211"/>
      <c r="Q31" s="211"/>
      <c r="R31" s="211"/>
      <c r="Y31" s="188"/>
      <c r="AA31" s="190"/>
      <c r="AB31" s="189"/>
      <c r="AC31" s="189"/>
      <c r="AD31" s="190"/>
      <c r="AE31" s="189"/>
      <c r="AF31" s="189"/>
      <c r="AG31" s="189"/>
      <c r="AH31" s="189"/>
      <c r="AI31" s="189"/>
      <c r="AJ31" s="189"/>
      <c r="AL31" s="161"/>
    </row>
    <row r="32" spans="1:38">
      <c r="A32" s="210" t="s">
        <v>298</v>
      </c>
      <c r="B32" s="194">
        <v>42448671.280000001</v>
      </c>
      <c r="C32" s="194"/>
      <c r="D32" s="194">
        <v>61796000</v>
      </c>
      <c r="E32" s="194"/>
      <c r="F32" s="194">
        <v>-19347328.719999999</v>
      </c>
      <c r="G32" s="194"/>
      <c r="H32" s="200">
        <v>-0.31308383584698035</v>
      </c>
      <c r="I32" s="194"/>
      <c r="J32" s="194">
        <v>88966542.25</v>
      </c>
      <c r="K32" s="194"/>
      <c r="L32" s="194">
        <v>-46517870.969999999</v>
      </c>
      <c r="M32" s="194"/>
      <c r="N32" s="200">
        <v>-0.52286926965513258</v>
      </c>
      <c r="O32" s="195"/>
      <c r="P32" s="211"/>
      <c r="Q32" s="211"/>
      <c r="R32" s="211"/>
      <c r="Y32" s="188"/>
      <c r="AA32" s="190"/>
      <c r="AB32" s="189"/>
      <c r="AC32" s="189"/>
      <c r="AD32" s="190"/>
      <c r="AE32" s="189"/>
      <c r="AF32" s="189"/>
      <c r="AG32" s="189"/>
      <c r="AH32" s="189"/>
      <c r="AI32" s="189"/>
      <c r="AJ32" s="189"/>
      <c r="AL32" s="161"/>
    </row>
    <row r="33" spans="1:38">
      <c r="A33" s="180" t="s">
        <v>322</v>
      </c>
      <c r="B33" s="201">
        <v>42448671.280000001</v>
      </c>
      <c r="C33" s="191"/>
      <c r="D33" s="201">
        <v>61796000</v>
      </c>
      <c r="E33" s="191"/>
      <c r="F33" s="201">
        <v>-19347328.719999999</v>
      </c>
      <c r="G33" s="191"/>
      <c r="H33" s="212">
        <v>-0.31308383584698035</v>
      </c>
      <c r="I33" s="191"/>
      <c r="J33" s="201">
        <v>88966542.25</v>
      </c>
      <c r="K33" s="191"/>
      <c r="L33" s="201">
        <v>-46517870.969999999</v>
      </c>
      <c r="M33" s="191"/>
      <c r="N33" s="212">
        <v>-0.52286926965513258</v>
      </c>
      <c r="O33" s="185"/>
      <c r="P33" s="209"/>
      <c r="Q33" s="209"/>
      <c r="R33" s="209"/>
      <c r="Y33" s="188"/>
      <c r="AA33" s="190"/>
      <c r="AB33" s="189"/>
      <c r="AC33" s="189"/>
      <c r="AD33" s="190"/>
      <c r="AE33" s="189"/>
      <c r="AF33" s="189"/>
      <c r="AG33" s="189"/>
      <c r="AH33" s="189"/>
      <c r="AI33" s="189"/>
      <c r="AJ33" s="189"/>
      <c r="AL33" s="1346"/>
    </row>
    <row r="34" spans="1:38">
      <c r="A34" s="210"/>
      <c r="B34" s="194"/>
      <c r="C34" s="194"/>
      <c r="D34" s="194"/>
      <c r="E34" s="194"/>
      <c r="F34" s="194"/>
      <c r="G34" s="194"/>
      <c r="H34" s="211" t="s">
        <v>301</v>
      </c>
      <c r="I34" s="194"/>
      <c r="J34" s="194"/>
      <c r="K34" s="194"/>
      <c r="L34" s="194"/>
      <c r="M34" s="194"/>
      <c r="N34" s="211" t="s">
        <v>301</v>
      </c>
      <c r="O34" s="195"/>
      <c r="P34" s="211"/>
      <c r="Q34" s="211"/>
      <c r="R34" s="211"/>
      <c r="Y34" s="188"/>
      <c r="Z34" s="144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L34" s="1346"/>
    </row>
    <row r="35" spans="1:38" ht="13.5" thickBot="1">
      <c r="A35" s="213" t="s">
        <v>323</v>
      </c>
      <c r="B35" s="214">
        <v>2194973108.9800005</v>
      </c>
      <c r="C35" s="191"/>
      <c r="D35" s="214">
        <v>2269986836</v>
      </c>
      <c r="E35" s="191"/>
      <c r="F35" s="214">
        <v>-75013727.019999921</v>
      </c>
      <c r="G35" s="191"/>
      <c r="H35" s="215">
        <v>-3.3045886359492495E-2</v>
      </c>
      <c r="I35" s="191"/>
      <c r="J35" s="214">
        <v>2259230368.5</v>
      </c>
      <c r="K35" s="191"/>
      <c r="L35" s="214">
        <v>-64257259.519999906</v>
      </c>
      <c r="M35" s="191"/>
      <c r="N35" s="215">
        <v>-2.8442101529762571E-2</v>
      </c>
      <c r="O35" s="185"/>
      <c r="P35" s="209"/>
      <c r="Q35" s="209"/>
      <c r="R35" s="209"/>
      <c r="Y35" s="188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L35" s="1346"/>
    </row>
    <row r="36" spans="1:38" ht="13.5" thickTop="1">
      <c r="A36" s="216"/>
      <c r="B36" s="194"/>
      <c r="C36" s="191"/>
      <c r="D36" s="194"/>
      <c r="E36" s="191"/>
      <c r="F36" s="194"/>
      <c r="G36" s="191"/>
      <c r="H36" s="194"/>
      <c r="I36" s="191"/>
      <c r="J36" s="194"/>
      <c r="K36" s="191"/>
      <c r="L36" s="194"/>
      <c r="M36" s="191"/>
      <c r="N36" s="217"/>
      <c r="O36" s="185"/>
      <c r="P36" s="209"/>
      <c r="Q36" s="209"/>
      <c r="R36" s="209"/>
      <c r="Y36" s="188"/>
      <c r="Z36" s="144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L36" s="1346"/>
    </row>
    <row r="37" spans="1:38">
      <c r="A37" s="179"/>
      <c r="B37" s="205"/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191"/>
      <c r="O37" s="218"/>
      <c r="P37" s="206"/>
      <c r="Q37" s="206"/>
      <c r="R37" s="206"/>
      <c r="Y37" s="188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L37" s="1346"/>
    </row>
    <row r="38" spans="1:38">
      <c r="A38" s="180" t="s">
        <v>324</v>
      </c>
      <c r="B38" s="181">
        <v>79048456.019999996</v>
      </c>
      <c r="C38" s="191"/>
      <c r="D38" s="181">
        <v>78594231</v>
      </c>
      <c r="E38" s="191"/>
      <c r="F38" s="181"/>
      <c r="G38" s="191"/>
      <c r="H38" s="191"/>
      <c r="I38" s="191"/>
      <c r="J38" s="181">
        <v>77745704.079999998</v>
      </c>
      <c r="K38" s="191"/>
      <c r="L38" s="191" t="s">
        <v>301</v>
      </c>
      <c r="M38" s="191"/>
      <c r="N38" s="191"/>
      <c r="O38" s="209"/>
      <c r="P38" s="184"/>
      <c r="Q38" s="209"/>
      <c r="R38" s="209"/>
      <c r="Y38" s="188"/>
      <c r="AA38" s="190"/>
      <c r="AB38" s="219"/>
      <c r="AC38" s="190"/>
      <c r="AD38" s="190"/>
      <c r="AE38" s="190"/>
      <c r="AF38" s="190"/>
      <c r="AG38" s="190"/>
      <c r="AH38" s="190"/>
      <c r="AI38" s="190"/>
      <c r="AJ38" s="219"/>
      <c r="AL38" s="1346"/>
    </row>
    <row r="39" spans="1:38">
      <c r="A39" s="180" t="s">
        <v>325</v>
      </c>
      <c r="B39" s="191">
        <v>-77737787.010000005</v>
      </c>
      <c r="C39" s="191"/>
      <c r="D39" s="191">
        <v>-71940454</v>
      </c>
      <c r="E39" s="191"/>
      <c r="F39" s="191"/>
      <c r="G39" s="191"/>
      <c r="H39" s="191"/>
      <c r="I39" s="191"/>
      <c r="J39" s="191">
        <v>-73364150.349999994</v>
      </c>
      <c r="K39" s="191"/>
      <c r="L39" s="191" t="s">
        <v>301</v>
      </c>
      <c r="M39" s="191"/>
      <c r="N39" s="191"/>
      <c r="O39" s="185"/>
      <c r="P39" s="184"/>
      <c r="Q39" s="209"/>
      <c r="R39" s="209"/>
      <c r="Y39" s="188"/>
      <c r="AA39" s="190"/>
      <c r="AB39" s="219"/>
      <c r="AC39" s="190"/>
      <c r="AD39" s="190"/>
      <c r="AE39" s="190"/>
      <c r="AF39" s="190"/>
      <c r="AG39" s="190"/>
      <c r="AH39" s="190"/>
      <c r="AI39" s="190"/>
      <c r="AJ39" s="219"/>
      <c r="AL39" s="1346"/>
    </row>
    <row r="40" spans="1:38">
      <c r="A40" s="180" t="s">
        <v>326</v>
      </c>
      <c r="B40" s="191">
        <v>89262926.719999999</v>
      </c>
      <c r="C40" s="220"/>
      <c r="D40" s="191">
        <v>96100090</v>
      </c>
      <c r="E40" s="220"/>
      <c r="F40" s="191"/>
      <c r="G40" s="220"/>
      <c r="H40" s="220"/>
      <c r="I40" s="220"/>
      <c r="J40" s="191">
        <v>90315894.739999995</v>
      </c>
      <c r="K40" s="220"/>
      <c r="L40" s="220" t="s">
        <v>301</v>
      </c>
      <c r="M40" s="220"/>
      <c r="N40" s="220"/>
      <c r="O40" s="179"/>
      <c r="P40" s="176"/>
      <c r="Q40" s="179"/>
      <c r="R40" s="179"/>
      <c r="Y40" s="188"/>
      <c r="AA40" s="190"/>
      <c r="AB40" s="219"/>
      <c r="AC40" s="190"/>
      <c r="AD40" s="190"/>
      <c r="AE40" s="190"/>
      <c r="AF40" s="190"/>
      <c r="AG40" s="190"/>
      <c r="AH40" s="190"/>
      <c r="AI40" s="190"/>
      <c r="AJ40" s="219"/>
      <c r="AL40" s="1346"/>
    </row>
    <row r="41" spans="1:38">
      <c r="A41" s="180" t="s">
        <v>327</v>
      </c>
      <c r="B41" s="191">
        <v>-6783685.2800000003</v>
      </c>
      <c r="C41" s="191"/>
      <c r="D41" s="191">
        <v>-5162641</v>
      </c>
      <c r="E41" s="191"/>
      <c r="F41" s="191"/>
      <c r="G41" s="191"/>
      <c r="H41" s="191"/>
      <c r="I41" s="191"/>
      <c r="J41" s="191">
        <v>-6398036.4299999997</v>
      </c>
      <c r="K41" s="191"/>
      <c r="L41" s="191" t="s">
        <v>301</v>
      </c>
      <c r="M41" s="191"/>
      <c r="N41" s="191"/>
      <c r="O41" s="209"/>
      <c r="P41" s="184"/>
      <c r="Q41" s="209"/>
      <c r="R41" s="209"/>
      <c r="Y41" s="188"/>
      <c r="AA41" s="190"/>
      <c r="AB41" s="219"/>
      <c r="AC41" s="189"/>
      <c r="AD41" s="190"/>
      <c r="AE41" s="189"/>
      <c r="AF41" s="189"/>
      <c r="AG41" s="189"/>
      <c r="AH41" s="189"/>
      <c r="AI41" s="189"/>
      <c r="AJ41" s="219"/>
      <c r="AL41" s="1346"/>
    </row>
    <row r="42" spans="1:38">
      <c r="A42" s="180" t="s">
        <v>328</v>
      </c>
      <c r="B42" s="191">
        <v>11324359.92</v>
      </c>
      <c r="C42" s="191"/>
      <c r="D42" s="191">
        <v>11696977</v>
      </c>
      <c r="E42" s="191"/>
      <c r="F42" s="191"/>
      <c r="G42" s="191"/>
      <c r="H42" s="191"/>
      <c r="I42" s="191"/>
      <c r="J42" s="191">
        <v>11615736.74</v>
      </c>
      <c r="K42" s="191"/>
      <c r="L42" s="191" t="s">
        <v>301</v>
      </c>
      <c r="M42" s="191"/>
      <c r="N42" s="191"/>
      <c r="O42" s="209"/>
      <c r="P42" s="184"/>
      <c r="Q42" s="209"/>
      <c r="R42" s="209"/>
      <c r="Y42" s="188"/>
      <c r="AA42" s="190"/>
      <c r="AB42" s="219"/>
      <c r="AC42" s="189"/>
      <c r="AD42" s="190"/>
      <c r="AE42" s="189"/>
      <c r="AF42" s="189"/>
      <c r="AG42" s="189"/>
      <c r="AH42" s="189"/>
      <c r="AI42" s="189"/>
      <c r="AJ42" s="219"/>
      <c r="AL42" s="1346"/>
    </row>
    <row r="43" spans="1:38">
      <c r="A43" s="180" t="s">
        <v>329</v>
      </c>
      <c r="B43" s="191">
        <v>-6009273.71</v>
      </c>
      <c r="C43" s="191"/>
      <c r="D43" s="191">
        <v>-6598490</v>
      </c>
      <c r="E43" s="191"/>
      <c r="F43" s="191"/>
      <c r="G43" s="191"/>
      <c r="H43" s="191"/>
      <c r="I43" s="191"/>
      <c r="J43" s="191">
        <v>-6063421.9299999997</v>
      </c>
      <c r="K43" s="191"/>
      <c r="L43" s="191"/>
      <c r="M43" s="191"/>
      <c r="N43" s="191"/>
      <c r="O43" s="209"/>
      <c r="P43" s="184"/>
      <c r="Q43" s="209"/>
      <c r="R43" s="209"/>
      <c r="Y43" s="188"/>
      <c r="AA43" s="190"/>
      <c r="AB43" s="219"/>
      <c r="AC43" s="189"/>
      <c r="AD43" s="190"/>
      <c r="AE43" s="189"/>
      <c r="AF43" s="189"/>
      <c r="AG43" s="189"/>
      <c r="AH43" s="189"/>
      <c r="AI43" s="189"/>
      <c r="AJ43" s="219"/>
      <c r="AL43" s="161"/>
    </row>
    <row r="44" spans="1:38">
      <c r="A44" s="180" t="s">
        <v>330</v>
      </c>
      <c r="B44" s="191">
        <v>13621136.199999999</v>
      </c>
      <c r="C44" s="191"/>
      <c r="D44" s="191">
        <v>12830252</v>
      </c>
      <c r="E44" s="191"/>
      <c r="F44" s="191"/>
      <c r="G44" s="191"/>
      <c r="H44" s="191"/>
      <c r="I44" s="191"/>
      <c r="J44" s="191">
        <v>49118965.869999997</v>
      </c>
      <c r="K44" s="191"/>
      <c r="L44" s="191"/>
      <c r="M44" s="191"/>
      <c r="N44" s="191"/>
      <c r="O44" s="209"/>
      <c r="P44" s="184"/>
      <c r="Q44" s="209"/>
      <c r="R44" s="209"/>
      <c r="Y44" s="188"/>
      <c r="AA44" s="190"/>
      <c r="AB44" s="219"/>
      <c r="AC44" s="189"/>
      <c r="AD44" s="190"/>
      <c r="AE44" s="189"/>
      <c r="AF44" s="189"/>
      <c r="AG44" s="189"/>
      <c r="AH44" s="189"/>
      <c r="AI44" s="189"/>
      <c r="AJ44" s="219"/>
      <c r="AL44" s="161"/>
    </row>
    <row r="45" spans="1:38">
      <c r="A45" s="180" t="s">
        <v>331</v>
      </c>
      <c r="B45" s="191">
        <v>-3618646.47</v>
      </c>
      <c r="C45" s="191"/>
      <c r="D45" s="191">
        <v>0</v>
      </c>
      <c r="E45" s="191"/>
      <c r="F45" s="191"/>
      <c r="G45" s="191"/>
      <c r="H45" s="191"/>
      <c r="I45" s="191"/>
      <c r="J45" s="191">
        <v>-32455698.059999999</v>
      </c>
      <c r="K45" s="191"/>
      <c r="L45" s="191"/>
      <c r="M45" s="191"/>
      <c r="N45" s="191"/>
      <c r="O45" s="209"/>
      <c r="P45" s="184"/>
      <c r="Q45" s="209"/>
      <c r="R45" s="209"/>
      <c r="Y45" s="188"/>
      <c r="AA45" s="190"/>
      <c r="AB45" s="219"/>
      <c r="AC45" s="189"/>
      <c r="AD45" s="190"/>
      <c r="AE45" s="189"/>
      <c r="AF45" s="189"/>
      <c r="AG45" s="189"/>
      <c r="AH45" s="189"/>
      <c r="AI45" s="189"/>
      <c r="AJ45" s="219"/>
      <c r="AL45" s="161"/>
    </row>
    <row r="46" spans="1:38">
      <c r="A46" s="221"/>
      <c r="B46" s="191"/>
      <c r="C46" s="222"/>
      <c r="D46" s="191"/>
      <c r="E46" s="223"/>
      <c r="F46" s="191"/>
      <c r="G46" s="223"/>
      <c r="H46" s="223"/>
      <c r="I46" s="223"/>
      <c r="J46" s="223"/>
      <c r="K46" s="223"/>
      <c r="L46" s="223"/>
      <c r="M46" s="223"/>
      <c r="N46" s="223"/>
      <c r="O46" s="224"/>
      <c r="P46" s="224"/>
      <c r="Q46" s="224"/>
      <c r="R46" s="224"/>
      <c r="Y46" s="188"/>
      <c r="AA46" s="190"/>
      <c r="AB46" s="189"/>
      <c r="AC46" s="189"/>
      <c r="AD46" s="189"/>
      <c r="AE46" s="189"/>
      <c r="AF46" s="189"/>
      <c r="AG46" s="189"/>
      <c r="AH46" s="189"/>
      <c r="AI46" s="189"/>
      <c r="AJ46" s="189"/>
      <c r="AL46" s="1346"/>
    </row>
    <row r="47" spans="1:38">
      <c r="A47" s="162"/>
      <c r="B47" s="156"/>
      <c r="C47" s="156"/>
      <c r="D47" s="156"/>
      <c r="E47" s="156"/>
      <c r="F47" s="225" t="s">
        <v>302</v>
      </c>
      <c r="G47" s="225"/>
      <c r="H47" s="225"/>
      <c r="I47" s="156"/>
      <c r="J47" s="156"/>
      <c r="K47" s="224"/>
      <c r="L47" s="225" t="s">
        <v>303</v>
      </c>
      <c r="M47" s="225"/>
      <c r="N47" s="225"/>
      <c r="O47" s="156"/>
      <c r="P47" s="156"/>
      <c r="Q47" s="224"/>
      <c r="R47" s="224"/>
      <c r="Y47" s="188"/>
      <c r="AA47" s="190"/>
      <c r="AB47" s="189"/>
      <c r="AC47" s="189"/>
      <c r="AD47" s="189"/>
      <c r="AE47" s="189"/>
      <c r="AF47" s="189"/>
      <c r="AG47" s="189"/>
      <c r="AH47" s="189"/>
      <c r="AI47" s="189"/>
      <c r="AJ47" s="189"/>
      <c r="AL47" s="1346"/>
    </row>
    <row r="48" spans="1:38">
      <c r="A48" s="155"/>
      <c r="B48" s="226" t="s">
        <v>189</v>
      </c>
      <c r="C48" s="156"/>
      <c r="D48" s="226"/>
      <c r="E48" s="166"/>
      <c r="F48" s="226"/>
      <c r="G48" s="224"/>
      <c r="H48" s="224"/>
      <c r="I48" s="156"/>
      <c r="J48" s="226" t="s">
        <v>189</v>
      </c>
      <c r="K48" s="224"/>
      <c r="L48" s="224"/>
      <c r="M48" s="224"/>
      <c r="N48" s="224"/>
      <c r="O48" s="227"/>
      <c r="P48" s="156"/>
      <c r="Q48" s="224"/>
      <c r="R48" s="224"/>
      <c r="Y48" s="188"/>
      <c r="AA48" s="190"/>
      <c r="AB48" s="189"/>
      <c r="AC48" s="189"/>
      <c r="AD48" s="189"/>
      <c r="AE48" s="189"/>
      <c r="AF48" s="189"/>
      <c r="AG48" s="189"/>
      <c r="AH48" s="189"/>
      <c r="AI48" s="189"/>
      <c r="AJ48" s="189"/>
      <c r="AL48" s="1346"/>
    </row>
    <row r="49" spans="1:38">
      <c r="A49" s="171" t="s">
        <v>332</v>
      </c>
      <c r="B49" s="228">
        <v>2012</v>
      </c>
      <c r="C49" s="156"/>
      <c r="D49" s="228" t="s">
        <v>305</v>
      </c>
      <c r="E49" s="156"/>
      <c r="F49" s="228" t="s">
        <v>17</v>
      </c>
      <c r="G49" s="156"/>
      <c r="H49" s="229" t="s">
        <v>306</v>
      </c>
      <c r="I49" s="156"/>
      <c r="J49" s="228">
        <v>2011</v>
      </c>
      <c r="K49" s="224"/>
      <c r="L49" s="173" t="s">
        <v>17</v>
      </c>
      <c r="M49" s="156"/>
      <c r="N49" s="229" t="s">
        <v>306</v>
      </c>
      <c r="O49" s="226"/>
      <c r="P49" s="156"/>
      <c r="Q49" s="224"/>
      <c r="R49" s="224"/>
      <c r="Y49" s="188"/>
      <c r="AA49" s="190"/>
      <c r="AB49" s="190"/>
      <c r="AC49" s="189"/>
      <c r="AD49" s="189"/>
      <c r="AE49" s="190"/>
      <c r="AF49" s="190"/>
      <c r="AG49" s="189"/>
      <c r="AH49" s="189"/>
      <c r="AI49" s="189"/>
      <c r="AJ49" s="190"/>
      <c r="AL49" s="1346"/>
    </row>
    <row r="50" spans="1:38">
      <c r="A50" s="176"/>
      <c r="B50" s="230"/>
      <c r="C50" s="220"/>
      <c r="D50" s="230"/>
      <c r="E50" s="220"/>
      <c r="F50" s="230"/>
      <c r="G50" s="220"/>
      <c r="H50" s="230"/>
      <c r="I50" s="220"/>
      <c r="J50" s="230"/>
      <c r="K50" s="220"/>
      <c r="L50" s="230"/>
      <c r="M50" s="220"/>
      <c r="N50" s="230"/>
      <c r="O50" s="177"/>
      <c r="P50" s="176"/>
      <c r="Q50" s="179"/>
      <c r="R50" s="179"/>
      <c r="Y50" s="188"/>
      <c r="Z50" s="144"/>
      <c r="AA50" s="190"/>
      <c r="AB50" s="189"/>
      <c r="AC50" s="189"/>
      <c r="AD50" s="544"/>
      <c r="AE50" s="189"/>
      <c r="AF50" s="189"/>
      <c r="AG50" s="189"/>
      <c r="AH50" s="189"/>
      <c r="AI50" s="189"/>
      <c r="AJ50" s="189"/>
      <c r="AL50" s="1346"/>
    </row>
    <row r="51" spans="1:38">
      <c r="A51" s="180" t="s">
        <v>243</v>
      </c>
      <c r="B51" s="231">
        <v>10888350304.870001</v>
      </c>
      <c r="C51" s="232"/>
      <c r="D51" s="231">
        <v>10846203000</v>
      </c>
      <c r="E51" s="232"/>
      <c r="F51" s="231">
        <v>42147304.870000839</v>
      </c>
      <c r="G51" s="232"/>
      <c r="H51" s="200">
        <v>3.8859041150161801E-3</v>
      </c>
      <c r="I51" s="232"/>
      <c r="J51" s="231">
        <v>10960566665.73</v>
      </c>
      <c r="K51" s="232"/>
      <c r="L51" s="231">
        <v>-72216360.859998703</v>
      </c>
      <c r="M51" s="232"/>
      <c r="N51" s="200">
        <v>-6.5887433617638535E-3</v>
      </c>
      <c r="O51" s="233"/>
      <c r="P51" s="176"/>
      <c r="Q51" s="179"/>
      <c r="R51" s="179"/>
      <c r="Y51" s="188"/>
      <c r="AA51" s="190"/>
      <c r="AB51" s="189"/>
      <c r="AC51" s="189"/>
      <c r="AD51" s="189"/>
      <c r="AE51" s="189"/>
      <c r="AF51" s="189"/>
      <c r="AG51" s="189"/>
      <c r="AH51" s="189"/>
      <c r="AI51" s="189"/>
      <c r="AJ51" s="189"/>
      <c r="AL51" s="1346"/>
    </row>
    <row r="52" spans="1:38">
      <c r="A52" s="180" t="s">
        <v>307</v>
      </c>
      <c r="B52" s="231">
        <v>9135471386.8199997</v>
      </c>
      <c r="C52" s="232"/>
      <c r="D52" s="231">
        <v>9452215000</v>
      </c>
      <c r="E52" s="232"/>
      <c r="F52" s="231">
        <v>-316743613.18000031</v>
      </c>
      <c r="G52" s="232"/>
      <c r="H52" s="200">
        <v>-3.3509988206997014E-2</v>
      </c>
      <c r="I52" s="232"/>
      <c r="J52" s="231">
        <v>9142431401.7299995</v>
      </c>
      <c r="K52" s="232"/>
      <c r="L52" s="231">
        <v>-6960014.9099998474</v>
      </c>
      <c r="M52" s="232"/>
      <c r="N52" s="200">
        <v>-7.6128708044588891E-4</v>
      </c>
      <c r="O52" s="233"/>
      <c r="P52" s="176"/>
      <c r="Q52" s="179"/>
      <c r="R52" s="179"/>
      <c r="Y52" s="188"/>
      <c r="AA52" s="190"/>
      <c r="AB52" s="189"/>
      <c r="AC52" s="189"/>
      <c r="AD52" s="189"/>
      <c r="AE52" s="189"/>
      <c r="AF52" s="189"/>
      <c r="AG52" s="189"/>
      <c r="AH52" s="189"/>
      <c r="AI52" s="189"/>
      <c r="AJ52" s="189"/>
      <c r="AL52" s="1346"/>
    </row>
    <row r="53" spans="1:38">
      <c r="A53" s="180" t="s">
        <v>308</v>
      </c>
      <c r="B53" s="231">
        <v>1210769454.1919999</v>
      </c>
      <c r="C53" s="232"/>
      <c r="D53" s="231">
        <v>1218724000</v>
      </c>
      <c r="E53" s="232"/>
      <c r="F53" s="231">
        <v>-7954545.8080000877</v>
      </c>
      <c r="G53" s="232"/>
      <c r="H53" s="200">
        <v>-6.5269460583364958E-3</v>
      </c>
      <c r="I53" s="232"/>
      <c r="J53" s="231">
        <v>1204912253.4100001</v>
      </c>
      <c r="K53" s="232"/>
      <c r="L53" s="231">
        <v>5857200.7819998264</v>
      </c>
      <c r="M53" s="232"/>
      <c r="N53" s="200">
        <v>4.8611015162502245E-3</v>
      </c>
      <c r="O53" s="233"/>
      <c r="P53" s="176"/>
      <c r="Q53" s="179"/>
      <c r="R53" s="179"/>
      <c r="Y53" s="188"/>
      <c r="AA53" s="190"/>
      <c r="AB53" s="189"/>
      <c r="AC53" s="189"/>
      <c r="AD53" s="189"/>
      <c r="AE53" s="189"/>
      <c r="AF53" s="189"/>
      <c r="AG53" s="189"/>
      <c r="AH53" s="189"/>
      <c r="AI53" s="189"/>
      <c r="AJ53" s="189"/>
      <c r="AL53" s="1346"/>
    </row>
    <row r="54" spans="1:38">
      <c r="A54" s="180" t="s">
        <v>309</v>
      </c>
      <c r="B54" s="231">
        <v>93914839.755999997</v>
      </c>
      <c r="C54" s="232"/>
      <c r="D54" s="231">
        <v>96717000</v>
      </c>
      <c r="E54" s="232"/>
      <c r="F54" s="231">
        <v>-2802160.2440000027</v>
      </c>
      <c r="G54" s="232"/>
      <c r="H54" s="200">
        <v>-2.8972778766917943E-2</v>
      </c>
      <c r="I54" s="232"/>
      <c r="J54" s="231">
        <v>92283318.939999998</v>
      </c>
      <c r="K54" s="232"/>
      <c r="L54" s="231">
        <v>1631520.8159999996</v>
      </c>
      <c r="M54" s="232"/>
      <c r="N54" s="200">
        <v>1.7679477014266993E-2</v>
      </c>
      <c r="O54" s="233"/>
      <c r="P54" s="234"/>
      <c r="Q54" s="179"/>
      <c r="R54" s="179"/>
      <c r="Y54" s="188"/>
      <c r="AA54" s="190"/>
      <c r="AB54" s="189"/>
      <c r="AC54" s="189"/>
      <c r="AD54" s="189"/>
      <c r="AE54" s="189"/>
      <c r="AF54" s="189"/>
      <c r="AG54" s="189"/>
      <c r="AH54" s="189"/>
      <c r="AI54" s="189"/>
      <c r="AJ54" s="189"/>
      <c r="AL54" s="1346"/>
    </row>
    <row r="55" spans="1:38">
      <c r="A55" s="180" t="s">
        <v>310</v>
      </c>
      <c r="B55" s="231">
        <v>7586132</v>
      </c>
      <c r="C55" s="235"/>
      <c r="D55" s="231">
        <v>7164000</v>
      </c>
      <c r="E55" s="235"/>
      <c r="F55" s="231">
        <v>422132</v>
      </c>
      <c r="G55" s="235"/>
      <c r="H55" s="200">
        <v>5.8924064768285871E-2</v>
      </c>
      <c r="I55" s="235"/>
      <c r="J55" s="231">
        <v>7750248</v>
      </c>
      <c r="K55" s="235"/>
      <c r="L55" s="231">
        <v>-164116</v>
      </c>
      <c r="M55" s="235"/>
      <c r="N55" s="200">
        <v>-2.1175580445941859E-2</v>
      </c>
      <c r="O55" s="233"/>
      <c r="P55" s="176"/>
      <c r="Q55" s="179"/>
      <c r="R55" s="179"/>
      <c r="Y55" s="188"/>
      <c r="AA55" s="190"/>
      <c r="AB55" s="189"/>
      <c r="AC55" s="189"/>
      <c r="AD55" s="189"/>
      <c r="AE55" s="189"/>
      <c r="AF55" s="189"/>
      <c r="AG55" s="189"/>
      <c r="AH55" s="189"/>
      <c r="AI55" s="189"/>
      <c r="AJ55" s="189"/>
      <c r="AL55" s="1346"/>
    </row>
    <row r="56" spans="1:38">
      <c r="A56" s="176"/>
      <c r="B56" s="236"/>
      <c r="C56" s="237"/>
      <c r="D56" s="236"/>
      <c r="E56" s="237"/>
      <c r="F56" s="236"/>
      <c r="G56" s="237"/>
      <c r="H56" s="236"/>
      <c r="I56" s="237"/>
      <c r="J56" s="236"/>
      <c r="K56" s="237"/>
      <c r="L56" s="236"/>
      <c r="M56" s="237"/>
      <c r="N56" s="236" t="s">
        <v>301</v>
      </c>
      <c r="O56" s="224"/>
      <c r="P56" s="224"/>
      <c r="Q56" s="224"/>
      <c r="R56" s="224"/>
      <c r="Y56" s="188"/>
      <c r="Z56" s="141"/>
      <c r="AA56" s="190"/>
      <c r="AB56" s="189"/>
      <c r="AC56" s="189"/>
      <c r="AD56" s="189"/>
      <c r="AE56" s="189"/>
      <c r="AF56" s="189"/>
      <c r="AG56" s="189"/>
      <c r="AH56" s="189"/>
      <c r="AI56" s="189"/>
      <c r="AJ56" s="189"/>
      <c r="AL56" s="1346"/>
    </row>
    <row r="57" spans="1:38">
      <c r="A57" s="199" t="s">
        <v>311</v>
      </c>
      <c r="B57" s="231">
        <v>21336092117.638004</v>
      </c>
      <c r="C57" s="232"/>
      <c r="D57" s="231">
        <v>21621023000</v>
      </c>
      <c r="E57" s="232"/>
      <c r="F57" s="231">
        <v>-284930882.36199957</v>
      </c>
      <c r="G57" s="232"/>
      <c r="H57" s="200">
        <v>-1.3178418170222545E-2</v>
      </c>
      <c r="I57" s="232"/>
      <c r="J57" s="231">
        <v>21407943887.809998</v>
      </c>
      <c r="K57" s="232"/>
      <c r="L57" s="231">
        <v>-71851770.171998724</v>
      </c>
      <c r="M57" s="232"/>
      <c r="N57" s="200">
        <v>-3.3563134576839113E-3</v>
      </c>
      <c r="O57" s="233"/>
      <c r="P57" s="176"/>
      <c r="Q57" s="179"/>
      <c r="R57" s="179"/>
      <c r="Y57" s="188"/>
      <c r="AA57" s="190"/>
      <c r="AB57" s="189"/>
      <c r="AC57" s="189"/>
      <c r="AD57" s="189"/>
      <c r="AE57" s="189"/>
      <c r="AF57" s="189"/>
      <c r="AG57" s="189"/>
      <c r="AH57" s="189"/>
      <c r="AI57" s="189"/>
      <c r="AJ57" s="189"/>
      <c r="AL57" s="1346"/>
    </row>
    <row r="58" spans="1:38">
      <c r="A58" s="180" t="s">
        <v>312</v>
      </c>
      <c r="B58" s="231">
        <v>-14597614.775</v>
      </c>
      <c r="C58" s="235"/>
      <c r="D58" s="231">
        <v>-2180000</v>
      </c>
      <c r="E58" s="235"/>
      <c r="F58" s="231">
        <v>-12417614.775</v>
      </c>
      <c r="G58" s="235"/>
      <c r="H58" s="200" t="s">
        <v>297</v>
      </c>
      <c r="I58" s="235"/>
      <c r="J58" s="231">
        <v>35401950</v>
      </c>
      <c r="K58" s="235"/>
      <c r="L58" s="231">
        <v>-49999564.774999999</v>
      </c>
      <c r="M58" s="232"/>
      <c r="N58" s="183" t="s">
        <v>297</v>
      </c>
      <c r="O58" s="238"/>
      <c r="P58" s="176"/>
      <c r="Q58" s="179"/>
      <c r="R58" s="179"/>
      <c r="Y58" s="188"/>
      <c r="AA58" s="190"/>
      <c r="AB58" s="189"/>
      <c r="AC58" s="189"/>
      <c r="AD58" s="189"/>
      <c r="AE58" s="189"/>
      <c r="AF58" s="189"/>
      <c r="AG58" s="189"/>
      <c r="AH58" s="189"/>
      <c r="AI58" s="189"/>
      <c r="AJ58" s="189"/>
      <c r="AL58" s="1346"/>
    </row>
    <row r="59" spans="1:38">
      <c r="A59" s="179"/>
      <c r="B59" s="236"/>
      <c r="C59" s="237"/>
      <c r="D59" s="236"/>
      <c r="E59" s="237"/>
      <c r="F59" s="236"/>
      <c r="G59" s="237"/>
      <c r="H59" s="236"/>
      <c r="I59" s="237"/>
      <c r="J59" s="236"/>
      <c r="K59" s="237"/>
      <c r="L59" s="236"/>
      <c r="M59" s="237"/>
      <c r="N59" s="236" t="s">
        <v>301</v>
      </c>
      <c r="O59" s="224"/>
      <c r="P59" s="224"/>
      <c r="Q59" s="224"/>
      <c r="R59" s="224"/>
      <c r="Y59" s="188"/>
      <c r="Z59" s="141"/>
      <c r="AA59" s="190"/>
      <c r="AB59" s="189"/>
      <c r="AC59" s="189"/>
      <c r="AD59" s="189"/>
      <c r="AE59" s="189"/>
      <c r="AF59" s="189"/>
      <c r="AG59" s="189"/>
      <c r="AH59" s="189"/>
      <c r="AI59" s="189"/>
      <c r="AJ59" s="189"/>
      <c r="AL59" s="1346"/>
    </row>
    <row r="60" spans="1:38">
      <c r="A60" s="199" t="s">
        <v>313</v>
      </c>
      <c r="B60" s="231">
        <v>21321494502.863003</v>
      </c>
      <c r="C60" s="232"/>
      <c r="D60" s="231">
        <v>21618843000</v>
      </c>
      <c r="E60" s="232"/>
      <c r="F60" s="231">
        <v>-297348497.13699955</v>
      </c>
      <c r="G60" s="232"/>
      <c r="H60" s="200">
        <v>-1.375413555373891E-2</v>
      </c>
      <c r="I60" s="232"/>
      <c r="J60" s="231">
        <v>21443345837.809998</v>
      </c>
      <c r="K60" s="232"/>
      <c r="L60" s="231">
        <v>-121851334.94699872</v>
      </c>
      <c r="M60" s="232"/>
      <c r="N60" s="200">
        <v>-5.6824777191320699E-3</v>
      </c>
      <c r="O60" s="233"/>
      <c r="P60" s="179"/>
      <c r="Q60" s="179"/>
      <c r="R60" s="179"/>
      <c r="Y60" s="188"/>
      <c r="AA60" s="190"/>
      <c r="AB60" s="189"/>
      <c r="AC60" s="189"/>
      <c r="AD60" s="189"/>
      <c r="AE60" s="189"/>
      <c r="AF60" s="189"/>
      <c r="AG60" s="189"/>
      <c r="AH60" s="189"/>
      <c r="AI60" s="189"/>
      <c r="AJ60" s="189"/>
      <c r="AL60" s="1346"/>
    </row>
    <row r="61" spans="1:38">
      <c r="A61" s="180" t="s">
        <v>314</v>
      </c>
      <c r="B61" s="231">
        <v>1946832883</v>
      </c>
      <c r="C61" s="235"/>
      <c r="D61" s="231">
        <v>1992360000</v>
      </c>
      <c r="E61" s="235"/>
      <c r="F61" s="231">
        <v>-45527117</v>
      </c>
      <c r="G61" s="235"/>
      <c r="H61" s="200">
        <v>-2.2850848742195187E-2</v>
      </c>
      <c r="I61" s="235"/>
      <c r="J61" s="231">
        <v>2013109428</v>
      </c>
      <c r="K61" s="235"/>
      <c r="L61" s="231">
        <v>-66276545</v>
      </c>
      <c r="M61" s="235"/>
      <c r="N61" s="200">
        <v>-3.292247509160242E-2</v>
      </c>
      <c r="O61" s="233"/>
      <c r="P61" s="176"/>
      <c r="Q61" s="179"/>
      <c r="R61" s="179"/>
      <c r="Y61" s="188"/>
      <c r="AA61" s="190"/>
      <c r="AB61" s="189"/>
      <c r="AC61" s="189"/>
      <c r="AD61" s="189"/>
      <c r="AE61" s="189"/>
      <c r="AF61" s="189"/>
      <c r="AG61" s="189"/>
      <c r="AH61" s="189"/>
      <c r="AI61" s="189"/>
      <c r="AJ61" s="189"/>
      <c r="AL61" s="1346"/>
    </row>
    <row r="62" spans="1:38">
      <c r="A62" s="180" t="s">
        <v>315</v>
      </c>
      <c r="B62" s="231">
        <v>1558686000</v>
      </c>
      <c r="C62" s="235"/>
      <c r="D62" s="231">
        <v>897666093</v>
      </c>
      <c r="E62" s="235"/>
      <c r="F62" s="231">
        <v>661019907</v>
      </c>
      <c r="G62" s="235"/>
      <c r="H62" s="200">
        <v>0.73637615607254536</v>
      </c>
      <c r="I62" s="235"/>
      <c r="J62" s="231">
        <v>1880223000</v>
      </c>
      <c r="K62" s="235"/>
      <c r="L62" s="231">
        <v>-321537000</v>
      </c>
      <c r="M62" s="235"/>
      <c r="N62" s="200">
        <v>-0.17101003444804153</v>
      </c>
      <c r="O62" s="233"/>
      <c r="P62" s="176"/>
      <c r="Q62" s="179"/>
      <c r="R62" s="179"/>
      <c r="Y62" s="188"/>
      <c r="AA62" s="190"/>
      <c r="AB62" s="189"/>
      <c r="AC62" s="189"/>
      <c r="AD62" s="189"/>
      <c r="AE62" s="189"/>
      <c r="AF62" s="189"/>
      <c r="AG62" s="189"/>
      <c r="AH62" s="189"/>
      <c r="AI62" s="189"/>
      <c r="AJ62" s="189"/>
      <c r="AL62" s="1346"/>
    </row>
    <row r="63" spans="1:38">
      <c r="A63" s="224"/>
      <c r="B63" s="239"/>
      <c r="C63" s="232"/>
      <c r="D63" s="239"/>
      <c r="E63" s="232"/>
      <c r="F63" s="239"/>
      <c r="G63" s="232"/>
      <c r="H63" s="239"/>
      <c r="I63" s="232"/>
      <c r="J63" s="239"/>
      <c r="K63" s="232"/>
      <c r="L63" s="239"/>
      <c r="M63" s="232"/>
      <c r="N63" s="239" t="s">
        <v>301</v>
      </c>
      <c r="O63" s="224"/>
      <c r="P63" s="224"/>
      <c r="Q63" s="224"/>
      <c r="R63" s="224"/>
      <c r="Y63" s="188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L63" s="1348"/>
    </row>
    <row r="64" spans="1:38" ht="13.5" thickBot="1">
      <c r="A64" s="199" t="s">
        <v>333</v>
      </c>
      <c r="B64" s="240">
        <v>24827013385.863003</v>
      </c>
      <c r="C64" s="232"/>
      <c r="D64" s="240">
        <v>24508869093</v>
      </c>
      <c r="E64" s="232"/>
      <c r="F64" s="240">
        <v>318144292.86300045</v>
      </c>
      <c r="G64" s="232"/>
      <c r="H64" s="215">
        <v>1.2980782248898867E-2</v>
      </c>
      <c r="I64" s="232"/>
      <c r="J64" s="240">
        <v>25336678265.809998</v>
      </c>
      <c r="K64" s="232"/>
      <c r="L64" s="240">
        <v>-509664879.94699872</v>
      </c>
      <c r="M64" s="232"/>
      <c r="N64" s="215">
        <v>-2.0115694512123729E-2</v>
      </c>
      <c r="O64" s="233"/>
      <c r="P64" s="179"/>
      <c r="Q64" s="179"/>
      <c r="R64" s="179"/>
      <c r="Y64" s="188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L64" s="1348"/>
    </row>
    <row r="65" spans="1:38" ht="13.5" thickTop="1">
      <c r="A65" s="156"/>
      <c r="B65" s="241"/>
      <c r="C65" s="242"/>
      <c r="D65" s="241"/>
      <c r="E65" s="242"/>
      <c r="F65" s="241"/>
      <c r="G65" s="243"/>
      <c r="H65" s="241"/>
      <c r="I65" s="242"/>
      <c r="J65" s="241"/>
      <c r="K65" s="242"/>
      <c r="L65" s="241"/>
      <c r="M65" s="242"/>
      <c r="N65" s="241"/>
      <c r="O65" s="244"/>
      <c r="P65" s="153"/>
      <c r="Q65" s="153"/>
      <c r="R65" s="153"/>
      <c r="Y65" s="188"/>
      <c r="AL65" s="1348"/>
    </row>
    <row r="66" spans="1:38">
      <c r="A66" s="176"/>
      <c r="B66" s="176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Y66" s="188"/>
      <c r="AA66" s="189"/>
      <c r="AL66" s="1348"/>
    </row>
    <row r="67" spans="1:38">
      <c r="A67" s="176"/>
      <c r="B67" s="176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Y67" s="188"/>
      <c r="AA67" s="189"/>
      <c r="AL67" s="1346"/>
    </row>
    <row r="68" spans="1:38">
      <c r="A68" s="176"/>
      <c r="B68" s="176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Y68" s="188"/>
      <c r="AA68" s="189"/>
      <c r="AL68" s="1346"/>
    </row>
    <row r="69" spans="1:38">
      <c r="A69" s="176"/>
      <c r="B69" s="176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Y69" s="188"/>
      <c r="AA69" s="189"/>
      <c r="AL69" s="1346"/>
    </row>
    <row r="70" spans="1:38">
      <c r="A70" s="176"/>
      <c r="B70" s="176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Y70" s="188"/>
      <c r="AA70" s="189"/>
      <c r="AL70" s="1346"/>
    </row>
    <row r="71" spans="1:38">
      <c r="A71" s="176"/>
      <c r="B71" s="176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Y71" s="188"/>
      <c r="AA71" s="189"/>
      <c r="AL71" s="1346"/>
    </row>
    <row r="72" spans="1:38">
      <c r="A72" s="176"/>
      <c r="B72" s="176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Y72" s="188"/>
      <c r="AA72" s="189"/>
      <c r="AL72" s="1346"/>
    </row>
    <row r="73" spans="1:38">
      <c r="A73" s="176" t="s">
        <v>301</v>
      </c>
      <c r="B73" s="176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Y73" s="188"/>
      <c r="AA73" s="189"/>
      <c r="AL73" s="1346"/>
    </row>
    <row r="74" spans="1:38">
      <c r="A74" s="176" t="s">
        <v>301</v>
      </c>
      <c r="B74" s="176"/>
      <c r="C74" s="176"/>
      <c r="D74" s="176"/>
      <c r="E74" s="176"/>
      <c r="F74" s="176"/>
      <c r="G74" s="176"/>
      <c r="H74" s="17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Y74" s="188"/>
      <c r="AA74" s="189"/>
      <c r="AL74" s="1346"/>
    </row>
    <row r="75" spans="1:38">
      <c r="A75" s="176" t="s">
        <v>301</v>
      </c>
      <c r="B75" s="176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Y75" s="188"/>
      <c r="AA75" s="189"/>
      <c r="AL75" s="1346"/>
    </row>
    <row r="76" spans="1:38">
      <c r="A76" s="176" t="s">
        <v>301</v>
      </c>
      <c r="B76" s="176"/>
      <c r="C76" s="176"/>
      <c r="D76" s="176"/>
      <c r="E76" s="176"/>
      <c r="F76" s="176"/>
      <c r="G76" s="176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AA76" s="189"/>
      <c r="AL76" s="1347"/>
    </row>
    <row r="77" spans="1:38">
      <c r="A77" s="176" t="s">
        <v>301</v>
      </c>
      <c r="B77" s="176"/>
      <c r="C77" s="176"/>
      <c r="D77" s="176"/>
      <c r="E77" s="176"/>
      <c r="F77" s="176"/>
      <c r="G77" s="176"/>
      <c r="H77" s="176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AA77" s="189"/>
      <c r="AL77" s="1347"/>
    </row>
    <row r="78" spans="1:38">
      <c r="A78" s="176" t="s">
        <v>301</v>
      </c>
      <c r="B78" s="176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AA78" s="189"/>
      <c r="AL78" s="1347"/>
    </row>
    <row r="79" spans="1:38">
      <c r="A79" s="176" t="s">
        <v>301</v>
      </c>
      <c r="B79" s="176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AA79" s="189"/>
      <c r="AL79" s="245"/>
    </row>
    <row r="80" spans="1:38">
      <c r="A80" s="176" t="s">
        <v>301</v>
      </c>
      <c r="B80" s="176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AA80" s="189"/>
      <c r="AL80" s="245"/>
    </row>
    <row r="81" spans="1:38">
      <c r="A81" s="176" t="s">
        <v>301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AA81" s="189"/>
      <c r="AL81" s="245"/>
    </row>
    <row r="82" spans="1:38">
      <c r="AL82" s="245"/>
    </row>
    <row r="84" spans="1:38"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</row>
    <row r="85" spans="1:38"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</row>
    <row r="86" spans="1:38"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</row>
    <row r="87" spans="1:38"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</row>
    <row r="88" spans="1:38">
      <c r="AA88" s="190"/>
      <c r="AB88" s="545"/>
      <c r="AC88" s="545"/>
      <c r="AD88" s="545"/>
      <c r="AE88" s="545"/>
      <c r="AF88" s="545"/>
      <c r="AG88" s="545"/>
      <c r="AH88" s="545"/>
      <c r="AI88" s="545"/>
      <c r="AJ88" s="545"/>
    </row>
    <row r="89" spans="1:38">
      <c r="AA89" s="189"/>
      <c r="AB89" s="545"/>
      <c r="AC89" s="545"/>
      <c r="AD89" s="545"/>
      <c r="AE89" s="545"/>
      <c r="AF89" s="545"/>
      <c r="AG89" s="545"/>
      <c r="AH89" s="545"/>
      <c r="AI89" s="545"/>
      <c r="AJ89" s="545"/>
    </row>
    <row r="90" spans="1:38"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</row>
    <row r="91" spans="1:38"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</row>
    <row r="92" spans="1:38"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</row>
  </sheetData>
  <mergeCells count="16">
    <mergeCell ref="AL39:AL42"/>
    <mergeCell ref="AL9:AL15"/>
    <mergeCell ref="AL16:AL21"/>
    <mergeCell ref="AL22:AL25"/>
    <mergeCell ref="AL33:AL36"/>
    <mergeCell ref="AL37:AL38"/>
    <mergeCell ref="AL67:AL68"/>
    <mergeCell ref="AL69:AL70"/>
    <mergeCell ref="AL71:AL74"/>
    <mergeCell ref="AL75:AL78"/>
    <mergeCell ref="AL46:AL48"/>
    <mergeCell ref="AL49:AL51"/>
    <mergeCell ref="AL52:AL54"/>
    <mergeCell ref="AL55:AL59"/>
    <mergeCell ref="AL60:AL61"/>
    <mergeCell ref="AL62:AL66"/>
  </mergeCells>
  <conditionalFormatting sqref="B67:R71">
    <cfRule type="expression" dxfId="18" priority="18" stopIfTrue="1">
      <formula>IF(VALUE(TRIM(MID($AA67,41,LEN($AA67)-40)))&gt;=9999,TRUE,FALSE)</formula>
    </cfRule>
  </conditionalFormatting>
  <conditionalFormatting sqref="A67:A71">
    <cfRule type="expression" dxfId="17" priority="17" stopIfTrue="1">
      <formula>IF(VALUE(TRIM(MID($AA67,41,LEN($AA67)-40)))&gt;=9999,TRUE,FALSE)</formula>
    </cfRule>
  </conditionalFormatting>
  <conditionalFormatting sqref="H26:H30 N26:N30">
    <cfRule type="expression" dxfId="16" priority="16" stopIfTrue="1">
      <formula>IF(ABS(H$33-H$32)&gt;0.001,TRUE,FALSE)</formula>
    </cfRule>
  </conditionalFormatting>
  <conditionalFormatting sqref="J26:J30 F26:F30 D26:D30 B26:B30 L26:L30">
    <cfRule type="expression" dxfId="15" priority="15" stopIfTrue="1">
      <formula>IF(ABS(B$32-B$33)&gt;0.01,TRUE,FALSE)</formula>
    </cfRule>
  </conditionalFormatting>
  <conditionalFormatting sqref="B31 D31 F31 J31 L31">
    <cfRule type="expression" dxfId="14" priority="13" stopIfTrue="1">
      <formula>IF(ABS(B$32-B$33)&gt;0.01,TRUE,FALSE)</formula>
    </cfRule>
    <cfRule type="expression" dxfId="13" priority="14" stopIfTrue="1">
      <formula>AND(IF(ABS(B$32-B$33)&gt;0.01,FALSE,TRUE),$X31="",$X32="hide")</formula>
    </cfRule>
  </conditionalFormatting>
  <conditionalFormatting sqref="H31 N31">
    <cfRule type="expression" dxfId="12" priority="11" stopIfTrue="1">
      <formula>IF(ABS(H$32-H$33)&gt;0.01,TRUE,FALSE)</formula>
    </cfRule>
    <cfRule type="expression" dxfId="11" priority="12" stopIfTrue="1">
      <formula>AND($X31="",$X32="hide")</formula>
    </cfRule>
  </conditionalFormatting>
  <conditionalFormatting sqref="B66:R81">
    <cfRule type="expression" dxfId="10" priority="10" stopIfTrue="1">
      <formula>IF(VALUE(TRIM(MID($AA66,41,LEN($AA66)-40)))&gt;=9999,TRUE,FALSE)</formula>
    </cfRule>
  </conditionalFormatting>
  <conditionalFormatting sqref="A66:A81">
    <cfRule type="expression" dxfId="9" priority="9" stopIfTrue="1">
      <formula>IF(VALUE(TRIM(MID($AA66,41,LEN($AA66)-40)))&gt;=9999,TRUE,FALSE)</formula>
    </cfRule>
  </conditionalFormatting>
  <conditionalFormatting sqref="H26:H30 N26:N30">
    <cfRule type="expression" dxfId="8" priority="8" stopIfTrue="1">
      <formula>IF(ABS(H$33-H$32)&gt;0.001,TRUE,FALSE)</formula>
    </cfRule>
  </conditionalFormatting>
  <conditionalFormatting sqref="J26:J30 F26:F30 D26:D30 L26:L30 B26:B30">
    <cfRule type="expression" dxfId="7" priority="7" stopIfTrue="1">
      <formula>IF(ABS(B$32-B$33)&gt;0.01,TRUE,FALSE)</formula>
    </cfRule>
  </conditionalFormatting>
  <conditionalFormatting sqref="X66:Y66">
    <cfRule type="expression" dxfId="6" priority="6" stopIfTrue="1">
      <formula>"if(and($X26=""hide"",$Y26&lt;&gt;""""),true,false)"</formula>
    </cfRule>
  </conditionalFormatting>
  <conditionalFormatting sqref="X11:Y65">
    <cfRule type="expression" dxfId="5" priority="5" stopIfTrue="1">
      <formula>IF(AND($X11="hide",$Y11&lt;&gt;""),TRUE,FALSE)</formula>
    </cfRule>
  </conditionalFormatting>
  <conditionalFormatting sqref="B31 D31 F31 J31 L31">
    <cfRule type="expression" dxfId="4" priority="3" stopIfTrue="1">
      <formula>IF(ABS(B$32-B$33)&gt;0.01,TRUE,FALSE)</formula>
    </cfRule>
    <cfRule type="expression" dxfId="3" priority="4" stopIfTrue="1">
      <formula>AND(IF(ABS(B$32-B$33)&gt;0.01,FALSE,TRUE),$X31="",$X32="hide")</formula>
    </cfRule>
  </conditionalFormatting>
  <conditionalFormatting sqref="H31 N31">
    <cfRule type="expression" dxfId="2" priority="1" stopIfTrue="1">
      <formula>IF(ABS(H$32-H$33)&gt;0.01,TRUE,FALSE)</formula>
    </cfRule>
    <cfRule type="expression" dxfId="1" priority="2" stopIfTrue="1">
      <formula>AND($X31="",$X32="hide")</formula>
    </cfRule>
  </conditionalFormatting>
  <printOptions horizontalCentered="1"/>
  <pageMargins left="0" right="0" top="0.5" bottom="0.5" header="0.3" footer="0.05"/>
  <pageSetup scale="38" orientation="landscape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C41"/>
  <sheetViews>
    <sheetView workbookViewId="0">
      <selection activeCell="D14" sqref="D14"/>
    </sheetView>
  </sheetViews>
  <sheetFormatPr defaultRowHeight="12.75"/>
  <cols>
    <col min="1" max="1" width="62.28515625" style="256" customWidth="1"/>
    <col min="2" max="2" width="14.42578125" style="255" customWidth="1"/>
    <col min="3" max="3" width="10" style="551" bestFit="1" customWidth="1"/>
    <col min="4" max="246" width="9.140625" style="264"/>
    <col min="247" max="247" width="62.28515625" style="264" customWidth="1"/>
    <col min="248" max="248" width="14.42578125" style="264" customWidth="1"/>
    <col min="249" max="249" width="10" style="264" bestFit="1" customWidth="1"/>
    <col min="250" max="250" width="10.140625" style="264" bestFit="1" customWidth="1"/>
    <col min="251" max="251" width="1.85546875" style="264" customWidth="1"/>
    <col min="252" max="252" width="12.85546875" style="264" bestFit="1" customWidth="1"/>
    <col min="253" max="253" width="33.42578125" style="264" customWidth="1"/>
    <col min="254" max="502" width="9.140625" style="264"/>
    <col min="503" max="503" width="62.28515625" style="264" customWidth="1"/>
    <col min="504" max="504" width="14.42578125" style="264" customWidth="1"/>
    <col min="505" max="505" width="10" style="264" bestFit="1" customWidth="1"/>
    <col min="506" max="506" width="10.140625" style="264" bestFit="1" customWidth="1"/>
    <col min="507" max="507" width="1.85546875" style="264" customWidth="1"/>
    <col min="508" max="508" width="12.85546875" style="264" bestFit="1" customWidth="1"/>
    <col min="509" max="509" width="33.42578125" style="264" customWidth="1"/>
    <col min="510" max="758" width="9.140625" style="264"/>
    <col min="759" max="759" width="62.28515625" style="264" customWidth="1"/>
    <col min="760" max="760" width="14.42578125" style="264" customWidth="1"/>
    <col min="761" max="761" width="10" style="264" bestFit="1" customWidth="1"/>
    <col min="762" max="762" width="10.140625" style="264" bestFit="1" customWidth="1"/>
    <col min="763" max="763" width="1.85546875" style="264" customWidth="1"/>
    <col min="764" max="764" width="12.85546875" style="264" bestFit="1" customWidth="1"/>
    <col min="765" max="765" width="33.42578125" style="264" customWidth="1"/>
    <col min="766" max="1014" width="9.140625" style="264"/>
    <col min="1015" max="1015" width="62.28515625" style="264" customWidth="1"/>
    <col min="1016" max="1016" width="14.42578125" style="264" customWidth="1"/>
    <col min="1017" max="1017" width="10" style="264" bestFit="1" customWidth="1"/>
    <col min="1018" max="1018" width="10.140625" style="264" bestFit="1" customWidth="1"/>
    <col min="1019" max="1019" width="1.85546875" style="264" customWidth="1"/>
    <col min="1020" max="1020" width="12.85546875" style="264" bestFit="1" customWidth="1"/>
    <col min="1021" max="1021" width="33.42578125" style="264" customWidth="1"/>
    <col min="1022" max="1270" width="9.140625" style="264"/>
    <col min="1271" max="1271" width="62.28515625" style="264" customWidth="1"/>
    <col min="1272" max="1272" width="14.42578125" style="264" customWidth="1"/>
    <col min="1273" max="1273" width="10" style="264" bestFit="1" customWidth="1"/>
    <col min="1274" max="1274" width="10.140625" style="264" bestFit="1" customWidth="1"/>
    <col min="1275" max="1275" width="1.85546875" style="264" customWidth="1"/>
    <col min="1276" max="1276" width="12.85546875" style="264" bestFit="1" customWidth="1"/>
    <col min="1277" max="1277" width="33.42578125" style="264" customWidth="1"/>
    <col min="1278" max="1526" width="9.140625" style="264"/>
    <col min="1527" max="1527" width="62.28515625" style="264" customWidth="1"/>
    <col min="1528" max="1528" width="14.42578125" style="264" customWidth="1"/>
    <col min="1529" max="1529" width="10" style="264" bestFit="1" customWidth="1"/>
    <col min="1530" max="1530" width="10.140625" style="264" bestFit="1" customWidth="1"/>
    <col min="1531" max="1531" width="1.85546875" style="264" customWidth="1"/>
    <col min="1532" max="1532" width="12.85546875" style="264" bestFit="1" customWidth="1"/>
    <col min="1533" max="1533" width="33.42578125" style="264" customWidth="1"/>
    <col min="1534" max="1782" width="9.140625" style="264"/>
    <col min="1783" max="1783" width="62.28515625" style="264" customWidth="1"/>
    <col min="1784" max="1784" width="14.42578125" style="264" customWidth="1"/>
    <col min="1785" max="1785" width="10" style="264" bestFit="1" customWidth="1"/>
    <col min="1786" max="1786" width="10.140625" style="264" bestFit="1" customWidth="1"/>
    <col min="1787" max="1787" width="1.85546875" style="264" customWidth="1"/>
    <col min="1788" max="1788" width="12.85546875" style="264" bestFit="1" customWidth="1"/>
    <col min="1789" max="1789" width="33.42578125" style="264" customWidth="1"/>
    <col min="1790" max="2038" width="9.140625" style="264"/>
    <col min="2039" max="2039" width="62.28515625" style="264" customWidth="1"/>
    <col min="2040" max="2040" width="14.42578125" style="264" customWidth="1"/>
    <col min="2041" max="2041" width="10" style="264" bestFit="1" customWidth="1"/>
    <col min="2042" max="2042" width="10.140625" style="264" bestFit="1" customWidth="1"/>
    <col min="2043" max="2043" width="1.85546875" style="264" customWidth="1"/>
    <col min="2044" max="2044" width="12.85546875" style="264" bestFit="1" customWidth="1"/>
    <col min="2045" max="2045" width="33.42578125" style="264" customWidth="1"/>
    <col min="2046" max="2294" width="9.140625" style="264"/>
    <col min="2295" max="2295" width="62.28515625" style="264" customWidth="1"/>
    <col min="2296" max="2296" width="14.42578125" style="264" customWidth="1"/>
    <col min="2297" max="2297" width="10" style="264" bestFit="1" customWidth="1"/>
    <col min="2298" max="2298" width="10.140625" style="264" bestFit="1" customWidth="1"/>
    <col min="2299" max="2299" width="1.85546875" style="264" customWidth="1"/>
    <col min="2300" max="2300" width="12.85546875" style="264" bestFit="1" customWidth="1"/>
    <col min="2301" max="2301" width="33.42578125" style="264" customWidth="1"/>
    <col min="2302" max="2550" width="9.140625" style="264"/>
    <col min="2551" max="2551" width="62.28515625" style="264" customWidth="1"/>
    <col min="2552" max="2552" width="14.42578125" style="264" customWidth="1"/>
    <col min="2553" max="2553" width="10" style="264" bestFit="1" customWidth="1"/>
    <col min="2554" max="2554" width="10.140625" style="264" bestFit="1" customWidth="1"/>
    <col min="2555" max="2555" width="1.85546875" style="264" customWidth="1"/>
    <col min="2556" max="2556" width="12.85546875" style="264" bestFit="1" customWidth="1"/>
    <col min="2557" max="2557" width="33.42578125" style="264" customWidth="1"/>
    <col min="2558" max="2806" width="9.140625" style="264"/>
    <col min="2807" max="2807" width="62.28515625" style="264" customWidth="1"/>
    <col min="2808" max="2808" width="14.42578125" style="264" customWidth="1"/>
    <col min="2809" max="2809" width="10" style="264" bestFit="1" customWidth="1"/>
    <col min="2810" max="2810" width="10.140625" style="264" bestFit="1" customWidth="1"/>
    <col min="2811" max="2811" width="1.85546875" style="264" customWidth="1"/>
    <col min="2812" max="2812" width="12.85546875" style="264" bestFit="1" customWidth="1"/>
    <col min="2813" max="2813" width="33.42578125" style="264" customWidth="1"/>
    <col min="2814" max="3062" width="9.140625" style="264"/>
    <col min="3063" max="3063" width="62.28515625" style="264" customWidth="1"/>
    <col min="3064" max="3064" width="14.42578125" style="264" customWidth="1"/>
    <col min="3065" max="3065" width="10" style="264" bestFit="1" customWidth="1"/>
    <col min="3066" max="3066" width="10.140625" style="264" bestFit="1" customWidth="1"/>
    <col min="3067" max="3067" width="1.85546875" style="264" customWidth="1"/>
    <col min="3068" max="3068" width="12.85546875" style="264" bestFit="1" customWidth="1"/>
    <col min="3069" max="3069" width="33.42578125" style="264" customWidth="1"/>
    <col min="3070" max="3318" width="9.140625" style="264"/>
    <col min="3319" max="3319" width="62.28515625" style="264" customWidth="1"/>
    <col min="3320" max="3320" width="14.42578125" style="264" customWidth="1"/>
    <col min="3321" max="3321" width="10" style="264" bestFit="1" customWidth="1"/>
    <col min="3322" max="3322" width="10.140625" style="264" bestFit="1" customWidth="1"/>
    <col min="3323" max="3323" width="1.85546875" style="264" customWidth="1"/>
    <col min="3324" max="3324" width="12.85546875" style="264" bestFit="1" customWidth="1"/>
    <col min="3325" max="3325" width="33.42578125" style="264" customWidth="1"/>
    <col min="3326" max="3574" width="9.140625" style="264"/>
    <col min="3575" max="3575" width="62.28515625" style="264" customWidth="1"/>
    <col min="3576" max="3576" width="14.42578125" style="264" customWidth="1"/>
    <col min="3577" max="3577" width="10" style="264" bestFit="1" customWidth="1"/>
    <col min="3578" max="3578" width="10.140625" style="264" bestFit="1" customWidth="1"/>
    <col min="3579" max="3579" width="1.85546875" style="264" customWidth="1"/>
    <col min="3580" max="3580" width="12.85546875" style="264" bestFit="1" customWidth="1"/>
    <col min="3581" max="3581" width="33.42578125" style="264" customWidth="1"/>
    <col min="3582" max="3830" width="9.140625" style="264"/>
    <col min="3831" max="3831" width="62.28515625" style="264" customWidth="1"/>
    <col min="3832" max="3832" width="14.42578125" style="264" customWidth="1"/>
    <col min="3833" max="3833" width="10" style="264" bestFit="1" customWidth="1"/>
    <col min="3834" max="3834" width="10.140625" style="264" bestFit="1" customWidth="1"/>
    <col min="3835" max="3835" width="1.85546875" style="264" customWidth="1"/>
    <col min="3836" max="3836" width="12.85546875" style="264" bestFit="1" customWidth="1"/>
    <col min="3837" max="3837" width="33.42578125" style="264" customWidth="1"/>
    <col min="3838" max="4086" width="9.140625" style="264"/>
    <col min="4087" max="4087" width="62.28515625" style="264" customWidth="1"/>
    <col min="4088" max="4088" width="14.42578125" style="264" customWidth="1"/>
    <col min="4089" max="4089" width="10" style="264" bestFit="1" customWidth="1"/>
    <col min="4090" max="4090" width="10.140625" style="264" bestFit="1" customWidth="1"/>
    <col min="4091" max="4091" width="1.85546875" style="264" customWidth="1"/>
    <col min="4092" max="4092" width="12.85546875" style="264" bestFit="1" customWidth="1"/>
    <col min="4093" max="4093" width="33.42578125" style="264" customWidth="1"/>
    <col min="4094" max="4342" width="9.140625" style="264"/>
    <col min="4343" max="4343" width="62.28515625" style="264" customWidth="1"/>
    <col min="4344" max="4344" width="14.42578125" style="264" customWidth="1"/>
    <col min="4345" max="4345" width="10" style="264" bestFit="1" customWidth="1"/>
    <col min="4346" max="4346" width="10.140625" style="264" bestFit="1" customWidth="1"/>
    <col min="4347" max="4347" width="1.85546875" style="264" customWidth="1"/>
    <col min="4348" max="4348" width="12.85546875" style="264" bestFit="1" customWidth="1"/>
    <col min="4349" max="4349" width="33.42578125" style="264" customWidth="1"/>
    <col min="4350" max="4598" width="9.140625" style="264"/>
    <col min="4599" max="4599" width="62.28515625" style="264" customWidth="1"/>
    <col min="4600" max="4600" width="14.42578125" style="264" customWidth="1"/>
    <col min="4601" max="4601" width="10" style="264" bestFit="1" customWidth="1"/>
    <col min="4602" max="4602" width="10.140625" style="264" bestFit="1" customWidth="1"/>
    <col min="4603" max="4603" width="1.85546875" style="264" customWidth="1"/>
    <col min="4604" max="4604" width="12.85546875" style="264" bestFit="1" customWidth="1"/>
    <col min="4605" max="4605" width="33.42578125" style="264" customWidth="1"/>
    <col min="4606" max="4854" width="9.140625" style="264"/>
    <col min="4855" max="4855" width="62.28515625" style="264" customWidth="1"/>
    <col min="4856" max="4856" width="14.42578125" style="264" customWidth="1"/>
    <col min="4857" max="4857" width="10" style="264" bestFit="1" customWidth="1"/>
    <col min="4858" max="4858" width="10.140625" style="264" bestFit="1" customWidth="1"/>
    <col min="4859" max="4859" width="1.85546875" style="264" customWidth="1"/>
    <col min="4860" max="4860" width="12.85546875" style="264" bestFit="1" customWidth="1"/>
    <col min="4861" max="4861" width="33.42578125" style="264" customWidth="1"/>
    <col min="4862" max="5110" width="9.140625" style="264"/>
    <col min="5111" max="5111" width="62.28515625" style="264" customWidth="1"/>
    <col min="5112" max="5112" width="14.42578125" style="264" customWidth="1"/>
    <col min="5113" max="5113" width="10" style="264" bestFit="1" customWidth="1"/>
    <col min="5114" max="5114" width="10.140625" style="264" bestFit="1" customWidth="1"/>
    <col min="5115" max="5115" width="1.85546875" style="264" customWidth="1"/>
    <col min="5116" max="5116" width="12.85546875" style="264" bestFit="1" customWidth="1"/>
    <col min="5117" max="5117" width="33.42578125" style="264" customWidth="1"/>
    <col min="5118" max="5366" width="9.140625" style="264"/>
    <col min="5367" max="5367" width="62.28515625" style="264" customWidth="1"/>
    <col min="5368" max="5368" width="14.42578125" style="264" customWidth="1"/>
    <col min="5369" max="5369" width="10" style="264" bestFit="1" customWidth="1"/>
    <col min="5370" max="5370" width="10.140625" style="264" bestFit="1" customWidth="1"/>
    <col min="5371" max="5371" width="1.85546875" style="264" customWidth="1"/>
    <col min="5372" max="5372" width="12.85546875" style="264" bestFit="1" customWidth="1"/>
    <col min="5373" max="5373" width="33.42578125" style="264" customWidth="1"/>
    <col min="5374" max="5622" width="9.140625" style="264"/>
    <col min="5623" max="5623" width="62.28515625" style="264" customWidth="1"/>
    <col min="5624" max="5624" width="14.42578125" style="264" customWidth="1"/>
    <col min="5625" max="5625" width="10" style="264" bestFit="1" customWidth="1"/>
    <col min="5626" max="5626" width="10.140625" style="264" bestFit="1" customWidth="1"/>
    <col min="5627" max="5627" width="1.85546875" style="264" customWidth="1"/>
    <col min="5628" max="5628" width="12.85546875" style="264" bestFit="1" customWidth="1"/>
    <col min="5629" max="5629" width="33.42578125" style="264" customWidth="1"/>
    <col min="5630" max="5878" width="9.140625" style="264"/>
    <col min="5879" max="5879" width="62.28515625" style="264" customWidth="1"/>
    <col min="5880" max="5880" width="14.42578125" style="264" customWidth="1"/>
    <col min="5881" max="5881" width="10" style="264" bestFit="1" customWidth="1"/>
    <col min="5882" max="5882" width="10.140625" style="264" bestFit="1" customWidth="1"/>
    <col min="5883" max="5883" width="1.85546875" style="264" customWidth="1"/>
    <col min="5884" max="5884" width="12.85546875" style="264" bestFit="1" customWidth="1"/>
    <col min="5885" max="5885" width="33.42578125" style="264" customWidth="1"/>
    <col min="5886" max="6134" width="9.140625" style="264"/>
    <col min="6135" max="6135" width="62.28515625" style="264" customWidth="1"/>
    <col min="6136" max="6136" width="14.42578125" style="264" customWidth="1"/>
    <col min="6137" max="6137" width="10" style="264" bestFit="1" customWidth="1"/>
    <col min="6138" max="6138" width="10.140625" style="264" bestFit="1" customWidth="1"/>
    <col min="6139" max="6139" width="1.85546875" style="264" customWidth="1"/>
    <col min="6140" max="6140" width="12.85546875" style="264" bestFit="1" customWidth="1"/>
    <col min="6141" max="6141" width="33.42578125" style="264" customWidth="1"/>
    <col min="6142" max="6390" width="9.140625" style="264"/>
    <col min="6391" max="6391" width="62.28515625" style="264" customWidth="1"/>
    <col min="6392" max="6392" width="14.42578125" style="264" customWidth="1"/>
    <col min="6393" max="6393" width="10" style="264" bestFit="1" customWidth="1"/>
    <col min="6394" max="6394" width="10.140625" style="264" bestFit="1" customWidth="1"/>
    <col min="6395" max="6395" width="1.85546875" style="264" customWidth="1"/>
    <col min="6396" max="6396" width="12.85546875" style="264" bestFit="1" customWidth="1"/>
    <col min="6397" max="6397" width="33.42578125" style="264" customWidth="1"/>
    <col min="6398" max="6646" width="9.140625" style="264"/>
    <col min="6647" max="6647" width="62.28515625" style="264" customWidth="1"/>
    <col min="6648" max="6648" width="14.42578125" style="264" customWidth="1"/>
    <col min="6649" max="6649" width="10" style="264" bestFit="1" customWidth="1"/>
    <col min="6650" max="6650" width="10.140625" style="264" bestFit="1" customWidth="1"/>
    <col min="6651" max="6651" width="1.85546875" style="264" customWidth="1"/>
    <col min="6652" max="6652" width="12.85546875" style="264" bestFit="1" customWidth="1"/>
    <col min="6653" max="6653" width="33.42578125" style="264" customWidth="1"/>
    <col min="6654" max="6902" width="9.140625" style="264"/>
    <col min="6903" max="6903" width="62.28515625" style="264" customWidth="1"/>
    <col min="6904" max="6904" width="14.42578125" style="264" customWidth="1"/>
    <col min="6905" max="6905" width="10" style="264" bestFit="1" customWidth="1"/>
    <col min="6906" max="6906" width="10.140625" style="264" bestFit="1" customWidth="1"/>
    <col min="6907" max="6907" width="1.85546875" style="264" customWidth="1"/>
    <col min="6908" max="6908" width="12.85546875" style="264" bestFit="1" customWidth="1"/>
    <col min="6909" max="6909" width="33.42578125" style="264" customWidth="1"/>
    <col min="6910" max="7158" width="9.140625" style="264"/>
    <col min="7159" max="7159" width="62.28515625" style="264" customWidth="1"/>
    <col min="7160" max="7160" width="14.42578125" style="264" customWidth="1"/>
    <col min="7161" max="7161" width="10" style="264" bestFit="1" customWidth="1"/>
    <col min="7162" max="7162" width="10.140625" style="264" bestFit="1" customWidth="1"/>
    <col min="7163" max="7163" width="1.85546875" style="264" customWidth="1"/>
    <col min="7164" max="7164" width="12.85546875" style="264" bestFit="1" customWidth="1"/>
    <col min="7165" max="7165" width="33.42578125" style="264" customWidth="1"/>
    <col min="7166" max="7414" width="9.140625" style="264"/>
    <col min="7415" max="7415" width="62.28515625" style="264" customWidth="1"/>
    <col min="7416" max="7416" width="14.42578125" style="264" customWidth="1"/>
    <col min="7417" max="7417" width="10" style="264" bestFit="1" customWidth="1"/>
    <col min="7418" max="7418" width="10.140625" style="264" bestFit="1" customWidth="1"/>
    <col min="7419" max="7419" width="1.85546875" style="264" customWidth="1"/>
    <col min="7420" max="7420" width="12.85546875" style="264" bestFit="1" customWidth="1"/>
    <col min="7421" max="7421" width="33.42578125" style="264" customWidth="1"/>
    <col min="7422" max="7670" width="9.140625" style="264"/>
    <col min="7671" max="7671" width="62.28515625" style="264" customWidth="1"/>
    <col min="7672" max="7672" width="14.42578125" style="264" customWidth="1"/>
    <col min="7673" max="7673" width="10" style="264" bestFit="1" customWidth="1"/>
    <col min="7674" max="7674" width="10.140625" style="264" bestFit="1" customWidth="1"/>
    <col min="7675" max="7675" width="1.85546875" style="264" customWidth="1"/>
    <col min="7676" max="7676" width="12.85546875" style="264" bestFit="1" customWidth="1"/>
    <col min="7677" max="7677" width="33.42578125" style="264" customWidth="1"/>
    <col min="7678" max="7926" width="9.140625" style="264"/>
    <col min="7927" max="7927" width="62.28515625" style="264" customWidth="1"/>
    <col min="7928" max="7928" width="14.42578125" style="264" customWidth="1"/>
    <col min="7929" max="7929" width="10" style="264" bestFit="1" customWidth="1"/>
    <col min="7930" max="7930" width="10.140625" style="264" bestFit="1" customWidth="1"/>
    <col min="7931" max="7931" width="1.85546875" style="264" customWidth="1"/>
    <col min="7932" max="7932" width="12.85546875" style="264" bestFit="1" customWidth="1"/>
    <col min="7933" max="7933" width="33.42578125" style="264" customWidth="1"/>
    <col min="7934" max="8182" width="9.140625" style="264"/>
    <col min="8183" max="8183" width="62.28515625" style="264" customWidth="1"/>
    <col min="8184" max="8184" width="14.42578125" style="264" customWidth="1"/>
    <col min="8185" max="8185" width="10" style="264" bestFit="1" customWidth="1"/>
    <col min="8186" max="8186" width="10.140625" style="264" bestFit="1" customWidth="1"/>
    <col min="8187" max="8187" width="1.85546875" style="264" customWidth="1"/>
    <col min="8188" max="8188" width="12.85546875" style="264" bestFit="1" customWidth="1"/>
    <col min="8189" max="8189" width="33.42578125" style="264" customWidth="1"/>
    <col min="8190" max="8438" width="9.140625" style="264"/>
    <col min="8439" max="8439" width="62.28515625" style="264" customWidth="1"/>
    <col min="8440" max="8440" width="14.42578125" style="264" customWidth="1"/>
    <col min="8441" max="8441" width="10" style="264" bestFit="1" customWidth="1"/>
    <col min="8442" max="8442" width="10.140625" style="264" bestFit="1" customWidth="1"/>
    <col min="8443" max="8443" width="1.85546875" style="264" customWidth="1"/>
    <col min="8444" max="8444" width="12.85546875" style="264" bestFit="1" customWidth="1"/>
    <col min="8445" max="8445" width="33.42578125" style="264" customWidth="1"/>
    <col min="8446" max="8694" width="9.140625" style="264"/>
    <col min="8695" max="8695" width="62.28515625" style="264" customWidth="1"/>
    <col min="8696" max="8696" width="14.42578125" style="264" customWidth="1"/>
    <col min="8697" max="8697" width="10" style="264" bestFit="1" customWidth="1"/>
    <col min="8698" max="8698" width="10.140625" style="264" bestFit="1" customWidth="1"/>
    <col min="8699" max="8699" width="1.85546875" style="264" customWidth="1"/>
    <col min="8700" max="8700" width="12.85546875" style="264" bestFit="1" customWidth="1"/>
    <col min="8701" max="8701" width="33.42578125" style="264" customWidth="1"/>
    <col min="8702" max="8950" width="9.140625" style="264"/>
    <col min="8951" max="8951" width="62.28515625" style="264" customWidth="1"/>
    <col min="8952" max="8952" width="14.42578125" style="264" customWidth="1"/>
    <col min="8953" max="8953" width="10" style="264" bestFit="1" customWidth="1"/>
    <col min="8954" max="8954" width="10.140625" style="264" bestFit="1" customWidth="1"/>
    <col min="8955" max="8955" width="1.85546875" style="264" customWidth="1"/>
    <col min="8956" max="8956" width="12.85546875" style="264" bestFit="1" customWidth="1"/>
    <col min="8957" max="8957" width="33.42578125" style="264" customWidth="1"/>
    <col min="8958" max="9206" width="9.140625" style="264"/>
    <col min="9207" max="9207" width="62.28515625" style="264" customWidth="1"/>
    <col min="9208" max="9208" width="14.42578125" style="264" customWidth="1"/>
    <col min="9209" max="9209" width="10" style="264" bestFit="1" customWidth="1"/>
    <col min="9210" max="9210" width="10.140625" style="264" bestFit="1" customWidth="1"/>
    <col min="9211" max="9211" width="1.85546875" style="264" customWidth="1"/>
    <col min="9212" max="9212" width="12.85546875" style="264" bestFit="1" customWidth="1"/>
    <col min="9213" max="9213" width="33.42578125" style="264" customWidth="1"/>
    <col min="9214" max="9462" width="9.140625" style="264"/>
    <col min="9463" max="9463" width="62.28515625" style="264" customWidth="1"/>
    <col min="9464" max="9464" width="14.42578125" style="264" customWidth="1"/>
    <col min="9465" max="9465" width="10" style="264" bestFit="1" customWidth="1"/>
    <col min="9466" max="9466" width="10.140625" style="264" bestFit="1" customWidth="1"/>
    <col min="9467" max="9467" width="1.85546875" style="264" customWidth="1"/>
    <col min="9468" max="9468" width="12.85546875" style="264" bestFit="1" customWidth="1"/>
    <col min="9469" max="9469" width="33.42578125" style="264" customWidth="1"/>
    <col min="9470" max="9718" width="9.140625" style="264"/>
    <col min="9719" max="9719" width="62.28515625" style="264" customWidth="1"/>
    <col min="9720" max="9720" width="14.42578125" style="264" customWidth="1"/>
    <col min="9721" max="9721" width="10" style="264" bestFit="1" customWidth="1"/>
    <col min="9722" max="9722" width="10.140625" style="264" bestFit="1" customWidth="1"/>
    <col min="9723" max="9723" width="1.85546875" style="264" customWidth="1"/>
    <col min="9724" max="9724" width="12.85546875" style="264" bestFit="1" customWidth="1"/>
    <col min="9725" max="9725" width="33.42578125" style="264" customWidth="1"/>
    <col min="9726" max="9974" width="9.140625" style="264"/>
    <col min="9975" max="9975" width="62.28515625" style="264" customWidth="1"/>
    <col min="9976" max="9976" width="14.42578125" style="264" customWidth="1"/>
    <col min="9977" max="9977" width="10" style="264" bestFit="1" customWidth="1"/>
    <col min="9978" max="9978" width="10.140625" style="264" bestFit="1" customWidth="1"/>
    <col min="9979" max="9979" width="1.85546875" style="264" customWidth="1"/>
    <col min="9980" max="9980" width="12.85546875" style="264" bestFit="1" customWidth="1"/>
    <col min="9981" max="9981" width="33.42578125" style="264" customWidth="1"/>
    <col min="9982" max="10230" width="9.140625" style="264"/>
    <col min="10231" max="10231" width="62.28515625" style="264" customWidth="1"/>
    <col min="10232" max="10232" width="14.42578125" style="264" customWidth="1"/>
    <col min="10233" max="10233" width="10" style="264" bestFit="1" customWidth="1"/>
    <col min="10234" max="10234" width="10.140625" style="264" bestFit="1" customWidth="1"/>
    <col min="10235" max="10235" width="1.85546875" style="264" customWidth="1"/>
    <col min="10236" max="10236" width="12.85546875" style="264" bestFit="1" customWidth="1"/>
    <col min="10237" max="10237" width="33.42578125" style="264" customWidth="1"/>
    <col min="10238" max="10486" width="9.140625" style="264"/>
    <col min="10487" max="10487" width="62.28515625" style="264" customWidth="1"/>
    <col min="10488" max="10488" width="14.42578125" style="264" customWidth="1"/>
    <col min="10489" max="10489" width="10" style="264" bestFit="1" customWidth="1"/>
    <col min="10490" max="10490" width="10.140625" style="264" bestFit="1" customWidth="1"/>
    <col min="10491" max="10491" width="1.85546875" style="264" customWidth="1"/>
    <col min="10492" max="10492" width="12.85546875" style="264" bestFit="1" customWidth="1"/>
    <col min="10493" max="10493" width="33.42578125" style="264" customWidth="1"/>
    <col min="10494" max="10742" width="9.140625" style="264"/>
    <col min="10743" max="10743" width="62.28515625" style="264" customWidth="1"/>
    <col min="10744" max="10744" width="14.42578125" style="264" customWidth="1"/>
    <col min="10745" max="10745" width="10" style="264" bestFit="1" customWidth="1"/>
    <col min="10746" max="10746" width="10.140625" style="264" bestFit="1" customWidth="1"/>
    <col min="10747" max="10747" width="1.85546875" style="264" customWidth="1"/>
    <col min="10748" max="10748" width="12.85546875" style="264" bestFit="1" customWidth="1"/>
    <col min="10749" max="10749" width="33.42578125" style="264" customWidth="1"/>
    <col min="10750" max="10998" width="9.140625" style="264"/>
    <col min="10999" max="10999" width="62.28515625" style="264" customWidth="1"/>
    <col min="11000" max="11000" width="14.42578125" style="264" customWidth="1"/>
    <col min="11001" max="11001" width="10" style="264" bestFit="1" customWidth="1"/>
    <col min="11002" max="11002" width="10.140625" style="264" bestFit="1" customWidth="1"/>
    <col min="11003" max="11003" width="1.85546875" style="264" customWidth="1"/>
    <col min="11004" max="11004" width="12.85546875" style="264" bestFit="1" customWidth="1"/>
    <col min="11005" max="11005" width="33.42578125" style="264" customWidth="1"/>
    <col min="11006" max="11254" width="9.140625" style="264"/>
    <col min="11255" max="11255" width="62.28515625" style="264" customWidth="1"/>
    <col min="11256" max="11256" width="14.42578125" style="264" customWidth="1"/>
    <col min="11257" max="11257" width="10" style="264" bestFit="1" customWidth="1"/>
    <col min="11258" max="11258" width="10.140625" style="264" bestFit="1" customWidth="1"/>
    <col min="11259" max="11259" width="1.85546875" style="264" customWidth="1"/>
    <col min="11260" max="11260" width="12.85546875" style="264" bestFit="1" customWidth="1"/>
    <col min="11261" max="11261" width="33.42578125" style="264" customWidth="1"/>
    <col min="11262" max="11510" width="9.140625" style="264"/>
    <col min="11511" max="11511" width="62.28515625" style="264" customWidth="1"/>
    <col min="11512" max="11512" width="14.42578125" style="264" customWidth="1"/>
    <col min="11513" max="11513" width="10" style="264" bestFit="1" customWidth="1"/>
    <col min="11514" max="11514" width="10.140625" style="264" bestFit="1" customWidth="1"/>
    <col min="11515" max="11515" width="1.85546875" style="264" customWidth="1"/>
    <col min="11516" max="11516" width="12.85546875" style="264" bestFit="1" customWidth="1"/>
    <col min="11517" max="11517" width="33.42578125" style="264" customWidth="1"/>
    <col min="11518" max="11766" width="9.140625" style="264"/>
    <col min="11767" max="11767" width="62.28515625" style="264" customWidth="1"/>
    <col min="11768" max="11768" width="14.42578125" style="264" customWidth="1"/>
    <col min="11769" max="11769" width="10" style="264" bestFit="1" customWidth="1"/>
    <col min="11770" max="11770" width="10.140625" style="264" bestFit="1" customWidth="1"/>
    <col min="11771" max="11771" width="1.85546875" style="264" customWidth="1"/>
    <col min="11772" max="11772" width="12.85546875" style="264" bestFit="1" customWidth="1"/>
    <col min="11773" max="11773" width="33.42578125" style="264" customWidth="1"/>
    <col min="11774" max="12022" width="9.140625" style="264"/>
    <col min="12023" max="12023" width="62.28515625" style="264" customWidth="1"/>
    <col min="12024" max="12024" width="14.42578125" style="264" customWidth="1"/>
    <col min="12025" max="12025" width="10" style="264" bestFit="1" customWidth="1"/>
    <col min="12026" max="12026" width="10.140625" style="264" bestFit="1" customWidth="1"/>
    <col min="12027" max="12027" width="1.85546875" style="264" customWidth="1"/>
    <col min="12028" max="12028" width="12.85546875" style="264" bestFit="1" customWidth="1"/>
    <col min="12029" max="12029" width="33.42578125" style="264" customWidth="1"/>
    <col min="12030" max="12278" width="9.140625" style="264"/>
    <col min="12279" max="12279" width="62.28515625" style="264" customWidth="1"/>
    <col min="12280" max="12280" width="14.42578125" style="264" customWidth="1"/>
    <col min="12281" max="12281" width="10" style="264" bestFit="1" customWidth="1"/>
    <col min="12282" max="12282" width="10.140625" style="264" bestFit="1" customWidth="1"/>
    <col min="12283" max="12283" width="1.85546875" style="264" customWidth="1"/>
    <col min="12284" max="12284" width="12.85546875" style="264" bestFit="1" customWidth="1"/>
    <col min="12285" max="12285" width="33.42578125" style="264" customWidth="1"/>
    <col min="12286" max="12534" width="9.140625" style="264"/>
    <col min="12535" max="12535" width="62.28515625" style="264" customWidth="1"/>
    <col min="12536" max="12536" width="14.42578125" style="264" customWidth="1"/>
    <col min="12537" max="12537" width="10" style="264" bestFit="1" customWidth="1"/>
    <col min="12538" max="12538" width="10.140625" style="264" bestFit="1" customWidth="1"/>
    <col min="12539" max="12539" width="1.85546875" style="264" customWidth="1"/>
    <col min="12540" max="12540" width="12.85546875" style="264" bestFit="1" customWidth="1"/>
    <col min="12541" max="12541" width="33.42578125" style="264" customWidth="1"/>
    <col min="12542" max="12790" width="9.140625" style="264"/>
    <col min="12791" max="12791" width="62.28515625" style="264" customWidth="1"/>
    <col min="12792" max="12792" width="14.42578125" style="264" customWidth="1"/>
    <col min="12793" max="12793" width="10" style="264" bestFit="1" customWidth="1"/>
    <col min="12794" max="12794" width="10.140625" style="264" bestFit="1" customWidth="1"/>
    <col min="12795" max="12795" width="1.85546875" style="264" customWidth="1"/>
    <col min="12796" max="12796" width="12.85546875" style="264" bestFit="1" customWidth="1"/>
    <col min="12797" max="12797" width="33.42578125" style="264" customWidth="1"/>
    <col min="12798" max="13046" width="9.140625" style="264"/>
    <col min="13047" max="13047" width="62.28515625" style="264" customWidth="1"/>
    <col min="13048" max="13048" width="14.42578125" style="264" customWidth="1"/>
    <col min="13049" max="13049" width="10" style="264" bestFit="1" customWidth="1"/>
    <col min="13050" max="13050" width="10.140625" style="264" bestFit="1" customWidth="1"/>
    <col min="13051" max="13051" width="1.85546875" style="264" customWidth="1"/>
    <col min="13052" max="13052" width="12.85546875" style="264" bestFit="1" customWidth="1"/>
    <col min="13053" max="13053" width="33.42578125" style="264" customWidth="1"/>
    <col min="13054" max="13302" width="9.140625" style="264"/>
    <col min="13303" max="13303" width="62.28515625" style="264" customWidth="1"/>
    <col min="13304" max="13304" width="14.42578125" style="264" customWidth="1"/>
    <col min="13305" max="13305" width="10" style="264" bestFit="1" customWidth="1"/>
    <col min="13306" max="13306" width="10.140625" style="264" bestFit="1" customWidth="1"/>
    <col min="13307" max="13307" width="1.85546875" style="264" customWidth="1"/>
    <col min="13308" max="13308" width="12.85546875" style="264" bestFit="1" customWidth="1"/>
    <col min="13309" max="13309" width="33.42578125" style="264" customWidth="1"/>
    <col min="13310" max="13558" width="9.140625" style="264"/>
    <col min="13559" max="13559" width="62.28515625" style="264" customWidth="1"/>
    <col min="13560" max="13560" width="14.42578125" style="264" customWidth="1"/>
    <col min="13561" max="13561" width="10" style="264" bestFit="1" customWidth="1"/>
    <col min="13562" max="13562" width="10.140625" style="264" bestFit="1" customWidth="1"/>
    <col min="13563" max="13563" width="1.85546875" style="264" customWidth="1"/>
    <col min="13564" max="13564" width="12.85546875" style="264" bestFit="1" customWidth="1"/>
    <col min="13565" max="13565" width="33.42578125" style="264" customWidth="1"/>
    <col min="13566" max="13814" width="9.140625" style="264"/>
    <col min="13815" max="13815" width="62.28515625" style="264" customWidth="1"/>
    <col min="13816" max="13816" width="14.42578125" style="264" customWidth="1"/>
    <col min="13817" max="13817" width="10" style="264" bestFit="1" customWidth="1"/>
    <col min="13818" max="13818" width="10.140625" style="264" bestFit="1" customWidth="1"/>
    <col min="13819" max="13819" width="1.85546875" style="264" customWidth="1"/>
    <col min="13820" max="13820" width="12.85546875" style="264" bestFit="1" customWidth="1"/>
    <col min="13821" max="13821" width="33.42578125" style="264" customWidth="1"/>
    <col min="13822" max="14070" width="9.140625" style="264"/>
    <col min="14071" max="14071" width="62.28515625" style="264" customWidth="1"/>
    <col min="14072" max="14072" width="14.42578125" style="264" customWidth="1"/>
    <col min="14073" max="14073" width="10" style="264" bestFit="1" customWidth="1"/>
    <col min="14074" max="14074" width="10.140625" style="264" bestFit="1" customWidth="1"/>
    <col min="14075" max="14075" width="1.85546875" style="264" customWidth="1"/>
    <col min="14076" max="14076" width="12.85546875" style="264" bestFit="1" customWidth="1"/>
    <col min="14077" max="14077" width="33.42578125" style="264" customWidth="1"/>
    <col min="14078" max="14326" width="9.140625" style="264"/>
    <col min="14327" max="14327" width="62.28515625" style="264" customWidth="1"/>
    <col min="14328" max="14328" width="14.42578125" style="264" customWidth="1"/>
    <col min="14329" max="14329" width="10" style="264" bestFit="1" customWidth="1"/>
    <col min="14330" max="14330" width="10.140625" style="264" bestFit="1" customWidth="1"/>
    <col min="14331" max="14331" width="1.85546875" style="264" customWidth="1"/>
    <col min="14332" max="14332" width="12.85546875" style="264" bestFit="1" customWidth="1"/>
    <col min="14333" max="14333" width="33.42578125" style="264" customWidth="1"/>
    <col min="14334" max="14582" width="9.140625" style="264"/>
    <col min="14583" max="14583" width="62.28515625" style="264" customWidth="1"/>
    <col min="14584" max="14584" width="14.42578125" style="264" customWidth="1"/>
    <col min="14585" max="14585" width="10" style="264" bestFit="1" customWidth="1"/>
    <col min="14586" max="14586" width="10.140625" style="264" bestFit="1" customWidth="1"/>
    <col min="14587" max="14587" width="1.85546875" style="264" customWidth="1"/>
    <col min="14588" max="14588" width="12.85546875" style="264" bestFit="1" customWidth="1"/>
    <col min="14589" max="14589" width="33.42578125" style="264" customWidth="1"/>
    <col min="14590" max="14838" width="9.140625" style="264"/>
    <col min="14839" max="14839" width="62.28515625" style="264" customWidth="1"/>
    <col min="14840" max="14840" width="14.42578125" style="264" customWidth="1"/>
    <col min="14841" max="14841" width="10" style="264" bestFit="1" customWidth="1"/>
    <col min="14842" max="14842" width="10.140625" style="264" bestFit="1" customWidth="1"/>
    <col min="14843" max="14843" width="1.85546875" style="264" customWidth="1"/>
    <col min="14844" max="14844" width="12.85546875" style="264" bestFit="1" customWidth="1"/>
    <col min="14845" max="14845" width="33.42578125" style="264" customWidth="1"/>
    <col min="14846" max="15094" width="9.140625" style="264"/>
    <col min="15095" max="15095" width="62.28515625" style="264" customWidth="1"/>
    <col min="15096" max="15096" width="14.42578125" style="264" customWidth="1"/>
    <col min="15097" max="15097" width="10" style="264" bestFit="1" customWidth="1"/>
    <col min="15098" max="15098" width="10.140625" style="264" bestFit="1" customWidth="1"/>
    <col min="15099" max="15099" width="1.85546875" style="264" customWidth="1"/>
    <col min="15100" max="15100" width="12.85546875" style="264" bestFit="1" customWidth="1"/>
    <col min="15101" max="15101" width="33.42578125" style="264" customWidth="1"/>
    <col min="15102" max="15350" width="9.140625" style="264"/>
    <col min="15351" max="15351" width="62.28515625" style="264" customWidth="1"/>
    <col min="15352" max="15352" width="14.42578125" style="264" customWidth="1"/>
    <col min="15353" max="15353" width="10" style="264" bestFit="1" customWidth="1"/>
    <col min="15354" max="15354" width="10.140625" style="264" bestFit="1" customWidth="1"/>
    <col min="15355" max="15355" width="1.85546875" style="264" customWidth="1"/>
    <col min="15356" max="15356" width="12.85546875" style="264" bestFit="1" customWidth="1"/>
    <col min="15357" max="15357" width="33.42578125" style="264" customWidth="1"/>
    <col min="15358" max="15606" width="9.140625" style="264"/>
    <col min="15607" max="15607" width="62.28515625" style="264" customWidth="1"/>
    <col min="15608" max="15608" width="14.42578125" style="264" customWidth="1"/>
    <col min="15609" max="15609" width="10" style="264" bestFit="1" customWidth="1"/>
    <col min="15610" max="15610" width="10.140625" style="264" bestFit="1" customWidth="1"/>
    <col min="15611" max="15611" width="1.85546875" style="264" customWidth="1"/>
    <col min="15612" max="15612" width="12.85546875" style="264" bestFit="1" customWidth="1"/>
    <col min="15613" max="15613" width="33.42578125" style="264" customWidth="1"/>
    <col min="15614" max="15862" width="9.140625" style="264"/>
    <col min="15863" max="15863" width="62.28515625" style="264" customWidth="1"/>
    <col min="15864" max="15864" width="14.42578125" style="264" customWidth="1"/>
    <col min="15865" max="15865" width="10" style="264" bestFit="1" customWidth="1"/>
    <col min="15866" max="15866" width="10.140625" style="264" bestFit="1" customWidth="1"/>
    <col min="15867" max="15867" width="1.85546875" style="264" customWidth="1"/>
    <col min="15868" max="15868" width="12.85546875" style="264" bestFit="1" customWidth="1"/>
    <col min="15869" max="15869" width="33.42578125" style="264" customWidth="1"/>
    <col min="15870" max="16118" width="9.140625" style="264"/>
    <col min="16119" max="16119" width="62.28515625" style="264" customWidth="1"/>
    <col min="16120" max="16120" width="14.42578125" style="264" customWidth="1"/>
    <col min="16121" max="16121" width="10" style="264" bestFit="1" customWidth="1"/>
    <col min="16122" max="16122" width="10.140625" style="264" bestFit="1" customWidth="1"/>
    <col min="16123" max="16123" width="1.85546875" style="264" customWidth="1"/>
    <col min="16124" max="16124" width="12.85546875" style="264" bestFit="1" customWidth="1"/>
    <col min="16125" max="16125" width="33.42578125" style="264" customWidth="1"/>
    <col min="16126" max="16384" width="9.140625" style="264"/>
  </cols>
  <sheetData>
    <row r="1" spans="1:3">
      <c r="A1" s="1349" t="s">
        <v>649</v>
      </c>
      <c r="B1" s="1349"/>
    </row>
    <row r="2" spans="1:3" ht="18">
      <c r="A2" s="548"/>
      <c r="B2" s="257" t="s">
        <v>115</v>
      </c>
    </row>
    <row r="3" spans="1:3">
      <c r="A3" s="258"/>
      <c r="B3" s="259" t="s">
        <v>650</v>
      </c>
    </row>
    <row r="4" spans="1:3" ht="15" customHeight="1">
      <c r="A4" s="549" t="s">
        <v>390</v>
      </c>
      <c r="B4" s="260">
        <f>'[103]Prod RB TY Lead'!B6</f>
        <v>3013740790.4870834</v>
      </c>
    </row>
    <row r="5" spans="1:3">
      <c r="A5" s="549" t="s">
        <v>391</v>
      </c>
      <c r="B5" s="260">
        <f>'[103]Prod RB TY Lead'!B7</f>
        <v>-1246489006</v>
      </c>
    </row>
    <row r="6" spans="1:3">
      <c r="A6" s="549" t="s">
        <v>392</v>
      </c>
      <c r="B6" s="260">
        <f>'[103]Prod RB TY Lead'!B8</f>
        <v>77802363</v>
      </c>
    </row>
    <row r="7" spans="1:3">
      <c r="A7" s="549" t="s">
        <v>393</v>
      </c>
      <c r="B7" s="260">
        <f>'[103]Prod RB TY Lead'!B9</f>
        <v>-5230652</v>
      </c>
    </row>
    <row r="8" spans="1:3">
      <c r="A8" s="549" t="s">
        <v>148</v>
      </c>
      <c r="B8" s="260">
        <f>'[103]Prod RB TY Lead'!B10</f>
        <v>4326957.5199999157</v>
      </c>
    </row>
    <row r="9" spans="1:3">
      <c r="A9" s="549" t="s">
        <v>149</v>
      </c>
      <c r="B9" s="260">
        <f>'[103]Prod RB TY Lead'!B11</f>
        <v>1276167.24</v>
      </c>
    </row>
    <row r="10" spans="1:3">
      <c r="A10" s="549" t="s">
        <v>394</v>
      </c>
      <c r="B10" s="260">
        <f>'[103]Prod RB TY Lead'!B12</f>
        <v>250533721</v>
      </c>
    </row>
    <row r="11" spans="1:3">
      <c r="A11" s="549" t="s">
        <v>395</v>
      </c>
      <c r="B11" s="260">
        <f>'[103]Prod RB TY Lead'!B13</f>
        <v>-71026635</v>
      </c>
    </row>
    <row r="12" spans="1:3">
      <c r="A12" s="247" t="s">
        <v>20</v>
      </c>
      <c r="B12" s="260">
        <f>SUM(B4:B11)</f>
        <v>2024933706.2470834</v>
      </c>
    </row>
    <row r="13" spans="1:3">
      <c r="A13" s="247"/>
      <c r="B13" s="260"/>
    </row>
    <row r="14" spans="1:3">
      <c r="A14" s="549" t="s">
        <v>396</v>
      </c>
      <c r="B14" s="260">
        <f>'[103]Prod RB TY Lead'!$B$16</f>
        <v>-319559869.86386573</v>
      </c>
      <c r="C14" s="795"/>
    </row>
    <row r="15" spans="1:3">
      <c r="A15" s="549" t="s">
        <v>397</v>
      </c>
      <c r="B15" s="759">
        <f>'[103]Prod RB TY Lead'!$B$17</f>
        <v>39507925.104839467</v>
      </c>
      <c r="C15" s="795"/>
    </row>
    <row r="16" spans="1:3">
      <c r="A16" s="549" t="s">
        <v>398</v>
      </c>
      <c r="B16" s="260">
        <f>SUM(B14:B15)</f>
        <v>-280051944.75902629</v>
      </c>
    </row>
    <row r="17" spans="1:2">
      <c r="A17" s="549"/>
      <c r="B17" s="260"/>
    </row>
    <row r="18" spans="1:2" ht="13.5" thickBot="1">
      <c r="A18" s="549" t="s">
        <v>399</v>
      </c>
      <c r="B18" s="1149">
        <f>B12+B16</f>
        <v>1744881761.4880571</v>
      </c>
    </row>
    <row r="19" spans="1:2" ht="13.5" thickTop="1">
      <c r="B19" s="261"/>
    </row>
    <row r="20" spans="1:2">
      <c r="B20" s="261"/>
    </row>
    <row r="21" spans="1:2">
      <c r="A21" s="262"/>
      <c r="B21" s="263"/>
    </row>
    <row r="23" spans="1:2">
      <c r="A23" s="557" t="s">
        <v>400</v>
      </c>
      <c r="B23" s="259" t="s">
        <v>650</v>
      </c>
    </row>
    <row r="24" spans="1:2">
      <c r="A24" s="550" t="s">
        <v>401</v>
      </c>
      <c r="B24" s="551"/>
    </row>
    <row r="25" spans="1:2">
      <c r="A25" s="552" t="s">
        <v>402</v>
      </c>
      <c r="B25" s="553">
        <f>'[103]Prod RB TY Lead'!$B$27</f>
        <v>81389386.039999992</v>
      </c>
    </row>
    <row r="26" spans="1:2">
      <c r="A26" s="552" t="s">
        <v>403</v>
      </c>
      <c r="B26" s="553"/>
    </row>
    <row r="27" spans="1:2">
      <c r="A27" s="552" t="s">
        <v>404</v>
      </c>
      <c r="B27" s="554"/>
    </row>
    <row r="28" spans="1:2">
      <c r="A28" s="552" t="s">
        <v>405</v>
      </c>
      <c r="B28" s="760">
        <f>SUM(B25:B27)</f>
        <v>81389386.039999992</v>
      </c>
    </row>
    <row r="29" spans="1:2">
      <c r="A29" s="552"/>
      <c r="B29" s="553"/>
    </row>
    <row r="30" spans="1:2">
      <c r="A30" s="552"/>
      <c r="B30" s="553"/>
    </row>
    <row r="31" spans="1:2">
      <c r="A31" s="550" t="s">
        <v>406</v>
      </c>
      <c r="B31" s="553"/>
    </row>
    <row r="32" spans="1:2">
      <c r="A32" s="552" t="s">
        <v>407</v>
      </c>
      <c r="B32" s="553">
        <f>'[103]Prod RB TY Lead'!B35</f>
        <v>1143649.44</v>
      </c>
    </row>
    <row r="33" spans="1:2">
      <c r="A33" s="552" t="s">
        <v>408</v>
      </c>
      <c r="B33" s="553">
        <f>'[103]Prod RB TY Lead'!B36</f>
        <v>354668.76000000443</v>
      </c>
    </row>
    <row r="34" spans="1:2">
      <c r="A34" s="552" t="s">
        <v>409</v>
      </c>
      <c r="B34" s="553">
        <f>'[103]Prod RB TY Lead'!B37</f>
        <v>104311.20599999999</v>
      </c>
    </row>
    <row r="35" spans="1:2">
      <c r="A35" s="552" t="s">
        <v>410</v>
      </c>
      <c r="B35" s="553">
        <f>'[103]Prod RB TY Lead'!B38</f>
        <v>2652900</v>
      </c>
    </row>
    <row r="36" spans="1:2">
      <c r="A36" s="552" t="s">
        <v>411</v>
      </c>
      <c r="B36" s="553">
        <f>'[103]Prod RB TY Lead'!B39</f>
        <v>2284109.7599999998</v>
      </c>
    </row>
    <row r="37" spans="1:2">
      <c r="A37" s="552" t="s">
        <v>412</v>
      </c>
      <c r="B37" s="553">
        <f>'[103]Prod RB TY Lead'!B40</f>
        <v>4616499.28</v>
      </c>
    </row>
    <row r="38" spans="1:2">
      <c r="A38" s="555" t="s">
        <v>413</v>
      </c>
      <c r="B38" s="553">
        <f>SUM(B32:B37)</f>
        <v>11156138.446000004</v>
      </c>
    </row>
    <row r="39" spans="1:2">
      <c r="A39" s="556"/>
      <c r="B39" s="551"/>
    </row>
    <row r="40" spans="1:2" ht="13.5" thickBot="1">
      <c r="A40" s="550" t="s">
        <v>414</v>
      </c>
      <c r="B40" s="1150">
        <f>B28+B38</f>
        <v>92545524.486000001</v>
      </c>
    </row>
    <row r="41" spans="1:2" ht="13.5" thickTop="1">
      <c r="B41" s="551"/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J43"/>
  <sheetViews>
    <sheetView topLeftCell="C1" workbookViewId="0">
      <selection activeCell="D14" sqref="D14"/>
    </sheetView>
  </sheetViews>
  <sheetFormatPr defaultRowHeight="12.75"/>
  <cols>
    <col min="1" max="1" width="9.140625" style="1153"/>
    <col min="2" max="2" width="79.140625" style="1153" customWidth="1"/>
    <col min="3" max="3" width="7.28515625" style="1153" bestFit="1" customWidth="1"/>
    <col min="4" max="4" width="11.85546875" style="1153" bestFit="1" customWidth="1"/>
    <col min="5" max="5" width="9.140625" style="1153"/>
    <col min="6" max="6" width="12.85546875" style="1153" bestFit="1" customWidth="1"/>
    <col min="7" max="7" width="14.140625" style="1153" bestFit="1" customWidth="1"/>
    <col min="8" max="8" width="12.85546875" style="1153" bestFit="1" customWidth="1"/>
    <col min="9" max="257" width="9.140625" style="1153"/>
    <col min="258" max="258" width="79.140625" style="1153" customWidth="1"/>
    <col min="259" max="259" width="7.28515625" style="1153" bestFit="1" customWidth="1"/>
    <col min="260" max="260" width="11.85546875" style="1153" bestFit="1" customWidth="1"/>
    <col min="261" max="261" width="9.140625" style="1153"/>
    <col min="262" max="262" width="12.85546875" style="1153" bestFit="1" customWidth="1"/>
    <col min="263" max="263" width="14.140625" style="1153" bestFit="1" customWidth="1"/>
    <col min="264" max="264" width="12.85546875" style="1153" bestFit="1" customWidth="1"/>
    <col min="265" max="513" width="9.140625" style="1153"/>
    <col min="514" max="514" width="79.140625" style="1153" customWidth="1"/>
    <col min="515" max="515" width="7.28515625" style="1153" bestFit="1" customWidth="1"/>
    <col min="516" max="516" width="11.85546875" style="1153" bestFit="1" customWidth="1"/>
    <col min="517" max="517" width="9.140625" style="1153"/>
    <col min="518" max="518" width="12.85546875" style="1153" bestFit="1" customWidth="1"/>
    <col min="519" max="519" width="14.140625" style="1153" bestFit="1" customWidth="1"/>
    <col min="520" max="520" width="12.85546875" style="1153" bestFit="1" customWidth="1"/>
    <col min="521" max="769" width="9.140625" style="1153"/>
    <col min="770" max="770" width="79.140625" style="1153" customWidth="1"/>
    <col min="771" max="771" width="7.28515625" style="1153" bestFit="1" customWidth="1"/>
    <col min="772" max="772" width="11.85546875" style="1153" bestFit="1" customWidth="1"/>
    <col min="773" max="773" width="9.140625" style="1153"/>
    <col min="774" max="774" width="12.85546875" style="1153" bestFit="1" customWidth="1"/>
    <col min="775" max="775" width="14.140625" style="1153" bestFit="1" customWidth="1"/>
    <col min="776" max="776" width="12.85546875" style="1153" bestFit="1" customWidth="1"/>
    <col min="777" max="1025" width="9.140625" style="1153"/>
    <col min="1026" max="1026" width="79.140625" style="1153" customWidth="1"/>
    <col min="1027" max="1027" width="7.28515625" style="1153" bestFit="1" customWidth="1"/>
    <col min="1028" max="1028" width="11.85546875" style="1153" bestFit="1" customWidth="1"/>
    <col min="1029" max="1029" width="9.140625" style="1153"/>
    <col min="1030" max="1030" width="12.85546875" style="1153" bestFit="1" customWidth="1"/>
    <col min="1031" max="1031" width="14.140625" style="1153" bestFit="1" customWidth="1"/>
    <col min="1032" max="1032" width="12.85546875" style="1153" bestFit="1" customWidth="1"/>
    <col min="1033" max="1281" width="9.140625" style="1153"/>
    <col min="1282" max="1282" width="79.140625" style="1153" customWidth="1"/>
    <col min="1283" max="1283" width="7.28515625" style="1153" bestFit="1" customWidth="1"/>
    <col min="1284" max="1284" width="11.85546875" style="1153" bestFit="1" customWidth="1"/>
    <col min="1285" max="1285" width="9.140625" style="1153"/>
    <col min="1286" max="1286" width="12.85546875" style="1153" bestFit="1" customWidth="1"/>
    <col min="1287" max="1287" width="14.140625" style="1153" bestFit="1" customWidth="1"/>
    <col min="1288" max="1288" width="12.85546875" style="1153" bestFit="1" customWidth="1"/>
    <col min="1289" max="1537" width="9.140625" style="1153"/>
    <col min="1538" max="1538" width="79.140625" style="1153" customWidth="1"/>
    <col min="1539" max="1539" width="7.28515625" style="1153" bestFit="1" customWidth="1"/>
    <col min="1540" max="1540" width="11.85546875" style="1153" bestFit="1" customWidth="1"/>
    <col min="1541" max="1541" width="9.140625" style="1153"/>
    <col min="1542" max="1542" width="12.85546875" style="1153" bestFit="1" customWidth="1"/>
    <col min="1543" max="1543" width="14.140625" style="1153" bestFit="1" customWidth="1"/>
    <col min="1544" max="1544" width="12.85546875" style="1153" bestFit="1" customWidth="1"/>
    <col min="1545" max="1793" width="9.140625" style="1153"/>
    <col min="1794" max="1794" width="79.140625" style="1153" customWidth="1"/>
    <col min="1795" max="1795" width="7.28515625" style="1153" bestFit="1" customWidth="1"/>
    <col min="1796" max="1796" width="11.85546875" style="1153" bestFit="1" customWidth="1"/>
    <col min="1797" max="1797" width="9.140625" style="1153"/>
    <col min="1798" max="1798" width="12.85546875" style="1153" bestFit="1" customWidth="1"/>
    <col min="1799" max="1799" width="14.140625" style="1153" bestFit="1" customWidth="1"/>
    <col min="1800" max="1800" width="12.85546875" style="1153" bestFit="1" customWidth="1"/>
    <col min="1801" max="2049" width="9.140625" style="1153"/>
    <col min="2050" max="2050" width="79.140625" style="1153" customWidth="1"/>
    <col min="2051" max="2051" width="7.28515625" style="1153" bestFit="1" customWidth="1"/>
    <col min="2052" max="2052" width="11.85546875" style="1153" bestFit="1" customWidth="1"/>
    <col min="2053" max="2053" width="9.140625" style="1153"/>
    <col min="2054" max="2054" width="12.85546875" style="1153" bestFit="1" customWidth="1"/>
    <col min="2055" max="2055" width="14.140625" style="1153" bestFit="1" customWidth="1"/>
    <col min="2056" max="2056" width="12.85546875" style="1153" bestFit="1" customWidth="1"/>
    <col min="2057" max="2305" width="9.140625" style="1153"/>
    <col min="2306" max="2306" width="79.140625" style="1153" customWidth="1"/>
    <col min="2307" max="2307" width="7.28515625" style="1153" bestFit="1" customWidth="1"/>
    <col min="2308" max="2308" width="11.85546875" style="1153" bestFit="1" customWidth="1"/>
    <col min="2309" max="2309" width="9.140625" style="1153"/>
    <col min="2310" max="2310" width="12.85546875" style="1153" bestFit="1" customWidth="1"/>
    <col min="2311" max="2311" width="14.140625" style="1153" bestFit="1" customWidth="1"/>
    <col min="2312" max="2312" width="12.85546875" style="1153" bestFit="1" customWidth="1"/>
    <col min="2313" max="2561" width="9.140625" style="1153"/>
    <col min="2562" max="2562" width="79.140625" style="1153" customWidth="1"/>
    <col min="2563" max="2563" width="7.28515625" style="1153" bestFit="1" customWidth="1"/>
    <col min="2564" max="2564" width="11.85546875" style="1153" bestFit="1" customWidth="1"/>
    <col min="2565" max="2565" width="9.140625" style="1153"/>
    <col min="2566" max="2566" width="12.85546875" style="1153" bestFit="1" customWidth="1"/>
    <col min="2567" max="2567" width="14.140625" style="1153" bestFit="1" customWidth="1"/>
    <col min="2568" max="2568" width="12.85546875" style="1153" bestFit="1" customWidth="1"/>
    <col min="2569" max="2817" width="9.140625" style="1153"/>
    <col min="2818" max="2818" width="79.140625" style="1153" customWidth="1"/>
    <col min="2819" max="2819" width="7.28515625" style="1153" bestFit="1" customWidth="1"/>
    <col min="2820" max="2820" width="11.85546875" style="1153" bestFit="1" customWidth="1"/>
    <col min="2821" max="2821" width="9.140625" style="1153"/>
    <col min="2822" max="2822" width="12.85546875" style="1153" bestFit="1" customWidth="1"/>
    <col min="2823" max="2823" width="14.140625" style="1153" bestFit="1" customWidth="1"/>
    <col min="2824" max="2824" width="12.85546875" style="1153" bestFit="1" customWidth="1"/>
    <col min="2825" max="3073" width="9.140625" style="1153"/>
    <col min="3074" max="3074" width="79.140625" style="1153" customWidth="1"/>
    <col min="3075" max="3075" width="7.28515625" style="1153" bestFit="1" customWidth="1"/>
    <col min="3076" max="3076" width="11.85546875" style="1153" bestFit="1" customWidth="1"/>
    <col min="3077" max="3077" width="9.140625" style="1153"/>
    <col min="3078" max="3078" width="12.85546875" style="1153" bestFit="1" customWidth="1"/>
    <col min="3079" max="3079" width="14.140625" style="1153" bestFit="1" customWidth="1"/>
    <col min="3080" max="3080" width="12.85546875" style="1153" bestFit="1" customWidth="1"/>
    <col min="3081" max="3329" width="9.140625" style="1153"/>
    <col min="3330" max="3330" width="79.140625" style="1153" customWidth="1"/>
    <col min="3331" max="3331" width="7.28515625" style="1153" bestFit="1" customWidth="1"/>
    <col min="3332" max="3332" width="11.85546875" style="1153" bestFit="1" customWidth="1"/>
    <col min="3333" max="3333" width="9.140625" style="1153"/>
    <col min="3334" max="3334" width="12.85546875" style="1153" bestFit="1" customWidth="1"/>
    <col min="3335" max="3335" width="14.140625" style="1153" bestFit="1" customWidth="1"/>
    <col min="3336" max="3336" width="12.85546875" style="1153" bestFit="1" customWidth="1"/>
    <col min="3337" max="3585" width="9.140625" style="1153"/>
    <col min="3586" max="3586" width="79.140625" style="1153" customWidth="1"/>
    <col min="3587" max="3587" width="7.28515625" style="1153" bestFit="1" customWidth="1"/>
    <col min="3588" max="3588" width="11.85546875" style="1153" bestFit="1" customWidth="1"/>
    <col min="3589" max="3589" width="9.140625" style="1153"/>
    <col min="3590" max="3590" width="12.85546875" style="1153" bestFit="1" customWidth="1"/>
    <col min="3591" max="3591" width="14.140625" style="1153" bestFit="1" customWidth="1"/>
    <col min="3592" max="3592" width="12.85546875" style="1153" bestFit="1" customWidth="1"/>
    <col min="3593" max="3841" width="9.140625" style="1153"/>
    <col min="3842" max="3842" width="79.140625" style="1153" customWidth="1"/>
    <col min="3843" max="3843" width="7.28515625" style="1153" bestFit="1" customWidth="1"/>
    <col min="3844" max="3844" width="11.85546875" style="1153" bestFit="1" customWidth="1"/>
    <col min="3845" max="3845" width="9.140625" style="1153"/>
    <col min="3846" max="3846" width="12.85546875" style="1153" bestFit="1" customWidth="1"/>
    <col min="3847" max="3847" width="14.140625" style="1153" bestFit="1" customWidth="1"/>
    <col min="3848" max="3848" width="12.85546875" style="1153" bestFit="1" customWidth="1"/>
    <col min="3849" max="4097" width="9.140625" style="1153"/>
    <col min="4098" max="4098" width="79.140625" style="1153" customWidth="1"/>
    <col min="4099" max="4099" width="7.28515625" style="1153" bestFit="1" customWidth="1"/>
    <col min="4100" max="4100" width="11.85546875" style="1153" bestFit="1" customWidth="1"/>
    <col min="4101" max="4101" width="9.140625" style="1153"/>
    <col min="4102" max="4102" width="12.85546875" style="1153" bestFit="1" customWidth="1"/>
    <col min="4103" max="4103" width="14.140625" style="1153" bestFit="1" customWidth="1"/>
    <col min="4104" max="4104" width="12.85546875" style="1153" bestFit="1" customWidth="1"/>
    <col min="4105" max="4353" width="9.140625" style="1153"/>
    <col min="4354" max="4354" width="79.140625" style="1153" customWidth="1"/>
    <col min="4355" max="4355" width="7.28515625" style="1153" bestFit="1" customWidth="1"/>
    <col min="4356" max="4356" width="11.85546875" style="1153" bestFit="1" customWidth="1"/>
    <col min="4357" max="4357" width="9.140625" style="1153"/>
    <col min="4358" max="4358" width="12.85546875" style="1153" bestFit="1" customWidth="1"/>
    <col min="4359" max="4359" width="14.140625" style="1153" bestFit="1" customWidth="1"/>
    <col min="4360" max="4360" width="12.85546875" style="1153" bestFit="1" customWidth="1"/>
    <col min="4361" max="4609" width="9.140625" style="1153"/>
    <col min="4610" max="4610" width="79.140625" style="1153" customWidth="1"/>
    <col min="4611" max="4611" width="7.28515625" style="1153" bestFit="1" customWidth="1"/>
    <col min="4612" max="4612" width="11.85546875" style="1153" bestFit="1" customWidth="1"/>
    <col min="4613" max="4613" width="9.140625" style="1153"/>
    <col min="4614" max="4614" width="12.85546875" style="1153" bestFit="1" customWidth="1"/>
    <col min="4615" max="4615" width="14.140625" style="1153" bestFit="1" customWidth="1"/>
    <col min="4616" max="4616" width="12.85546875" style="1153" bestFit="1" customWidth="1"/>
    <col min="4617" max="4865" width="9.140625" style="1153"/>
    <col min="4866" max="4866" width="79.140625" style="1153" customWidth="1"/>
    <col min="4867" max="4867" width="7.28515625" style="1153" bestFit="1" customWidth="1"/>
    <col min="4868" max="4868" width="11.85546875" style="1153" bestFit="1" customWidth="1"/>
    <col min="4869" max="4869" width="9.140625" style="1153"/>
    <col min="4870" max="4870" width="12.85546875" style="1153" bestFit="1" customWidth="1"/>
    <col min="4871" max="4871" width="14.140625" style="1153" bestFit="1" customWidth="1"/>
    <col min="4872" max="4872" width="12.85546875" style="1153" bestFit="1" customWidth="1"/>
    <col min="4873" max="5121" width="9.140625" style="1153"/>
    <col min="5122" max="5122" width="79.140625" style="1153" customWidth="1"/>
    <col min="5123" max="5123" width="7.28515625" style="1153" bestFit="1" customWidth="1"/>
    <col min="5124" max="5124" width="11.85546875" style="1153" bestFit="1" customWidth="1"/>
    <col min="5125" max="5125" width="9.140625" style="1153"/>
    <col min="5126" max="5126" width="12.85546875" style="1153" bestFit="1" customWidth="1"/>
    <col min="5127" max="5127" width="14.140625" style="1153" bestFit="1" customWidth="1"/>
    <col min="5128" max="5128" width="12.85546875" style="1153" bestFit="1" customWidth="1"/>
    <col min="5129" max="5377" width="9.140625" style="1153"/>
    <col min="5378" max="5378" width="79.140625" style="1153" customWidth="1"/>
    <col min="5379" max="5379" width="7.28515625" style="1153" bestFit="1" customWidth="1"/>
    <col min="5380" max="5380" width="11.85546875" style="1153" bestFit="1" customWidth="1"/>
    <col min="5381" max="5381" width="9.140625" style="1153"/>
    <col min="5382" max="5382" width="12.85546875" style="1153" bestFit="1" customWidth="1"/>
    <col min="5383" max="5383" width="14.140625" style="1153" bestFit="1" customWidth="1"/>
    <col min="5384" max="5384" width="12.85546875" style="1153" bestFit="1" customWidth="1"/>
    <col min="5385" max="5633" width="9.140625" style="1153"/>
    <col min="5634" max="5634" width="79.140625" style="1153" customWidth="1"/>
    <col min="5635" max="5635" width="7.28515625" style="1153" bestFit="1" customWidth="1"/>
    <col min="5636" max="5636" width="11.85546875" style="1153" bestFit="1" customWidth="1"/>
    <col min="5637" max="5637" width="9.140625" style="1153"/>
    <col min="5638" max="5638" width="12.85546875" style="1153" bestFit="1" customWidth="1"/>
    <col min="5639" max="5639" width="14.140625" style="1153" bestFit="1" customWidth="1"/>
    <col min="5640" max="5640" width="12.85546875" style="1153" bestFit="1" customWidth="1"/>
    <col min="5641" max="5889" width="9.140625" style="1153"/>
    <col min="5890" max="5890" width="79.140625" style="1153" customWidth="1"/>
    <col min="5891" max="5891" width="7.28515625" style="1153" bestFit="1" customWidth="1"/>
    <col min="5892" max="5892" width="11.85546875" style="1153" bestFit="1" customWidth="1"/>
    <col min="5893" max="5893" width="9.140625" style="1153"/>
    <col min="5894" max="5894" width="12.85546875" style="1153" bestFit="1" customWidth="1"/>
    <col min="5895" max="5895" width="14.140625" style="1153" bestFit="1" customWidth="1"/>
    <col min="5896" max="5896" width="12.85546875" style="1153" bestFit="1" customWidth="1"/>
    <col min="5897" max="6145" width="9.140625" style="1153"/>
    <col min="6146" max="6146" width="79.140625" style="1153" customWidth="1"/>
    <col min="6147" max="6147" width="7.28515625" style="1153" bestFit="1" customWidth="1"/>
    <col min="6148" max="6148" width="11.85546875" style="1153" bestFit="1" customWidth="1"/>
    <col min="6149" max="6149" width="9.140625" style="1153"/>
    <col min="6150" max="6150" width="12.85546875" style="1153" bestFit="1" customWidth="1"/>
    <col min="6151" max="6151" width="14.140625" style="1153" bestFit="1" customWidth="1"/>
    <col min="6152" max="6152" width="12.85546875" style="1153" bestFit="1" customWidth="1"/>
    <col min="6153" max="6401" width="9.140625" style="1153"/>
    <col min="6402" max="6402" width="79.140625" style="1153" customWidth="1"/>
    <col min="6403" max="6403" width="7.28515625" style="1153" bestFit="1" customWidth="1"/>
    <col min="6404" max="6404" width="11.85546875" style="1153" bestFit="1" customWidth="1"/>
    <col min="6405" max="6405" width="9.140625" style="1153"/>
    <col min="6406" max="6406" width="12.85546875" style="1153" bestFit="1" customWidth="1"/>
    <col min="6407" max="6407" width="14.140625" style="1153" bestFit="1" customWidth="1"/>
    <col min="6408" max="6408" width="12.85546875" style="1153" bestFit="1" customWidth="1"/>
    <col min="6409" max="6657" width="9.140625" style="1153"/>
    <col min="6658" max="6658" width="79.140625" style="1153" customWidth="1"/>
    <col min="6659" max="6659" width="7.28515625" style="1153" bestFit="1" customWidth="1"/>
    <col min="6660" max="6660" width="11.85546875" style="1153" bestFit="1" customWidth="1"/>
    <col min="6661" max="6661" width="9.140625" style="1153"/>
    <col min="6662" max="6662" width="12.85546875" style="1153" bestFit="1" customWidth="1"/>
    <col min="6663" max="6663" width="14.140625" style="1153" bestFit="1" customWidth="1"/>
    <col min="6664" max="6664" width="12.85546875" style="1153" bestFit="1" customWidth="1"/>
    <col min="6665" max="6913" width="9.140625" style="1153"/>
    <col min="6914" max="6914" width="79.140625" style="1153" customWidth="1"/>
    <col min="6915" max="6915" width="7.28515625" style="1153" bestFit="1" customWidth="1"/>
    <col min="6916" max="6916" width="11.85546875" style="1153" bestFit="1" customWidth="1"/>
    <col min="6917" max="6917" width="9.140625" style="1153"/>
    <col min="6918" max="6918" width="12.85546875" style="1153" bestFit="1" customWidth="1"/>
    <col min="6919" max="6919" width="14.140625" style="1153" bestFit="1" customWidth="1"/>
    <col min="6920" max="6920" width="12.85546875" style="1153" bestFit="1" customWidth="1"/>
    <col min="6921" max="7169" width="9.140625" style="1153"/>
    <col min="7170" max="7170" width="79.140625" style="1153" customWidth="1"/>
    <col min="7171" max="7171" width="7.28515625" style="1153" bestFit="1" customWidth="1"/>
    <col min="7172" max="7172" width="11.85546875" style="1153" bestFit="1" customWidth="1"/>
    <col min="7173" max="7173" width="9.140625" style="1153"/>
    <col min="7174" max="7174" width="12.85546875" style="1153" bestFit="1" customWidth="1"/>
    <col min="7175" max="7175" width="14.140625" style="1153" bestFit="1" customWidth="1"/>
    <col min="7176" max="7176" width="12.85546875" style="1153" bestFit="1" customWidth="1"/>
    <col min="7177" max="7425" width="9.140625" style="1153"/>
    <col min="7426" max="7426" width="79.140625" style="1153" customWidth="1"/>
    <col min="7427" max="7427" width="7.28515625" style="1153" bestFit="1" customWidth="1"/>
    <col min="7428" max="7428" width="11.85546875" style="1153" bestFit="1" customWidth="1"/>
    <col min="7429" max="7429" width="9.140625" style="1153"/>
    <col min="7430" max="7430" width="12.85546875" style="1153" bestFit="1" customWidth="1"/>
    <col min="7431" max="7431" width="14.140625" style="1153" bestFit="1" customWidth="1"/>
    <col min="7432" max="7432" width="12.85546875" style="1153" bestFit="1" customWidth="1"/>
    <col min="7433" max="7681" width="9.140625" style="1153"/>
    <col min="7682" max="7682" width="79.140625" style="1153" customWidth="1"/>
    <col min="7683" max="7683" width="7.28515625" style="1153" bestFit="1" customWidth="1"/>
    <col min="7684" max="7684" width="11.85546875" style="1153" bestFit="1" customWidth="1"/>
    <col min="7685" max="7685" width="9.140625" style="1153"/>
    <col min="7686" max="7686" width="12.85546875" style="1153" bestFit="1" customWidth="1"/>
    <col min="7687" max="7687" width="14.140625" style="1153" bestFit="1" customWidth="1"/>
    <col min="7688" max="7688" width="12.85546875" style="1153" bestFit="1" customWidth="1"/>
    <col min="7689" max="7937" width="9.140625" style="1153"/>
    <col min="7938" max="7938" width="79.140625" style="1153" customWidth="1"/>
    <col min="7939" max="7939" width="7.28515625" style="1153" bestFit="1" customWidth="1"/>
    <col min="7940" max="7940" width="11.85546875" style="1153" bestFit="1" customWidth="1"/>
    <col min="7941" max="7941" width="9.140625" style="1153"/>
    <col min="7942" max="7942" width="12.85546875" style="1153" bestFit="1" customWidth="1"/>
    <col min="7943" max="7943" width="14.140625" style="1153" bestFit="1" customWidth="1"/>
    <col min="7944" max="7944" width="12.85546875" style="1153" bestFit="1" customWidth="1"/>
    <col min="7945" max="8193" width="9.140625" style="1153"/>
    <col min="8194" max="8194" width="79.140625" style="1153" customWidth="1"/>
    <col min="8195" max="8195" width="7.28515625" style="1153" bestFit="1" customWidth="1"/>
    <col min="8196" max="8196" width="11.85546875" style="1153" bestFit="1" customWidth="1"/>
    <col min="8197" max="8197" width="9.140625" style="1153"/>
    <col min="8198" max="8198" width="12.85546875" style="1153" bestFit="1" customWidth="1"/>
    <col min="8199" max="8199" width="14.140625" style="1153" bestFit="1" customWidth="1"/>
    <col min="8200" max="8200" width="12.85546875" style="1153" bestFit="1" customWidth="1"/>
    <col min="8201" max="8449" width="9.140625" style="1153"/>
    <col min="8450" max="8450" width="79.140625" style="1153" customWidth="1"/>
    <col min="8451" max="8451" width="7.28515625" style="1153" bestFit="1" customWidth="1"/>
    <col min="8452" max="8452" width="11.85546875" style="1153" bestFit="1" customWidth="1"/>
    <col min="8453" max="8453" width="9.140625" style="1153"/>
    <col min="8454" max="8454" width="12.85546875" style="1153" bestFit="1" customWidth="1"/>
    <col min="8455" max="8455" width="14.140625" style="1153" bestFit="1" customWidth="1"/>
    <col min="8456" max="8456" width="12.85546875" style="1153" bestFit="1" customWidth="1"/>
    <col min="8457" max="8705" width="9.140625" style="1153"/>
    <col min="8706" max="8706" width="79.140625" style="1153" customWidth="1"/>
    <col min="8707" max="8707" width="7.28515625" style="1153" bestFit="1" customWidth="1"/>
    <col min="8708" max="8708" width="11.85546875" style="1153" bestFit="1" customWidth="1"/>
    <col min="8709" max="8709" width="9.140625" style="1153"/>
    <col min="8710" max="8710" width="12.85546875" style="1153" bestFit="1" customWidth="1"/>
    <col min="8711" max="8711" width="14.140625" style="1153" bestFit="1" customWidth="1"/>
    <col min="8712" max="8712" width="12.85546875" style="1153" bestFit="1" customWidth="1"/>
    <col min="8713" max="8961" width="9.140625" style="1153"/>
    <col min="8962" max="8962" width="79.140625" style="1153" customWidth="1"/>
    <col min="8963" max="8963" width="7.28515625" style="1153" bestFit="1" customWidth="1"/>
    <col min="8964" max="8964" width="11.85546875" style="1153" bestFit="1" customWidth="1"/>
    <col min="8965" max="8965" width="9.140625" style="1153"/>
    <col min="8966" max="8966" width="12.85546875" style="1153" bestFit="1" customWidth="1"/>
    <col min="8967" max="8967" width="14.140625" style="1153" bestFit="1" customWidth="1"/>
    <col min="8968" max="8968" width="12.85546875" style="1153" bestFit="1" customWidth="1"/>
    <col min="8969" max="9217" width="9.140625" style="1153"/>
    <col min="9218" max="9218" width="79.140625" style="1153" customWidth="1"/>
    <col min="9219" max="9219" width="7.28515625" style="1153" bestFit="1" customWidth="1"/>
    <col min="9220" max="9220" width="11.85546875" style="1153" bestFit="1" customWidth="1"/>
    <col min="9221" max="9221" width="9.140625" style="1153"/>
    <col min="9222" max="9222" width="12.85546875" style="1153" bestFit="1" customWidth="1"/>
    <col min="9223" max="9223" width="14.140625" style="1153" bestFit="1" customWidth="1"/>
    <col min="9224" max="9224" width="12.85546875" style="1153" bestFit="1" customWidth="1"/>
    <col min="9225" max="9473" width="9.140625" style="1153"/>
    <col min="9474" max="9474" width="79.140625" style="1153" customWidth="1"/>
    <col min="9475" max="9475" width="7.28515625" style="1153" bestFit="1" customWidth="1"/>
    <col min="9476" max="9476" width="11.85546875" style="1153" bestFit="1" customWidth="1"/>
    <col min="9477" max="9477" width="9.140625" style="1153"/>
    <col min="9478" max="9478" width="12.85546875" style="1153" bestFit="1" customWidth="1"/>
    <col min="9479" max="9479" width="14.140625" style="1153" bestFit="1" customWidth="1"/>
    <col min="9480" max="9480" width="12.85546875" style="1153" bestFit="1" customWidth="1"/>
    <col min="9481" max="9729" width="9.140625" style="1153"/>
    <col min="9730" max="9730" width="79.140625" style="1153" customWidth="1"/>
    <col min="9731" max="9731" width="7.28515625" style="1153" bestFit="1" customWidth="1"/>
    <col min="9732" max="9732" width="11.85546875" style="1153" bestFit="1" customWidth="1"/>
    <col min="9733" max="9733" width="9.140625" style="1153"/>
    <col min="9734" max="9734" width="12.85546875" style="1153" bestFit="1" customWidth="1"/>
    <col min="9735" max="9735" width="14.140625" style="1153" bestFit="1" customWidth="1"/>
    <col min="9736" max="9736" width="12.85546875" style="1153" bestFit="1" customWidth="1"/>
    <col min="9737" max="9985" width="9.140625" style="1153"/>
    <col min="9986" max="9986" width="79.140625" style="1153" customWidth="1"/>
    <col min="9987" max="9987" width="7.28515625" style="1153" bestFit="1" customWidth="1"/>
    <col min="9988" max="9988" width="11.85546875" style="1153" bestFit="1" customWidth="1"/>
    <col min="9989" max="9989" width="9.140625" style="1153"/>
    <col min="9990" max="9990" width="12.85546875" style="1153" bestFit="1" customWidth="1"/>
    <col min="9991" max="9991" width="14.140625" style="1153" bestFit="1" customWidth="1"/>
    <col min="9992" max="9992" width="12.85546875" style="1153" bestFit="1" customWidth="1"/>
    <col min="9993" max="10241" width="9.140625" style="1153"/>
    <col min="10242" max="10242" width="79.140625" style="1153" customWidth="1"/>
    <col min="10243" max="10243" width="7.28515625" style="1153" bestFit="1" customWidth="1"/>
    <col min="10244" max="10244" width="11.85546875" style="1153" bestFit="1" customWidth="1"/>
    <col min="10245" max="10245" width="9.140625" style="1153"/>
    <col min="10246" max="10246" width="12.85546875" style="1153" bestFit="1" customWidth="1"/>
    <col min="10247" max="10247" width="14.140625" style="1153" bestFit="1" customWidth="1"/>
    <col min="10248" max="10248" width="12.85546875" style="1153" bestFit="1" customWidth="1"/>
    <col min="10249" max="10497" width="9.140625" style="1153"/>
    <col min="10498" max="10498" width="79.140625" style="1153" customWidth="1"/>
    <col min="10499" max="10499" width="7.28515625" style="1153" bestFit="1" customWidth="1"/>
    <col min="10500" max="10500" width="11.85546875" style="1153" bestFit="1" customWidth="1"/>
    <col min="10501" max="10501" width="9.140625" style="1153"/>
    <col min="10502" max="10502" width="12.85546875" style="1153" bestFit="1" customWidth="1"/>
    <col min="10503" max="10503" width="14.140625" style="1153" bestFit="1" customWidth="1"/>
    <col min="10504" max="10504" width="12.85546875" style="1153" bestFit="1" customWidth="1"/>
    <col min="10505" max="10753" width="9.140625" style="1153"/>
    <col min="10754" max="10754" width="79.140625" style="1153" customWidth="1"/>
    <col min="10755" max="10755" width="7.28515625" style="1153" bestFit="1" customWidth="1"/>
    <col min="10756" max="10756" width="11.85546875" style="1153" bestFit="1" customWidth="1"/>
    <col min="10757" max="10757" width="9.140625" style="1153"/>
    <col min="10758" max="10758" width="12.85546875" style="1153" bestFit="1" customWidth="1"/>
    <col min="10759" max="10759" width="14.140625" style="1153" bestFit="1" customWidth="1"/>
    <col min="10760" max="10760" width="12.85546875" style="1153" bestFit="1" customWidth="1"/>
    <col min="10761" max="11009" width="9.140625" style="1153"/>
    <col min="11010" max="11010" width="79.140625" style="1153" customWidth="1"/>
    <col min="11011" max="11011" width="7.28515625" style="1153" bestFit="1" customWidth="1"/>
    <col min="11012" max="11012" width="11.85546875" style="1153" bestFit="1" customWidth="1"/>
    <col min="11013" max="11013" width="9.140625" style="1153"/>
    <col min="11014" max="11014" width="12.85546875" style="1153" bestFit="1" customWidth="1"/>
    <col min="11015" max="11015" width="14.140625" style="1153" bestFit="1" customWidth="1"/>
    <col min="11016" max="11016" width="12.85546875" style="1153" bestFit="1" customWidth="1"/>
    <col min="11017" max="11265" width="9.140625" style="1153"/>
    <col min="11266" max="11266" width="79.140625" style="1153" customWidth="1"/>
    <col min="11267" max="11267" width="7.28515625" style="1153" bestFit="1" customWidth="1"/>
    <col min="11268" max="11268" width="11.85546875" style="1153" bestFit="1" customWidth="1"/>
    <col min="11269" max="11269" width="9.140625" style="1153"/>
    <col min="11270" max="11270" width="12.85546875" style="1153" bestFit="1" customWidth="1"/>
    <col min="11271" max="11271" width="14.140625" style="1153" bestFit="1" customWidth="1"/>
    <col min="11272" max="11272" width="12.85546875" style="1153" bestFit="1" customWidth="1"/>
    <col min="11273" max="11521" width="9.140625" style="1153"/>
    <col min="11522" max="11522" width="79.140625" style="1153" customWidth="1"/>
    <col min="11523" max="11523" width="7.28515625" style="1153" bestFit="1" customWidth="1"/>
    <col min="11524" max="11524" width="11.85546875" style="1153" bestFit="1" customWidth="1"/>
    <col min="11525" max="11525" width="9.140625" style="1153"/>
    <col min="11526" max="11526" width="12.85546875" style="1153" bestFit="1" customWidth="1"/>
    <col min="11527" max="11527" width="14.140625" style="1153" bestFit="1" customWidth="1"/>
    <col min="11528" max="11528" width="12.85546875" style="1153" bestFit="1" customWidth="1"/>
    <col min="11529" max="11777" width="9.140625" style="1153"/>
    <col min="11778" max="11778" width="79.140625" style="1153" customWidth="1"/>
    <col min="11779" max="11779" width="7.28515625" style="1153" bestFit="1" customWidth="1"/>
    <col min="11780" max="11780" width="11.85546875" style="1153" bestFit="1" customWidth="1"/>
    <col min="11781" max="11781" width="9.140625" style="1153"/>
    <col min="11782" max="11782" width="12.85546875" style="1153" bestFit="1" customWidth="1"/>
    <col min="11783" max="11783" width="14.140625" style="1153" bestFit="1" customWidth="1"/>
    <col min="11784" max="11784" width="12.85546875" style="1153" bestFit="1" customWidth="1"/>
    <col min="11785" max="12033" width="9.140625" style="1153"/>
    <col min="12034" max="12034" width="79.140625" style="1153" customWidth="1"/>
    <col min="12035" max="12035" width="7.28515625" style="1153" bestFit="1" customWidth="1"/>
    <col min="12036" max="12036" width="11.85546875" style="1153" bestFit="1" customWidth="1"/>
    <col min="12037" max="12037" width="9.140625" style="1153"/>
    <col min="12038" max="12038" width="12.85546875" style="1153" bestFit="1" customWidth="1"/>
    <col min="12039" max="12039" width="14.140625" style="1153" bestFit="1" customWidth="1"/>
    <col min="12040" max="12040" width="12.85546875" style="1153" bestFit="1" customWidth="1"/>
    <col min="12041" max="12289" width="9.140625" style="1153"/>
    <col min="12290" max="12290" width="79.140625" style="1153" customWidth="1"/>
    <col min="12291" max="12291" width="7.28515625" style="1153" bestFit="1" customWidth="1"/>
    <col min="12292" max="12292" width="11.85546875" style="1153" bestFit="1" customWidth="1"/>
    <col min="12293" max="12293" width="9.140625" style="1153"/>
    <col min="12294" max="12294" width="12.85546875" style="1153" bestFit="1" customWidth="1"/>
    <col min="12295" max="12295" width="14.140625" style="1153" bestFit="1" customWidth="1"/>
    <col min="12296" max="12296" width="12.85546875" style="1153" bestFit="1" customWidth="1"/>
    <col min="12297" max="12545" width="9.140625" style="1153"/>
    <col min="12546" max="12546" width="79.140625" style="1153" customWidth="1"/>
    <col min="12547" max="12547" width="7.28515625" style="1153" bestFit="1" customWidth="1"/>
    <col min="12548" max="12548" width="11.85546875" style="1153" bestFit="1" customWidth="1"/>
    <col min="12549" max="12549" width="9.140625" style="1153"/>
    <col min="12550" max="12550" width="12.85546875" style="1153" bestFit="1" customWidth="1"/>
    <col min="12551" max="12551" width="14.140625" style="1153" bestFit="1" customWidth="1"/>
    <col min="12552" max="12552" width="12.85546875" style="1153" bestFit="1" customWidth="1"/>
    <col min="12553" max="12801" width="9.140625" style="1153"/>
    <col min="12802" max="12802" width="79.140625" style="1153" customWidth="1"/>
    <col min="12803" max="12803" width="7.28515625" style="1153" bestFit="1" customWidth="1"/>
    <col min="12804" max="12804" width="11.85546875" style="1153" bestFit="1" customWidth="1"/>
    <col min="12805" max="12805" width="9.140625" style="1153"/>
    <col min="12806" max="12806" width="12.85546875" style="1153" bestFit="1" customWidth="1"/>
    <col min="12807" max="12807" width="14.140625" style="1153" bestFit="1" customWidth="1"/>
    <col min="12808" max="12808" width="12.85546875" style="1153" bestFit="1" customWidth="1"/>
    <col min="12809" max="13057" width="9.140625" style="1153"/>
    <col min="13058" max="13058" width="79.140625" style="1153" customWidth="1"/>
    <col min="13059" max="13059" width="7.28515625" style="1153" bestFit="1" customWidth="1"/>
    <col min="13060" max="13060" width="11.85546875" style="1153" bestFit="1" customWidth="1"/>
    <col min="13061" max="13061" width="9.140625" style="1153"/>
    <col min="13062" max="13062" width="12.85546875" style="1153" bestFit="1" customWidth="1"/>
    <col min="13063" max="13063" width="14.140625" style="1153" bestFit="1" customWidth="1"/>
    <col min="13064" max="13064" width="12.85546875" style="1153" bestFit="1" customWidth="1"/>
    <col min="13065" max="13313" width="9.140625" style="1153"/>
    <col min="13314" max="13314" width="79.140625" style="1153" customWidth="1"/>
    <col min="13315" max="13315" width="7.28515625" style="1153" bestFit="1" customWidth="1"/>
    <col min="13316" max="13316" width="11.85546875" style="1153" bestFit="1" customWidth="1"/>
    <col min="13317" max="13317" width="9.140625" style="1153"/>
    <col min="13318" max="13318" width="12.85546875" style="1153" bestFit="1" customWidth="1"/>
    <col min="13319" max="13319" width="14.140625" style="1153" bestFit="1" customWidth="1"/>
    <col min="13320" max="13320" width="12.85546875" style="1153" bestFit="1" customWidth="1"/>
    <col min="13321" max="13569" width="9.140625" style="1153"/>
    <col min="13570" max="13570" width="79.140625" style="1153" customWidth="1"/>
    <col min="13571" max="13571" width="7.28515625" style="1153" bestFit="1" customWidth="1"/>
    <col min="13572" max="13572" width="11.85546875" style="1153" bestFit="1" customWidth="1"/>
    <col min="13573" max="13573" width="9.140625" style="1153"/>
    <col min="13574" max="13574" width="12.85546875" style="1153" bestFit="1" customWidth="1"/>
    <col min="13575" max="13575" width="14.140625" style="1153" bestFit="1" customWidth="1"/>
    <col min="13576" max="13576" width="12.85546875" style="1153" bestFit="1" customWidth="1"/>
    <col min="13577" max="13825" width="9.140625" style="1153"/>
    <col min="13826" max="13826" width="79.140625" style="1153" customWidth="1"/>
    <col min="13827" max="13827" width="7.28515625" style="1153" bestFit="1" customWidth="1"/>
    <col min="13828" max="13828" width="11.85546875" style="1153" bestFit="1" customWidth="1"/>
    <col min="13829" max="13829" width="9.140625" style="1153"/>
    <col min="13830" max="13830" width="12.85546875" style="1153" bestFit="1" customWidth="1"/>
    <col min="13831" max="13831" width="14.140625" style="1153" bestFit="1" customWidth="1"/>
    <col min="13832" max="13832" width="12.85546875" style="1153" bestFit="1" customWidth="1"/>
    <col min="13833" max="14081" width="9.140625" style="1153"/>
    <col min="14082" max="14082" width="79.140625" style="1153" customWidth="1"/>
    <col min="14083" max="14083" width="7.28515625" style="1153" bestFit="1" customWidth="1"/>
    <col min="14084" max="14084" width="11.85546875" style="1153" bestFit="1" customWidth="1"/>
    <col min="14085" max="14085" width="9.140625" style="1153"/>
    <col min="14086" max="14086" width="12.85546875" style="1153" bestFit="1" customWidth="1"/>
    <col min="14087" max="14087" width="14.140625" style="1153" bestFit="1" customWidth="1"/>
    <col min="14088" max="14088" width="12.85546875" style="1153" bestFit="1" customWidth="1"/>
    <col min="14089" max="14337" width="9.140625" style="1153"/>
    <col min="14338" max="14338" width="79.140625" style="1153" customWidth="1"/>
    <col min="14339" max="14339" width="7.28515625" style="1153" bestFit="1" customWidth="1"/>
    <col min="14340" max="14340" width="11.85546875" style="1153" bestFit="1" customWidth="1"/>
    <col min="14341" max="14341" width="9.140625" style="1153"/>
    <col min="14342" max="14342" width="12.85546875" style="1153" bestFit="1" customWidth="1"/>
    <col min="14343" max="14343" width="14.140625" style="1153" bestFit="1" customWidth="1"/>
    <col min="14344" max="14344" width="12.85546875" style="1153" bestFit="1" customWidth="1"/>
    <col min="14345" max="14593" width="9.140625" style="1153"/>
    <col min="14594" max="14594" width="79.140625" style="1153" customWidth="1"/>
    <col min="14595" max="14595" width="7.28515625" style="1153" bestFit="1" customWidth="1"/>
    <col min="14596" max="14596" width="11.85546875" style="1153" bestFit="1" customWidth="1"/>
    <col min="14597" max="14597" width="9.140625" style="1153"/>
    <col min="14598" max="14598" width="12.85546875" style="1153" bestFit="1" customWidth="1"/>
    <col min="14599" max="14599" width="14.140625" style="1153" bestFit="1" customWidth="1"/>
    <col min="14600" max="14600" width="12.85546875" style="1153" bestFit="1" customWidth="1"/>
    <col min="14601" max="14849" width="9.140625" style="1153"/>
    <col min="14850" max="14850" width="79.140625" style="1153" customWidth="1"/>
    <col min="14851" max="14851" width="7.28515625" style="1153" bestFit="1" customWidth="1"/>
    <col min="14852" max="14852" width="11.85546875" style="1153" bestFit="1" customWidth="1"/>
    <col min="14853" max="14853" width="9.140625" style="1153"/>
    <col min="14854" max="14854" width="12.85546875" style="1153" bestFit="1" customWidth="1"/>
    <col min="14855" max="14855" width="14.140625" style="1153" bestFit="1" customWidth="1"/>
    <col min="14856" max="14856" width="12.85546875" style="1153" bestFit="1" customWidth="1"/>
    <col min="14857" max="15105" width="9.140625" style="1153"/>
    <col min="15106" max="15106" width="79.140625" style="1153" customWidth="1"/>
    <col min="15107" max="15107" width="7.28515625" style="1153" bestFit="1" customWidth="1"/>
    <col min="15108" max="15108" width="11.85546875" style="1153" bestFit="1" customWidth="1"/>
    <col min="15109" max="15109" width="9.140625" style="1153"/>
    <col min="15110" max="15110" width="12.85546875" style="1153" bestFit="1" customWidth="1"/>
    <col min="15111" max="15111" width="14.140625" style="1153" bestFit="1" customWidth="1"/>
    <col min="15112" max="15112" width="12.85546875" style="1153" bestFit="1" customWidth="1"/>
    <col min="15113" max="15361" width="9.140625" style="1153"/>
    <col min="15362" max="15362" width="79.140625" style="1153" customWidth="1"/>
    <col min="15363" max="15363" width="7.28515625" style="1153" bestFit="1" customWidth="1"/>
    <col min="15364" max="15364" width="11.85546875" style="1153" bestFit="1" customWidth="1"/>
    <col min="15365" max="15365" width="9.140625" style="1153"/>
    <col min="15366" max="15366" width="12.85546875" style="1153" bestFit="1" customWidth="1"/>
    <col min="15367" max="15367" width="14.140625" style="1153" bestFit="1" customWidth="1"/>
    <col min="15368" max="15368" width="12.85546875" style="1153" bestFit="1" customWidth="1"/>
    <col min="15369" max="15617" width="9.140625" style="1153"/>
    <col min="15618" max="15618" width="79.140625" style="1153" customWidth="1"/>
    <col min="15619" max="15619" width="7.28515625" style="1153" bestFit="1" customWidth="1"/>
    <col min="15620" max="15620" width="11.85546875" style="1153" bestFit="1" customWidth="1"/>
    <col min="15621" max="15621" width="9.140625" style="1153"/>
    <col min="15622" max="15622" width="12.85546875" style="1153" bestFit="1" customWidth="1"/>
    <col min="15623" max="15623" width="14.140625" style="1153" bestFit="1" customWidth="1"/>
    <col min="15624" max="15624" width="12.85546875" style="1153" bestFit="1" customWidth="1"/>
    <col min="15625" max="15873" width="9.140625" style="1153"/>
    <col min="15874" max="15874" width="79.140625" style="1153" customWidth="1"/>
    <col min="15875" max="15875" width="7.28515625" style="1153" bestFit="1" customWidth="1"/>
    <col min="15876" max="15876" width="11.85546875" style="1153" bestFit="1" customWidth="1"/>
    <col min="15877" max="15877" width="9.140625" style="1153"/>
    <col min="15878" max="15878" width="12.85546875" style="1153" bestFit="1" customWidth="1"/>
    <col min="15879" max="15879" width="14.140625" style="1153" bestFit="1" customWidth="1"/>
    <col min="15880" max="15880" width="12.85546875" style="1153" bestFit="1" customWidth="1"/>
    <col min="15881" max="16129" width="9.140625" style="1153"/>
    <col min="16130" max="16130" width="79.140625" style="1153" customWidth="1"/>
    <col min="16131" max="16131" width="7.28515625" style="1153" bestFit="1" customWidth="1"/>
    <col min="16132" max="16132" width="11.85546875" style="1153" bestFit="1" customWidth="1"/>
    <col min="16133" max="16133" width="9.140625" style="1153"/>
    <col min="16134" max="16134" width="12.85546875" style="1153" bestFit="1" customWidth="1"/>
    <col min="16135" max="16135" width="14.140625" style="1153" bestFit="1" customWidth="1"/>
    <col min="16136" max="16136" width="12.85546875" style="1153" bestFit="1" customWidth="1"/>
    <col min="16137" max="16384" width="9.140625" style="1153"/>
  </cols>
  <sheetData>
    <row r="1" spans="1:10">
      <c r="A1" s="267"/>
      <c r="B1" s="269"/>
      <c r="C1" s="269"/>
      <c r="D1" s="1151"/>
      <c r="E1" s="1151"/>
      <c r="F1" s="1151"/>
      <c r="G1" s="268"/>
      <c r="H1" s="268"/>
      <c r="I1" s="269"/>
      <c r="J1" s="1152"/>
    </row>
    <row r="2" spans="1:10">
      <c r="A2" s="1154"/>
      <c r="B2" s="269" t="s">
        <v>427</v>
      </c>
      <c r="C2" s="269"/>
      <c r="D2" s="1151"/>
      <c r="E2" s="1151"/>
      <c r="F2" s="1151"/>
      <c r="G2" s="1151"/>
      <c r="H2" s="1151"/>
      <c r="I2" s="269"/>
      <c r="J2" s="1152"/>
    </row>
    <row r="3" spans="1:10">
      <c r="A3" s="1154"/>
      <c r="B3" s="269" t="s">
        <v>428</v>
      </c>
      <c r="C3" s="269"/>
      <c r="D3" s="1151"/>
      <c r="E3" s="1151"/>
      <c r="F3" s="1151"/>
      <c r="G3" s="1151"/>
      <c r="H3" s="1151"/>
      <c r="I3" s="269"/>
      <c r="J3" s="1152"/>
    </row>
    <row r="4" spans="1:10">
      <c r="A4" s="1154"/>
      <c r="B4" s="269" t="s">
        <v>429</v>
      </c>
      <c r="C4" s="269"/>
      <c r="D4" s="1151"/>
      <c r="E4" s="1151"/>
      <c r="F4" s="1151"/>
      <c r="G4" s="1151"/>
      <c r="H4" s="1151"/>
      <c r="I4" s="269"/>
      <c r="J4" s="1152"/>
    </row>
    <row r="5" spans="1:10">
      <c r="A5" s="1154"/>
      <c r="B5" s="269" t="s">
        <v>430</v>
      </c>
      <c r="C5" s="269"/>
      <c r="D5" s="1151"/>
      <c r="E5" s="1151"/>
      <c r="F5" s="1151"/>
      <c r="G5" s="1151"/>
      <c r="H5" s="1151"/>
      <c r="I5" s="269"/>
      <c r="J5" s="1152"/>
    </row>
    <row r="6" spans="1:10">
      <c r="A6" s="1155"/>
      <c r="B6" s="1156"/>
      <c r="C6" s="1156"/>
      <c r="D6" s="1157"/>
      <c r="E6" s="1157"/>
      <c r="F6" s="1157"/>
      <c r="G6" s="1157"/>
      <c r="H6" s="1157"/>
      <c r="I6" s="269"/>
      <c r="J6" s="1152"/>
    </row>
    <row r="7" spans="1:10" ht="18">
      <c r="A7" s="1158"/>
      <c r="B7" s="1159"/>
      <c r="C7" s="1160"/>
      <c r="D7" s="1161"/>
      <c r="E7" s="1161"/>
      <c r="F7" s="1161"/>
      <c r="G7" s="1161"/>
      <c r="H7" s="1161"/>
      <c r="I7" s="269"/>
      <c r="J7" s="1152"/>
    </row>
    <row r="8" spans="1:10">
      <c r="A8" s="1154"/>
      <c r="B8" s="269"/>
      <c r="C8" s="269"/>
      <c r="D8" s="270" t="s">
        <v>431</v>
      </c>
      <c r="E8" s="271"/>
      <c r="F8" s="270" t="s">
        <v>212</v>
      </c>
      <c r="G8" s="270" t="s">
        <v>375</v>
      </c>
      <c r="H8" s="270" t="s">
        <v>25</v>
      </c>
      <c r="I8" s="269"/>
      <c r="J8" s="1152"/>
    </row>
    <row r="9" spans="1:10">
      <c r="A9" s="1154"/>
      <c r="B9" s="269"/>
      <c r="C9" s="269"/>
      <c r="D9" s="271"/>
      <c r="E9" s="271"/>
      <c r="F9" s="271"/>
      <c r="G9" s="271"/>
      <c r="H9" s="271"/>
      <c r="I9" s="269"/>
      <c r="J9" s="1152"/>
    </row>
    <row r="10" spans="1:10">
      <c r="A10" s="1162"/>
      <c r="B10" s="272" t="s">
        <v>432</v>
      </c>
      <c r="C10" s="269"/>
      <c r="D10" s="1163">
        <v>618282</v>
      </c>
      <c r="E10" s="1164"/>
      <c r="F10" s="1163">
        <v>0</v>
      </c>
      <c r="G10" s="1163">
        <v>618282</v>
      </c>
      <c r="H10" s="1163">
        <v>618282</v>
      </c>
      <c r="I10" s="269"/>
      <c r="J10" s="1152"/>
    </row>
    <row r="11" spans="1:10">
      <c r="A11" s="1162"/>
      <c r="B11" s="269"/>
      <c r="C11" s="269"/>
      <c r="D11" s="1163"/>
      <c r="E11" s="1164"/>
      <c r="F11" s="1165"/>
      <c r="G11" s="1165"/>
      <c r="H11" s="1165"/>
      <c r="I11" s="269"/>
      <c r="J11" s="1152"/>
    </row>
    <row r="12" spans="1:10">
      <c r="A12" s="1162"/>
      <c r="B12" s="272" t="s">
        <v>433</v>
      </c>
      <c r="C12" s="269"/>
      <c r="D12" s="1166">
        <v>27412784</v>
      </c>
      <c r="E12" s="1167"/>
      <c r="F12" s="1168"/>
      <c r="G12" s="1168"/>
      <c r="H12" s="1168"/>
      <c r="I12" s="269"/>
      <c r="J12" s="1152"/>
    </row>
    <row r="13" spans="1:10">
      <c r="A13" s="1162"/>
      <c r="B13" s="273"/>
      <c r="C13" s="269"/>
      <c r="D13" s="1167"/>
      <c r="E13" s="1167"/>
      <c r="F13" s="1168"/>
      <c r="G13" s="1168"/>
      <c r="H13" s="1168"/>
      <c r="I13" s="269"/>
      <c r="J13" s="1152"/>
    </row>
    <row r="14" spans="1:10">
      <c r="A14" s="1162"/>
      <c r="B14" s="274" t="s">
        <v>434</v>
      </c>
      <c r="C14" s="1169">
        <v>0.26152610721221398</v>
      </c>
      <c r="D14" s="1168"/>
      <c r="E14" s="1167"/>
      <c r="F14" s="1168">
        <v>7169158.6873692637</v>
      </c>
      <c r="G14" s="1168"/>
      <c r="H14" s="1168">
        <v>7169158.6873692637</v>
      </c>
      <c r="I14" s="269"/>
      <c r="J14" s="1152"/>
    </row>
    <row r="15" spans="1:10">
      <c r="A15" s="1162"/>
      <c r="B15" s="274"/>
      <c r="C15" s="1170"/>
      <c r="D15" s="1168"/>
      <c r="E15" s="1167"/>
      <c r="F15" s="1168"/>
      <c r="G15" s="1168"/>
      <c r="H15" s="1168"/>
      <c r="I15" s="269"/>
      <c r="J15" s="1152"/>
    </row>
    <row r="16" spans="1:10">
      <c r="A16" s="1162"/>
      <c r="B16" s="274" t="s">
        <v>435</v>
      </c>
      <c r="C16" s="1169">
        <v>3.1611819617164707E-3</v>
      </c>
      <c r="D16" s="1168"/>
      <c r="E16" s="1167"/>
      <c r="F16" s="1168"/>
      <c r="G16" s="1171">
        <v>86656.798301229879</v>
      </c>
      <c r="H16" s="1171">
        <v>86656.798301229879</v>
      </c>
      <c r="I16" s="269"/>
      <c r="J16" s="1152"/>
    </row>
    <row r="17" spans="1:10">
      <c r="A17" s="1162"/>
      <c r="B17" s="1172"/>
      <c r="C17" s="269"/>
      <c r="D17" s="1168"/>
      <c r="E17" s="1167"/>
      <c r="F17" s="1168"/>
      <c r="G17" s="1171"/>
      <c r="H17" s="1171">
        <v>0</v>
      </c>
      <c r="I17" s="269"/>
      <c r="J17" s="1152"/>
    </row>
    <row r="18" spans="1:10">
      <c r="A18" s="1162"/>
      <c r="B18" s="1173" t="s">
        <v>436</v>
      </c>
      <c r="C18" s="269"/>
      <c r="D18" s="1168"/>
      <c r="E18" s="1167"/>
      <c r="F18" s="1174">
        <v>7169158.6873692637</v>
      </c>
      <c r="G18" s="1174">
        <v>86656.798301229879</v>
      </c>
      <c r="H18" s="1174">
        <v>7255815.4856704939</v>
      </c>
      <c r="I18" s="269"/>
      <c r="J18" s="1152"/>
    </row>
    <row r="19" spans="1:10">
      <c r="A19" s="1162"/>
      <c r="B19" s="273"/>
      <c r="C19" s="269"/>
      <c r="D19" s="1151"/>
      <c r="E19" s="1161"/>
      <c r="F19" s="1175"/>
      <c r="G19" s="1176"/>
      <c r="H19" s="1176"/>
      <c r="I19" s="1177"/>
      <c r="J19" s="1152"/>
    </row>
    <row r="20" spans="1:10">
      <c r="A20" s="1162"/>
      <c r="B20" s="273" t="s">
        <v>437</v>
      </c>
      <c r="C20" s="269"/>
      <c r="D20" s="1151"/>
      <c r="E20" s="1161"/>
      <c r="F20" s="1151"/>
      <c r="G20" s="1151"/>
      <c r="H20" s="1151"/>
      <c r="I20" s="269"/>
      <c r="J20" s="1152"/>
    </row>
    <row r="21" spans="1:10">
      <c r="A21" s="1162"/>
      <c r="B21" s="272" t="s">
        <v>438</v>
      </c>
      <c r="C21" s="269"/>
      <c r="D21" s="1168">
        <v>9294613</v>
      </c>
      <c r="E21" s="1161"/>
      <c r="F21" s="1151"/>
      <c r="G21" s="1151"/>
      <c r="H21" s="1151"/>
      <c r="I21" s="269"/>
      <c r="J21" s="1152"/>
    </row>
    <row r="22" spans="1:10">
      <c r="A22" s="1162"/>
      <c r="B22" s="275" t="s">
        <v>439</v>
      </c>
      <c r="C22" s="269"/>
      <c r="D22" s="1168">
        <v>-6575</v>
      </c>
      <c r="E22" s="1178"/>
      <c r="F22" s="1151"/>
      <c r="G22" s="1151"/>
      <c r="H22" s="1151"/>
      <c r="I22" s="269"/>
      <c r="J22" s="1152"/>
    </row>
    <row r="23" spans="1:10">
      <c r="A23" s="1162"/>
      <c r="B23" s="276" t="s">
        <v>440</v>
      </c>
      <c r="C23" s="1179"/>
      <c r="D23" s="1166">
        <v>-1366126</v>
      </c>
      <c r="E23" s="1161"/>
      <c r="F23" s="1151"/>
      <c r="G23" s="1151"/>
      <c r="H23" s="1151"/>
      <c r="I23" s="269"/>
      <c r="J23" s="1152"/>
    </row>
    <row r="24" spans="1:10">
      <c r="A24" s="1162"/>
      <c r="B24" s="276" t="s">
        <v>441</v>
      </c>
      <c r="C24" s="1179"/>
      <c r="D24" s="1167">
        <v>7921912</v>
      </c>
      <c r="E24" s="1161"/>
      <c r="F24" s="1151"/>
      <c r="G24" s="1151"/>
      <c r="H24" s="1151"/>
      <c r="I24" s="269"/>
      <c r="J24" s="1152"/>
    </row>
    <row r="25" spans="1:10">
      <c r="A25" s="1162"/>
      <c r="B25" s="276"/>
      <c r="C25" s="1179"/>
      <c r="D25" s="1167"/>
      <c r="E25" s="1161"/>
      <c r="F25" s="1151"/>
      <c r="G25" s="1151"/>
      <c r="H25" s="1151"/>
      <c r="I25" s="269"/>
      <c r="J25" s="1152"/>
    </row>
    <row r="26" spans="1:10">
      <c r="A26" s="1162"/>
      <c r="B26" s="276" t="s">
        <v>442</v>
      </c>
      <c r="C26" s="1179"/>
      <c r="D26" s="1161"/>
      <c r="E26" s="1161"/>
      <c r="F26" s="1151"/>
      <c r="G26" s="1151"/>
      <c r="H26" s="1151"/>
      <c r="I26" s="269"/>
      <c r="J26" s="1152"/>
    </row>
    <row r="27" spans="1:10">
      <c r="A27" s="1162"/>
      <c r="B27" s="277" t="s">
        <v>443</v>
      </c>
      <c r="C27" s="1151"/>
      <c r="D27" s="1151"/>
      <c r="E27" s="1161"/>
      <c r="F27" s="1168"/>
      <c r="G27" s="1168">
        <v>0</v>
      </c>
      <c r="H27" s="1168">
        <v>0</v>
      </c>
      <c r="I27" s="269"/>
      <c r="J27" s="1152"/>
    </row>
    <row r="28" spans="1:10">
      <c r="A28" s="1162"/>
      <c r="B28" s="277" t="s">
        <v>375</v>
      </c>
      <c r="C28" s="1161"/>
      <c r="D28" s="1167">
        <v>2237628.376934466</v>
      </c>
      <c r="E28" s="1167"/>
      <c r="F28" s="1168"/>
      <c r="G28" s="1168">
        <v>2237628.376934466</v>
      </c>
      <c r="H28" s="1168">
        <v>2237628.376934466</v>
      </c>
      <c r="I28" s="269"/>
      <c r="J28" s="1152"/>
    </row>
    <row r="29" spans="1:10">
      <c r="A29" s="1162"/>
      <c r="B29" s="277" t="s">
        <v>444</v>
      </c>
      <c r="C29" s="1169">
        <v>0.88998837945505249</v>
      </c>
      <c r="D29" s="1168">
        <v>7050409.623065534</v>
      </c>
      <c r="E29" s="1167"/>
      <c r="F29" s="1168">
        <v>7050409.623065534</v>
      </c>
      <c r="G29" s="1168"/>
      <c r="H29" s="1168">
        <v>7050409.623065534</v>
      </c>
      <c r="I29" s="269"/>
      <c r="J29" s="1152"/>
    </row>
    <row r="30" spans="1:10">
      <c r="A30" s="1162"/>
      <c r="B30" s="269"/>
      <c r="C30" s="1180"/>
      <c r="D30" s="1157"/>
      <c r="E30" s="1161"/>
      <c r="F30" s="1157">
        <v>0</v>
      </c>
      <c r="G30" s="1157">
        <v>0</v>
      </c>
      <c r="H30" s="1157">
        <v>0</v>
      </c>
      <c r="I30" s="269"/>
      <c r="J30" s="1152"/>
    </row>
    <row r="31" spans="1:10">
      <c r="A31" s="1162"/>
      <c r="B31" s="1173" t="s">
        <v>445</v>
      </c>
      <c r="C31" s="1181"/>
      <c r="D31" s="1163">
        <v>9288038</v>
      </c>
      <c r="E31" s="1164"/>
      <c r="F31" s="1167">
        <v>7050409.623065534</v>
      </c>
      <c r="G31" s="1167">
        <v>2237628.376934466</v>
      </c>
      <c r="H31" s="1167">
        <v>9288038</v>
      </c>
      <c r="I31" s="269"/>
      <c r="J31" s="1152"/>
    </row>
    <row r="32" spans="1:10">
      <c r="A32" s="1162"/>
      <c r="B32" s="269"/>
      <c r="C32" s="1181"/>
      <c r="D32" s="1163"/>
      <c r="E32" s="1163"/>
      <c r="F32" s="1165"/>
      <c r="G32" s="1165"/>
      <c r="H32" s="1165"/>
      <c r="I32" s="269"/>
      <c r="J32" s="1152"/>
    </row>
    <row r="33" spans="1:10">
      <c r="A33" s="1162"/>
      <c r="B33" s="269"/>
      <c r="C33" s="269"/>
      <c r="D33" s="1182"/>
      <c r="E33" s="1182"/>
      <c r="F33" s="1164"/>
      <c r="G33" s="1163"/>
      <c r="H33" s="1163"/>
      <c r="I33" s="269"/>
      <c r="J33" s="1152"/>
    </row>
    <row r="34" spans="1:10" ht="13.5" thickBot="1">
      <c r="A34" s="1162"/>
      <c r="B34" s="273" t="s">
        <v>446</v>
      </c>
      <c r="C34" s="269"/>
      <c r="D34" s="1168"/>
      <c r="E34" s="1168"/>
      <c r="F34" s="1183">
        <v>14219568.310434798</v>
      </c>
      <c r="G34" s="1183">
        <v>2942567.1752356957</v>
      </c>
      <c r="H34" s="1183">
        <v>17162135.485670492</v>
      </c>
      <c r="I34" s="269"/>
      <c r="J34" s="1152"/>
    </row>
    <row r="35" spans="1:10" ht="13.5" thickTop="1">
      <c r="A35" s="1162"/>
      <c r="B35" s="269"/>
      <c r="C35" s="269"/>
      <c r="D35" s="1151"/>
      <c r="E35" s="1151"/>
      <c r="F35" s="1184"/>
      <c r="G35" s="1184"/>
      <c r="H35" s="1184"/>
      <c r="I35" s="269"/>
      <c r="J35" s="1152"/>
    </row>
    <row r="36" spans="1:10" ht="15.75">
      <c r="A36" s="1154"/>
      <c r="B36" s="1350" t="s">
        <v>447</v>
      </c>
      <c r="C36" s="1350"/>
      <c r="D36" s="1350"/>
      <c r="E36" s="1151"/>
      <c r="F36" s="1184"/>
      <c r="G36" s="1184"/>
      <c r="H36" s="1184"/>
      <c r="I36" s="269"/>
      <c r="J36" s="1152"/>
    </row>
    <row r="37" spans="1:10">
      <c r="A37" s="1154"/>
      <c r="B37" s="269"/>
      <c r="C37" s="269"/>
      <c r="D37" s="1151"/>
      <c r="E37" s="1151"/>
      <c r="F37" s="1184"/>
      <c r="G37" s="1184"/>
      <c r="H37" s="1184"/>
      <c r="I37" s="269"/>
      <c r="J37" s="1152"/>
    </row>
    <row r="38" spans="1:10">
      <c r="A38" s="278"/>
      <c r="B38" s="269"/>
      <c r="C38" s="269"/>
      <c r="D38" s="1151"/>
      <c r="E38" s="1151"/>
      <c r="F38" s="1151"/>
      <c r="G38" s="1151"/>
      <c r="H38" s="1151"/>
      <c r="I38" s="269"/>
      <c r="J38" s="1152"/>
    </row>
    <row r="39" spans="1:10">
      <c r="A39" s="1154"/>
      <c r="B39" s="269"/>
      <c r="C39" s="269"/>
      <c r="D39" s="1151"/>
      <c r="E39" s="1151"/>
      <c r="F39" s="1151"/>
      <c r="G39" s="1151"/>
      <c r="H39" s="1151"/>
      <c r="I39" s="269"/>
      <c r="J39" s="1152"/>
    </row>
    <row r="40" spans="1:10">
      <c r="A40" s="1185"/>
      <c r="B40" s="269"/>
      <c r="C40" s="269"/>
      <c r="D40" s="1151"/>
      <c r="E40" s="1151"/>
      <c r="F40" s="1151"/>
      <c r="G40" s="279"/>
      <c r="H40" s="279"/>
      <c r="I40" s="1160"/>
      <c r="J40" s="1186"/>
    </row>
    <row r="41" spans="1:10">
      <c r="A41" s="1185"/>
      <c r="B41" s="269"/>
      <c r="C41" s="269"/>
      <c r="D41" s="1151"/>
      <c r="E41" s="1151"/>
      <c r="F41" s="1151"/>
      <c r="G41" s="279"/>
      <c r="H41" s="279"/>
      <c r="I41" s="1160"/>
      <c r="J41" s="1186"/>
    </row>
    <row r="42" spans="1:10">
      <c r="A42" s="1185"/>
      <c r="B42" s="269"/>
      <c r="C42" s="269"/>
      <c r="D42" s="1151"/>
      <c r="E42" s="1151"/>
      <c r="F42" s="1151"/>
      <c r="G42" s="279"/>
      <c r="H42" s="279"/>
      <c r="I42" s="1160"/>
      <c r="J42" s="1186"/>
    </row>
    <row r="43" spans="1:10">
      <c r="A43" s="1185"/>
      <c r="B43" s="269"/>
      <c r="C43" s="269"/>
      <c r="D43" s="1151"/>
      <c r="E43" s="1151"/>
      <c r="F43" s="1151"/>
      <c r="G43" s="280"/>
      <c r="H43" s="280"/>
      <c r="I43" s="1160"/>
      <c r="J43" s="1186"/>
    </row>
  </sheetData>
  <mergeCells count="1">
    <mergeCell ref="B36:D3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G64"/>
  <sheetViews>
    <sheetView topLeftCell="B25" workbookViewId="0">
      <selection activeCell="D14" sqref="D14"/>
    </sheetView>
  </sheetViews>
  <sheetFormatPr defaultRowHeight="15"/>
  <cols>
    <col min="1" max="1" width="9.140625" style="451"/>
    <col min="2" max="2" width="43" style="450" bestFit="1" customWidth="1"/>
    <col min="3" max="3" width="17.42578125" style="449" bestFit="1" customWidth="1"/>
    <col min="4" max="4" width="14.28515625" style="449" bestFit="1" customWidth="1"/>
    <col min="5" max="5" width="15.140625" style="449" bestFit="1" customWidth="1"/>
    <col min="6" max="6" width="13.85546875" style="449" bestFit="1" customWidth="1"/>
    <col min="7" max="7" width="14.7109375" style="449" customWidth="1"/>
    <col min="8" max="16384" width="9.140625" style="449"/>
  </cols>
  <sheetData>
    <row r="1" spans="1:7">
      <c r="A1" s="450"/>
      <c r="C1" s="450"/>
      <c r="D1" s="450"/>
      <c r="E1" s="450"/>
      <c r="F1" s="450"/>
      <c r="G1" s="502" t="s">
        <v>360</v>
      </c>
    </row>
    <row r="2" spans="1:7" ht="15.75" thickBot="1">
      <c r="A2" s="450"/>
      <c r="C2" s="450"/>
      <c r="D2" s="450"/>
      <c r="E2" s="450"/>
      <c r="F2" s="450"/>
      <c r="G2" s="502" t="s">
        <v>592</v>
      </c>
    </row>
    <row r="3" spans="1:7" ht="15.75" thickBot="1">
      <c r="A3" s="486"/>
      <c r="C3" s="486"/>
      <c r="D3" s="486"/>
      <c r="E3" s="486"/>
      <c r="F3" s="488"/>
      <c r="G3" s="501" t="s">
        <v>591</v>
      </c>
    </row>
    <row r="4" spans="1:7">
      <c r="A4" s="486"/>
      <c r="B4" s="486"/>
      <c r="C4" s="500"/>
      <c r="D4" s="500"/>
      <c r="E4" s="500"/>
      <c r="F4" s="488"/>
      <c r="G4" s="488"/>
    </row>
    <row r="5" spans="1:7">
      <c r="A5" s="499" t="s">
        <v>590</v>
      </c>
      <c r="B5" s="498"/>
      <c r="C5" s="497"/>
      <c r="D5" s="499"/>
      <c r="E5" s="499"/>
      <c r="F5" s="499"/>
      <c r="G5" s="499"/>
    </row>
    <row r="6" spans="1:7">
      <c r="A6" s="499" t="s">
        <v>589</v>
      </c>
      <c r="B6" s="498"/>
      <c r="C6" s="497"/>
      <c r="D6" s="499"/>
      <c r="E6" s="499"/>
      <c r="F6" s="499"/>
      <c r="G6" s="499"/>
    </row>
    <row r="7" spans="1:7">
      <c r="A7" s="495" t="s">
        <v>588</v>
      </c>
      <c r="B7" s="498"/>
      <c r="C7" s="497"/>
      <c r="D7" s="495"/>
      <c r="E7" s="495"/>
      <c r="F7" s="495"/>
      <c r="G7" s="495"/>
    </row>
    <row r="8" spans="1:7">
      <c r="A8" s="486"/>
      <c r="B8" s="496"/>
      <c r="C8" s="495"/>
      <c r="D8" s="495"/>
      <c r="E8" s="495"/>
      <c r="F8" s="495"/>
      <c r="G8" s="495"/>
    </row>
    <row r="9" spans="1:7">
      <c r="A9" s="494"/>
      <c r="B9" s="486"/>
      <c r="C9" s="486"/>
      <c r="D9" s="486"/>
      <c r="E9" s="486"/>
      <c r="F9" s="486"/>
      <c r="G9" s="486"/>
    </row>
    <row r="10" spans="1:7">
      <c r="A10" s="490"/>
      <c r="B10" s="491"/>
      <c r="C10" s="493"/>
      <c r="D10" s="492" t="s">
        <v>587</v>
      </c>
      <c r="E10" s="492" t="s">
        <v>587</v>
      </c>
      <c r="F10" s="492" t="s">
        <v>587</v>
      </c>
      <c r="G10" s="492" t="s">
        <v>587</v>
      </c>
    </row>
    <row r="11" spans="1:7">
      <c r="A11" s="490"/>
      <c r="B11" s="491"/>
      <c r="C11" s="489"/>
      <c r="D11" s="489"/>
      <c r="E11" s="489" t="s">
        <v>109</v>
      </c>
      <c r="F11" s="489" t="s">
        <v>586</v>
      </c>
      <c r="G11" s="489" t="s">
        <v>585</v>
      </c>
    </row>
    <row r="12" spans="1:7">
      <c r="A12" s="490"/>
      <c r="B12" s="486"/>
      <c r="C12" s="489" t="s">
        <v>584</v>
      </c>
      <c r="D12" s="489" t="s">
        <v>335</v>
      </c>
      <c r="E12" s="489" t="s">
        <v>583</v>
      </c>
      <c r="F12" s="489" t="s">
        <v>582</v>
      </c>
      <c r="G12" s="489" t="s">
        <v>22</v>
      </c>
    </row>
    <row r="13" spans="1:7">
      <c r="A13" s="487" t="s">
        <v>13</v>
      </c>
      <c r="B13" s="486"/>
      <c r="C13" s="488" t="s">
        <v>581</v>
      </c>
      <c r="D13" s="488" t="s">
        <v>580</v>
      </c>
      <c r="E13" s="488" t="s">
        <v>579</v>
      </c>
      <c r="F13" s="488" t="s">
        <v>578</v>
      </c>
      <c r="G13" s="488" t="s">
        <v>577</v>
      </c>
    </row>
    <row r="14" spans="1:7">
      <c r="A14" s="487" t="s">
        <v>15</v>
      </c>
      <c r="B14" s="486"/>
      <c r="C14" s="485"/>
      <c r="D14" s="485"/>
      <c r="E14" s="485"/>
      <c r="F14" s="485"/>
      <c r="G14" s="485"/>
    </row>
    <row r="15" spans="1:7">
      <c r="A15" s="484" t="s">
        <v>576</v>
      </c>
      <c r="B15" s="485"/>
      <c r="C15" s="484" t="s">
        <v>576</v>
      </c>
      <c r="D15" s="484" t="s">
        <v>576</v>
      </c>
      <c r="E15" s="484" t="s">
        <v>576</v>
      </c>
      <c r="F15" s="484" t="s">
        <v>576</v>
      </c>
      <c r="G15" s="484" t="s">
        <v>576</v>
      </c>
    </row>
    <row r="16" spans="1:7">
      <c r="A16" s="452">
        <v>1</v>
      </c>
      <c r="B16" s="460" t="s">
        <v>575</v>
      </c>
      <c r="C16" s="459">
        <v>2042334319.1199901</v>
      </c>
      <c r="D16" s="459">
        <v>-65220782.260431349</v>
      </c>
      <c r="E16" s="459">
        <v>1977113536.8595588</v>
      </c>
      <c r="F16" s="464">
        <v>62795830</v>
      </c>
      <c r="G16" s="464">
        <v>2039909366.8595588</v>
      </c>
    </row>
    <row r="17" spans="1:7">
      <c r="A17" s="452">
        <v>2</v>
      </c>
      <c r="B17" s="460" t="s">
        <v>574</v>
      </c>
      <c r="C17" s="467">
        <v>350182.38</v>
      </c>
      <c r="D17" s="462">
        <v>867565.1399999999</v>
      </c>
      <c r="E17" s="462">
        <v>1217747.52</v>
      </c>
      <c r="F17" s="467">
        <v>523539</v>
      </c>
      <c r="G17" s="467">
        <v>1741286.52</v>
      </c>
    </row>
    <row r="18" spans="1:7">
      <c r="A18" s="452">
        <v>3</v>
      </c>
      <c r="B18" s="460" t="s">
        <v>573</v>
      </c>
      <c r="C18" s="467">
        <v>201262557</v>
      </c>
      <c r="D18" s="480">
        <v>-161098833.64355522</v>
      </c>
      <c r="E18" s="480">
        <v>40163723.356444776</v>
      </c>
      <c r="F18" s="467"/>
      <c r="G18" s="472">
        <v>40163723.356444776</v>
      </c>
    </row>
    <row r="19" spans="1:7">
      <c r="A19" s="452">
        <v>4</v>
      </c>
      <c r="B19" s="460" t="s">
        <v>572</v>
      </c>
      <c r="C19" s="479">
        <v>30706332.759999901</v>
      </c>
      <c r="D19" s="483">
        <v>8313874.8576598689</v>
      </c>
      <c r="E19" s="483">
        <v>39020207.61765977</v>
      </c>
      <c r="F19" s="479"/>
      <c r="G19" s="482">
        <v>39020207.61765977</v>
      </c>
    </row>
    <row r="20" spans="1:7">
      <c r="A20" s="452">
        <v>5</v>
      </c>
      <c r="B20" s="460" t="s">
        <v>571</v>
      </c>
      <c r="C20" s="477">
        <v>2274653391.2599902</v>
      </c>
      <c r="D20" s="478">
        <v>-217138175.90632671</v>
      </c>
      <c r="E20" s="478">
        <v>2057515215.3536634</v>
      </c>
      <c r="F20" s="476">
        <v>63319369</v>
      </c>
      <c r="G20" s="476">
        <v>2120834584.3536634</v>
      </c>
    </row>
    <row r="21" spans="1:7">
      <c r="A21" s="452">
        <v>6</v>
      </c>
      <c r="B21" s="460" t="s">
        <v>570</v>
      </c>
      <c r="C21" s="467"/>
      <c r="D21" s="481"/>
      <c r="E21" s="481"/>
      <c r="F21" s="467"/>
      <c r="G21" s="467"/>
    </row>
    <row r="22" spans="1:7">
      <c r="A22" s="452">
        <v>7</v>
      </c>
      <c r="C22" s="467"/>
      <c r="D22" s="481"/>
      <c r="E22" s="481"/>
      <c r="F22" s="467"/>
      <c r="G22" s="467"/>
    </row>
    <row r="23" spans="1:7">
      <c r="A23" s="452">
        <v>8</v>
      </c>
      <c r="B23" s="460" t="s">
        <v>569</v>
      </c>
      <c r="C23" s="467"/>
      <c r="D23" s="450"/>
      <c r="E23" s="450"/>
      <c r="F23" s="467"/>
      <c r="G23" s="467"/>
    </row>
    <row r="24" spans="1:7">
      <c r="A24" s="452">
        <v>9</v>
      </c>
      <c r="C24" s="467"/>
      <c r="D24" s="481"/>
      <c r="E24" s="481"/>
      <c r="F24" s="467"/>
      <c r="G24" s="467"/>
    </row>
    <row r="25" spans="1:7">
      <c r="A25" s="452">
        <v>10</v>
      </c>
      <c r="B25" s="460" t="s">
        <v>568</v>
      </c>
      <c r="C25" s="459">
        <v>268147071.16</v>
      </c>
      <c r="D25" s="464">
        <v>-139012.45670068974</v>
      </c>
      <c r="E25" s="464">
        <v>268008058.70329931</v>
      </c>
      <c r="F25" s="459">
        <v>0</v>
      </c>
      <c r="G25" s="464">
        <v>268008058.70329931</v>
      </c>
    </row>
    <row r="26" spans="1:7">
      <c r="A26" s="452">
        <v>11</v>
      </c>
      <c r="B26" s="460" t="s">
        <v>567</v>
      </c>
      <c r="C26" s="467">
        <v>832711096.74000001</v>
      </c>
      <c r="D26" s="480">
        <v>-357662572.39539248</v>
      </c>
      <c r="E26" s="480">
        <v>475048524.34460753</v>
      </c>
      <c r="F26" s="467"/>
      <c r="G26" s="472">
        <v>475048524.34460753</v>
      </c>
    </row>
    <row r="27" spans="1:7">
      <c r="A27" s="452">
        <v>12</v>
      </c>
      <c r="B27" s="460" t="s">
        <v>566</v>
      </c>
      <c r="C27" s="467">
        <v>78564669.039999902</v>
      </c>
      <c r="D27" s="480">
        <v>11825943.416232839</v>
      </c>
      <c r="E27" s="480">
        <v>90390612.456232741</v>
      </c>
      <c r="F27" s="467"/>
      <c r="G27" s="472">
        <v>90390612.456232741</v>
      </c>
    </row>
    <row r="28" spans="1:7">
      <c r="A28" s="452">
        <v>13</v>
      </c>
      <c r="B28" s="460" t="s">
        <v>565</v>
      </c>
      <c r="C28" s="479">
        <v>-75109150.280000001</v>
      </c>
      <c r="D28" s="470">
        <v>75109150.280000001</v>
      </c>
      <c r="E28" s="470">
        <v>0</v>
      </c>
      <c r="F28" s="479"/>
      <c r="G28" s="479">
        <v>0</v>
      </c>
    </row>
    <row r="29" spans="1:7">
      <c r="A29" s="452">
        <v>14</v>
      </c>
      <c r="B29" s="450" t="s">
        <v>564</v>
      </c>
      <c r="C29" s="477">
        <v>1104313686.6600001</v>
      </c>
      <c r="D29" s="478">
        <v>-270866491.1558603</v>
      </c>
      <c r="E29" s="478">
        <v>833447195.50413966</v>
      </c>
      <c r="F29" s="477">
        <v>0</v>
      </c>
      <c r="G29" s="476">
        <v>833447195.50413966</v>
      </c>
    </row>
    <row r="30" spans="1:7">
      <c r="A30" s="452">
        <v>15</v>
      </c>
      <c r="B30" s="460" t="s">
        <v>563</v>
      </c>
      <c r="C30" s="467"/>
      <c r="D30" s="475"/>
      <c r="E30" s="475"/>
      <c r="F30" s="467"/>
      <c r="G30" s="467"/>
    </row>
    <row r="31" spans="1:7">
      <c r="A31" s="452">
        <v>16</v>
      </c>
      <c r="B31" s="460"/>
      <c r="C31" s="459">
        <v>102409191.68000001</v>
      </c>
      <c r="D31" s="464">
        <v>21932741.686042137</v>
      </c>
      <c r="E31" s="464">
        <v>124341933.36604214</v>
      </c>
      <c r="F31" s="459">
        <v>0</v>
      </c>
      <c r="G31" s="464">
        <v>124341933.36604214</v>
      </c>
    </row>
    <row r="32" spans="1:7">
      <c r="A32" s="452">
        <v>17</v>
      </c>
      <c r="B32" s="474" t="s">
        <v>562</v>
      </c>
      <c r="C32" s="467">
        <v>11865442.939999999</v>
      </c>
      <c r="D32" s="473">
        <v>81664.961830121174</v>
      </c>
      <c r="E32" s="473">
        <v>11947107.90183012</v>
      </c>
      <c r="F32" s="467"/>
      <c r="G32" s="473">
        <v>11947107.90183012</v>
      </c>
    </row>
    <row r="33" spans="1:7">
      <c r="A33" s="452">
        <v>18</v>
      </c>
      <c r="B33" s="460" t="s">
        <v>561</v>
      </c>
      <c r="C33" s="467">
        <v>82924735.199999794</v>
      </c>
      <c r="D33" s="473">
        <v>-1367811.2605473793</v>
      </c>
      <c r="E33" s="473">
        <v>81556923.93945241</v>
      </c>
      <c r="F33" s="467"/>
      <c r="G33" s="473">
        <v>81556923.93945241</v>
      </c>
    </row>
    <row r="34" spans="1:7">
      <c r="A34" s="452">
        <v>19</v>
      </c>
      <c r="B34" s="460" t="s">
        <v>560</v>
      </c>
      <c r="C34" s="467">
        <v>50172085.519204006</v>
      </c>
      <c r="D34" s="473">
        <v>-2695192.9112177812</v>
      </c>
      <c r="E34" s="473">
        <v>47476892.607986227</v>
      </c>
      <c r="F34" s="472">
        <v>281391.27583599999</v>
      </c>
      <c r="G34" s="471">
        <v>47758283.883822225</v>
      </c>
    </row>
    <row r="35" spans="1:7">
      <c r="A35" s="452">
        <v>20</v>
      </c>
      <c r="B35" s="460" t="s">
        <v>559</v>
      </c>
      <c r="C35" s="467">
        <v>13431631.961951999</v>
      </c>
      <c r="D35" s="473">
        <v>-11734878.461308487</v>
      </c>
      <c r="E35" s="473">
        <v>1696753.5006435122</v>
      </c>
      <c r="F35" s="467"/>
      <c r="G35" s="473">
        <v>1696753.5006435122</v>
      </c>
    </row>
    <row r="36" spans="1:7">
      <c r="A36" s="452">
        <v>21</v>
      </c>
      <c r="B36" s="460" t="s">
        <v>558</v>
      </c>
      <c r="C36" s="467">
        <v>75336909.450000003</v>
      </c>
      <c r="D36" s="473">
        <v>-75334320</v>
      </c>
      <c r="E36" s="473">
        <v>2589.4500000029802</v>
      </c>
      <c r="F36" s="467"/>
      <c r="G36" s="467">
        <v>2589.4500000029802</v>
      </c>
    </row>
    <row r="37" spans="1:7">
      <c r="A37" s="452">
        <v>22</v>
      </c>
      <c r="B37" s="460" t="s">
        <v>557</v>
      </c>
      <c r="C37" s="467">
        <v>94643935.078651905</v>
      </c>
      <c r="D37" s="473">
        <v>5227224.6363841202</v>
      </c>
      <c r="E37" s="473">
        <v>99871159.71503602</v>
      </c>
      <c r="F37" s="472">
        <v>126638.738</v>
      </c>
      <c r="G37" s="471">
        <v>99997798.453036025</v>
      </c>
    </row>
    <row r="38" spans="1:7">
      <c r="A38" s="452">
        <v>23</v>
      </c>
      <c r="B38" s="460" t="s">
        <v>556</v>
      </c>
      <c r="C38" s="467">
        <v>190245449.44014102</v>
      </c>
      <c r="D38" s="473">
        <v>29478180.117284279</v>
      </c>
      <c r="E38" s="473">
        <v>219723629.55742529</v>
      </c>
      <c r="F38" s="467"/>
      <c r="G38" s="473">
        <v>219723629.55742529</v>
      </c>
    </row>
    <row r="39" spans="1:7">
      <c r="A39" s="452">
        <v>24</v>
      </c>
      <c r="B39" s="460" t="s">
        <v>423</v>
      </c>
      <c r="C39" s="467">
        <v>40184320.893569</v>
      </c>
      <c r="D39" s="473">
        <v>-236432.50976609049</v>
      </c>
      <c r="E39" s="473">
        <v>39947888.383802913</v>
      </c>
      <c r="F39" s="467"/>
      <c r="G39" s="473">
        <v>39947888.383802913</v>
      </c>
    </row>
    <row r="40" spans="1:7">
      <c r="A40" s="452">
        <v>25</v>
      </c>
      <c r="B40" s="460" t="s">
        <v>555</v>
      </c>
      <c r="C40" s="467">
        <v>17493030.989999998</v>
      </c>
      <c r="D40" s="473">
        <v>-552298.44895396219</v>
      </c>
      <c r="E40" s="473">
        <v>16940732.541046035</v>
      </c>
      <c r="F40" s="467"/>
      <c r="G40" s="473">
        <v>16940732.541046035</v>
      </c>
    </row>
    <row r="41" spans="1:7">
      <c r="A41" s="452">
        <v>26</v>
      </c>
      <c r="B41" s="474" t="s">
        <v>554</v>
      </c>
      <c r="C41" s="467">
        <v>30169560.109999999</v>
      </c>
      <c r="D41" s="471">
        <v>-22107297.795346458</v>
      </c>
      <c r="E41" s="471">
        <v>8062262.3146535419</v>
      </c>
      <c r="F41" s="467"/>
      <c r="G41" s="471">
        <v>8062262.3146535419</v>
      </c>
    </row>
    <row r="42" spans="1:7">
      <c r="A42" s="452">
        <v>27</v>
      </c>
      <c r="B42" s="460" t="s">
        <v>553</v>
      </c>
      <c r="C42" s="467">
        <v>166953096.89999899</v>
      </c>
      <c r="D42" s="473">
        <v>-166953096.89999899</v>
      </c>
      <c r="E42" s="473">
        <v>0</v>
      </c>
      <c r="F42" s="467"/>
      <c r="G42" s="473">
        <v>0</v>
      </c>
    </row>
    <row r="43" spans="1:7">
      <c r="A43" s="452">
        <v>28</v>
      </c>
      <c r="B43" s="450" t="s">
        <v>552</v>
      </c>
      <c r="C43" s="467">
        <v>193255906.60698599</v>
      </c>
      <c r="D43" s="471">
        <v>-69040956.333849013</v>
      </c>
      <c r="E43" s="471">
        <v>124214950.27313697</v>
      </c>
      <c r="F43" s="472">
        <v>2441468.2299020002</v>
      </c>
      <c r="G43" s="471">
        <v>126656418.50303897</v>
      </c>
    </row>
    <row r="44" spans="1:7">
      <c r="A44" s="452">
        <v>29</v>
      </c>
      <c r="B44" s="460" t="s">
        <v>551</v>
      </c>
      <c r="C44" s="467">
        <v>16263334</v>
      </c>
      <c r="D44" s="471">
        <v>-75691913.975518629</v>
      </c>
      <c r="E44" s="471">
        <v>-59428579.975518629</v>
      </c>
      <c r="F44" s="472">
        <v>21164435.768881001</v>
      </c>
      <c r="G44" s="471">
        <v>-38264144.206637628</v>
      </c>
    </row>
    <row r="45" spans="1:7">
      <c r="A45" s="452">
        <v>30</v>
      </c>
      <c r="B45" s="460" t="s">
        <v>550</v>
      </c>
      <c r="C45" s="467">
        <v>-32436237.480999999</v>
      </c>
      <c r="D45" s="470">
        <v>200902070.79421562</v>
      </c>
      <c r="E45" s="470">
        <v>168465833.31321561</v>
      </c>
      <c r="F45" s="467"/>
      <c r="G45" s="470">
        <v>168465833.31321561</v>
      </c>
    </row>
    <row r="46" spans="1:7">
      <c r="A46" s="452">
        <v>31</v>
      </c>
      <c r="B46" s="450" t="s">
        <v>549</v>
      </c>
      <c r="C46" s="469">
        <v>2157226079.9495025</v>
      </c>
      <c r="D46" s="468">
        <v>-438958807.55661076</v>
      </c>
      <c r="E46" s="468">
        <v>1718267272.3928919</v>
      </c>
      <c r="F46" s="468">
        <v>24013934.012619</v>
      </c>
      <c r="G46" s="468">
        <v>1742281206.4055109</v>
      </c>
    </row>
    <row r="47" spans="1:7">
      <c r="A47" s="452">
        <v>32</v>
      </c>
      <c r="B47" s="460" t="s">
        <v>548</v>
      </c>
      <c r="C47" s="467"/>
      <c r="D47" s="466"/>
      <c r="E47" s="466"/>
      <c r="F47" s="467"/>
      <c r="G47" s="466"/>
    </row>
    <row r="48" spans="1:7">
      <c r="A48" s="452">
        <v>33</v>
      </c>
      <c r="C48" s="459">
        <v>117427311.31048775</v>
      </c>
      <c r="D48" s="464">
        <v>221820631.65028405</v>
      </c>
      <c r="E48" s="464">
        <v>339247942.96077156</v>
      </c>
      <c r="F48" s="464">
        <v>39305434.987380996</v>
      </c>
      <c r="G48" s="464">
        <v>378553377.94815254</v>
      </c>
    </row>
    <row r="49" spans="1:7">
      <c r="A49" s="452">
        <v>34</v>
      </c>
      <c r="B49" s="460" t="s">
        <v>547</v>
      </c>
      <c r="C49" s="465"/>
      <c r="D49" s="465"/>
      <c r="E49" s="465" t="s">
        <v>1</v>
      </c>
      <c r="F49" s="465"/>
      <c r="G49" s="465" t="s">
        <v>1</v>
      </c>
    </row>
    <row r="50" spans="1:7">
      <c r="A50" s="452">
        <v>35</v>
      </c>
      <c r="C50" s="459">
        <v>4100870912.6820273</v>
      </c>
      <c r="D50" s="464">
        <v>752377514.5862937</v>
      </c>
      <c r="E50" s="464">
        <v>4853248427</v>
      </c>
      <c r="F50" s="459">
        <v>0</v>
      </c>
      <c r="G50" s="464">
        <v>4853248427</v>
      </c>
    </row>
    <row r="51" spans="1:7">
      <c r="A51" s="452">
        <v>36</v>
      </c>
      <c r="B51" s="460" t="s">
        <v>546</v>
      </c>
      <c r="C51" s="459"/>
      <c r="D51" s="459"/>
      <c r="E51" s="459"/>
      <c r="F51" s="459"/>
      <c r="G51" s="459"/>
    </row>
    <row r="52" spans="1:7">
      <c r="A52" s="452">
        <v>37</v>
      </c>
      <c r="C52" s="463">
        <v>2.8634725113473185E-2</v>
      </c>
      <c r="D52" s="462"/>
      <c r="E52" s="461">
        <v>6.9901211129732993E-2</v>
      </c>
      <c r="F52" s="462"/>
      <c r="G52" s="461">
        <v>7.8000000132313965E-2</v>
      </c>
    </row>
    <row r="53" spans="1:7">
      <c r="A53" s="452">
        <v>38</v>
      </c>
      <c r="B53" s="460" t="s">
        <v>545</v>
      </c>
      <c r="C53" s="459"/>
      <c r="D53" s="459"/>
      <c r="E53" s="459"/>
      <c r="F53" s="459" t="s">
        <v>1</v>
      </c>
      <c r="G53" s="459"/>
    </row>
    <row r="54" spans="1:7">
      <c r="A54" s="452">
        <v>39</v>
      </c>
      <c r="C54" s="459"/>
      <c r="D54" s="459"/>
      <c r="E54" s="459"/>
      <c r="F54" s="459" t="s">
        <v>1</v>
      </c>
      <c r="G54" s="459"/>
    </row>
    <row r="55" spans="1:7">
      <c r="A55" s="452">
        <v>40</v>
      </c>
      <c r="B55" s="450" t="s">
        <v>19</v>
      </c>
      <c r="C55" s="459">
        <v>7157671290.748807</v>
      </c>
      <c r="D55" s="459">
        <v>690844482.29477429</v>
      </c>
      <c r="E55" s="459">
        <v>7848515773.043581</v>
      </c>
      <c r="F55" s="459"/>
      <c r="G55" s="459"/>
    </row>
    <row r="56" spans="1:7">
      <c r="A56" s="452">
        <v>41</v>
      </c>
      <c r="B56" s="458" t="s">
        <v>544</v>
      </c>
      <c r="C56" s="456">
        <v>-2758182029.4807525</v>
      </c>
      <c r="D56" s="456">
        <v>3627744.6891850159</v>
      </c>
      <c r="E56" s="456">
        <v>-2754554284.7915673</v>
      </c>
      <c r="F56" s="456"/>
      <c r="G56" s="456"/>
    </row>
    <row r="57" spans="1:7">
      <c r="A57" s="452">
        <v>42</v>
      </c>
      <c r="B57" s="458" t="s">
        <v>543</v>
      </c>
      <c r="C57" s="456">
        <v>241208022.97458333</v>
      </c>
      <c r="D57" s="457">
        <v>198268210.18445209</v>
      </c>
      <c r="E57" s="457">
        <v>439476233.15903544</v>
      </c>
      <c r="F57" s="456"/>
      <c r="G57" s="456"/>
    </row>
    <row r="58" spans="1:7">
      <c r="A58" s="452">
        <v>43</v>
      </c>
      <c r="B58" s="450" t="s">
        <v>542</v>
      </c>
      <c r="C58" s="456">
        <v>-656658556.69686115</v>
      </c>
      <c r="D58" s="457">
        <v>-138984094.66992399</v>
      </c>
      <c r="E58" s="457">
        <v>-795642651.36678517</v>
      </c>
      <c r="F58" s="456"/>
      <c r="G58" s="456"/>
    </row>
    <row r="59" spans="1:7">
      <c r="A59" s="452">
        <v>44</v>
      </c>
      <c r="B59" s="450" t="s">
        <v>541</v>
      </c>
      <c r="C59" s="456">
        <v>204952589</v>
      </c>
      <c r="D59" s="456">
        <v>-1378827.912193805</v>
      </c>
      <c r="E59" s="456">
        <v>203573761.0878062</v>
      </c>
      <c r="F59" s="456"/>
      <c r="G59" s="456"/>
    </row>
    <row r="60" spans="1:7">
      <c r="A60" s="452">
        <v>45</v>
      </c>
      <c r="B60" s="450" t="s">
        <v>540</v>
      </c>
      <c r="C60" s="456">
        <v>-88120403.863749996</v>
      </c>
      <c r="D60" s="456">
        <v>0</v>
      </c>
      <c r="E60" s="456">
        <v>-88120403.863749996</v>
      </c>
      <c r="F60" s="456"/>
      <c r="G60" s="456"/>
    </row>
    <row r="61" spans="1:7" ht="15.75" thickBot="1">
      <c r="A61" s="452">
        <v>46</v>
      </c>
      <c r="B61" s="450" t="s">
        <v>539</v>
      </c>
      <c r="C61" s="455">
        <v>4100870912.6820273</v>
      </c>
      <c r="D61" s="454">
        <v>752377514.58629358</v>
      </c>
      <c r="E61" s="454">
        <v>4853248427.2683201</v>
      </c>
      <c r="F61" s="453"/>
      <c r="G61" s="453"/>
    </row>
    <row r="62" spans="1:7" ht="15.75" thickTop="1">
      <c r="A62" s="452">
        <v>47</v>
      </c>
      <c r="B62" s="450" t="s">
        <v>538</v>
      </c>
    </row>
    <row r="64" spans="1:7">
      <c r="B64" s="1131" t="s">
        <v>930</v>
      </c>
    </row>
  </sheetData>
  <printOptions horizontalCentered="1"/>
  <pageMargins left="0" right="0" top="0.25" bottom="0.25" header="0.3" footer="0.3"/>
  <pageSetup scale="8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M51"/>
  <sheetViews>
    <sheetView topLeftCell="B1" workbookViewId="0">
      <selection activeCell="D14" sqref="D14"/>
    </sheetView>
  </sheetViews>
  <sheetFormatPr defaultRowHeight="15" outlineLevelCol="1"/>
  <cols>
    <col min="1" max="1" width="53.28515625" style="579" bestFit="1" customWidth="1"/>
    <col min="2" max="2" width="7.85546875" style="579" bestFit="1" customWidth="1"/>
    <col min="3" max="3" width="11.5703125" style="579" customWidth="1" outlineLevel="1"/>
    <col min="4" max="4" width="11.5703125" style="579" bestFit="1" customWidth="1"/>
    <col min="5" max="5" width="11.5703125" style="579" bestFit="1" customWidth="1" collapsed="1"/>
    <col min="6" max="6" width="13.42578125" style="579" customWidth="1" collapsed="1"/>
    <col min="7" max="7" width="2.5703125" style="579" customWidth="1"/>
    <col min="8" max="8" width="12.5703125" style="579" customWidth="1" outlineLevel="1"/>
    <col min="9" max="9" width="12.5703125" style="579" bestFit="1" customWidth="1"/>
    <col min="10" max="10" width="12.7109375" style="579" bestFit="1" customWidth="1" collapsed="1"/>
    <col min="11" max="11" width="13.42578125" style="579" bestFit="1" customWidth="1" collapsed="1"/>
    <col min="12" max="12" width="15.28515625" style="579" bestFit="1" customWidth="1"/>
    <col min="13" max="13" width="14.28515625" style="579" bestFit="1" customWidth="1"/>
    <col min="14" max="257" width="9.140625" style="579"/>
    <col min="258" max="258" width="53.28515625" style="579" bestFit="1" customWidth="1"/>
    <col min="259" max="259" width="0" style="579" hidden="1" customWidth="1"/>
    <col min="260" max="262" width="11.5703125" style="579" bestFit="1" customWidth="1"/>
    <col min="263" max="263" width="9.140625" style="579"/>
    <col min="264" max="264" width="0" style="579" hidden="1" customWidth="1"/>
    <col min="265" max="265" width="12.5703125" style="579" bestFit="1" customWidth="1"/>
    <col min="266" max="266" width="12.7109375" style="579" bestFit="1" customWidth="1"/>
    <col min="267" max="267" width="13.42578125" style="579" bestFit="1" customWidth="1"/>
    <col min="268" max="268" width="15.28515625" style="579" bestFit="1" customWidth="1"/>
    <col min="269" max="269" width="14.28515625" style="579" bestFit="1" customWidth="1"/>
    <col min="270" max="513" width="9.140625" style="579"/>
    <col min="514" max="514" width="53.28515625" style="579" bestFit="1" customWidth="1"/>
    <col min="515" max="515" width="0" style="579" hidden="1" customWidth="1"/>
    <col min="516" max="518" width="11.5703125" style="579" bestFit="1" customWidth="1"/>
    <col min="519" max="519" width="9.140625" style="579"/>
    <col min="520" max="520" width="0" style="579" hidden="1" customWidth="1"/>
    <col min="521" max="521" width="12.5703125" style="579" bestFit="1" customWidth="1"/>
    <col min="522" max="522" width="12.7109375" style="579" bestFit="1" customWidth="1"/>
    <col min="523" max="523" width="13.42578125" style="579" bestFit="1" customWidth="1"/>
    <col min="524" max="524" width="15.28515625" style="579" bestFit="1" customWidth="1"/>
    <col min="525" max="525" width="14.28515625" style="579" bestFit="1" customWidth="1"/>
    <col min="526" max="769" width="9.140625" style="579"/>
    <col min="770" max="770" width="53.28515625" style="579" bestFit="1" customWidth="1"/>
    <col min="771" max="771" width="0" style="579" hidden="1" customWidth="1"/>
    <col min="772" max="774" width="11.5703125" style="579" bestFit="1" customWidth="1"/>
    <col min="775" max="775" width="9.140625" style="579"/>
    <col min="776" max="776" width="0" style="579" hidden="1" customWidth="1"/>
    <col min="777" max="777" width="12.5703125" style="579" bestFit="1" customWidth="1"/>
    <col min="778" max="778" width="12.7109375" style="579" bestFit="1" customWidth="1"/>
    <col min="779" max="779" width="13.42578125" style="579" bestFit="1" customWidth="1"/>
    <col min="780" max="780" width="15.28515625" style="579" bestFit="1" customWidth="1"/>
    <col min="781" max="781" width="14.28515625" style="579" bestFit="1" customWidth="1"/>
    <col min="782" max="1025" width="9.140625" style="579"/>
    <col min="1026" max="1026" width="53.28515625" style="579" bestFit="1" customWidth="1"/>
    <col min="1027" max="1027" width="0" style="579" hidden="1" customWidth="1"/>
    <col min="1028" max="1030" width="11.5703125" style="579" bestFit="1" customWidth="1"/>
    <col min="1031" max="1031" width="9.140625" style="579"/>
    <col min="1032" max="1032" width="0" style="579" hidden="1" customWidth="1"/>
    <col min="1033" max="1033" width="12.5703125" style="579" bestFit="1" customWidth="1"/>
    <col min="1034" max="1034" width="12.7109375" style="579" bestFit="1" customWidth="1"/>
    <col min="1035" max="1035" width="13.42578125" style="579" bestFit="1" customWidth="1"/>
    <col min="1036" max="1036" width="15.28515625" style="579" bestFit="1" customWidth="1"/>
    <col min="1037" max="1037" width="14.28515625" style="579" bestFit="1" customWidth="1"/>
    <col min="1038" max="1281" width="9.140625" style="579"/>
    <col min="1282" max="1282" width="53.28515625" style="579" bestFit="1" customWidth="1"/>
    <col min="1283" max="1283" width="0" style="579" hidden="1" customWidth="1"/>
    <col min="1284" max="1286" width="11.5703125" style="579" bestFit="1" customWidth="1"/>
    <col min="1287" max="1287" width="9.140625" style="579"/>
    <col min="1288" max="1288" width="0" style="579" hidden="1" customWidth="1"/>
    <col min="1289" max="1289" width="12.5703125" style="579" bestFit="1" customWidth="1"/>
    <col min="1290" max="1290" width="12.7109375" style="579" bestFit="1" customWidth="1"/>
    <col min="1291" max="1291" width="13.42578125" style="579" bestFit="1" customWidth="1"/>
    <col min="1292" max="1292" width="15.28515625" style="579" bestFit="1" customWidth="1"/>
    <col min="1293" max="1293" width="14.28515625" style="579" bestFit="1" customWidth="1"/>
    <col min="1294" max="1537" width="9.140625" style="579"/>
    <col min="1538" max="1538" width="53.28515625" style="579" bestFit="1" customWidth="1"/>
    <col min="1539" max="1539" width="0" style="579" hidden="1" customWidth="1"/>
    <col min="1540" max="1542" width="11.5703125" style="579" bestFit="1" customWidth="1"/>
    <col min="1543" max="1543" width="9.140625" style="579"/>
    <col min="1544" max="1544" width="0" style="579" hidden="1" customWidth="1"/>
    <col min="1545" max="1545" width="12.5703125" style="579" bestFit="1" customWidth="1"/>
    <col min="1546" max="1546" width="12.7109375" style="579" bestFit="1" customWidth="1"/>
    <col min="1547" max="1547" width="13.42578125" style="579" bestFit="1" customWidth="1"/>
    <col min="1548" max="1548" width="15.28515625" style="579" bestFit="1" customWidth="1"/>
    <col min="1549" max="1549" width="14.28515625" style="579" bestFit="1" customWidth="1"/>
    <col min="1550" max="1793" width="9.140625" style="579"/>
    <col min="1794" max="1794" width="53.28515625" style="579" bestFit="1" customWidth="1"/>
    <col min="1795" max="1795" width="0" style="579" hidden="1" customWidth="1"/>
    <col min="1796" max="1798" width="11.5703125" style="579" bestFit="1" customWidth="1"/>
    <col min="1799" max="1799" width="9.140625" style="579"/>
    <col min="1800" max="1800" width="0" style="579" hidden="1" customWidth="1"/>
    <col min="1801" max="1801" width="12.5703125" style="579" bestFit="1" customWidth="1"/>
    <col min="1802" max="1802" width="12.7109375" style="579" bestFit="1" customWidth="1"/>
    <col min="1803" max="1803" width="13.42578125" style="579" bestFit="1" customWidth="1"/>
    <col min="1804" max="1804" width="15.28515625" style="579" bestFit="1" customWidth="1"/>
    <col min="1805" max="1805" width="14.28515625" style="579" bestFit="1" customWidth="1"/>
    <col min="1806" max="2049" width="9.140625" style="579"/>
    <col min="2050" max="2050" width="53.28515625" style="579" bestFit="1" customWidth="1"/>
    <col min="2051" max="2051" width="0" style="579" hidden="1" customWidth="1"/>
    <col min="2052" max="2054" width="11.5703125" style="579" bestFit="1" customWidth="1"/>
    <col min="2055" max="2055" width="9.140625" style="579"/>
    <col min="2056" max="2056" width="0" style="579" hidden="1" customWidth="1"/>
    <col min="2057" max="2057" width="12.5703125" style="579" bestFit="1" customWidth="1"/>
    <col min="2058" max="2058" width="12.7109375" style="579" bestFit="1" customWidth="1"/>
    <col min="2059" max="2059" width="13.42578125" style="579" bestFit="1" customWidth="1"/>
    <col min="2060" max="2060" width="15.28515625" style="579" bestFit="1" customWidth="1"/>
    <col min="2061" max="2061" width="14.28515625" style="579" bestFit="1" customWidth="1"/>
    <col min="2062" max="2305" width="9.140625" style="579"/>
    <col min="2306" max="2306" width="53.28515625" style="579" bestFit="1" customWidth="1"/>
    <col min="2307" max="2307" width="0" style="579" hidden="1" customWidth="1"/>
    <col min="2308" max="2310" width="11.5703125" style="579" bestFit="1" customWidth="1"/>
    <col min="2311" max="2311" width="9.140625" style="579"/>
    <col min="2312" max="2312" width="0" style="579" hidden="1" customWidth="1"/>
    <col min="2313" max="2313" width="12.5703125" style="579" bestFit="1" customWidth="1"/>
    <col min="2314" max="2314" width="12.7109375" style="579" bestFit="1" customWidth="1"/>
    <col min="2315" max="2315" width="13.42578125" style="579" bestFit="1" customWidth="1"/>
    <col min="2316" max="2316" width="15.28515625" style="579" bestFit="1" customWidth="1"/>
    <col min="2317" max="2317" width="14.28515625" style="579" bestFit="1" customWidth="1"/>
    <col min="2318" max="2561" width="9.140625" style="579"/>
    <col min="2562" max="2562" width="53.28515625" style="579" bestFit="1" customWidth="1"/>
    <col min="2563" max="2563" width="0" style="579" hidden="1" customWidth="1"/>
    <col min="2564" max="2566" width="11.5703125" style="579" bestFit="1" customWidth="1"/>
    <col min="2567" max="2567" width="9.140625" style="579"/>
    <col min="2568" max="2568" width="0" style="579" hidden="1" customWidth="1"/>
    <col min="2569" max="2569" width="12.5703125" style="579" bestFit="1" customWidth="1"/>
    <col min="2570" max="2570" width="12.7109375" style="579" bestFit="1" customWidth="1"/>
    <col min="2571" max="2571" width="13.42578125" style="579" bestFit="1" customWidth="1"/>
    <col min="2572" max="2572" width="15.28515625" style="579" bestFit="1" customWidth="1"/>
    <col min="2573" max="2573" width="14.28515625" style="579" bestFit="1" customWidth="1"/>
    <col min="2574" max="2817" width="9.140625" style="579"/>
    <col min="2818" max="2818" width="53.28515625" style="579" bestFit="1" customWidth="1"/>
    <col min="2819" max="2819" width="0" style="579" hidden="1" customWidth="1"/>
    <col min="2820" max="2822" width="11.5703125" style="579" bestFit="1" customWidth="1"/>
    <col min="2823" max="2823" width="9.140625" style="579"/>
    <col min="2824" max="2824" width="0" style="579" hidden="1" customWidth="1"/>
    <col min="2825" max="2825" width="12.5703125" style="579" bestFit="1" customWidth="1"/>
    <col min="2826" max="2826" width="12.7109375" style="579" bestFit="1" customWidth="1"/>
    <col min="2827" max="2827" width="13.42578125" style="579" bestFit="1" customWidth="1"/>
    <col min="2828" max="2828" width="15.28515625" style="579" bestFit="1" customWidth="1"/>
    <col min="2829" max="2829" width="14.28515625" style="579" bestFit="1" customWidth="1"/>
    <col min="2830" max="3073" width="9.140625" style="579"/>
    <col min="3074" max="3074" width="53.28515625" style="579" bestFit="1" customWidth="1"/>
    <col min="3075" max="3075" width="0" style="579" hidden="1" customWidth="1"/>
    <col min="3076" max="3078" width="11.5703125" style="579" bestFit="1" customWidth="1"/>
    <col min="3079" max="3079" width="9.140625" style="579"/>
    <col min="3080" max="3080" width="0" style="579" hidden="1" customWidth="1"/>
    <col min="3081" max="3081" width="12.5703125" style="579" bestFit="1" customWidth="1"/>
    <col min="3082" max="3082" width="12.7109375" style="579" bestFit="1" customWidth="1"/>
    <col min="3083" max="3083" width="13.42578125" style="579" bestFit="1" customWidth="1"/>
    <col min="3084" max="3084" width="15.28515625" style="579" bestFit="1" customWidth="1"/>
    <col min="3085" max="3085" width="14.28515625" style="579" bestFit="1" customWidth="1"/>
    <col min="3086" max="3329" width="9.140625" style="579"/>
    <col min="3330" max="3330" width="53.28515625" style="579" bestFit="1" customWidth="1"/>
    <col min="3331" max="3331" width="0" style="579" hidden="1" customWidth="1"/>
    <col min="3332" max="3334" width="11.5703125" style="579" bestFit="1" customWidth="1"/>
    <col min="3335" max="3335" width="9.140625" style="579"/>
    <col min="3336" max="3336" width="0" style="579" hidden="1" customWidth="1"/>
    <col min="3337" max="3337" width="12.5703125" style="579" bestFit="1" customWidth="1"/>
    <col min="3338" max="3338" width="12.7109375" style="579" bestFit="1" customWidth="1"/>
    <col min="3339" max="3339" width="13.42578125" style="579" bestFit="1" customWidth="1"/>
    <col min="3340" max="3340" width="15.28515625" style="579" bestFit="1" customWidth="1"/>
    <col min="3341" max="3341" width="14.28515625" style="579" bestFit="1" customWidth="1"/>
    <col min="3342" max="3585" width="9.140625" style="579"/>
    <col min="3586" max="3586" width="53.28515625" style="579" bestFit="1" customWidth="1"/>
    <col min="3587" max="3587" width="0" style="579" hidden="1" customWidth="1"/>
    <col min="3588" max="3590" width="11.5703125" style="579" bestFit="1" customWidth="1"/>
    <col min="3591" max="3591" width="9.140625" style="579"/>
    <col min="3592" max="3592" width="0" style="579" hidden="1" customWidth="1"/>
    <col min="3593" max="3593" width="12.5703125" style="579" bestFit="1" customWidth="1"/>
    <col min="3594" max="3594" width="12.7109375" style="579" bestFit="1" customWidth="1"/>
    <col min="3595" max="3595" width="13.42578125" style="579" bestFit="1" customWidth="1"/>
    <col min="3596" max="3596" width="15.28515625" style="579" bestFit="1" customWidth="1"/>
    <col min="3597" max="3597" width="14.28515625" style="579" bestFit="1" customWidth="1"/>
    <col min="3598" max="3841" width="9.140625" style="579"/>
    <col min="3842" max="3842" width="53.28515625" style="579" bestFit="1" customWidth="1"/>
    <col min="3843" max="3843" width="0" style="579" hidden="1" customWidth="1"/>
    <col min="3844" max="3846" width="11.5703125" style="579" bestFit="1" customWidth="1"/>
    <col min="3847" max="3847" width="9.140625" style="579"/>
    <col min="3848" max="3848" width="0" style="579" hidden="1" customWidth="1"/>
    <col min="3849" max="3849" width="12.5703125" style="579" bestFit="1" customWidth="1"/>
    <col min="3850" max="3850" width="12.7109375" style="579" bestFit="1" customWidth="1"/>
    <col min="3851" max="3851" width="13.42578125" style="579" bestFit="1" customWidth="1"/>
    <col min="3852" max="3852" width="15.28515625" style="579" bestFit="1" customWidth="1"/>
    <col min="3853" max="3853" width="14.28515625" style="579" bestFit="1" customWidth="1"/>
    <col min="3854" max="4097" width="9.140625" style="579"/>
    <col min="4098" max="4098" width="53.28515625" style="579" bestFit="1" customWidth="1"/>
    <col min="4099" max="4099" width="0" style="579" hidden="1" customWidth="1"/>
    <col min="4100" max="4102" width="11.5703125" style="579" bestFit="1" customWidth="1"/>
    <col min="4103" max="4103" width="9.140625" style="579"/>
    <col min="4104" max="4104" width="0" style="579" hidden="1" customWidth="1"/>
    <col min="4105" max="4105" width="12.5703125" style="579" bestFit="1" customWidth="1"/>
    <col min="4106" max="4106" width="12.7109375" style="579" bestFit="1" customWidth="1"/>
    <col min="4107" max="4107" width="13.42578125" style="579" bestFit="1" customWidth="1"/>
    <col min="4108" max="4108" width="15.28515625" style="579" bestFit="1" customWidth="1"/>
    <col min="4109" max="4109" width="14.28515625" style="579" bestFit="1" customWidth="1"/>
    <col min="4110" max="4353" width="9.140625" style="579"/>
    <col min="4354" max="4354" width="53.28515625" style="579" bestFit="1" customWidth="1"/>
    <col min="4355" max="4355" width="0" style="579" hidden="1" customWidth="1"/>
    <col min="4356" max="4358" width="11.5703125" style="579" bestFit="1" customWidth="1"/>
    <col min="4359" max="4359" width="9.140625" style="579"/>
    <col min="4360" max="4360" width="0" style="579" hidden="1" customWidth="1"/>
    <col min="4361" max="4361" width="12.5703125" style="579" bestFit="1" customWidth="1"/>
    <col min="4362" max="4362" width="12.7109375" style="579" bestFit="1" customWidth="1"/>
    <col min="4363" max="4363" width="13.42578125" style="579" bestFit="1" customWidth="1"/>
    <col min="4364" max="4364" width="15.28515625" style="579" bestFit="1" customWidth="1"/>
    <col min="4365" max="4365" width="14.28515625" style="579" bestFit="1" customWidth="1"/>
    <col min="4366" max="4609" width="9.140625" style="579"/>
    <col min="4610" max="4610" width="53.28515625" style="579" bestFit="1" customWidth="1"/>
    <col min="4611" max="4611" width="0" style="579" hidden="1" customWidth="1"/>
    <col min="4612" max="4614" width="11.5703125" style="579" bestFit="1" customWidth="1"/>
    <col min="4615" max="4615" width="9.140625" style="579"/>
    <col min="4616" max="4616" width="0" style="579" hidden="1" customWidth="1"/>
    <col min="4617" max="4617" width="12.5703125" style="579" bestFit="1" customWidth="1"/>
    <col min="4618" max="4618" width="12.7109375" style="579" bestFit="1" customWidth="1"/>
    <col min="4619" max="4619" width="13.42578125" style="579" bestFit="1" customWidth="1"/>
    <col min="4620" max="4620" width="15.28515625" style="579" bestFit="1" customWidth="1"/>
    <col min="4621" max="4621" width="14.28515625" style="579" bestFit="1" customWidth="1"/>
    <col min="4622" max="4865" width="9.140625" style="579"/>
    <col min="4866" max="4866" width="53.28515625" style="579" bestFit="1" customWidth="1"/>
    <col min="4867" max="4867" width="0" style="579" hidden="1" customWidth="1"/>
    <col min="4868" max="4870" width="11.5703125" style="579" bestFit="1" customWidth="1"/>
    <col min="4871" max="4871" width="9.140625" style="579"/>
    <col min="4872" max="4872" width="0" style="579" hidden="1" customWidth="1"/>
    <col min="4873" max="4873" width="12.5703125" style="579" bestFit="1" customWidth="1"/>
    <col min="4874" max="4874" width="12.7109375" style="579" bestFit="1" customWidth="1"/>
    <col min="4875" max="4875" width="13.42578125" style="579" bestFit="1" customWidth="1"/>
    <col min="4876" max="4876" width="15.28515625" style="579" bestFit="1" customWidth="1"/>
    <col min="4877" max="4877" width="14.28515625" style="579" bestFit="1" customWidth="1"/>
    <col min="4878" max="5121" width="9.140625" style="579"/>
    <col min="5122" max="5122" width="53.28515625" style="579" bestFit="1" customWidth="1"/>
    <col min="5123" max="5123" width="0" style="579" hidden="1" customWidth="1"/>
    <col min="5124" max="5126" width="11.5703125" style="579" bestFit="1" customWidth="1"/>
    <col min="5127" max="5127" width="9.140625" style="579"/>
    <col min="5128" max="5128" width="0" style="579" hidden="1" customWidth="1"/>
    <col min="5129" max="5129" width="12.5703125" style="579" bestFit="1" customWidth="1"/>
    <col min="5130" max="5130" width="12.7109375" style="579" bestFit="1" customWidth="1"/>
    <col min="5131" max="5131" width="13.42578125" style="579" bestFit="1" customWidth="1"/>
    <col min="5132" max="5132" width="15.28515625" style="579" bestFit="1" customWidth="1"/>
    <col min="5133" max="5133" width="14.28515625" style="579" bestFit="1" customWidth="1"/>
    <col min="5134" max="5377" width="9.140625" style="579"/>
    <col min="5378" max="5378" width="53.28515625" style="579" bestFit="1" customWidth="1"/>
    <col min="5379" max="5379" width="0" style="579" hidden="1" customWidth="1"/>
    <col min="5380" max="5382" width="11.5703125" style="579" bestFit="1" customWidth="1"/>
    <col min="5383" max="5383" width="9.140625" style="579"/>
    <col min="5384" max="5384" width="0" style="579" hidden="1" customWidth="1"/>
    <col min="5385" max="5385" width="12.5703125" style="579" bestFit="1" customWidth="1"/>
    <col min="5386" max="5386" width="12.7109375" style="579" bestFit="1" customWidth="1"/>
    <col min="5387" max="5387" width="13.42578125" style="579" bestFit="1" customWidth="1"/>
    <col min="5388" max="5388" width="15.28515625" style="579" bestFit="1" customWidth="1"/>
    <col min="5389" max="5389" width="14.28515625" style="579" bestFit="1" customWidth="1"/>
    <col min="5390" max="5633" width="9.140625" style="579"/>
    <col min="5634" max="5634" width="53.28515625" style="579" bestFit="1" customWidth="1"/>
    <col min="5635" max="5635" width="0" style="579" hidden="1" customWidth="1"/>
    <col min="5636" max="5638" width="11.5703125" style="579" bestFit="1" customWidth="1"/>
    <col min="5639" max="5639" width="9.140625" style="579"/>
    <col min="5640" max="5640" width="0" style="579" hidden="1" customWidth="1"/>
    <col min="5641" max="5641" width="12.5703125" style="579" bestFit="1" customWidth="1"/>
    <col min="5642" max="5642" width="12.7109375" style="579" bestFit="1" customWidth="1"/>
    <col min="5643" max="5643" width="13.42578125" style="579" bestFit="1" customWidth="1"/>
    <col min="5644" max="5644" width="15.28515625" style="579" bestFit="1" customWidth="1"/>
    <col min="5645" max="5645" width="14.28515625" style="579" bestFit="1" customWidth="1"/>
    <col min="5646" max="5889" width="9.140625" style="579"/>
    <col min="5890" max="5890" width="53.28515625" style="579" bestFit="1" customWidth="1"/>
    <col min="5891" max="5891" width="0" style="579" hidden="1" customWidth="1"/>
    <col min="5892" max="5894" width="11.5703125" style="579" bestFit="1" customWidth="1"/>
    <col min="5895" max="5895" width="9.140625" style="579"/>
    <col min="5896" max="5896" width="0" style="579" hidden="1" customWidth="1"/>
    <col min="5897" max="5897" width="12.5703125" style="579" bestFit="1" customWidth="1"/>
    <col min="5898" max="5898" width="12.7109375" style="579" bestFit="1" customWidth="1"/>
    <col min="5899" max="5899" width="13.42578125" style="579" bestFit="1" customWidth="1"/>
    <col min="5900" max="5900" width="15.28515625" style="579" bestFit="1" customWidth="1"/>
    <col min="5901" max="5901" width="14.28515625" style="579" bestFit="1" customWidth="1"/>
    <col min="5902" max="6145" width="9.140625" style="579"/>
    <col min="6146" max="6146" width="53.28515625" style="579" bestFit="1" customWidth="1"/>
    <col min="6147" max="6147" width="0" style="579" hidden="1" customWidth="1"/>
    <col min="6148" max="6150" width="11.5703125" style="579" bestFit="1" customWidth="1"/>
    <col min="6151" max="6151" width="9.140625" style="579"/>
    <col min="6152" max="6152" width="0" style="579" hidden="1" customWidth="1"/>
    <col min="6153" max="6153" width="12.5703125" style="579" bestFit="1" customWidth="1"/>
    <col min="6154" max="6154" width="12.7109375" style="579" bestFit="1" customWidth="1"/>
    <col min="6155" max="6155" width="13.42578125" style="579" bestFit="1" customWidth="1"/>
    <col min="6156" max="6156" width="15.28515625" style="579" bestFit="1" customWidth="1"/>
    <col min="6157" max="6157" width="14.28515625" style="579" bestFit="1" customWidth="1"/>
    <col min="6158" max="6401" width="9.140625" style="579"/>
    <col min="6402" max="6402" width="53.28515625" style="579" bestFit="1" customWidth="1"/>
    <col min="6403" max="6403" width="0" style="579" hidden="1" customWidth="1"/>
    <col min="6404" max="6406" width="11.5703125" style="579" bestFit="1" customWidth="1"/>
    <col min="6407" max="6407" width="9.140625" style="579"/>
    <col min="6408" max="6408" width="0" style="579" hidden="1" customWidth="1"/>
    <col min="6409" max="6409" width="12.5703125" style="579" bestFit="1" customWidth="1"/>
    <col min="6410" max="6410" width="12.7109375" style="579" bestFit="1" customWidth="1"/>
    <col min="6411" max="6411" width="13.42578125" style="579" bestFit="1" customWidth="1"/>
    <col min="6412" max="6412" width="15.28515625" style="579" bestFit="1" customWidth="1"/>
    <col min="6413" max="6413" width="14.28515625" style="579" bestFit="1" customWidth="1"/>
    <col min="6414" max="6657" width="9.140625" style="579"/>
    <col min="6658" max="6658" width="53.28515625" style="579" bestFit="1" customWidth="1"/>
    <col min="6659" max="6659" width="0" style="579" hidden="1" customWidth="1"/>
    <col min="6660" max="6662" width="11.5703125" style="579" bestFit="1" customWidth="1"/>
    <col min="6663" max="6663" width="9.140625" style="579"/>
    <col min="6664" max="6664" width="0" style="579" hidden="1" customWidth="1"/>
    <col min="6665" max="6665" width="12.5703125" style="579" bestFit="1" customWidth="1"/>
    <col min="6666" max="6666" width="12.7109375" style="579" bestFit="1" customWidth="1"/>
    <col min="6667" max="6667" width="13.42578125" style="579" bestFit="1" customWidth="1"/>
    <col min="6668" max="6668" width="15.28515625" style="579" bestFit="1" customWidth="1"/>
    <col min="6669" max="6669" width="14.28515625" style="579" bestFit="1" customWidth="1"/>
    <col min="6670" max="6913" width="9.140625" style="579"/>
    <col min="6914" max="6914" width="53.28515625" style="579" bestFit="1" customWidth="1"/>
    <col min="6915" max="6915" width="0" style="579" hidden="1" customWidth="1"/>
    <col min="6916" max="6918" width="11.5703125" style="579" bestFit="1" customWidth="1"/>
    <col min="6919" max="6919" width="9.140625" style="579"/>
    <col min="6920" max="6920" width="0" style="579" hidden="1" customWidth="1"/>
    <col min="6921" max="6921" width="12.5703125" style="579" bestFit="1" customWidth="1"/>
    <col min="6922" max="6922" width="12.7109375" style="579" bestFit="1" customWidth="1"/>
    <col min="6923" max="6923" width="13.42578125" style="579" bestFit="1" customWidth="1"/>
    <col min="6924" max="6924" width="15.28515625" style="579" bestFit="1" customWidth="1"/>
    <col min="6925" max="6925" width="14.28515625" style="579" bestFit="1" customWidth="1"/>
    <col min="6926" max="7169" width="9.140625" style="579"/>
    <col min="7170" max="7170" width="53.28515625" style="579" bestFit="1" customWidth="1"/>
    <col min="7171" max="7171" width="0" style="579" hidden="1" customWidth="1"/>
    <col min="7172" max="7174" width="11.5703125" style="579" bestFit="1" customWidth="1"/>
    <col min="7175" max="7175" width="9.140625" style="579"/>
    <col min="7176" max="7176" width="0" style="579" hidden="1" customWidth="1"/>
    <col min="7177" max="7177" width="12.5703125" style="579" bestFit="1" customWidth="1"/>
    <col min="7178" max="7178" width="12.7109375" style="579" bestFit="1" customWidth="1"/>
    <col min="7179" max="7179" width="13.42578125" style="579" bestFit="1" customWidth="1"/>
    <col min="7180" max="7180" width="15.28515625" style="579" bestFit="1" customWidth="1"/>
    <col min="7181" max="7181" width="14.28515625" style="579" bestFit="1" customWidth="1"/>
    <col min="7182" max="7425" width="9.140625" style="579"/>
    <col min="7426" max="7426" width="53.28515625" style="579" bestFit="1" customWidth="1"/>
    <col min="7427" max="7427" width="0" style="579" hidden="1" customWidth="1"/>
    <col min="7428" max="7430" width="11.5703125" style="579" bestFit="1" customWidth="1"/>
    <col min="7431" max="7431" width="9.140625" style="579"/>
    <col min="7432" max="7432" width="0" style="579" hidden="1" customWidth="1"/>
    <col min="7433" max="7433" width="12.5703125" style="579" bestFit="1" customWidth="1"/>
    <col min="7434" max="7434" width="12.7109375" style="579" bestFit="1" customWidth="1"/>
    <col min="7435" max="7435" width="13.42578125" style="579" bestFit="1" customWidth="1"/>
    <col min="7436" max="7436" width="15.28515625" style="579" bestFit="1" customWidth="1"/>
    <col min="7437" max="7437" width="14.28515625" style="579" bestFit="1" customWidth="1"/>
    <col min="7438" max="7681" width="9.140625" style="579"/>
    <col min="7682" max="7682" width="53.28515625" style="579" bestFit="1" customWidth="1"/>
    <col min="7683" max="7683" width="0" style="579" hidden="1" customWidth="1"/>
    <col min="7684" max="7686" width="11.5703125" style="579" bestFit="1" customWidth="1"/>
    <col min="7687" max="7687" width="9.140625" style="579"/>
    <col min="7688" max="7688" width="0" style="579" hidden="1" customWidth="1"/>
    <col min="7689" max="7689" width="12.5703125" style="579" bestFit="1" customWidth="1"/>
    <col min="7690" max="7690" width="12.7109375" style="579" bestFit="1" customWidth="1"/>
    <col min="7691" max="7691" width="13.42578125" style="579" bestFit="1" customWidth="1"/>
    <col min="7692" max="7692" width="15.28515625" style="579" bestFit="1" customWidth="1"/>
    <col min="7693" max="7693" width="14.28515625" style="579" bestFit="1" customWidth="1"/>
    <col min="7694" max="7937" width="9.140625" style="579"/>
    <col min="7938" max="7938" width="53.28515625" style="579" bestFit="1" customWidth="1"/>
    <col min="7939" max="7939" width="0" style="579" hidden="1" customWidth="1"/>
    <col min="7940" max="7942" width="11.5703125" style="579" bestFit="1" customWidth="1"/>
    <col min="7943" max="7943" width="9.140625" style="579"/>
    <col min="7944" max="7944" width="0" style="579" hidden="1" customWidth="1"/>
    <col min="7945" max="7945" width="12.5703125" style="579" bestFit="1" customWidth="1"/>
    <col min="7946" max="7946" width="12.7109375" style="579" bestFit="1" customWidth="1"/>
    <col min="7947" max="7947" width="13.42578125" style="579" bestFit="1" customWidth="1"/>
    <col min="7948" max="7948" width="15.28515625" style="579" bestFit="1" customWidth="1"/>
    <col min="7949" max="7949" width="14.28515625" style="579" bestFit="1" customWidth="1"/>
    <col min="7950" max="8193" width="9.140625" style="579"/>
    <col min="8194" max="8194" width="53.28515625" style="579" bestFit="1" customWidth="1"/>
    <col min="8195" max="8195" width="0" style="579" hidden="1" customWidth="1"/>
    <col min="8196" max="8198" width="11.5703125" style="579" bestFit="1" customWidth="1"/>
    <col min="8199" max="8199" width="9.140625" style="579"/>
    <col min="8200" max="8200" width="0" style="579" hidden="1" customWidth="1"/>
    <col min="8201" max="8201" width="12.5703125" style="579" bestFit="1" customWidth="1"/>
    <col min="8202" max="8202" width="12.7109375" style="579" bestFit="1" customWidth="1"/>
    <col min="8203" max="8203" width="13.42578125" style="579" bestFit="1" customWidth="1"/>
    <col min="8204" max="8204" width="15.28515625" style="579" bestFit="1" customWidth="1"/>
    <col min="8205" max="8205" width="14.28515625" style="579" bestFit="1" customWidth="1"/>
    <col min="8206" max="8449" width="9.140625" style="579"/>
    <col min="8450" max="8450" width="53.28515625" style="579" bestFit="1" customWidth="1"/>
    <col min="8451" max="8451" width="0" style="579" hidden="1" customWidth="1"/>
    <col min="8452" max="8454" width="11.5703125" style="579" bestFit="1" customWidth="1"/>
    <col min="8455" max="8455" width="9.140625" style="579"/>
    <col min="8456" max="8456" width="0" style="579" hidden="1" customWidth="1"/>
    <col min="8457" max="8457" width="12.5703125" style="579" bestFit="1" customWidth="1"/>
    <col min="8458" max="8458" width="12.7109375" style="579" bestFit="1" customWidth="1"/>
    <col min="8459" max="8459" width="13.42578125" style="579" bestFit="1" customWidth="1"/>
    <col min="8460" max="8460" width="15.28515625" style="579" bestFit="1" customWidth="1"/>
    <col min="8461" max="8461" width="14.28515625" style="579" bestFit="1" customWidth="1"/>
    <col min="8462" max="8705" width="9.140625" style="579"/>
    <col min="8706" max="8706" width="53.28515625" style="579" bestFit="1" customWidth="1"/>
    <col min="8707" max="8707" width="0" style="579" hidden="1" customWidth="1"/>
    <col min="8708" max="8710" width="11.5703125" style="579" bestFit="1" customWidth="1"/>
    <col min="8711" max="8711" width="9.140625" style="579"/>
    <col min="8712" max="8712" width="0" style="579" hidden="1" customWidth="1"/>
    <col min="8713" max="8713" width="12.5703125" style="579" bestFit="1" customWidth="1"/>
    <col min="8714" max="8714" width="12.7109375" style="579" bestFit="1" customWidth="1"/>
    <col min="8715" max="8715" width="13.42578125" style="579" bestFit="1" customWidth="1"/>
    <col min="8716" max="8716" width="15.28515625" style="579" bestFit="1" customWidth="1"/>
    <col min="8717" max="8717" width="14.28515625" style="579" bestFit="1" customWidth="1"/>
    <col min="8718" max="8961" width="9.140625" style="579"/>
    <col min="8962" max="8962" width="53.28515625" style="579" bestFit="1" customWidth="1"/>
    <col min="8963" max="8963" width="0" style="579" hidden="1" customWidth="1"/>
    <col min="8964" max="8966" width="11.5703125" style="579" bestFit="1" customWidth="1"/>
    <col min="8967" max="8967" width="9.140625" style="579"/>
    <col min="8968" max="8968" width="0" style="579" hidden="1" customWidth="1"/>
    <col min="8969" max="8969" width="12.5703125" style="579" bestFit="1" customWidth="1"/>
    <col min="8970" max="8970" width="12.7109375" style="579" bestFit="1" customWidth="1"/>
    <col min="8971" max="8971" width="13.42578125" style="579" bestFit="1" customWidth="1"/>
    <col min="8972" max="8972" width="15.28515625" style="579" bestFit="1" customWidth="1"/>
    <col min="8973" max="8973" width="14.28515625" style="579" bestFit="1" customWidth="1"/>
    <col min="8974" max="9217" width="9.140625" style="579"/>
    <col min="9218" max="9218" width="53.28515625" style="579" bestFit="1" customWidth="1"/>
    <col min="9219" max="9219" width="0" style="579" hidden="1" customWidth="1"/>
    <col min="9220" max="9222" width="11.5703125" style="579" bestFit="1" customWidth="1"/>
    <col min="9223" max="9223" width="9.140625" style="579"/>
    <col min="9224" max="9224" width="0" style="579" hidden="1" customWidth="1"/>
    <col min="9225" max="9225" width="12.5703125" style="579" bestFit="1" customWidth="1"/>
    <col min="9226" max="9226" width="12.7109375" style="579" bestFit="1" customWidth="1"/>
    <col min="9227" max="9227" width="13.42578125" style="579" bestFit="1" customWidth="1"/>
    <col min="9228" max="9228" width="15.28515625" style="579" bestFit="1" customWidth="1"/>
    <col min="9229" max="9229" width="14.28515625" style="579" bestFit="1" customWidth="1"/>
    <col min="9230" max="9473" width="9.140625" style="579"/>
    <col min="9474" max="9474" width="53.28515625" style="579" bestFit="1" customWidth="1"/>
    <col min="9475" max="9475" width="0" style="579" hidden="1" customWidth="1"/>
    <col min="9476" max="9478" width="11.5703125" style="579" bestFit="1" customWidth="1"/>
    <col min="9479" max="9479" width="9.140625" style="579"/>
    <col min="9480" max="9480" width="0" style="579" hidden="1" customWidth="1"/>
    <col min="9481" max="9481" width="12.5703125" style="579" bestFit="1" customWidth="1"/>
    <col min="9482" max="9482" width="12.7109375" style="579" bestFit="1" customWidth="1"/>
    <col min="9483" max="9483" width="13.42578125" style="579" bestFit="1" customWidth="1"/>
    <col min="9484" max="9484" width="15.28515625" style="579" bestFit="1" customWidth="1"/>
    <col min="9485" max="9485" width="14.28515625" style="579" bestFit="1" customWidth="1"/>
    <col min="9486" max="9729" width="9.140625" style="579"/>
    <col min="9730" max="9730" width="53.28515625" style="579" bestFit="1" customWidth="1"/>
    <col min="9731" max="9731" width="0" style="579" hidden="1" customWidth="1"/>
    <col min="9732" max="9734" width="11.5703125" style="579" bestFit="1" customWidth="1"/>
    <col min="9735" max="9735" width="9.140625" style="579"/>
    <col min="9736" max="9736" width="0" style="579" hidden="1" customWidth="1"/>
    <col min="9737" max="9737" width="12.5703125" style="579" bestFit="1" customWidth="1"/>
    <col min="9738" max="9738" width="12.7109375" style="579" bestFit="1" customWidth="1"/>
    <col min="9739" max="9739" width="13.42578125" style="579" bestFit="1" customWidth="1"/>
    <col min="9740" max="9740" width="15.28515625" style="579" bestFit="1" customWidth="1"/>
    <col min="9741" max="9741" width="14.28515625" style="579" bestFit="1" customWidth="1"/>
    <col min="9742" max="9985" width="9.140625" style="579"/>
    <col min="9986" max="9986" width="53.28515625" style="579" bestFit="1" customWidth="1"/>
    <col min="9987" max="9987" width="0" style="579" hidden="1" customWidth="1"/>
    <col min="9988" max="9990" width="11.5703125" style="579" bestFit="1" customWidth="1"/>
    <col min="9991" max="9991" width="9.140625" style="579"/>
    <col min="9992" max="9992" width="0" style="579" hidden="1" customWidth="1"/>
    <col min="9993" max="9993" width="12.5703125" style="579" bestFit="1" customWidth="1"/>
    <col min="9994" max="9994" width="12.7109375" style="579" bestFit="1" customWidth="1"/>
    <col min="9995" max="9995" width="13.42578125" style="579" bestFit="1" customWidth="1"/>
    <col min="9996" max="9996" width="15.28515625" style="579" bestFit="1" customWidth="1"/>
    <col min="9997" max="9997" width="14.28515625" style="579" bestFit="1" customWidth="1"/>
    <col min="9998" max="10241" width="9.140625" style="579"/>
    <col min="10242" max="10242" width="53.28515625" style="579" bestFit="1" customWidth="1"/>
    <col min="10243" max="10243" width="0" style="579" hidden="1" customWidth="1"/>
    <col min="10244" max="10246" width="11.5703125" style="579" bestFit="1" customWidth="1"/>
    <col min="10247" max="10247" width="9.140625" style="579"/>
    <col min="10248" max="10248" width="0" style="579" hidden="1" customWidth="1"/>
    <col min="10249" max="10249" width="12.5703125" style="579" bestFit="1" customWidth="1"/>
    <col min="10250" max="10250" width="12.7109375" style="579" bestFit="1" customWidth="1"/>
    <col min="10251" max="10251" width="13.42578125" style="579" bestFit="1" customWidth="1"/>
    <col min="10252" max="10252" width="15.28515625" style="579" bestFit="1" customWidth="1"/>
    <col min="10253" max="10253" width="14.28515625" style="579" bestFit="1" customWidth="1"/>
    <col min="10254" max="10497" width="9.140625" style="579"/>
    <col min="10498" max="10498" width="53.28515625" style="579" bestFit="1" customWidth="1"/>
    <col min="10499" max="10499" width="0" style="579" hidden="1" customWidth="1"/>
    <col min="10500" max="10502" width="11.5703125" style="579" bestFit="1" customWidth="1"/>
    <col min="10503" max="10503" width="9.140625" style="579"/>
    <col min="10504" max="10504" width="0" style="579" hidden="1" customWidth="1"/>
    <col min="10505" max="10505" width="12.5703125" style="579" bestFit="1" customWidth="1"/>
    <col min="10506" max="10506" width="12.7109375" style="579" bestFit="1" customWidth="1"/>
    <col min="10507" max="10507" width="13.42578125" style="579" bestFit="1" customWidth="1"/>
    <col min="10508" max="10508" width="15.28515625" style="579" bestFit="1" customWidth="1"/>
    <col min="10509" max="10509" width="14.28515625" style="579" bestFit="1" customWidth="1"/>
    <col min="10510" max="10753" width="9.140625" style="579"/>
    <col min="10754" max="10754" width="53.28515625" style="579" bestFit="1" customWidth="1"/>
    <col min="10755" max="10755" width="0" style="579" hidden="1" customWidth="1"/>
    <col min="10756" max="10758" width="11.5703125" style="579" bestFit="1" customWidth="1"/>
    <col min="10759" max="10759" width="9.140625" style="579"/>
    <col min="10760" max="10760" width="0" style="579" hidden="1" customWidth="1"/>
    <col min="10761" max="10761" width="12.5703125" style="579" bestFit="1" customWidth="1"/>
    <col min="10762" max="10762" width="12.7109375" style="579" bestFit="1" customWidth="1"/>
    <col min="10763" max="10763" width="13.42578125" style="579" bestFit="1" customWidth="1"/>
    <col min="10764" max="10764" width="15.28515625" style="579" bestFit="1" customWidth="1"/>
    <col min="10765" max="10765" width="14.28515625" style="579" bestFit="1" customWidth="1"/>
    <col min="10766" max="11009" width="9.140625" style="579"/>
    <col min="11010" max="11010" width="53.28515625" style="579" bestFit="1" customWidth="1"/>
    <col min="11011" max="11011" width="0" style="579" hidden="1" customWidth="1"/>
    <col min="11012" max="11014" width="11.5703125" style="579" bestFit="1" customWidth="1"/>
    <col min="11015" max="11015" width="9.140625" style="579"/>
    <col min="11016" max="11016" width="0" style="579" hidden="1" customWidth="1"/>
    <col min="11017" max="11017" width="12.5703125" style="579" bestFit="1" customWidth="1"/>
    <col min="11018" max="11018" width="12.7109375" style="579" bestFit="1" customWidth="1"/>
    <col min="11019" max="11019" width="13.42578125" style="579" bestFit="1" customWidth="1"/>
    <col min="11020" max="11020" width="15.28515625" style="579" bestFit="1" customWidth="1"/>
    <col min="11021" max="11021" width="14.28515625" style="579" bestFit="1" customWidth="1"/>
    <col min="11022" max="11265" width="9.140625" style="579"/>
    <col min="11266" max="11266" width="53.28515625" style="579" bestFit="1" customWidth="1"/>
    <col min="11267" max="11267" width="0" style="579" hidden="1" customWidth="1"/>
    <col min="11268" max="11270" width="11.5703125" style="579" bestFit="1" customWidth="1"/>
    <col min="11271" max="11271" width="9.140625" style="579"/>
    <col min="11272" max="11272" width="0" style="579" hidden="1" customWidth="1"/>
    <col min="11273" max="11273" width="12.5703125" style="579" bestFit="1" customWidth="1"/>
    <col min="11274" max="11274" width="12.7109375" style="579" bestFit="1" customWidth="1"/>
    <col min="11275" max="11275" width="13.42578125" style="579" bestFit="1" customWidth="1"/>
    <col min="11276" max="11276" width="15.28515625" style="579" bestFit="1" customWidth="1"/>
    <col min="11277" max="11277" width="14.28515625" style="579" bestFit="1" customWidth="1"/>
    <col min="11278" max="11521" width="9.140625" style="579"/>
    <col min="11522" max="11522" width="53.28515625" style="579" bestFit="1" customWidth="1"/>
    <col min="11523" max="11523" width="0" style="579" hidden="1" customWidth="1"/>
    <col min="11524" max="11526" width="11.5703125" style="579" bestFit="1" customWidth="1"/>
    <col min="11527" max="11527" width="9.140625" style="579"/>
    <col min="11528" max="11528" width="0" style="579" hidden="1" customWidth="1"/>
    <col min="11529" max="11529" width="12.5703125" style="579" bestFit="1" customWidth="1"/>
    <col min="11530" max="11530" width="12.7109375" style="579" bestFit="1" customWidth="1"/>
    <col min="11531" max="11531" width="13.42578125" style="579" bestFit="1" customWidth="1"/>
    <col min="11532" max="11532" width="15.28515625" style="579" bestFit="1" customWidth="1"/>
    <col min="11533" max="11533" width="14.28515625" style="579" bestFit="1" customWidth="1"/>
    <col min="11534" max="11777" width="9.140625" style="579"/>
    <col min="11778" max="11778" width="53.28515625" style="579" bestFit="1" customWidth="1"/>
    <col min="11779" max="11779" width="0" style="579" hidden="1" customWidth="1"/>
    <col min="11780" max="11782" width="11.5703125" style="579" bestFit="1" customWidth="1"/>
    <col min="11783" max="11783" width="9.140625" style="579"/>
    <col min="11784" max="11784" width="0" style="579" hidden="1" customWidth="1"/>
    <col min="11785" max="11785" width="12.5703125" style="579" bestFit="1" customWidth="1"/>
    <col min="11786" max="11786" width="12.7109375" style="579" bestFit="1" customWidth="1"/>
    <col min="11787" max="11787" width="13.42578125" style="579" bestFit="1" customWidth="1"/>
    <col min="11788" max="11788" width="15.28515625" style="579" bestFit="1" customWidth="1"/>
    <col min="11789" max="11789" width="14.28515625" style="579" bestFit="1" customWidth="1"/>
    <col min="11790" max="12033" width="9.140625" style="579"/>
    <col min="12034" max="12034" width="53.28515625" style="579" bestFit="1" customWidth="1"/>
    <col min="12035" max="12035" width="0" style="579" hidden="1" customWidth="1"/>
    <col min="12036" max="12038" width="11.5703125" style="579" bestFit="1" customWidth="1"/>
    <col min="12039" max="12039" width="9.140625" style="579"/>
    <col min="12040" max="12040" width="0" style="579" hidden="1" customWidth="1"/>
    <col min="12041" max="12041" width="12.5703125" style="579" bestFit="1" customWidth="1"/>
    <col min="12042" max="12042" width="12.7109375" style="579" bestFit="1" customWidth="1"/>
    <col min="12043" max="12043" width="13.42578125" style="579" bestFit="1" customWidth="1"/>
    <col min="12044" max="12044" width="15.28515625" style="579" bestFit="1" customWidth="1"/>
    <col min="12045" max="12045" width="14.28515625" style="579" bestFit="1" customWidth="1"/>
    <col min="12046" max="12289" width="9.140625" style="579"/>
    <col min="12290" max="12290" width="53.28515625" style="579" bestFit="1" customWidth="1"/>
    <col min="12291" max="12291" width="0" style="579" hidden="1" customWidth="1"/>
    <col min="12292" max="12294" width="11.5703125" style="579" bestFit="1" customWidth="1"/>
    <col min="12295" max="12295" width="9.140625" style="579"/>
    <col min="12296" max="12296" width="0" style="579" hidden="1" customWidth="1"/>
    <col min="12297" max="12297" width="12.5703125" style="579" bestFit="1" customWidth="1"/>
    <col min="12298" max="12298" width="12.7109375" style="579" bestFit="1" customWidth="1"/>
    <col min="12299" max="12299" width="13.42578125" style="579" bestFit="1" customWidth="1"/>
    <col min="12300" max="12300" width="15.28515625" style="579" bestFit="1" customWidth="1"/>
    <col min="12301" max="12301" width="14.28515625" style="579" bestFit="1" customWidth="1"/>
    <col min="12302" max="12545" width="9.140625" style="579"/>
    <col min="12546" max="12546" width="53.28515625" style="579" bestFit="1" customWidth="1"/>
    <col min="12547" max="12547" width="0" style="579" hidden="1" customWidth="1"/>
    <col min="12548" max="12550" width="11.5703125" style="579" bestFit="1" customWidth="1"/>
    <col min="12551" max="12551" width="9.140625" style="579"/>
    <col min="12552" max="12552" width="0" style="579" hidden="1" customWidth="1"/>
    <col min="12553" max="12553" width="12.5703125" style="579" bestFit="1" customWidth="1"/>
    <col min="12554" max="12554" width="12.7109375" style="579" bestFit="1" customWidth="1"/>
    <col min="12555" max="12555" width="13.42578125" style="579" bestFit="1" customWidth="1"/>
    <col min="12556" max="12556" width="15.28515625" style="579" bestFit="1" customWidth="1"/>
    <col min="12557" max="12557" width="14.28515625" style="579" bestFit="1" customWidth="1"/>
    <col min="12558" max="12801" width="9.140625" style="579"/>
    <col min="12802" max="12802" width="53.28515625" style="579" bestFit="1" customWidth="1"/>
    <col min="12803" max="12803" width="0" style="579" hidden="1" customWidth="1"/>
    <col min="12804" max="12806" width="11.5703125" style="579" bestFit="1" customWidth="1"/>
    <col min="12807" max="12807" width="9.140625" style="579"/>
    <col min="12808" max="12808" width="0" style="579" hidden="1" customWidth="1"/>
    <col min="12809" max="12809" width="12.5703125" style="579" bestFit="1" customWidth="1"/>
    <col min="12810" max="12810" width="12.7109375" style="579" bestFit="1" customWidth="1"/>
    <col min="12811" max="12811" width="13.42578125" style="579" bestFit="1" customWidth="1"/>
    <col min="12812" max="12812" width="15.28515625" style="579" bestFit="1" customWidth="1"/>
    <col min="12813" max="12813" width="14.28515625" style="579" bestFit="1" customWidth="1"/>
    <col min="12814" max="13057" width="9.140625" style="579"/>
    <col min="13058" max="13058" width="53.28515625" style="579" bestFit="1" customWidth="1"/>
    <col min="13059" max="13059" width="0" style="579" hidden="1" customWidth="1"/>
    <col min="13060" max="13062" width="11.5703125" style="579" bestFit="1" customWidth="1"/>
    <col min="13063" max="13063" width="9.140625" style="579"/>
    <col min="13064" max="13064" width="0" style="579" hidden="1" customWidth="1"/>
    <col min="13065" max="13065" width="12.5703125" style="579" bestFit="1" customWidth="1"/>
    <col min="13066" max="13066" width="12.7109375" style="579" bestFit="1" customWidth="1"/>
    <col min="13067" max="13067" width="13.42578125" style="579" bestFit="1" customWidth="1"/>
    <col min="13068" max="13068" width="15.28515625" style="579" bestFit="1" customWidth="1"/>
    <col min="13069" max="13069" width="14.28515625" style="579" bestFit="1" customWidth="1"/>
    <col min="13070" max="13313" width="9.140625" style="579"/>
    <col min="13314" max="13314" width="53.28515625" style="579" bestFit="1" customWidth="1"/>
    <col min="13315" max="13315" width="0" style="579" hidden="1" customWidth="1"/>
    <col min="13316" max="13318" width="11.5703125" style="579" bestFit="1" customWidth="1"/>
    <col min="13319" max="13319" width="9.140625" style="579"/>
    <col min="13320" max="13320" width="0" style="579" hidden="1" customWidth="1"/>
    <col min="13321" max="13321" width="12.5703125" style="579" bestFit="1" customWidth="1"/>
    <col min="13322" max="13322" width="12.7109375" style="579" bestFit="1" customWidth="1"/>
    <col min="13323" max="13323" width="13.42578125" style="579" bestFit="1" customWidth="1"/>
    <col min="13324" max="13324" width="15.28515625" style="579" bestFit="1" customWidth="1"/>
    <col min="13325" max="13325" width="14.28515625" style="579" bestFit="1" customWidth="1"/>
    <col min="13326" max="13569" width="9.140625" style="579"/>
    <col min="13570" max="13570" width="53.28515625" style="579" bestFit="1" customWidth="1"/>
    <col min="13571" max="13571" width="0" style="579" hidden="1" customWidth="1"/>
    <col min="13572" max="13574" width="11.5703125" style="579" bestFit="1" customWidth="1"/>
    <col min="13575" max="13575" width="9.140625" style="579"/>
    <col min="13576" max="13576" width="0" style="579" hidden="1" customWidth="1"/>
    <col min="13577" max="13577" width="12.5703125" style="579" bestFit="1" customWidth="1"/>
    <col min="13578" max="13578" width="12.7109375" style="579" bestFit="1" customWidth="1"/>
    <col min="13579" max="13579" width="13.42578125" style="579" bestFit="1" customWidth="1"/>
    <col min="13580" max="13580" width="15.28515625" style="579" bestFit="1" customWidth="1"/>
    <col min="13581" max="13581" width="14.28515625" style="579" bestFit="1" customWidth="1"/>
    <col min="13582" max="13825" width="9.140625" style="579"/>
    <col min="13826" max="13826" width="53.28515625" style="579" bestFit="1" customWidth="1"/>
    <col min="13827" max="13827" width="0" style="579" hidden="1" customWidth="1"/>
    <col min="13828" max="13830" width="11.5703125" style="579" bestFit="1" customWidth="1"/>
    <col min="13831" max="13831" width="9.140625" style="579"/>
    <col min="13832" max="13832" width="0" style="579" hidden="1" customWidth="1"/>
    <col min="13833" max="13833" width="12.5703125" style="579" bestFit="1" customWidth="1"/>
    <col min="13834" max="13834" width="12.7109375" style="579" bestFit="1" customWidth="1"/>
    <col min="13835" max="13835" width="13.42578125" style="579" bestFit="1" customWidth="1"/>
    <col min="13836" max="13836" width="15.28515625" style="579" bestFit="1" customWidth="1"/>
    <col min="13837" max="13837" width="14.28515625" style="579" bestFit="1" customWidth="1"/>
    <col min="13838" max="14081" width="9.140625" style="579"/>
    <col min="14082" max="14082" width="53.28515625" style="579" bestFit="1" customWidth="1"/>
    <col min="14083" max="14083" width="0" style="579" hidden="1" customWidth="1"/>
    <col min="14084" max="14086" width="11.5703125" style="579" bestFit="1" customWidth="1"/>
    <col min="14087" max="14087" width="9.140625" style="579"/>
    <col min="14088" max="14088" width="0" style="579" hidden="1" customWidth="1"/>
    <col min="14089" max="14089" width="12.5703125" style="579" bestFit="1" customWidth="1"/>
    <col min="14090" max="14090" width="12.7109375" style="579" bestFit="1" customWidth="1"/>
    <col min="14091" max="14091" width="13.42578125" style="579" bestFit="1" customWidth="1"/>
    <col min="14092" max="14092" width="15.28515625" style="579" bestFit="1" customWidth="1"/>
    <col min="14093" max="14093" width="14.28515625" style="579" bestFit="1" customWidth="1"/>
    <col min="14094" max="14337" width="9.140625" style="579"/>
    <col min="14338" max="14338" width="53.28515625" style="579" bestFit="1" customWidth="1"/>
    <col min="14339" max="14339" width="0" style="579" hidden="1" customWidth="1"/>
    <col min="14340" max="14342" width="11.5703125" style="579" bestFit="1" customWidth="1"/>
    <col min="14343" max="14343" width="9.140625" style="579"/>
    <col min="14344" max="14344" width="0" style="579" hidden="1" customWidth="1"/>
    <col min="14345" max="14345" width="12.5703125" style="579" bestFit="1" customWidth="1"/>
    <col min="14346" max="14346" width="12.7109375" style="579" bestFit="1" customWidth="1"/>
    <col min="14347" max="14347" width="13.42578125" style="579" bestFit="1" customWidth="1"/>
    <col min="14348" max="14348" width="15.28515625" style="579" bestFit="1" customWidth="1"/>
    <col min="14349" max="14349" width="14.28515625" style="579" bestFit="1" customWidth="1"/>
    <col min="14350" max="14593" width="9.140625" style="579"/>
    <col min="14594" max="14594" width="53.28515625" style="579" bestFit="1" customWidth="1"/>
    <col min="14595" max="14595" width="0" style="579" hidden="1" customWidth="1"/>
    <col min="14596" max="14598" width="11.5703125" style="579" bestFit="1" customWidth="1"/>
    <col min="14599" max="14599" width="9.140625" style="579"/>
    <col min="14600" max="14600" width="0" style="579" hidden="1" customWidth="1"/>
    <col min="14601" max="14601" width="12.5703125" style="579" bestFit="1" customWidth="1"/>
    <col min="14602" max="14602" width="12.7109375" style="579" bestFit="1" customWidth="1"/>
    <col min="14603" max="14603" width="13.42578125" style="579" bestFit="1" customWidth="1"/>
    <col min="14604" max="14604" width="15.28515625" style="579" bestFit="1" customWidth="1"/>
    <col min="14605" max="14605" width="14.28515625" style="579" bestFit="1" customWidth="1"/>
    <col min="14606" max="14849" width="9.140625" style="579"/>
    <col min="14850" max="14850" width="53.28515625" style="579" bestFit="1" customWidth="1"/>
    <col min="14851" max="14851" width="0" style="579" hidden="1" customWidth="1"/>
    <col min="14852" max="14854" width="11.5703125" style="579" bestFit="1" customWidth="1"/>
    <col min="14855" max="14855" width="9.140625" style="579"/>
    <col min="14856" max="14856" width="0" style="579" hidden="1" customWidth="1"/>
    <col min="14857" max="14857" width="12.5703125" style="579" bestFit="1" customWidth="1"/>
    <col min="14858" max="14858" width="12.7109375" style="579" bestFit="1" customWidth="1"/>
    <col min="14859" max="14859" width="13.42578125" style="579" bestFit="1" customWidth="1"/>
    <col min="14860" max="14860" width="15.28515625" style="579" bestFit="1" customWidth="1"/>
    <col min="14861" max="14861" width="14.28515625" style="579" bestFit="1" customWidth="1"/>
    <col min="14862" max="15105" width="9.140625" style="579"/>
    <col min="15106" max="15106" width="53.28515625" style="579" bestFit="1" customWidth="1"/>
    <col min="15107" max="15107" width="0" style="579" hidden="1" customWidth="1"/>
    <col min="15108" max="15110" width="11.5703125" style="579" bestFit="1" customWidth="1"/>
    <col min="15111" max="15111" width="9.140625" style="579"/>
    <col min="15112" max="15112" width="0" style="579" hidden="1" customWidth="1"/>
    <col min="15113" max="15113" width="12.5703125" style="579" bestFit="1" customWidth="1"/>
    <col min="15114" max="15114" width="12.7109375" style="579" bestFit="1" customWidth="1"/>
    <col min="15115" max="15115" width="13.42578125" style="579" bestFit="1" customWidth="1"/>
    <col min="15116" max="15116" width="15.28515625" style="579" bestFit="1" customWidth="1"/>
    <col min="15117" max="15117" width="14.28515625" style="579" bestFit="1" customWidth="1"/>
    <col min="15118" max="15361" width="9.140625" style="579"/>
    <col min="15362" max="15362" width="53.28515625" style="579" bestFit="1" customWidth="1"/>
    <col min="15363" max="15363" width="0" style="579" hidden="1" customWidth="1"/>
    <col min="15364" max="15366" width="11.5703125" style="579" bestFit="1" customWidth="1"/>
    <col min="15367" max="15367" width="9.140625" style="579"/>
    <col min="15368" max="15368" width="0" style="579" hidden="1" customWidth="1"/>
    <col min="15369" max="15369" width="12.5703125" style="579" bestFit="1" customWidth="1"/>
    <col min="15370" max="15370" width="12.7109375" style="579" bestFit="1" customWidth="1"/>
    <col min="15371" max="15371" width="13.42578125" style="579" bestFit="1" customWidth="1"/>
    <col min="15372" max="15372" width="15.28515625" style="579" bestFit="1" customWidth="1"/>
    <col min="15373" max="15373" width="14.28515625" style="579" bestFit="1" customWidth="1"/>
    <col min="15374" max="15617" width="9.140625" style="579"/>
    <col min="15618" max="15618" width="53.28515625" style="579" bestFit="1" customWidth="1"/>
    <col min="15619" max="15619" width="0" style="579" hidden="1" customWidth="1"/>
    <col min="15620" max="15622" width="11.5703125" style="579" bestFit="1" customWidth="1"/>
    <col min="15623" max="15623" width="9.140625" style="579"/>
    <col min="15624" max="15624" width="0" style="579" hidden="1" customWidth="1"/>
    <col min="15625" max="15625" width="12.5703125" style="579" bestFit="1" customWidth="1"/>
    <col min="15626" max="15626" width="12.7109375" style="579" bestFit="1" customWidth="1"/>
    <col min="15627" max="15627" width="13.42578125" style="579" bestFit="1" customWidth="1"/>
    <col min="15628" max="15628" width="15.28515625" style="579" bestFit="1" customWidth="1"/>
    <col min="15629" max="15629" width="14.28515625" style="579" bestFit="1" customWidth="1"/>
    <col min="15630" max="15873" width="9.140625" style="579"/>
    <col min="15874" max="15874" width="53.28515625" style="579" bestFit="1" customWidth="1"/>
    <col min="15875" max="15875" width="0" style="579" hidden="1" customWidth="1"/>
    <col min="15876" max="15878" width="11.5703125" style="579" bestFit="1" customWidth="1"/>
    <col min="15879" max="15879" width="9.140625" style="579"/>
    <col min="15880" max="15880" width="0" style="579" hidden="1" customWidth="1"/>
    <col min="15881" max="15881" width="12.5703125" style="579" bestFit="1" customWidth="1"/>
    <col min="15882" max="15882" width="12.7109375" style="579" bestFit="1" customWidth="1"/>
    <col min="15883" max="15883" width="13.42578125" style="579" bestFit="1" customWidth="1"/>
    <col min="15884" max="15884" width="15.28515625" style="579" bestFit="1" customWidth="1"/>
    <col min="15885" max="15885" width="14.28515625" style="579" bestFit="1" customWidth="1"/>
    <col min="15886" max="16129" width="9.140625" style="579"/>
    <col min="16130" max="16130" width="53.28515625" style="579" bestFit="1" customWidth="1"/>
    <col min="16131" max="16131" width="0" style="579" hidden="1" customWidth="1"/>
    <col min="16132" max="16134" width="11.5703125" style="579" bestFit="1" customWidth="1"/>
    <col min="16135" max="16135" width="9.140625" style="579"/>
    <col min="16136" max="16136" width="0" style="579" hidden="1" customWidth="1"/>
    <col min="16137" max="16137" width="12.5703125" style="579" bestFit="1" customWidth="1"/>
    <col min="16138" max="16138" width="12.7109375" style="579" bestFit="1" customWidth="1"/>
    <col min="16139" max="16139" width="13.42578125" style="579" bestFit="1" customWidth="1"/>
    <col min="16140" max="16140" width="15.28515625" style="579" bestFit="1" customWidth="1"/>
    <col min="16141" max="16141" width="14.28515625" style="579" bestFit="1" customWidth="1"/>
    <col min="16142" max="16384" width="9.140625" style="579"/>
  </cols>
  <sheetData>
    <row r="1" spans="1:11" ht="18">
      <c r="A1" s="548"/>
      <c r="D1" s="591" t="s">
        <v>593</v>
      </c>
      <c r="E1" s="591"/>
      <c r="F1" s="591"/>
      <c r="I1" s="591" t="s">
        <v>362</v>
      </c>
      <c r="J1" s="591"/>
      <c r="K1" s="591"/>
    </row>
    <row r="2" spans="1:11">
      <c r="A2" s="589" t="s">
        <v>594</v>
      </c>
      <c r="B2" s="590" t="s">
        <v>71</v>
      </c>
      <c r="D2" s="589" t="s">
        <v>632</v>
      </c>
      <c r="E2" s="589" t="s">
        <v>361</v>
      </c>
      <c r="F2" s="589" t="s">
        <v>595</v>
      </c>
      <c r="I2" s="589" t="s">
        <v>632</v>
      </c>
      <c r="J2" s="589" t="s">
        <v>361</v>
      </c>
      <c r="K2" s="589" t="s">
        <v>595</v>
      </c>
    </row>
    <row r="4" spans="1:11">
      <c r="A4" s="588" t="s">
        <v>144</v>
      </c>
      <c r="B4" s="953">
        <v>555</v>
      </c>
      <c r="C4" s="504">
        <f>'CTM-2 Adjustments'!BL32</f>
        <v>0</v>
      </c>
      <c r="D4" s="504">
        <f>C4*ProdFctr!F23</f>
        <v>0</v>
      </c>
      <c r="E4" s="504"/>
      <c r="F4" s="504"/>
      <c r="H4" s="504">
        <f>'CTM-2 Adjustments'!BL21</f>
        <v>0</v>
      </c>
      <c r="I4" s="504">
        <f>H4*ProdFctr!F23</f>
        <v>0</v>
      </c>
      <c r="J4" s="504"/>
      <c r="K4" s="504"/>
    </row>
    <row r="5" spans="1:11">
      <c r="A5" s="588" t="s">
        <v>143</v>
      </c>
      <c r="B5" s="953">
        <v>555</v>
      </c>
      <c r="C5" s="504">
        <f>'CTM-2 Adjustments'!CJ22</f>
        <v>3526620</v>
      </c>
      <c r="D5" s="504">
        <f>C5*ProdFctr!F23</f>
        <v>3464339.8908000002</v>
      </c>
      <c r="E5" s="504">
        <v>3452596.2461999999</v>
      </c>
      <c r="F5" s="504">
        <f t="shared" ref="F5:F13" si="0">D5-E5</f>
        <v>11743.644600000232</v>
      </c>
      <c r="H5" s="504">
        <f>'CTM-2 Adjustments'!CJ18</f>
        <v>7416958.0099999905</v>
      </c>
      <c r="I5" s="504">
        <f>H5*ProdFctr!F23</f>
        <v>7285974.5315433908</v>
      </c>
      <c r="J5" s="504">
        <v>10979375.00999999</v>
      </c>
      <c r="K5" s="504">
        <f t="shared" ref="K5:K13" si="1">I5-J5</f>
        <v>-3693400.4784565996</v>
      </c>
    </row>
    <row r="6" spans="1:11">
      <c r="A6" s="588" t="s">
        <v>461</v>
      </c>
      <c r="B6" s="953">
        <v>547</v>
      </c>
      <c r="C6" s="504">
        <f>'CTM-2 Adjustments'!DB24</f>
        <v>-392169.66666666669</v>
      </c>
      <c r="D6" s="504">
        <f>C6*ProdFctr!F23</f>
        <v>-385243.95035333338</v>
      </c>
      <c r="E6" s="504">
        <v>-383938.02536333335</v>
      </c>
      <c r="F6" s="504">
        <f t="shared" si="0"/>
        <v>-1305.9249900000286</v>
      </c>
      <c r="H6" s="504">
        <f>'CTM-2 Adjustments'!DB18</f>
        <v>-1125853.7340555568</v>
      </c>
      <c r="I6" s="504">
        <f>H6*ProdFctr!F23</f>
        <v>-1105971.1571121358</v>
      </c>
      <c r="J6" s="504">
        <v>-1497358.682666667</v>
      </c>
      <c r="K6" s="504">
        <f t="shared" si="1"/>
        <v>391387.52555453125</v>
      </c>
    </row>
    <row r="7" spans="1:11">
      <c r="A7" s="588" t="s">
        <v>462</v>
      </c>
      <c r="B7" s="953">
        <v>547</v>
      </c>
      <c r="C7" s="504">
        <f>'CTM-2 Adjustments'!DB25</f>
        <v>-537626.2135922329</v>
      </c>
      <c r="D7" s="504">
        <f>C7*ProdFctr!F23</f>
        <v>-528131.73466019402</v>
      </c>
      <c r="E7" s="504">
        <v>-526341.43936893193</v>
      </c>
      <c r="F7" s="504">
        <f t="shared" si="0"/>
        <v>-1790.2952912620967</v>
      </c>
      <c r="H7" s="504">
        <f>'CTM-2 Adjustments'!DB19</f>
        <v>-1572556.6747572806</v>
      </c>
      <c r="I7" s="504">
        <f>H7*ProdFctr!F23</f>
        <v>-1544785.3238810671</v>
      </c>
      <c r="J7" s="504">
        <v>-2052731.2330097083</v>
      </c>
      <c r="K7" s="504">
        <f t="shared" si="1"/>
        <v>507945.90912864124</v>
      </c>
    </row>
    <row r="8" spans="1:11">
      <c r="A8" s="588" t="s">
        <v>479</v>
      </c>
      <c r="B8" s="953">
        <v>555</v>
      </c>
      <c r="C8" s="504">
        <f>'CTM-2 Adjustments'!DH24</f>
        <v>7088065.5599999996</v>
      </c>
      <c r="D8" s="504">
        <f>C8*ProdFctr!F23</f>
        <v>6962890.3222103994</v>
      </c>
      <c r="E8" s="504">
        <v>6939287.0927763889</v>
      </c>
      <c r="F8" s="504">
        <f t="shared" si="0"/>
        <v>23603.229434010573</v>
      </c>
      <c r="H8" s="504">
        <f>'CTM-2 Adjustments'!DH18</f>
        <v>107369461.94049986</v>
      </c>
      <c r="I8" s="504">
        <f>H8*ProdFctr!F23</f>
        <v>105473317.24263063</v>
      </c>
      <c r="J8" s="504">
        <v>114671737.1673249</v>
      </c>
      <c r="K8" s="504">
        <f t="shared" si="1"/>
        <v>-9198419.9246942699</v>
      </c>
    </row>
    <row r="9" spans="1:11">
      <c r="A9" s="588" t="s">
        <v>656</v>
      </c>
      <c r="B9" s="953" t="s">
        <v>297</v>
      </c>
      <c r="C9" s="504">
        <v>0</v>
      </c>
      <c r="D9" s="504">
        <v>0</v>
      </c>
      <c r="E9" s="504">
        <v>0</v>
      </c>
      <c r="F9" s="504">
        <f t="shared" si="0"/>
        <v>0</v>
      </c>
      <c r="H9" s="504">
        <f>'CTM-2 Adjustments'!DH19</f>
        <v>18500000</v>
      </c>
      <c r="I9" s="504">
        <f>H9*ProdFctr!F23</f>
        <v>18173290</v>
      </c>
      <c r="J9" s="504">
        <v>18111685</v>
      </c>
      <c r="K9" s="504">
        <f t="shared" si="1"/>
        <v>61605</v>
      </c>
    </row>
    <row r="10" spans="1:11">
      <c r="A10" s="588" t="s">
        <v>481</v>
      </c>
      <c r="B10" s="953">
        <v>501</v>
      </c>
      <c r="C10" s="504">
        <f>'CTM-2 Adjustments'!DN30</f>
        <v>500000.00000000006</v>
      </c>
      <c r="D10" s="504">
        <f>C10*ProdFctr!F23</f>
        <v>491170.00000000006</v>
      </c>
      <c r="E10" s="504">
        <v>489505.00000000006</v>
      </c>
      <c r="F10" s="504">
        <f t="shared" si="0"/>
        <v>1665</v>
      </c>
      <c r="H10" s="504">
        <f>'CTM-2 Adjustments'!DN18</f>
        <v>2791666.666666666</v>
      </c>
      <c r="I10" s="504">
        <f>H10*ProdFctr!F23</f>
        <v>2742365.8333333326</v>
      </c>
      <c r="J10" s="504">
        <v>3508119.3333333335</v>
      </c>
      <c r="K10" s="504">
        <f t="shared" si="1"/>
        <v>-765753.50000000093</v>
      </c>
    </row>
    <row r="11" spans="1:11">
      <c r="A11" s="588" t="s">
        <v>596</v>
      </c>
      <c r="B11" s="953">
        <v>553</v>
      </c>
      <c r="C11" s="504">
        <f>SUM('CTM-2 Adjustments'!DN33:DN37)</f>
        <v>0</v>
      </c>
      <c r="D11" s="504">
        <f>C11*ProdFctr!F23</f>
        <v>0</v>
      </c>
      <c r="E11" s="504">
        <v>149383.08152163043</v>
      </c>
      <c r="F11" s="504">
        <f t="shared" si="0"/>
        <v>-149383.08152163043</v>
      </c>
      <c r="H11" s="504">
        <f>SUM('CTM-2 Adjustments'!DN21:DN25)</f>
        <v>0</v>
      </c>
      <c r="I11" s="504">
        <f>H11*ProdFctr!F23</f>
        <v>0</v>
      </c>
      <c r="J11" s="504">
        <v>31121.419916433093</v>
      </c>
      <c r="K11" s="504">
        <f t="shared" si="1"/>
        <v>-31121.419916433093</v>
      </c>
    </row>
    <row r="12" spans="1:11">
      <c r="A12" s="588" t="s">
        <v>495</v>
      </c>
      <c r="B12" s="953">
        <v>565</v>
      </c>
      <c r="C12" s="504">
        <f>'CTM-2 Adjustments'!DT23</f>
        <v>3296838.2582723554</v>
      </c>
      <c r="D12" s="504">
        <f>C12*ProdFctr!F23</f>
        <v>3238616.0946312654</v>
      </c>
      <c r="E12" s="504">
        <v>411382.53289013472</v>
      </c>
      <c r="F12" s="504">
        <f t="shared" si="0"/>
        <v>2827233.5617411304</v>
      </c>
      <c r="H12" s="504">
        <f>'CTM-2 Adjustments'!DT18</f>
        <v>76591341.817148551</v>
      </c>
      <c r="I12" s="504">
        <f>H12*ProdFctr!F23</f>
        <v>75238738.720657706</v>
      </c>
      <c r="J12" s="504">
        <v>97652785.456615046</v>
      </c>
      <c r="K12" s="504">
        <f>I12-J12</f>
        <v>-22414046.735957339</v>
      </c>
    </row>
    <row r="13" spans="1:11">
      <c r="A13" s="588" t="s">
        <v>876</v>
      </c>
      <c r="B13" s="955" t="s">
        <v>165</v>
      </c>
      <c r="C13" s="504">
        <f>'CTM-2 Adjustments'!DN38</f>
        <v>634720.71333333303</v>
      </c>
      <c r="D13" s="504">
        <f>C13*ProdFctr!F23</f>
        <v>623511.5455358664</v>
      </c>
      <c r="E13" s="504">
        <v>0</v>
      </c>
      <c r="F13" s="504">
        <f t="shared" si="0"/>
        <v>623511.5455358664</v>
      </c>
      <c r="H13" s="504">
        <f>'CTM-2 Adjustments'!DN26</f>
        <v>0</v>
      </c>
      <c r="I13" s="504">
        <f>H13*ProdFctr!F23</f>
        <v>0</v>
      </c>
      <c r="J13" s="504">
        <v>0</v>
      </c>
      <c r="K13" s="504">
        <f t="shared" si="1"/>
        <v>0</v>
      </c>
    </row>
    <row r="14" spans="1:11">
      <c r="B14" s="954"/>
      <c r="C14" s="587"/>
      <c r="D14" s="587"/>
      <c r="E14" s="587"/>
      <c r="F14" s="587"/>
      <c r="H14" s="587"/>
      <c r="I14" s="587"/>
      <c r="J14" s="587"/>
      <c r="K14" s="587"/>
    </row>
    <row r="15" spans="1:11">
      <c r="A15" s="588" t="s">
        <v>597</v>
      </c>
      <c r="B15" s="954"/>
      <c r="C15" s="586">
        <f>SUM(C4:C13)</f>
        <v>14116448.651346788</v>
      </c>
      <c r="D15" s="586">
        <f t="shared" ref="D15:F15" si="2">SUM(D4:D13)</f>
        <v>13867152.168164004</v>
      </c>
      <c r="E15" s="586">
        <f t="shared" si="2"/>
        <v>10531874.488655889</v>
      </c>
      <c r="F15" s="586">
        <f t="shared" si="2"/>
        <v>3335277.6795081152</v>
      </c>
      <c r="H15" s="586">
        <f>SUM(H4:H13)</f>
        <v>209971018.02550223</v>
      </c>
      <c r="I15" s="586">
        <f t="shared" ref="I15:K15" si="3">SUM(I4:I13)</f>
        <v>206262929.84717184</v>
      </c>
      <c r="J15" s="586">
        <f t="shared" si="3"/>
        <v>241404733.47151333</v>
      </c>
      <c r="K15" s="586">
        <f t="shared" si="3"/>
        <v>-35141803.624341473</v>
      </c>
    </row>
    <row r="16" spans="1:11">
      <c r="B16" s="954"/>
    </row>
    <row r="17" spans="1:11">
      <c r="A17" s="588" t="s">
        <v>199</v>
      </c>
      <c r="B17" s="954">
        <v>407</v>
      </c>
      <c r="C17" s="504">
        <f>'CTM-2 Adjustments'!CP25</f>
        <v>1494701.7220710292</v>
      </c>
      <c r="D17" s="504">
        <f>C17*ProdFctr!F23</f>
        <v>1468305.289659255</v>
      </c>
      <c r="E17" s="504">
        <v>1463327.9329247547</v>
      </c>
      <c r="F17" s="504">
        <f t="shared" ref="F17:F23" si="4">D17-E17</f>
        <v>4977.3567345002666</v>
      </c>
      <c r="H17" s="504">
        <f>'CTM-2 Adjustments'!CP22</f>
        <v>17899360.913431779</v>
      </c>
      <c r="I17" s="504">
        <f>H17*ProdFctr!F23</f>
        <v>17583258.199700572</v>
      </c>
      <c r="J17" s="504">
        <v>18859478.563377563</v>
      </c>
      <c r="K17" s="504">
        <f t="shared" ref="K17:K22" si="5">I17-J17</f>
        <v>-1276220.3636769913</v>
      </c>
    </row>
    <row r="18" spans="1:11">
      <c r="A18" s="588" t="s">
        <v>477</v>
      </c>
      <c r="B18" s="954">
        <v>407.3</v>
      </c>
      <c r="C18" s="504">
        <f>'CTM-2 Adjustments'!CV26</f>
        <v>2885052</v>
      </c>
      <c r="D18" s="504">
        <f>C18*ProdFctr!F23</f>
        <v>2834101.9816800002</v>
      </c>
      <c r="E18" s="504">
        <v>2811894.7387587558</v>
      </c>
      <c r="F18" s="504">
        <f t="shared" si="4"/>
        <v>22207.242921244353</v>
      </c>
      <c r="H18" s="504">
        <f>'CTM-2 Adjustments'!CV19</f>
        <v>20207512.140861869</v>
      </c>
      <c r="I18" s="504">
        <f>H18*ProdFctr!F23</f>
        <v>19850647.476454247</v>
      </c>
      <c r="J18" s="504">
        <v>22694333.644329056</v>
      </c>
      <c r="K18" s="504">
        <f t="shared" si="5"/>
        <v>-2843686.1678748094</v>
      </c>
    </row>
    <row r="19" spans="1:11">
      <c r="A19" s="588" t="s">
        <v>463</v>
      </c>
      <c r="B19" s="954">
        <v>407</v>
      </c>
      <c r="C19" s="504">
        <f>'CTM-2 Adjustments'!DN31</f>
        <v>241268.10200000007</v>
      </c>
      <c r="D19" s="504">
        <f>C19*ProdFctr!F23</f>
        <v>237007.30731868008</v>
      </c>
      <c r="E19" s="504">
        <v>259589.39655</v>
      </c>
      <c r="F19" s="504">
        <f t="shared" si="4"/>
        <v>-22582.089231319929</v>
      </c>
      <c r="H19" s="504">
        <f>'CTM-2 Adjustments'!DN19</f>
        <v>623275.93016666663</v>
      </c>
      <c r="I19" s="504">
        <f>H19*ProdFctr!F23</f>
        <v>612268.87723992334</v>
      </c>
      <c r="J19" s="504">
        <v>1168152.5</v>
      </c>
      <c r="K19" s="504">
        <f t="shared" si="5"/>
        <v>-555883.62276007666</v>
      </c>
    </row>
    <row r="20" spans="1:11">
      <c r="A20" s="588" t="s">
        <v>496</v>
      </c>
      <c r="B20" s="954">
        <v>407.3</v>
      </c>
      <c r="C20" s="504">
        <f>'CTM-2 Adjustments'!DT24</f>
        <v>524035.92190511484</v>
      </c>
      <c r="D20" s="504">
        <f>C20*ProdFctr!F23</f>
        <v>514781.44752427051</v>
      </c>
      <c r="E20" s="504">
        <v>683099.07694053638</v>
      </c>
      <c r="F20" s="504">
        <f t="shared" si="4"/>
        <v>-168317.62941626587</v>
      </c>
      <c r="H20" s="504">
        <f>'CTM-2 Adjustments'!DT19</f>
        <v>7834337.0324814674</v>
      </c>
      <c r="I20" s="504">
        <f>H20*ProdFctr!F23</f>
        <v>7695982.6404878441</v>
      </c>
      <c r="J20" s="504">
        <v>10866648.760439247</v>
      </c>
      <c r="K20" s="504">
        <f t="shared" si="5"/>
        <v>-3170666.1199514028</v>
      </c>
    </row>
    <row r="21" spans="1:11">
      <c r="A21" s="588" t="s">
        <v>497</v>
      </c>
      <c r="B21" s="954">
        <v>407.3</v>
      </c>
      <c r="C21" s="504">
        <f>'CTM-2 Adjustments'!CV28</f>
        <v>4496843.075924769</v>
      </c>
      <c r="D21" s="504">
        <f>C21*ProdFctr!F23</f>
        <v>4417428.8272039378</v>
      </c>
      <c r="E21" s="504">
        <v>4484444.3378381692</v>
      </c>
      <c r="F21" s="504">
        <f t="shared" si="4"/>
        <v>-67015.510634231381</v>
      </c>
      <c r="H21" s="504">
        <f>'CTM-2 Adjustments'!CV21</f>
        <v>5602317.1671426371</v>
      </c>
      <c r="I21" s="504">
        <f>H21*ProdFctr!$F$23</f>
        <v>5503380.2459708983</v>
      </c>
      <c r="J21" s="504">
        <v>10107389.422502052</v>
      </c>
      <c r="K21" s="504">
        <f t="shared" si="5"/>
        <v>-4604009.1765311537</v>
      </c>
    </row>
    <row r="22" spans="1:11">
      <c r="A22" s="579" t="s">
        <v>892</v>
      </c>
      <c r="B22" s="954">
        <v>407.3</v>
      </c>
      <c r="C22" s="504">
        <f>'CTM-2 Adjustments'!AB28</f>
        <v>1744437.9594125615</v>
      </c>
      <c r="D22" s="504">
        <f>C22*ProdFctr!F23</f>
        <v>1713631.1850493357</v>
      </c>
      <c r="E22" s="504">
        <v>0</v>
      </c>
      <c r="F22" s="504">
        <f t="shared" si="4"/>
        <v>1713631.1850493357</v>
      </c>
      <c r="H22" s="504">
        <f>'CTM-2 Adjustments'!AB44</f>
        <v>6287245.1453827769</v>
      </c>
      <c r="I22" s="504">
        <f>H22*ProdFctr!$F$23</f>
        <v>6176212.396115317</v>
      </c>
      <c r="J22" s="504">
        <v>0</v>
      </c>
      <c r="K22" s="504">
        <f t="shared" si="5"/>
        <v>6176212.396115317</v>
      </c>
    </row>
    <row r="23" spans="1:11">
      <c r="A23" s="579" t="s">
        <v>891</v>
      </c>
      <c r="B23" s="954">
        <v>407.3</v>
      </c>
      <c r="C23" s="504">
        <f>'CTM-2 Adjustments'!AN20</f>
        <v>0</v>
      </c>
      <c r="D23" s="504">
        <f>C23*ProdFctr!F23</f>
        <v>0</v>
      </c>
      <c r="E23" s="504">
        <v>0</v>
      </c>
      <c r="F23" s="504">
        <f t="shared" si="4"/>
        <v>0</v>
      </c>
      <c r="H23" s="504">
        <f>'CTM-2 Adjustments'!AN27</f>
        <v>0</v>
      </c>
      <c r="I23" s="504">
        <f>H23*ProdFctr!$F$23</f>
        <v>0</v>
      </c>
      <c r="J23" s="504">
        <v>0</v>
      </c>
      <c r="K23" s="504">
        <f>I23-J23</f>
        <v>0</v>
      </c>
    </row>
    <row r="24" spans="1:11">
      <c r="A24" s="579" t="s">
        <v>890</v>
      </c>
      <c r="B24" s="954">
        <v>407.3</v>
      </c>
      <c r="C24" s="582">
        <f>'CTM-2 Adjustments'!AZ18</f>
        <v>4383849.7075235499</v>
      </c>
      <c r="D24" s="504">
        <f>C24*ProdFctr!$F$23</f>
        <v>4306430.9216886843</v>
      </c>
      <c r="E24" s="504">
        <v>0</v>
      </c>
      <c r="F24" s="504">
        <f>D24-E24</f>
        <v>4306430.9216886843</v>
      </c>
      <c r="H24" s="504">
        <f>'CTM-2 Adjustments'!AZ27</f>
        <v>15672262.704396689</v>
      </c>
      <c r="I24" s="504">
        <f>H24*ProdFctr!$F$23</f>
        <v>15395490.545037044</v>
      </c>
      <c r="J24" s="504">
        <v>0</v>
      </c>
      <c r="K24" s="504">
        <f>I24-J24</f>
        <v>15395490.545037044</v>
      </c>
    </row>
    <row r="25" spans="1:11">
      <c r="A25" s="579" t="s">
        <v>893</v>
      </c>
      <c r="B25" s="954">
        <v>407</v>
      </c>
      <c r="C25" s="582">
        <f>'CTM-2 Adjustments'!BR19</f>
        <v>0</v>
      </c>
      <c r="D25" s="504">
        <f>C25*ProdFctr!$F$23</f>
        <v>0</v>
      </c>
      <c r="E25" s="504">
        <v>0</v>
      </c>
      <c r="F25" s="504">
        <f>D25-E25</f>
        <v>0</v>
      </c>
      <c r="H25" s="504">
        <f>'CTM-2 Adjustments'!BR32</f>
        <v>0</v>
      </c>
      <c r="I25" s="504">
        <f>H25*ProdFctr!$F$23</f>
        <v>0</v>
      </c>
      <c r="J25" s="504">
        <v>0</v>
      </c>
      <c r="K25" s="504">
        <f>I25-J25</f>
        <v>0</v>
      </c>
    </row>
    <row r="27" spans="1:11">
      <c r="B27" s="584"/>
      <c r="C27" s="587"/>
      <c r="D27" s="587"/>
      <c r="E27" s="587"/>
      <c r="F27" s="587"/>
      <c r="H27" s="587"/>
      <c r="I27" s="587"/>
      <c r="J27" s="587"/>
      <c r="K27" s="587"/>
    </row>
    <row r="28" spans="1:11">
      <c r="A28" s="579" t="s">
        <v>598</v>
      </c>
      <c r="B28" s="584"/>
      <c r="C28" s="586">
        <f>SUM(C17:C25)</f>
        <v>15770188.488837026</v>
      </c>
      <c r="D28" s="586">
        <f>SUM(D17:D25)</f>
        <v>15491686.960124165</v>
      </c>
      <c r="E28" s="586">
        <f>SUM(E17:E25)</f>
        <v>9702355.4830122162</v>
      </c>
      <c r="F28" s="586">
        <f>SUM(F17:F25)</f>
        <v>5789331.4771119477</v>
      </c>
      <c r="H28" s="586">
        <f>SUM(H17:H25)</f>
        <v>74126311.033863887</v>
      </c>
      <c r="I28" s="586">
        <f>SUM(I17:I25)</f>
        <v>72817240.381005839</v>
      </c>
      <c r="J28" s="586">
        <f>SUM(J17:J25)</f>
        <v>63696002.890647918</v>
      </c>
      <c r="K28" s="586">
        <f>SUM(K17:K25)</f>
        <v>9121237.490357928</v>
      </c>
    </row>
    <row r="29" spans="1:11">
      <c r="B29" s="584"/>
      <c r="C29" s="585"/>
      <c r="D29" s="585"/>
      <c r="E29" s="585"/>
      <c r="F29" s="585"/>
      <c r="H29" s="585"/>
      <c r="I29" s="585"/>
      <c r="J29" s="585"/>
      <c r="K29" s="585"/>
    </row>
    <row r="30" spans="1:11" ht="15.75" thickBot="1">
      <c r="A30" s="579" t="s">
        <v>335</v>
      </c>
      <c r="B30" s="584"/>
      <c r="C30" s="583">
        <f>C15+C28</f>
        <v>29886637.140183814</v>
      </c>
      <c r="D30" s="583">
        <f>D15+D28</f>
        <v>29358839.128288168</v>
      </c>
      <c r="E30" s="583">
        <f>E15+E28</f>
        <v>20234229.971668106</v>
      </c>
      <c r="F30" s="583">
        <f>F15+F28</f>
        <v>9124609.1566200629</v>
      </c>
      <c r="H30" s="583">
        <f>H15+H28</f>
        <v>284097329.05936611</v>
      </c>
      <c r="I30" s="583">
        <f>I15+I28</f>
        <v>279080170.22817767</v>
      </c>
      <c r="J30" s="583">
        <f>J15+J28</f>
        <v>305100736.36216128</v>
      </c>
      <c r="K30" s="583">
        <f>K15+K28</f>
        <v>-26020566.133983545</v>
      </c>
    </row>
    <row r="31" spans="1:11" ht="15.75" thickTop="1">
      <c r="A31" s="758"/>
      <c r="C31" s="582">
        <f>C30-'CTM-2 Adjustments'!EE56</f>
        <v>0</v>
      </c>
      <c r="D31" s="582">
        <f>D30-'CTM-2 Adjustments'!EG56</f>
        <v>0</v>
      </c>
      <c r="H31" s="582">
        <f>H30-'CTM-2 Adjustments'!EE108</f>
        <v>0</v>
      </c>
      <c r="I31" s="582">
        <f>I30-'CTM-2 Adjustments'!EG108</f>
        <v>0</v>
      </c>
    </row>
    <row r="36" spans="12:13">
      <c r="L36" s="580"/>
    </row>
    <row r="37" spans="12:13">
      <c r="L37" s="580"/>
    </row>
    <row r="38" spans="12:13">
      <c r="L38" s="580"/>
    </row>
    <row r="39" spans="12:13">
      <c r="L39" s="580"/>
    </row>
    <row r="40" spans="12:13">
      <c r="L40" s="580"/>
      <c r="M40" s="581"/>
    </row>
    <row r="41" spans="12:13">
      <c r="L41" s="580"/>
    </row>
    <row r="42" spans="12:13">
      <c r="L42" s="580"/>
      <c r="M42" s="581"/>
    </row>
    <row r="43" spans="12:13">
      <c r="L43" s="580"/>
    </row>
    <row r="44" spans="12:13">
      <c r="L44" s="580"/>
    </row>
    <row r="45" spans="12:13">
      <c r="L45" s="580"/>
    </row>
    <row r="46" spans="12:13">
      <c r="L46" s="580"/>
    </row>
    <row r="47" spans="12:13">
      <c r="L47" s="580"/>
    </row>
    <row r="48" spans="12:13">
      <c r="L48" s="580"/>
    </row>
    <row r="49" spans="12:12">
      <c r="L49" s="580"/>
    </row>
    <row r="50" spans="12:12">
      <c r="L50" s="580"/>
    </row>
    <row r="51" spans="12:12">
      <c r="L51" s="580"/>
    </row>
  </sheetData>
  <conditionalFormatting sqref="C31:D31">
    <cfRule type="cellIs" dxfId="0" priority="1" operator="notEqual">
      <formula>0</formula>
    </cfRule>
  </conditionalFormatting>
  <pageMargins left="0.7" right="0.7" top="0.75" bottom="0.75" header="0.3" footer="0.3"/>
  <pageSetup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C00000"/>
  </sheetPr>
  <dimension ref="A1:EW188"/>
  <sheetViews>
    <sheetView tabSelected="1" zoomScale="90" zoomScaleNormal="90" workbookViewId="0">
      <selection activeCell="B33" sqref="B33"/>
    </sheetView>
  </sheetViews>
  <sheetFormatPr defaultRowHeight="12.75"/>
  <cols>
    <col min="1" max="1" width="5" customWidth="1"/>
    <col min="2" max="2" width="48.5703125" bestFit="1" customWidth="1"/>
    <col min="3" max="3" width="13.28515625" customWidth="1"/>
    <col min="4" max="4" width="13.140625" customWidth="1"/>
    <col min="5" max="5" width="14.7109375" customWidth="1"/>
    <col min="6" max="6" width="3.28515625" customWidth="1"/>
    <col min="7" max="7" width="5.5703125" bestFit="1" customWidth="1"/>
    <col min="8" max="8" width="35.7109375" customWidth="1"/>
    <col min="9" max="9" width="17.85546875" hidden="1" customWidth="1"/>
    <col min="10" max="10" width="14.5703125" bestFit="1" customWidth="1"/>
    <col min="11" max="11" width="20" customWidth="1"/>
    <col min="12" max="12" width="2.7109375" customWidth="1"/>
    <col min="13" max="13" width="5" customWidth="1"/>
    <col min="14" max="14" width="44.140625" bestFit="1" customWidth="1"/>
    <col min="15" max="15" width="13.85546875" customWidth="1"/>
    <col min="16" max="16" width="13.28515625" customWidth="1"/>
    <col min="17" max="17" width="14.7109375" customWidth="1"/>
    <col min="18" max="18" width="3.140625" customWidth="1"/>
    <col min="19" max="19" width="5" bestFit="1" customWidth="1"/>
    <col min="20" max="20" width="46.7109375" bestFit="1" customWidth="1"/>
    <col min="21" max="22" width="13.28515625" customWidth="1"/>
    <col min="23" max="23" width="16.5703125" customWidth="1"/>
    <col min="24" max="24" width="2.7109375" customWidth="1"/>
    <col min="25" max="25" width="5" bestFit="1" customWidth="1"/>
    <col min="26" max="26" width="59.7109375" bestFit="1" customWidth="1"/>
    <col min="27" max="28" width="13.28515625" customWidth="1"/>
    <col min="29" max="29" width="15.28515625" customWidth="1"/>
    <col min="30" max="30" width="2.7109375" customWidth="1"/>
    <col min="31" max="31" width="5" customWidth="1"/>
    <col min="32" max="32" width="46.7109375" bestFit="1" customWidth="1"/>
    <col min="33" max="34" width="13.28515625" customWidth="1"/>
    <col min="35" max="35" width="15.28515625" customWidth="1"/>
    <col min="36" max="36" width="2.7109375" style="1" customWidth="1"/>
    <col min="37" max="37" width="6.85546875" style="1" customWidth="1"/>
    <col min="38" max="38" width="54.42578125" style="1" bestFit="1" customWidth="1"/>
    <col min="39" max="41" width="15.28515625" style="1" customWidth="1"/>
    <col min="42" max="42" width="2.7109375" customWidth="1"/>
    <col min="43" max="43" width="5" bestFit="1" customWidth="1"/>
    <col min="44" max="44" width="56.140625" bestFit="1" customWidth="1"/>
    <col min="45" max="46" width="14.7109375" customWidth="1"/>
    <col min="47" max="47" width="16.5703125" customWidth="1"/>
    <col min="48" max="48" width="2.42578125" customWidth="1"/>
    <col min="49" max="49" width="5" bestFit="1" customWidth="1"/>
    <col min="50" max="50" width="51.28515625" customWidth="1"/>
    <col min="51" max="51" width="15.28515625" customWidth="1"/>
    <col min="52" max="52" width="13.7109375" customWidth="1"/>
    <col min="53" max="53" width="16.5703125" customWidth="1"/>
    <col min="54" max="54" width="3" customWidth="1"/>
    <col min="55" max="55" width="5.5703125" bestFit="1" customWidth="1"/>
    <col min="56" max="56" width="46.140625" bestFit="1" customWidth="1"/>
    <col min="57" max="57" width="16" customWidth="1"/>
    <col min="58" max="58" width="13.85546875" customWidth="1"/>
    <col min="59" max="59" width="15.7109375" bestFit="1" customWidth="1"/>
    <col min="60" max="60" width="2.5703125" customWidth="1"/>
    <col min="61" max="61" width="5.7109375" customWidth="1"/>
    <col min="62" max="62" width="28" bestFit="1" customWidth="1"/>
    <col min="63" max="63" width="13.28515625" bestFit="1" customWidth="1"/>
    <col min="64" max="64" width="13.28515625" customWidth="1"/>
    <col min="65" max="65" width="16.5703125" customWidth="1"/>
    <col min="66" max="66" width="2.5703125" customWidth="1"/>
    <col min="67" max="67" width="5.5703125" style="1" bestFit="1" customWidth="1"/>
    <col min="68" max="68" width="46.7109375" style="1" bestFit="1" customWidth="1"/>
    <col min="69" max="69" width="13.140625" style="1" customWidth="1"/>
    <col min="70" max="70" width="13" style="1" customWidth="1"/>
    <col min="71" max="71" width="15" style="1" customWidth="1"/>
    <col min="72" max="72" width="2.5703125" style="1" customWidth="1"/>
    <col min="73" max="73" width="5" bestFit="1" customWidth="1"/>
    <col min="74" max="74" width="45" bestFit="1" customWidth="1"/>
    <col min="75" max="75" width="15.28515625" customWidth="1"/>
    <col min="76" max="76" width="13.7109375" customWidth="1"/>
    <col min="77" max="77" width="16.5703125" customWidth="1"/>
    <col min="78" max="78" width="3" customWidth="1"/>
    <col min="79" max="79" width="5.5703125" bestFit="1" customWidth="1"/>
    <col min="80" max="80" width="38.7109375" customWidth="1"/>
    <col min="81" max="81" width="15.28515625" customWidth="1"/>
    <col min="82" max="82" width="13.7109375" customWidth="1"/>
    <col min="83" max="83" width="16.5703125" customWidth="1"/>
    <col min="84" max="84" width="3.28515625" style="1" customWidth="1"/>
    <col min="85" max="85" width="5.5703125" style="1" bestFit="1" customWidth="1"/>
    <col min="86" max="86" width="50.28515625" style="1" customWidth="1"/>
    <col min="87" max="89" width="16.5703125" style="1" customWidth="1"/>
    <col min="90" max="90" width="3.28515625" style="1" customWidth="1"/>
    <col min="91" max="91" width="5.5703125" style="1" bestFit="1" customWidth="1"/>
    <col min="92" max="92" width="46.7109375" style="1" customWidth="1"/>
    <col min="93" max="95" width="16.5703125" style="1" customWidth="1"/>
    <col min="96" max="96" width="3.28515625" style="1" customWidth="1"/>
    <col min="97" max="97" width="5.5703125" style="1" bestFit="1" customWidth="1"/>
    <col min="98" max="98" width="45.28515625" style="1" customWidth="1"/>
    <col min="99" max="101" width="15.7109375" style="1" customWidth="1"/>
    <col min="102" max="102" width="2.28515625" style="1" customWidth="1"/>
    <col min="103" max="103" width="5.5703125" style="1" bestFit="1" customWidth="1"/>
    <col min="104" max="104" width="57.28515625" style="1" customWidth="1"/>
    <col min="105" max="107" width="16.5703125" style="1" customWidth="1"/>
    <col min="108" max="108" width="3" style="1" customWidth="1"/>
    <col min="109" max="109" width="5" style="1" bestFit="1" customWidth="1"/>
    <col min="110" max="110" width="45.42578125" style="1" customWidth="1"/>
    <col min="111" max="113" width="16.5703125" style="1" customWidth="1"/>
    <col min="114" max="114" width="2.7109375" style="1" customWidth="1"/>
    <col min="115" max="115" width="5" style="1" bestFit="1" customWidth="1"/>
    <col min="116" max="116" width="58.42578125" style="1" customWidth="1"/>
    <col min="117" max="117" width="11.85546875" style="1" customWidth="1"/>
    <col min="118" max="118" width="12" style="1" bestFit="1" customWidth="1"/>
    <col min="119" max="119" width="19.28515625" style="1" customWidth="1"/>
    <col min="120" max="120" width="2.5703125" style="1" customWidth="1"/>
    <col min="121" max="121" width="5.5703125" style="1" bestFit="1" customWidth="1"/>
    <col min="122" max="122" width="55.140625" style="1" bestFit="1" customWidth="1"/>
    <col min="123" max="123" width="15" style="1" customWidth="1"/>
    <col min="124" max="124" width="13.140625" style="1" customWidth="1"/>
    <col min="125" max="125" width="14.28515625" style="1" customWidth="1"/>
    <col min="126" max="126" width="2.42578125" style="322" customWidth="1"/>
    <col min="127" max="127" width="5" style="3" bestFit="1" customWidth="1"/>
    <col min="128" max="128" width="34.7109375" style="3" customWidth="1"/>
    <col min="129" max="131" width="15.28515625" style="3" customWidth="1"/>
    <col min="132" max="132" width="2.42578125" style="322" customWidth="1"/>
    <col min="133" max="133" width="5.5703125" bestFit="1" customWidth="1"/>
    <col min="134" max="134" width="61.5703125" bestFit="1" customWidth="1"/>
    <col min="135" max="136" width="15.42578125" style="425" customWidth="1"/>
    <col min="137" max="137" width="16.5703125" style="425" bestFit="1" customWidth="1"/>
    <col min="138" max="138" width="5.28515625" customWidth="1"/>
    <col min="139" max="140" width="16.5703125" style="1" hidden="1" customWidth="1"/>
    <col min="141" max="141" width="5.42578125" bestFit="1" customWidth="1"/>
    <col min="142" max="142" width="14.5703125" bestFit="1" customWidth="1"/>
    <col min="143" max="145" width="15.140625" customWidth="1"/>
    <col min="146" max="146" width="18.5703125" customWidth="1"/>
    <col min="147" max="147" width="2.7109375" customWidth="1"/>
    <col min="148" max="148" width="5.5703125" bestFit="1" customWidth="1"/>
    <col min="149" max="149" width="39.7109375" bestFit="1" customWidth="1"/>
    <col min="151" max="151" width="10.42578125" customWidth="1"/>
    <col min="152" max="152" width="21.7109375" customWidth="1"/>
  </cols>
  <sheetData>
    <row r="1" spans="1:153" s="1" customFormat="1">
      <c r="DV1" s="322"/>
      <c r="DW1" s="3"/>
      <c r="DX1" s="3"/>
      <c r="DY1" s="3"/>
      <c r="DZ1" s="3"/>
      <c r="EA1" s="3"/>
      <c r="EB1" s="322"/>
      <c r="EE1" s="425"/>
      <c r="EF1" s="425"/>
      <c r="EG1" s="425"/>
    </row>
    <row r="2" spans="1:153" s="1" customFormat="1">
      <c r="A2" s="3"/>
      <c r="B2" s="3"/>
      <c r="C2" s="3"/>
      <c r="D2" s="11"/>
      <c r="E2" s="11" t="s">
        <v>1007</v>
      </c>
      <c r="F2" s="3"/>
      <c r="G2" s="26"/>
      <c r="H2" s="3"/>
      <c r="I2" s="3"/>
      <c r="J2" s="11"/>
      <c r="K2" s="11" t="str">
        <f>+$E$2</f>
        <v>Docket UE-130617</v>
      </c>
      <c r="L2" s="11"/>
      <c r="M2" s="3"/>
      <c r="N2" s="3"/>
      <c r="O2" s="3"/>
      <c r="P2" s="11"/>
      <c r="Q2" s="11" t="str">
        <f>+$E$2</f>
        <v>Docket UE-130617</v>
      </c>
      <c r="R2" s="3"/>
      <c r="S2" s="3"/>
      <c r="T2" s="3"/>
      <c r="U2" s="3"/>
      <c r="V2" s="11"/>
      <c r="W2" s="11" t="str">
        <f>+$E$2</f>
        <v>Docket UE-130617</v>
      </c>
      <c r="X2" s="3"/>
      <c r="Y2" s="3"/>
      <c r="Z2" s="3"/>
      <c r="AA2" s="3"/>
      <c r="AB2" s="11"/>
      <c r="AC2" s="11" t="str">
        <f>+$E$2</f>
        <v>Docket UE-130617</v>
      </c>
      <c r="AD2" s="11"/>
      <c r="AE2" s="3"/>
      <c r="AF2" s="3"/>
      <c r="AG2" s="3"/>
      <c r="AH2" s="11"/>
      <c r="AI2" s="11" t="str">
        <f>+$E$2</f>
        <v>Docket UE-130617</v>
      </c>
      <c r="AJ2" s="11"/>
      <c r="AK2" s="11"/>
      <c r="AL2" s="11"/>
      <c r="AM2" s="11"/>
      <c r="AN2" s="11"/>
      <c r="AO2" s="11" t="str">
        <f>+$E$2</f>
        <v>Docket UE-130617</v>
      </c>
      <c r="AP2" s="3"/>
      <c r="AQ2" s="3"/>
      <c r="AR2" s="3"/>
      <c r="AS2" s="3"/>
      <c r="AT2" s="11"/>
      <c r="AU2" s="11" t="str">
        <f>+$E$2</f>
        <v>Docket UE-130617</v>
      </c>
      <c r="AV2" s="3"/>
      <c r="AW2" s="26"/>
      <c r="AX2" s="3"/>
      <c r="AY2" s="11"/>
      <c r="AZ2" s="3"/>
      <c r="BA2" s="11" t="str">
        <f>+$E$2</f>
        <v>Docket UE-130617</v>
      </c>
      <c r="BB2" s="3"/>
      <c r="BC2" s="3"/>
      <c r="BD2" s="3"/>
      <c r="BE2" s="3"/>
      <c r="BF2" s="11"/>
      <c r="BG2" s="11" t="str">
        <f>+$E$2</f>
        <v>Docket UE-130617</v>
      </c>
      <c r="BH2" s="3"/>
      <c r="BI2" s="26"/>
      <c r="BJ2" s="3"/>
      <c r="BK2" s="3"/>
      <c r="BL2" s="11"/>
      <c r="BM2" s="11" t="str">
        <f>+$E$2</f>
        <v>Docket UE-130617</v>
      </c>
      <c r="BN2" s="3"/>
      <c r="BO2" s="3"/>
      <c r="BP2" s="3"/>
      <c r="BQ2" s="3"/>
      <c r="BR2" s="11"/>
      <c r="BS2" s="11" t="str">
        <f>+$E$2</f>
        <v>Docket UE-130617</v>
      </c>
      <c r="BT2" s="3"/>
      <c r="BU2" s="26"/>
      <c r="BV2" s="3"/>
      <c r="BW2" s="11"/>
      <c r="BX2" s="3"/>
      <c r="BY2" s="11" t="str">
        <f>+$E$2</f>
        <v>Docket UE-130617</v>
      </c>
      <c r="BZ2" s="3"/>
      <c r="CA2" s="26"/>
      <c r="CB2" s="3"/>
      <c r="CC2" s="11"/>
      <c r="CD2" s="3"/>
      <c r="CE2" s="11" t="str">
        <f>+$E$2</f>
        <v>Docket UE-130617</v>
      </c>
      <c r="CF2" s="11"/>
      <c r="CG2" s="11"/>
      <c r="CH2" s="11"/>
      <c r="CI2" s="11"/>
      <c r="CJ2" s="11"/>
      <c r="CK2" s="11" t="str">
        <f>+$E$2</f>
        <v>Docket UE-130617</v>
      </c>
      <c r="CL2" s="11"/>
      <c r="CM2" s="11"/>
      <c r="CN2" s="11"/>
      <c r="CO2" s="11"/>
      <c r="CP2" s="11"/>
      <c r="CQ2" s="11" t="str">
        <f>+$E$2</f>
        <v>Docket UE-130617</v>
      </c>
      <c r="CR2" s="11"/>
      <c r="CS2" s="11"/>
      <c r="CT2" s="11"/>
      <c r="CU2" s="11"/>
      <c r="CV2" s="11"/>
      <c r="CW2" s="11" t="str">
        <f>+$E$2</f>
        <v>Docket UE-130617</v>
      </c>
      <c r="CX2" s="11"/>
      <c r="CY2" s="11"/>
      <c r="CZ2" s="11"/>
      <c r="DA2" s="11"/>
      <c r="DB2" s="11"/>
      <c r="DC2" s="11" t="str">
        <f>+$E$2</f>
        <v>Docket UE-130617</v>
      </c>
      <c r="DD2" s="11"/>
      <c r="DE2" s="11"/>
      <c r="DF2" s="11"/>
      <c r="DG2" s="11"/>
      <c r="DH2" s="11"/>
      <c r="DI2" s="11" t="str">
        <f>+$E$2</f>
        <v>Docket UE-130617</v>
      </c>
      <c r="DJ2" s="11"/>
      <c r="DK2" s="11"/>
      <c r="DL2" s="11"/>
      <c r="DM2" s="11"/>
      <c r="DN2" s="11"/>
      <c r="DO2" s="11" t="str">
        <f>+$E$2</f>
        <v>Docket UE-130617</v>
      </c>
      <c r="DP2" s="11"/>
      <c r="DQ2" s="11"/>
      <c r="DR2" s="11"/>
      <c r="DS2" s="11"/>
      <c r="DT2" s="11"/>
      <c r="DU2" s="11" t="str">
        <f>+$E$2</f>
        <v>Docket UE-130617</v>
      </c>
      <c r="DV2" s="310"/>
      <c r="DW2" s="26"/>
      <c r="DX2" s="3"/>
      <c r="DY2" s="11"/>
      <c r="DZ2" s="3"/>
      <c r="EA2" s="11" t="str">
        <f>+$E$2</f>
        <v>Docket UE-130617</v>
      </c>
      <c r="EB2" s="310"/>
      <c r="EC2" s="26"/>
      <c r="ED2" s="3"/>
      <c r="EE2" s="3"/>
      <c r="EF2" s="11"/>
      <c r="EG2" s="11" t="str">
        <f>+$E$2</f>
        <v>Docket UE-130617</v>
      </c>
      <c r="EH2" s="10"/>
      <c r="EI2" s="10"/>
      <c r="EJ2" s="10"/>
      <c r="EK2" s="3"/>
      <c r="EL2" s="3"/>
      <c r="EM2" s="3"/>
      <c r="EN2" s="3"/>
      <c r="EO2" s="11"/>
      <c r="EP2" s="11" t="str">
        <f>+$E$2</f>
        <v>Docket UE-130617</v>
      </c>
      <c r="EQ2" s="10"/>
      <c r="ER2" s="3"/>
      <c r="ES2" s="3"/>
      <c r="ET2" s="3"/>
      <c r="EU2" s="11"/>
      <c r="EV2" s="11" t="str">
        <f>+$E$2</f>
        <v>Docket UE-130617</v>
      </c>
      <c r="EW2" s="10"/>
    </row>
    <row r="3" spans="1:153">
      <c r="A3" s="3"/>
      <c r="B3" s="3"/>
      <c r="C3" s="3"/>
      <c r="D3" s="11"/>
      <c r="E3" s="11" t="s">
        <v>970</v>
      </c>
      <c r="F3" s="3"/>
      <c r="G3" s="26"/>
      <c r="H3" s="3"/>
      <c r="I3" s="3"/>
      <c r="J3" s="11"/>
      <c r="K3" s="11" t="str">
        <f>+$E$3</f>
        <v>Exhibit No. _____ (CTM-2)</v>
      </c>
      <c r="L3" s="11"/>
      <c r="M3" s="3"/>
      <c r="N3" s="3"/>
      <c r="O3" s="3"/>
      <c r="P3" s="11"/>
      <c r="Q3" s="11" t="str">
        <f>+$E$3</f>
        <v>Exhibit No. _____ (CTM-2)</v>
      </c>
      <c r="R3" s="3"/>
      <c r="S3" s="3"/>
      <c r="T3" s="3"/>
      <c r="U3" s="3"/>
      <c r="V3" s="11"/>
      <c r="W3" s="11" t="str">
        <f>+$E$3</f>
        <v>Exhibit No. _____ (CTM-2)</v>
      </c>
      <c r="X3" s="3"/>
      <c r="Y3" s="3"/>
      <c r="Z3" s="3"/>
      <c r="AA3" s="3"/>
      <c r="AB3" s="11"/>
      <c r="AC3" s="11" t="str">
        <f>+$E$3</f>
        <v>Exhibit No. _____ (CTM-2)</v>
      </c>
      <c r="AD3" s="11"/>
      <c r="AE3" s="3"/>
      <c r="AF3" s="3"/>
      <c r="AG3" s="3"/>
      <c r="AH3" s="11"/>
      <c r="AI3" s="11" t="str">
        <f>+$E$3</f>
        <v>Exhibit No. _____ (CTM-2)</v>
      </c>
      <c r="AJ3" s="11"/>
      <c r="AK3" s="11"/>
      <c r="AL3" s="11"/>
      <c r="AM3" s="11"/>
      <c r="AN3" s="11"/>
      <c r="AO3" s="11" t="str">
        <f>+$E$3</f>
        <v>Exhibit No. _____ (CTM-2)</v>
      </c>
      <c r="AP3" s="3"/>
      <c r="AQ3" s="3"/>
      <c r="AR3" s="3"/>
      <c r="AS3" s="3"/>
      <c r="AT3" s="11"/>
      <c r="AU3" s="11" t="str">
        <f>+$E$3</f>
        <v>Exhibit No. _____ (CTM-2)</v>
      </c>
      <c r="AV3" s="3"/>
      <c r="AW3" s="26"/>
      <c r="AX3" s="3"/>
      <c r="AY3" s="11"/>
      <c r="AZ3" s="3"/>
      <c r="BA3" s="11" t="str">
        <f>+$E$3</f>
        <v>Exhibit No. _____ (CTM-2)</v>
      </c>
      <c r="BB3" s="3"/>
      <c r="BC3" s="3"/>
      <c r="BD3" s="3"/>
      <c r="BE3" s="3"/>
      <c r="BF3" s="11"/>
      <c r="BG3" s="11" t="str">
        <f>+$E$3</f>
        <v>Exhibit No. _____ (CTM-2)</v>
      </c>
      <c r="BH3" s="3"/>
      <c r="BI3" s="26"/>
      <c r="BJ3" s="3"/>
      <c r="BK3" s="3"/>
      <c r="BL3" s="11"/>
      <c r="BM3" s="11" t="str">
        <f>+$E$3</f>
        <v>Exhibit No. _____ (CTM-2)</v>
      </c>
      <c r="BN3" s="3"/>
      <c r="BO3" s="3"/>
      <c r="BP3" s="3"/>
      <c r="BQ3" s="3"/>
      <c r="BR3" s="11"/>
      <c r="BS3" s="11" t="str">
        <f>+$E$3</f>
        <v>Exhibit No. _____ (CTM-2)</v>
      </c>
      <c r="BT3" s="3"/>
      <c r="BU3" s="26"/>
      <c r="BV3" s="3"/>
      <c r="BW3" s="11"/>
      <c r="BX3" s="3"/>
      <c r="BY3" s="11" t="str">
        <f>+$E$3</f>
        <v>Exhibit No. _____ (CTM-2)</v>
      </c>
      <c r="BZ3" s="3"/>
      <c r="CA3" s="26"/>
      <c r="CB3" s="3"/>
      <c r="CC3" s="11"/>
      <c r="CD3" s="3"/>
      <c r="CE3" s="11" t="str">
        <f>+$E$3</f>
        <v>Exhibit No. _____ (CTM-2)</v>
      </c>
      <c r="CF3" s="11"/>
      <c r="CG3" s="11"/>
      <c r="CH3" s="11"/>
      <c r="CI3" s="11"/>
      <c r="CJ3" s="11"/>
      <c r="CK3" s="11" t="str">
        <f>+$E$3</f>
        <v>Exhibit No. _____ (CTM-2)</v>
      </c>
      <c r="CL3" s="11"/>
      <c r="CM3" s="11"/>
      <c r="CN3" s="11"/>
      <c r="CO3" s="11"/>
      <c r="CP3" s="11"/>
      <c r="CQ3" s="11" t="str">
        <f>+$E$3</f>
        <v>Exhibit No. _____ (CTM-2)</v>
      </c>
      <c r="CR3" s="11"/>
      <c r="CS3" s="11"/>
      <c r="CT3" s="11"/>
      <c r="CU3" s="11"/>
      <c r="CV3" s="11"/>
      <c r="CW3" s="11" t="str">
        <f>+$E$3</f>
        <v>Exhibit No. _____ (CTM-2)</v>
      </c>
      <c r="CX3" s="11"/>
      <c r="CY3" s="11"/>
      <c r="CZ3" s="11"/>
      <c r="DA3" s="11"/>
      <c r="DB3" s="11"/>
      <c r="DC3" s="11" t="str">
        <f>+$E$3</f>
        <v>Exhibit No. _____ (CTM-2)</v>
      </c>
      <c r="DD3" s="11"/>
      <c r="DE3" s="11"/>
      <c r="DF3" s="11"/>
      <c r="DG3" s="11"/>
      <c r="DH3" s="11"/>
      <c r="DI3" s="11" t="str">
        <f>+$E$3</f>
        <v>Exhibit No. _____ (CTM-2)</v>
      </c>
      <c r="DJ3" s="11"/>
      <c r="DK3" s="11"/>
      <c r="DL3" s="11"/>
      <c r="DM3" s="11"/>
      <c r="DN3" s="11"/>
      <c r="DO3" s="11" t="str">
        <f>+$E$3</f>
        <v>Exhibit No. _____ (CTM-2)</v>
      </c>
      <c r="DP3" s="11"/>
      <c r="DQ3" s="11"/>
      <c r="DR3" s="11"/>
      <c r="DS3" s="11"/>
      <c r="DT3" s="11"/>
      <c r="DU3" s="11" t="str">
        <f>+$E$3</f>
        <v>Exhibit No. _____ (CTM-2)</v>
      </c>
      <c r="DV3" s="310"/>
      <c r="DW3" s="26"/>
      <c r="DY3" s="11"/>
      <c r="EA3" s="11" t="str">
        <f>+$E$3</f>
        <v>Exhibit No. _____ (CTM-2)</v>
      </c>
      <c r="EB3" s="310"/>
      <c r="EC3" s="26"/>
      <c r="ED3" s="3"/>
      <c r="EE3" s="3"/>
      <c r="EF3" s="11"/>
      <c r="EG3" s="11" t="str">
        <f>+$E$3</f>
        <v>Exhibit No. _____ (CTM-2)</v>
      </c>
      <c r="EH3" s="10"/>
      <c r="EI3" s="10"/>
      <c r="EJ3" s="10"/>
      <c r="EK3" s="3"/>
      <c r="EL3" s="3"/>
      <c r="EM3" s="3"/>
      <c r="EN3" s="3"/>
      <c r="EO3" s="11"/>
      <c r="EP3" s="11" t="str">
        <f>+$E$3</f>
        <v>Exhibit No. _____ (CTM-2)</v>
      </c>
      <c r="EQ3" s="10"/>
      <c r="ER3" s="3"/>
      <c r="ES3" s="3"/>
      <c r="ET3" s="3"/>
      <c r="EU3" s="11"/>
      <c r="EV3" s="11" t="str">
        <f>+$E$3</f>
        <v>Exhibit No. _____ (CTM-2)</v>
      </c>
      <c r="EW3" s="10"/>
    </row>
    <row r="4" spans="1:153">
      <c r="A4" s="3"/>
      <c r="B4" s="3"/>
      <c r="C4" s="11"/>
      <c r="D4" s="3"/>
      <c r="E4" s="12" t="s">
        <v>972</v>
      </c>
      <c r="F4" s="3"/>
      <c r="G4" s="3"/>
      <c r="H4" s="3"/>
      <c r="I4" s="11"/>
      <c r="J4" s="3"/>
      <c r="K4" s="12" t="str">
        <f>+$E$4</f>
        <v>Adjustments to Power Cost Rate</v>
      </c>
      <c r="L4" s="12"/>
      <c r="M4" s="3"/>
      <c r="N4" s="3"/>
      <c r="O4" s="11"/>
      <c r="P4" s="3"/>
      <c r="Q4" s="12" t="str">
        <f>+$E$4</f>
        <v>Adjustments to Power Cost Rate</v>
      </c>
      <c r="R4" s="3"/>
      <c r="S4" s="3"/>
      <c r="T4" s="3"/>
      <c r="U4" s="11"/>
      <c r="V4" s="3"/>
      <c r="W4" s="12" t="str">
        <f>+$E$4</f>
        <v>Adjustments to Power Cost Rate</v>
      </c>
      <c r="X4" s="3"/>
      <c r="Y4" s="3"/>
      <c r="Z4" s="3"/>
      <c r="AA4" s="11"/>
      <c r="AB4" s="3"/>
      <c r="AC4" s="12" t="str">
        <f>+$E$4</f>
        <v>Adjustments to Power Cost Rate</v>
      </c>
      <c r="AD4" s="12"/>
      <c r="AE4" s="3"/>
      <c r="AF4" s="3"/>
      <c r="AG4" s="11"/>
      <c r="AH4" s="3"/>
      <c r="AI4" s="12" t="str">
        <f>+$E$4</f>
        <v>Adjustments to Power Cost Rate</v>
      </c>
      <c r="AJ4" s="12"/>
      <c r="AK4" s="12"/>
      <c r="AL4" s="12"/>
      <c r="AM4" s="12"/>
      <c r="AN4" s="12"/>
      <c r="AO4" s="12" t="str">
        <f>+$E$4</f>
        <v>Adjustments to Power Cost Rate</v>
      </c>
      <c r="AP4" s="3"/>
      <c r="AQ4" s="3"/>
      <c r="AR4" s="3"/>
      <c r="AS4" s="11"/>
      <c r="AT4" s="3"/>
      <c r="AU4" s="12" t="str">
        <f>+$E$4</f>
        <v>Adjustments to Power Cost Rate</v>
      </c>
      <c r="AV4" s="3"/>
      <c r="AW4" s="3"/>
      <c r="AX4" s="3"/>
      <c r="AY4" s="11"/>
      <c r="AZ4" s="3"/>
      <c r="BA4" s="12" t="str">
        <f>+$E$4</f>
        <v>Adjustments to Power Cost Rate</v>
      </c>
      <c r="BB4" s="3"/>
      <c r="BC4" s="3"/>
      <c r="BD4" s="3"/>
      <c r="BE4" s="11"/>
      <c r="BF4" s="3"/>
      <c r="BG4" s="12" t="str">
        <f>+$E$4</f>
        <v>Adjustments to Power Cost Rate</v>
      </c>
      <c r="BH4" s="3"/>
      <c r="BI4" s="3"/>
      <c r="BJ4" s="3"/>
      <c r="BK4" s="11"/>
      <c r="BL4" s="3"/>
      <c r="BM4" s="12" t="str">
        <f>+$E$4</f>
        <v>Adjustments to Power Cost Rate</v>
      </c>
      <c r="BN4" s="3"/>
      <c r="BO4" s="3"/>
      <c r="BP4" s="3"/>
      <c r="BQ4" s="11"/>
      <c r="BR4" s="3"/>
      <c r="BS4" s="12" t="str">
        <f>+$E$4</f>
        <v>Adjustments to Power Cost Rate</v>
      </c>
      <c r="BT4" s="3"/>
      <c r="BU4" s="3"/>
      <c r="BV4" s="3"/>
      <c r="BW4" s="11"/>
      <c r="BX4" s="3"/>
      <c r="BY4" s="12" t="str">
        <f>+$E$4</f>
        <v>Adjustments to Power Cost Rate</v>
      </c>
      <c r="BZ4" s="3"/>
      <c r="CA4" s="3"/>
      <c r="CB4" s="3"/>
      <c r="CC4" s="11"/>
      <c r="CD4" s="3"/>
      <c r="CE4" s="12" t="str">
        <f>+$E$4</f>
        <v>Adjustments to Power Cost Rate</v>
      </c>
      <c r="CF4" s="12"/>
      <c r="CG4" s="12"/>
      <c r="CH4" s="12"/>
      <c r="CI4" s="12"/>
      <c r="CJ4" s="12"/>
      <c r="CK4" s="12" t="str">
        <f>+$E$4</f>
        <v>Adjustments to Power Cost Rate</v>
      </c>
      <c r="CL4" s="12"/>
      <c r="CM4" s="12"/>
      <c r="CN4" s="12"/>
      <c r="CO4" s="12"/>
      <c r="CP4" s="12"/>
      <c r="CQ4" s="12" t="str">
        <f>+$E$4</f>
        <v>Adjustments to Power Cost Rate</v>
      </c>
      <c r="CR4" s="12"/>
      <c r="CS4" s="12"/>
      <c r="CT4" s="12"/>
      <c r="CU4" s="12"/>
      <c r="CV4" s="12"/>
      <c r="CW4" s="12" t="str">
        <f>+$E$4</f>
        <v>Adjustments to Power Cost Rate</v>
      </c>
      <c r="CX4" s="12"/>
      <c r="CY4" s="12"/>
      <c r="CZ4" s="12"/>
      <c r="DA4" s="12"/>
      <c r="DB4" s="12"/>
      <c r="DC4" s="12" t="str">
        <f>+$E$4</f>
        <v>Adjustments to Power Cost Rate</v>
      </c>
      <c r="DD4" s="12"/>
      <c r="DE4" s="12"/>
      <c r="DF4" s="12"/>
      <c r="DG4" s="12"/>
      <c r="DH4" s="12"/>
      <c r="DI4" s="12" t="str">
        <f>+$E$4</f>
        <v>Adjustments to Power Cost Rate</v>
      </c>
      <c r="DJ4" s="12"/>
      <c r="DK4" s="12"/>
      <c r="DL4" s="12"/>
      <c r="DM4" s="12"/>
      <c r="DN4" s="12"/>
      <c r="DO4" s="12" t="str">
        <f>+$E$4</f>
        <v>Adjustments to Power Cost Rate</v>
      </c>
      <c r="DP4" s="12"/>
      <c r="DQ4" s="12"/>
      <c r="DR4" s="12"/>
      <c r="DS4" s="12"/>
      <c r="DT4" s="12"/>
      <c r="DU4" s="12" t="str">
        <f>+$E$4</f>
        <v>Adjustments to Power Cost Rate</v>
      </c>
      <c r="DV4" s="310"/>
      <c r="DY4" s="11"/>
      <c r="EA4" s="12" t="str">
        <f>+$E$4</f>
        <v>Adjustments to Power Cost Rate</v>
      </c>
      <c r="EB4" s="310"/>
      <c r="EC4" s="3"/>
      <c r="ED4" s="3"/>
      <c r="EE4" s="3"/>
      <c r="EF4" s="11"/>
      <c r="EG4" s="12" t="str">
        <f>+$E$4</f>
        <v>Adjustments to Power Cost Rate</v>
      </c>
      <c r="EH4" s="10"/>
      <c r="EI4" s="10"/>
      <c r="EJ4" s="10"/>
      <c r="EK4" s="3"/>
      <c r="EL4" s="3"/>
      <c r="EM4" s="3"/>
      <c r="EN4" s="3"/>
      <c r="EO4" s="11"/>
      <c r="EP4" s="12" t="str">
        <f>+$E$4</f>
        <v>Adjustments to Power Cost Rate</v>
      </c>
      <c r="EQ4" s="10"/>
      <c r="ER4" s="3"/>
      <c r="ES4" s="3"/>
      <c r="ET4" s="3"/>
      <c r="EU4" s="11"/>
      <c r="EV4" s="12" t="str">
        <f>+$E$4</f>
        <v>Adjustments to Power Cost Rate</v>
      </c>
      <c r="EW4" s="10"/>
    </row>
    <row r="5" spans="1:153" s="10" customFormat="1" ht="13.5">
      <c r="A5" s="593"/>
      <c r="B5" s="27"/>
      <c r="C5" s="27"/>
      <c r="D5" s="27"/>
      <c r="E5" s="12" t="s">
        <v>934</v>
      </c>
      <c r="F5" s="3"/>
      <c r="G5" s="593"/>
      <c r="H5" s="27"/>
      <c r="I5" s="27"/>
      <c r="J5" s="27"/>
      <c r="K5" s="12" t="s">
        <v>935</v>
      </c>
      <c r="L5" s="12"/>
      <c r="M5" s="27"/>
      <c r="N5" s="27"/>
      <c r="O5" s="12"/>
      <c r="P5" s="27"/>
      <c r="Q5" s="12" t="s">
        <v>936</v>
      </c>
      <c r="R5" s="3"/>
      <c r="S5" s="593"/>
      <c r="T5" s="27"/>
      <c r="U5" s="27"/>
      <c r="V5" s="27"/>
      <c r="W5" s="12" t="s">
        <v>937</v>
      </c>
      <c r="X5" s="3"/>
      <c r="Y5" s="593"/>
      <c r="Z5" s="27"/>
      <c r="AA5" s="27"/>
      <c r="AB5" s="27"/>
      <c r="AC5" s="12" t="s">
        <v>938</v>
      </c>
      <c r="AD5" s="12"/>
      <c r="AE5" s="593"/>
      <c r="AF5" s="27"/>
      <c r="AG5" s="27"/>
      <c r="AH5" s="27"/>
      <c r="AI5" s="12" t="s">
        <v>939</v>
      </c>
      <c r="AJ5" s="12"/>
      <c r="AK5" s="12"/>
      <c r="AL5" s="12"/>
      <c r="AM5" s="12"/>
      <c r="AN5" s="12"/>
      <c r="AO5" s="12" t="s">
        <v>940</v>
      </c>
      <c r="AP5" s="3"/>
      <c r="AQ5" s="593"/>
      <c r="AR5" s="27"/>
      <c r="AS5" s="27"/>
      <c r="AT5" s="27"/>
      <c r="AU5" s="12" t="s">
        <v>941</v>
      </c>
      <c r="AV5" s="3"/>
      <c r="AW5" s="593"/>
      <c r="AX5" s="27"/>
      <c r="AY5" s="27"/>
      <c r="AZ5" s="27"/>
      <c r="BA5" s="12" t="s">
        <v>942</v>
      </c>
      <c r="BB5" s="3"/>
      <c r="BC5" s="593"/>
      <c r="BD5" s="27"/>
      <c r="BE5" s="27"/>
      <c r="BF5" s="27"/>
      <c r="BG5" s="12" t="s">
        <v>943</v>
      </c>
      <c r="BH5" s="3"/>
      <c r="BI5" s="593"/>
      <c r="BJ5" s="27"/>
      <c r="BK5" s="27"/>
      <c r="BL5" s="27"/>
      <c r="BM5" s="12" t="s">
        <v>944</v>
      </c>
      <c r="BN5" s="3"/>
      <c r="BO5" s="593"/>
      <c r="BP5" s="27"/>
      <c r="BQ5" s="27"/>
      <c r="BR5" s="27"/>
      <c r="BS5" s="12" t="s">
        <v>945</v>
      </c>
      <c r="BT5" s="3"/>
      <c r="BU5" s="593"/>
      <c r="BV5" s="27"/>
      <c r="BW5" s="27"/>
      <c r="BX5" s="27"/>
      <c r="BY5" s="12" t="s">
        <v>946</v>
      </c>
      <c r="BZ5" s="3"/>
      <c r="CA5" s="593"/>
      <c r="CB5" s="27"/>
      <c r="CC5" s="27"/>
      <c r="CD5" s="27"/>
      <c r="CE5" s="12" t="s">
        <v>947</v>
      </c>
      <c r="CF5" s="12"/>
      <c r="CG5" s="593"/>
      <c r="CH5" s="27"/>
      <c r="CI5" s="27"/>
      <c r="CJ5" s="27"/>
      <c r="CK5" s="12" t="s">
        <v>948</v>
      </c>
      <c r="CL5" s="12"/>
      <c r="CM5" s="593"/>
      <c r="CN5" s="27"/>
      <c r="CO5" s="27"/>
      <c r="CP5" s="27"/>
      <c r="CQ5" s="12" t="s">
        <v>949</v>
      </c>
      <c r="CR5" s="12"/>
      <c r="CS5" s="593"/>
      <c r="CT5" s="27"/>
      <c r="CU5" s="27"/>
      <c r="CV5" s="27"/>
      <c r="CW5" s="12" t="s">
        <v>950</v>
      </c>
      <c r="CX5" s="12"/>
      <c r="CY5" s="593"/>
      <c r="CZ5" s="27"/>
      <c r="DA5" s="27"/>
      <c r="DB5" s="27"/>
      <c r="DC5" s="12" t="s">
        <v>951</v>
      </c>
      <c r="DD5" s="12"/>
      <c r="DE5" s="593"/>
      <c r="DF5" s="27"/>
      <c r="DG5" s="27"/>
      <c r="DH5" s="27"/>
      <c r="DI5" s="12" t="s">
        <v>952</v>
      </c>
      <c r="DJ5" s="12"/>
      <c r="DK5" s="593"/>
      <c r="DL5" s="27"/>
      <c r="DM5" s="27"/>
      <c r="DN5" s="27"/>
      <c r="DO5" s="12" t="s">
        <v>953</v>
      </c>
      <c r="DP5" s="12"/>
      <c r="DQ5" s="593"/>
      <c r="DR5" s="27"/>
      <c r="DS5" s="27"/>
      <c r="DT5" s="27"/>
      <c r="DU5" s="12" t="s">
        <v>954</v>
      </c>
      <c r="DV5" s="310"/>
      <c r="DW5" s="593"/>
      <c r="DX5" s="27"/>
      <c r="DY5" s="27"/>
      <c r="DZ5" s="27"/>
      <c r="EA5" s="12" t="s">
        <v>955</v>
      </c>
      <c r="EB5" s="310"/>
      <c r="EC5" s="3"/>
      <c r="ED5" s="593"/>
      <c r="EE5" s="27"/>
      <c r="EF5" s="27"/>
      <c r="EG5" s="12" t="s">
        <v>956</v>
      </c>
      <c r="EH5" s="3"/>
      <c r="EI5" s="3"/>
      <c r="EJ5" s="3"/>
      <c r="EK5" s="3"/>
      <c r="EL5" s="593"/>
      <c r="EM5" s="27"/>
      <c r="EN5" s="27"/>
      <c r="EO5" s="27"/>
      <c r="EP5" s="12" t="s">
        <v>957</v>
      </c>
      <c r="ER5" s="593"/>
      <c r="ES5" s="28"/>
      <c r="ET5" s="28"/>
      <c r="EU5" s="28"/>
      <c r="EV5" s="12" t="s">
        <v>958</v>
      </c>
    </row>
    <row r="6" spans="1:153" ht="16.5" thickBot="1">
      <c r="A6" s="29"/>
      <c r="B6" s="27"/>
      <c r="C6" s="27"/>
      <c r="D6" s="27"/>
      <c r="E6" s="30"/>
      <c r="F6" s="31"/>
      <c r="G6" s="29"/>
      <c r="H6" s="27"/>
      <c r="I6" s="27"/>
      <c r="J6" s="27"/>
      <c r="K6" s="30"/>
      <c r="L6" s="30"/>
      <c r="M6" s="29"/>
      <c r="N6" s="27"/>
      <c r="O6" s="27"/>
      <c r="P6" s="27"/>
      <c r="Q6" s="30"/>
      <c r="R6" s="3"/>
      <c r="S6" s="29"/>
      <c r="T6" s="27"/>
      <c r="U6" s="27"/>
      <c r="V6" s="27"/>
      <c r="W6" s="30"/>
      <c r="X6" s="3"/>
      <c r="Y6" s="29"/>
      <c r="Z6" s="27"/>
      <c r="AA6" s="27"/>
      <c r="AB6" s="27"/>
      <c r="AC6" s="30"/>
      <c r="AD6" s="30"/>
      <c r="AE6" s="29"/>
      <c r="AF6" s="27"/>
      <c r="AG6" s="27"/>
      <c r="AH6" s="27"/>
      <c r="AI6" s="30"/>
      <c r="AJ6" s="30"/>
      <c r="AK6" s="30"/>
      <c r="AL6" s="30"/>
      <c r="AM6" s="30"/>
      <c r="AN6" s="30"/>
      <c r="AO6" s="30"/>
      <c r="AP6" s="3"/>
      <c r="AQ6" s="29"/>
      <c r="AR6" s="27"/>
      <c r="AS6" s="27"/>
      <c r="AT6" s="27"/>
      <c r="AU6" s="30"/>
      <c r="AV6" s="3"/>
      <c r="AW6" s="29"/>
      <c r="AX6" s="27"/>
      <c r="AY6" s="27"/>
      <c r="AZ6" s="27"/>
      <c r="BA6" s="30"/>
      <c r="BB6" s="3"/>
      <c r="BC6" s="29"/>
      <c r="BD6" s="27"/>
      <c r="BE6" s="27"/>
      <c r="BF6" s="27"/>
      <c r="BG6" s="30"/>
      <c r="BH6" s="3"/>
      <c r="BI6" s="29"/>
      <c r="BJ6" s="27"/>
      <c r="BK6" s="27"/>
      <c r="BL6" s="27"/>
      <c r="BM6" s="30"/>
      <c r="BN6" s="3"/>
      <c r="BO6" s="29"/>
      <c r="BP6" s="27"/>
      <c r="BQ6" s="27"/>
      <c r="BR6" s="27"/>
      <c r="BS6" s="30"/>
      <c r="BT6" s="3"/>
      <c r="BU6" s="29"/>
      <c r="BV6" s="27"/>
      <c r="BW6" s="27"/>
      <c r="BX6" s="27"/>
      <c r="BY6" s="30"/>
      <c r="BZ6" s="3"/>
      <c r="CA6" s="29"/>
      <c r="CB6" s="27"/>
      <c r="CC6" s="27"/>
      <c r="CD6" s="27"/>
      <c r="CE6" s="30"/>
      <c r="CF6" s="30"/>
      <c r="CG6" s="29"/>
      <c r="CH6" s="27"/>
      <c r="CI6" s="27"/>
      <c r="CJ6" s="27"/>
      <c r="CK6" s="30"/>
      <c r="CL6" s="30"/>
      <c r="CM6" s="29"/>
      <c r="CN6" s="27"/>
      <c r="CO6" s="27"/>
      <c r="CP6" s="27"/>
      <c r="CQ6" s="30"/>
      <c r="CR6" s="30"/>
      <c r="CS6" s="29"/>
      <c r="CT6" s="27"/>
      <c r="CU6" s="27"/>
      <c r="CV6" s="27"/>
      <c r="CW6" s="30"/>
      <c r="CX6" s="30"/>
      <c r="CY6" s="29"/>
      <c r="CZ6" s="27"/>
      <c r="DA6" s="27"/>
      <c r="DB6" s="27"/>
      <c r="DC6" s="30"/>
      <c r="DD6" s="30"/>
      <c r="DE6" s="29"/>
      <c r="DF6" s="27"/>
      <c r="DG6" s="27"/>
      <c r="DH6" s="27"/>
      <c r="DI6" s="30"/>
      <c r="DJ6" s="30"/>
      <c r="DK6" s="29"/>
      <c r="DL6" s="27"/>
      <c r="DM6" s="27"/>
      <c r="DN6" s="27"/>
      <c r="DO6" s="30"/>
      <c r="DP6" s="30"/>
      <c r="DQ6" s="29"/>
      <c r="DR6" s="27"/>
      <c r="DS6" s="27"/>
      <c r="DT6" s="27"/>
      <c r="DU6" s="30"/>
      <c r="DV6" s="310"/>
      <c r="DW6" s="29"/>
      <c r="DX6" s="27"/>
      <c r="DY6" s="27"/>
      <c r="DZ6" s="27"/>
      <c r="EA6" s="30"/>
      <c r="EB6" s="310"/>
      <c r="EC6" s="29"/>
      <c r="ED6" s="27"/>
      <c r="EE6" s="27"/>
      <c r="EF6" s="27"/>
      <c r="EG6" s="30"/>
      <c r="EH6" s="10"/>
      <c r="EI6" s="10"/>
      <c r="EJ6" s="10"/>
      <c r="EK6" s="29"/>
      <c r="EL6" s="27"/>
      <c r="EM6" s="27"/>
      <c r="EN6" s="27"/>
      <c r="EO6" s="30"/>
      <c r="EP6" s="28"/>
      <c r="EQ6" s="10"/>
      <c r="ER6" s="29"/>
      <c r="ES6" s="27"/>
      <c r="ET6" s="27"/>
      <c r="EU6" s="27"/>
      <c r="EV6" s="30"/>
      <c r="EW6" s="10"/>
    </row>
    <row r="7" spans="1:153" ht="13.5" thickBot="1">
      <c r="A7" s="26"/>
      <c r="B7" s="26"/>
      <c r="C7" s="26"/>
      <c r="D7" s="26"/>
      <c r="E7" s="1273">
        <v>1</v>
      </c>
      <c r="F7" s="26"/>
      <c r="G7" s="26"/>
      <c r="H7" s="26"/>
      <c r="I7" s="26"/>
      <c r="J7" s="26"/>
      <c r="K7" s="336">
        <f>E7+1</f>
        <v>2</v>
      </c>
      <c r="L7" s="5"/>
      <c r="M7" s="32"/>
      <c r="N7" s="32"/>
      <c r="O7" s="32"/>
      <c r="P7" s="32"/>
      <c r="Q7" s="336">
        <f>K7+1</f>
        <v>3</v>
      </c>
      <c r="R7" s="3"/>
      <c r="S7" s="26"/>
      <c r="T7" s="26"/>
      <c r="U7" s="26"/>
      <c r="V7" s="26"/>
      <c r="W7" s="1273">
        <f>Q7+1</f>
        <v>4</v>
      </c>
      <c r="X7" s="3"/>
      <c r="Y7" s="26"/>
      <c r="Z7" s="26"/>
      <c r="AA7" s="26"/>
      <c r="AB7" s="26"/>
      <c r="AC7" s="1273">
        <f>W7+1</f>
        <v>5</v>
      </c>
      <c r="AD7" s="5"/>
      <c r="AE7" s="26"/>
      <c r="AF7" s="26"/>
      <c r="AG7" s="26"/>
      <c r="AH7" s="26"/>
      <c r="AI7" s="1273">
        <f>AC7+1</f>
        <v>6</v>
      </c>
      <c r="AJ7" s="337"/>
      <c r="AK7" s="337"/>
      <c r="AL7" s="337"/>
      <c r="AM7" s="337"/>
      <c r="AN7" s="337"/>
      <c r="AO7" s="1273">
        <f>AI7+1</f>
        <v>7</v>
      </c>
      <c r="AP7" s="3"/>
      <c r="AQ7" s="3"/>
      <c r="AR7" s="3"/>
      <c r="AS7" s="3"/>
      <c r="AT7" s="3"/>
      <c r="AU7" s="1273">
        <f>AO7+1</f>
        <v>8</v>
      </c>
      <c r="AV7" s="3"/>
      <c r="AW7" s="32"/>
      <c r="AX7" s="32"/>
      <c r="AY7" s="32"/>
      <c r="AZ7" s="32"/>
      <c r="BA7" s="1273">
        <f>AU7+1</f>
        <v>9</v>
      </c>
      <c r="BB7" s="3"/>
      <c r="BC7" s="3"/>
      <c r="BD7" s="3"/>
      <c r="BE7" s="3"/>
      <c r="BF7" s="3"/>
      <c r="BG7" s="336">
        <f>BA7+1</f>
        <v>10</v>
      </c>
      <c r="BH7" s="3"/>
      <c r="BI7" s="26"/>
      <c r="BJ7" s="26"/>
      <c r="BK7" s="26"/>
      <c r="BL7" s="26"/>
      <c r="BM7" s="336">
        <f>BG7+1</f>
        <v>11</v>
      </c>
      <c r="BN7" s="3"/>
      <c r="BO7" s="3"/>
      <c r="BP7" s="3"/>
      <c r="BQ7" s="3"/>
      <c r="BR7" s="3"/>
      <c r="BS7" s="1273">
        <f>BM7+1</f>
        <v>12</v>
      </c>
      <c r="BT7" s="3"/>
      <c r="BU7" s="32"/>
      <c r="BV7" s="32"/>
      <c r="BW7" s="32"/>
      <c r="BX7" s="32"/>
      <c r="BY7" s="336">
        <f>BS7+1</f>
        <v>13</v>
      </c>
      <c r="BZ7" s="3"/>
      <c r="CA7" s="32"/>
      <c r="CB7" s="32"/>
      <c r="CC7" s="32"/>
      <c r="CD7" s="32"/>
      <c r="CE7" s="1273">
        <f>BY7+1</f>
        <v>14</v>
      </c>
      <c r="CF7" s="337"/>
      <c r="CG7" s="32"/>
      <c r="CH7" s="32"/>
      <c r="CI7" s="32"/>
      <c r="CJ7" s="32"/>
      <c r="CK7" s="336">
        <f>CE7+1</f>
        <v>15</v>
      </c>
      <c r="CL7" s="337"/>
      <c r="CM7" s="32"/>
      <c r="CN7" s="32"/>
      <c r="CO7" s="32"/>
      <c r="CP7" s="32"/>
      <c r="CQ7" s="336">
        <f>CK7+1</f>
        <v>16</v>
      </c>
      <c r="CR7" s="337"/>
      <c r="CS7" s="32"/>
      <c r="CT7" s="32"/>
      <c r="CU7" s="32"/>
      <c r="CV7" s="32"/>
      <c r="CW7" s="336">
        <f>CQ7+1</f>
        <v>17</v>
      </c>
      <c r="CX7" s="337"/>
      <c r="CY7" s="32"/>
      <c r="CZ7" s="32"/>
      <c r="DA7" s="32"/>
      <c r="DB7" s="32"/>
      <c r="DC7" s="336">
        <f>CW7+1</f>
        <v>18</v>
      </c>
      <c r="DD7" s="337"/>
      <c r="DE7" s="32"/>
      <c r="DF7" s="32"/>
      <c r="DG7" s="32"/>
      <c r="DH7" s="32"/>
      <c r="DI7" s="336">
        <f>DC7+1</f>
        <v>19</v>
      </c>
      <c r="DJ7" s="337"/>
      <c r="DK7" s="32"/>
      <c r="DL7" s="32"/>
      <c r="DM7" s="32"/>
      <c r="DN7" s="32"/>
      <c r="DO7" s="1273">
        <f>DI7+1</f>
        <v>20</v>
      </c>
      <c r="DP7" s="337"/>
      <c r="DQ7" s="32"/>
      <c r="DR7" s="32"/>
      <c r="DS7" s="32"/>
      <c r="DT7" s="32"/>
      <c r="DU7" s="1273">
        <f>DO7+1</f>
        <v>21</v>
      </c>
      <c r="DV7" s="310"/>
      <c r="DW7" s="32"/>
      <c r="DX7" s="32"/>
      <c r="DY7" s="32"/>
      <c r="DZ7" s="32"/>
      <c r="EA7" s="336">
        <f>DU7+1</f>
        <v>22</v>
      </c>
      <c r="EB7" s="310"/>
      <c r="EC7" s="26"/>
      <c r="ED7" s="26"/>
      <c r="EE7" s="26"/>
      <c r="EF7" s="3"/>
      <c r="EG7" s="1273">
        <f>EA7+1</f>
        <v>23</v>
      </c>
      <c r="EH7" s="10"/>
      <c r="EI7" s="10"/>
      <c r="EJ7" s="10"/>
      <c r="EK7" s="26"/>
      <c r="EL7" s="26"/>
      <c r="EM7" s="26"/>
      <c r="EN7" s="26"/>
      <c r="EO7" s="26"/>
      <c r="EP7" s="336">
        <f>EG7+1</f>
        <v>24</v>
      </c>
      <c r="EQ7" s="10"/>
      <c r="ER7" s="26"/>
      <c r="ES7" s="26"/>
      <c r="ET7" s="26"/>
      <c r="EU7" s="26"/>
      <c r="EV7" s="336">
        <f>EP7+1</f>
        <v>25</v>
      </c>
      <c r="EW7" s="10"/>
    </row>
    <row r="8" spans="1:153">
      <c r="A8" s="33" t="s">
        <v>61</v>
      </c>
      <c r="B8" s="33"/>
      <c r="C8" s="32"/>
      <c r="D8" s="32"/>
      <c r="E8" s="32"/>
      <c r="F8" s="34"/>
      <c r="G8" s="33" t="s">
        <v>61</v>
      </c>
      <c r="H8" s="33"/>
      <c r="I8" s="32"/>
      <c r="J8" s="32"/>
      <c r="K8" s="32"/>
      <c r="L8" s="32"/>
      <c r="M8" s="33" t="s">
        <v>61</v>
      </c>
      <c r="N8" s="33"/>
      <c r="O8" s="32"/>
      <c r="P8" s="32"/>
      <c r="Q8" s="32"/>
      <c r="R8" s="3"/>
      <c r="S8" s="33" t="s">
        <v>61</v>
      </c>
      <c r="T8" s="33"/>
      <c r="U8" s="32"/>
      <c r="V8" s="32"/>
      <c r="W8" s="32"/>
      <c r="X8" s="3"/>
      <c r="Y8" s="33" t="s">
        <v>61</v>
      </c>
      <c r="Z8" s="33"/>
      <c r="AA8" s="32"/>
      <c r="AB8" s="32"/>
      <c r="AC8" s="32"/>
      <c r="AD8" s="32"/>
      <c r="AE8" s="1332" t="s">
        <v>61</v>
      </c>
      <c r="AF8" s="1332"/>
      <c r="AG8" s="1332"/>
      <c r="AH8" s="1332"/>
      <c r="AI8" s="1332"/>
      <c r="AJ8" s="32"/>
      <c r="AK8" s="1332" t="s">
        <v>61</v>
      </c>
      <c r="AL8" s="1332"/>
      <c r="AM8" s="1332"/>
      <c r="AN8" s="1332"/>
      <c r="AO8" s="1332"/>
      <c r="AP8" s="3"/>
      <c r="AQ8" s="33" t="s">
        <v>61</v>
      </c>
      <c r="AR8" s="33"/>
      <c r="AS8" s="32"/>
      <c r="AT8" s="32"/>
      <c r="AU8" s="32"/>
      <c r="AV8" s="3"/>
      <c r="AW8" s="33" t="s">
        <v>61</v>
      </c>
      <c r="AX8" s="33"/>
      <c r="AY8" s="32"/>
      <c r="AZ8" s="32"/>
      <c r="BA8" s="32"/>
      <c r="BB8" s="3"/>
      <c r="BC8" s="33" t="s">
        <v>61</v>
      </c>
      <c r="BD8" s="33"/>
      <c r="BE8" s="32"/>
      <c r="BF8" s="32"/>
      <c r="BG8" s="32"/>
      <c r="BH8" s="3"/>
      <c r="BI8" s="33" t="s">
        <v>61</v>
      </c>
      <c r="BJ8" s="33"/>
      <c r="BK8" s="32"/>
      <c r="BL8" s="32"/>
      <c r="BM8" s="32"/>
      <c r="BN8" s="3"/>
      <c r="BO8" s="33" t="s">
        <v>61</v>
      </c>
      <c r="BP8" s="33"/>
      <c r="BQ8" s="32"/>
      <c r="BR8" s="32"/>
      <c r="BS8" s="32"/>
      <c r="BT8" s="3"/>
      <c r="BU8" s="33" t="s">
        <v>61</v>
      </c>
      <c r="BV8" s="33"/>
      <c r="BW8" s="32"/>
      <c r="BX8" s="32"/>
      <c r="BY8" s="32"/>
      <c r="BZ8" s="3"/>
      <c r="CA8" s="1332" t="s">
        <v>61</v>
      </c>
      <c r="CB8" s="1332"/>
      <c r="CC8" s="1332"/>
      <c r="CD8" s="1332"/>
      <c r="CE8" s="1332"/>
      <c r="CF8" s="32"/>
      <c r="CG8" s="1332" t="s">
        <v>61</v>
      </c>
      <c r="CH8" s="1332"/>
      <c r="CI8" s="1332"/>
      <c r="CJ8" s="1332"/>
      <c r="CK8" s="1332"/>
      <c r="CL8" s="32"/>
      <c r="CM8" s="1332" t="s">
        <v>61</v>
      </c>
      <c r="CN8" s="1332"/>
      <c r="CO8" s="1332"/>
      <c r="CP8" s="1332"/>
      <c r="CQ8" s="1332"/>
      <c r="CR8" s="32"/>
      <c r="CS8" s="1332" t="s">
        <v>61</v>
      </c>
      <c r="CT8" s="1332"/>
      <c r="CU8" s="1332"/>
      <c r="CV8" s="1332"/>
      <c r="CW8" s="1332"/>
      <c r="CX8" s="503"/>
      <c r="CY8" s="1332" t="s">
        <v>61</v>
      </c>
      <c r="CZ8" s="1332"/>
      <c r="DA8" s="1332"/>
      <c r="DB8" s="1332"/>
      <c r="DC8" s="1332"/>
      <c r="DD8" s="503"/>
      <c r="DE8" s="1332" t="s">
        <v>61</v>
      </c>
      <c r="DF8" s="1332"/>
      <c r="DG8" s="1332"/>
      <c r="DH8" s="1332"/>
      <c r="DI8" s="1332"/>
      <c r="DJ8" s="503"/>
      <c r="DK8" s="1332" t="s">
        <v>61</v>
      </c>
      <c r="DL8" s="1332"/>
      <c r="DM8" s="1332"/>
      <c r="DN8" s="1332"/>
      <c r="DO8" s="1332"/>
      <c r="DP8" s="503"/>
      <c r="DQ8" s="1332" t="s">
        <v>61</v>
      </c>
      <c r="DR8" s="1332"/>
      <c r="DS8" s="1332"/>
      <c r="DT8" s="1332"/>
      <c r="DU8" s="1332"/>
      <c r="DV8" s="317"/>
      <c r="DW8" s="32" t="str">
        <f>CA8</f>
        <v>PUGET SOUND ENERGY</v>
      </c>
      <c r="DX8" s="33"/>
      <c r="DY8" s="32"/>
      <c r="DZ8" s="32"/>
      <c r="EA8" s="32"/>
      <c r="EB8" s="317"/>
      <c r="EC8" s="33" t="s">
        <v>61</v>
      </c>
      <c r="ED8" s="33"/>
      <c r="EE8" s="35"/>
      <c r="EF8" s="36"/>
      <c r="EG8" s="28"/>
      <c r="EH8" s="10"/>
      <c r="EI8" s="10"/>
      <c r="EJ8" s="10"/>
      <c r="EK8" s="33" t="s">
        <v>61</v>
      </c>
      <c r="EL8" s="33"/>
      <c r="EM8" s="32"/>
      <c r="EN8" s="32"/>
      <c r="EO8" s="32"/>
      <c r="EP8" s="32"/>
      <c r="EQ8" s="10"/>
      <c r="ER8" s="33" t="s">
        <v>61</v>
      </c>
      <c r="ES8" s="33"/>
      <c r="ET8" s="32"/>
      <c r="EU8" s="32"/>
      <c r="EV8" s="32"/>
      <c r="EW8" s="10"/>
    </row>
    <row r="9" spans="1:153">
      <c r="A9" s="32" t="s">
        <v>177</v>
      </c>
      <c r="B9" s="32"/>
      <c r="C9" s="32"/>
      <c r="D9" s="32"/>
      <c r="E9" s="37"/>
      <c r="F9" s="38"/>
      <c r="G9" s="32" t="str">
        <f>BC9</f>
        <v xml:space="preserve"> POWER COST ONLY RATE CASE</v>
      </c>
      <c r="H9" s="32"/>
      <c r="I9" s="32"/>
      <c r="J9" s="32"/>
      <c r="K9" s="37"/>
      <c r="L9" s="37"/>
      <c r="M9" s="32" t="str">
        <f>A9</f>
        <v xml:space="preserve"> POWER COST ONLY RATE CASE</v>
      </c>
      <c r="N9" s="32"/>
      <c r="O9" s="32"/>
      <c r="P9" s="32"/>
      <c r="Q9" s="37"/>
      <c r="R9" s="3"/>
      <c r="S9" s="32" t="str">
        <f>M9</f>
        <v xml:space="preserve"> POWER COST ONLY RATE CASE</v>
      </c>
      <c r="T9" s="32"/>
      <c r="U9" s="32"/>
      <c r="V9" s="32"/>
      <c r="W9" s="37"/>
      <c r="X9" s="3"/>
      <c r="Y9" s="32" t="str">
        <f>S9</f>
        <v xml:space="preserve"> POWER COST ONLY RATE CASE</v>
      </c>
      <c r="Z9" s="32"/>
      <c r="AA9" s="32"/>
      <c r="AB9" s="32"/>
      <c r="AC9" s="37"/>
      <c r="AD9" s="37"/>
      <c r="AE9" s="1333" t="str">
        <f>Y9</f>
        <v xml:space="preserve"> POWER COST ONLY RATE CASE</v>
      </c>
      <c r="AF9" s="1333"/>
      <c r="AG9" s="1333"/>
      <c r="AH9" s="1333"/>
      <c r="AI9" s="1333"/>
      <c r="AJ9" s="37"/>
      <c r="AK9" s="1333" t="str">
        <f>AE9</f>
        <v xml:space="preserve"> POWER COST ONLY RATE CASE</v>
      </c>
      <c r="AL9" s="1333"/>
      <c r="AM9" s="1333"/>
      <c r="AN9" s="1333"/>
      <c r="AO9" s="1333"/>
      <c r="AP9" s="3"/>
      <c r="AQ9" s="32" t="str">
        <f>AE9</f>
        <v xml:space="preserve"> POWER COST ONLY RATE CASE</v>
      </c>
      <c r="AR9" s="32"/>
      <c r="AS9" s="32"/>
      <c r="AT9" s="32"/>
      <c r="AU9" s="37"/>
      <c r="AV9" s="3"/>
      <c r="AW9" s="32" t="str">
        <f>AQ9</f>
        <v xml:space="preserve"> POWER COST ONLY RATE CASE</v>
      </c>
      <c r="AX9" s="32"/>
      <c r="AY9" s="32"/>
      <c r="AZ9" s="32"/>
      <c r="BA9" s="37"/>
      <c r="BB9" s="3"/>
      <c r="BC9" s="32" t="str">
        <f>AW9</f>
        <v xml:space="preserve"> POWER COST ONLY RATE CASE</v>
      </c>
      <c r="BD9" s="32"/>
      <c r="BE9" s="32"/>
      <c r="BF9" s="32"/>
      <c r="BG9" s="37"/>
      <c r="BH9" s="3"/>
      <c r="BI9" s="32" t="str">
        <f>G9</f>
        <v xml:space="preserve"> POWER COST ONLY RATE CASE</v>
      </c>
      <c r="BJ9" s="32"/>
      <c r="BK9" s="32"/>
      <c r="BL9" s="32"/>
      <c r="BM9" s="37"/>
      <c r="BN9" s="3"/>
      <c r="BO9" s="32" t="str">
        <f>BC9</f>
        <v xml:space="preserve"> POWER COST ONLY RATE CASE</v>
      </c>
      <c r="BP9" s="32"/>
      <c r="BQ9" s="32"/>
      <c r="BR9" s="32"/>
      <c r="BS9" s="37"/>
      <c r="BT9" s="3"/>
      <c r="BU9" s="32" t="str">
        <f>EC9</f>
        <v xml:space="preserve"> POWER COST ONLY RATE CASE</v>
      </c>
      <c r="BV9" s="32"/>
      <c r="BW9" s="32"/>
      <c r="BX9" s="32"/>
      <c r="BY9" s="37"/>
      <c r="BZ9" s="3"/>
      <c r="CA9" s="1332" t="str">
        <f>BU9</f>
        <v xml:space="preserve"> POWER COST ONLY RATE CASE</v>
      </c>
      <c r="CB9" s="1332"/>
      <c r="CC9" s="1332"/>
      <c r="CD9" s="1332"/>
      <c r="CE9" s="1332"/>
      <c r="CF9" s="37"/>
      <c r="CG9" s="1332" t="str">
        <f>CA9</f>
        <v xml:space="preserve"> POWER COST ONLY RATE CASE</v>
      </c>
      <c r="CH9" s="1332"/>
      <c r="CI9" s="1332"/>
      <c r="CJ9" s="1332"/>
      <c r="CK9" s="1332"/>
      <c r="CL9" s="37"/>
      <c r="CM9" s="1332" t="str">
        <f>CG9</f>
        <v xml:space="preserve"> POWER COST ONLY RATE CASE</v>
      </c>
      <c r="CN9" s="1332"/>
      <c r="CO9" s="1332"/>
      <c r="CP9" s="1332"/>
      <c r="CQ9" s="1332"/>
      <c r="CR9" s="37"/>
      <c r="CS9" s="1332" t="str">
        <f>CM9</f>
        <v xml:space="preserve"> POWER COST ONLY RATE CASE</v>
      </c>
      <c r="CT9" s="1332"/>
      <c r="CU9" s="1332"/>
      <c r="CV9" s="1332"/>
      <c r="CW9" s="1332"/>
      <c r="CX9" s="503"/>
      <c r="CY9" s="1332" t="str">
        <f>CS9</f>
        <v xml:space="preserve"> POWER COST ONLY RATE CASE</v>
      </c>
      <c r="CZ9" s="1332"/>
      <c r="DA9" s="1332"/>
      <c r="DB9" s="1332"/>
      <c r="DC9" s="1332"/>
      <c r="DD9" s="503"/>
      <c r="DE9" s="1332" t="str">
        <f>CY9</f>
        <v xml:space="preserve"> POWER COST ONLY RATE CASE</v>
      </c>
      <c r="DF9" s="1332"/>
      <c r="DG9" s="1332"/>
      <c r="DH9" s="1332"/>
      <c r="DI9" s="1332"/>
      <c r="DJ9" s="503"/>
      <c r="DK9" s="1332" t="str">
        <f>DE9</f>
        <v xml:space="preserve"> POWER COST ONLY RATE CASE</v>
      </c>
      <c r="DL9" s="1332"/>
      <c r="DM9" s="1332"/>
      <c r="DN9" s="1332"/>
      <c r="DO9" s="1332"/>
      <c r="DP9" s="503"/>
      <c r="DQ9" s="1332" t="str">
        <f>DK9</f>
        <v xml:space="preserve"> POWER COST ONLY RATE CASE</v>
      </c>
      <c r="DR9" s="1332"/>
      <c r="DS9" s="1332"/>
      <c r="DT9" s="1332"/>
      <c r="DU9" s="1332"/>
      <c r="DV9" s="310"/>
      <c r="DW9" s="32" t="str">
        <f>CA9</f>
        <v xml:space="preserve"> POWER COST ONLY RATE CASE</v>
      </c>
      <c r="DX9" s="32"/>
      <c r="DY9" s="32"/>
      <c r="DZ9" s="32"/>
      <c r="EA9" s="37"/>
      <c r="EB9" s="310"/>
      <c r="EC9" s="32" t="str">
        <f>BI9</f>
        <v xml:space="preserve"> POWER COST ONLY RATE CASE</v>
      </c>
      <c r="ED9" s="32"/>
      <c r="EE9" s="35"/>
      <c r="EF9" s="39"/>
      <c r="EG9" s="28"/>
      <c r="EH9" s="10"/>
      <c r="EI9" s="10"/>
      <c r="EJ9" s="10"/>
      <c r="EK9" s="32" t="str">
        <f>CA9</f>
        <v xml:space="preserve"> POWER COST ONLY RATE CASE</v>
      </c>
      <c r="EL9" s="32"/>
      <c r="EM9" s="32"/>
      <c r="EN9" s="32"/>
      <c r="EO9" s="32"/>
      <c r="EP9" s="32"/>
      <c r="EQ9" s="10"/>
      <c r="ER9" s="32" t="str">
        <f>EK9</f>
        <v xml:space="preserve"> POWER COST ONLY RATE CASE</v>
      </c>
      <c r="ES9" s="32"/>
      <c r="ET9" s="32"/>
      <c r="EU9" s="32"/>
      <c r="EV9" s="32"/>
      <c r="EW9" s="10"/>
    </row>
    <row r="10" spans="1:153">
      <c r="A10" s="32" t="s">
        <v>630</v>
      </c>
      <c r="B10" s="32"/>
      <c r="C10" s="32"/>
      <c r="D10" s="32"/>
      <c r="E10" s="40"/>
      <c r="F10" s="41"/>
      <c r="G10" s="32" t="str">
        <f>BC10</f>
        <v>TWELVE MONTHS ENDED SEPTEMBER 30, 2012</v>
      </c>
      <c r="H10" s="32"/>
      <c r="I10" s="32"/>
      <c r="J10" s="32"/>
      <c r="K10" s="40"/>
      <c r="L10" s="40"/>
      <c r="M10" s="32" t="str">
        <f>A10</f>
        <v>TWELVE MONTHS ENDED SEPTEMBER 30, 2012</v>
      </c>
      <c r="N10" s="32"/>
      <c r="O10" s="32"/>
      <c r="P10" s="32"/>
      <c r="Q10" s="40"/>
      <c r="R10" s="3"/>
      <c r="S10" s="32" t="str">
        <f>M10</f>
        <v>TWELVE MONTHS ENDED SEPTEMBER 30, 2012</v>
      </c>
      <c r="T10" s="32"/>
      <c r="U10" s="32"/>
      <c r="V10" s="32"/>
      <c r="W10" s="40"/>
      <c r="X10" s="3"/>
      <c r="Y10" s="32" t="str">
        <f>S10</f>
        <v>TWELVE MONTHS ENDED SEPTEMBER 30, 2012</v>
      </c>
      <c r="Z10" s="32"/>
      <c r="AA10" s="32"/>
      <c r="AB10" s="32"/>
      <c r="AC10" s="40"/>
      <c r="AD10" s="40"/>
      <c r="AE10" s="1333" t="str">
        <f>Y10</f>
        <v>TWELVE MONTHS ENDED SEPTEMBER 30, 2012</v>
      </c>
      <c r="AF10" s="1333"/>
      <c r="AG10" s="1333"/>
      <c r="AH10" s="1333"/>
      <c r="AI10" s="1333"/>
      <c r="AJ10" s="40"/>
      <c r="AK10" s="1333" t="str">
        <f>AE10</f>
        <v>TWELVE MONTHS ENDED SEPTEMBER 30, 2012</v>
      </c>
      <c r="AL10" s="1338"/>
      <c r="AM10" s="1338"/>
      <c r="AN10" s="1338"/>
      <c r="AO10" s="1338"/>
      <c r="AP10" s="3"/>
      <c r="AQ10" s="32" t="str">
        <f>AE10</f>
        <v>TWELVE MONTHS ENDED SEPTEMBER 30, 2012</v>
      </c>
      <c r="AR10" s="32"/>
      <c r="AS10" s="32"/>
      <c r="AT10" s="32"/>
      <c r="AU10" s="40"/>
      <c r="AV10" s="3"/>
      <c r="AW10" s="32" t="str">
        <f>AQ10</f>
        <v>TWELVE MONTHS ENDED SEPTEMBER 30, 2012</v>
      </c>
      <c r="AX10" s="32"/>
      <c r="AY10" s="32"/>
      <c r="AZ10" s="32"/>
      <c r="BA10" s="40"/>
      <c r="BB10" s="3"/>
      <c r="BC10" s="32" t="str">
        <f>AW10</f>
        <v>TWELVE MONTHS ENDED SEPTEMBER 30, 2012</v>
      </c>
      <c r="BD10" s="32"/>
      <c r="BE10" s="32"/>
      <c r="BF10" s="32"/>
      <c r="BG10" s="40"/>
      <c r="BH10" s="3"/>
      <c r="BI10" s="32" t="str">
        <f>G10</f>
        <v>TWELVE MONTHS ENDED SEPTEMBER 30, 2012</v>
      </c>
      <c r="BJ10" s="32"/>
      <c r="BK10" s="32"/>
      <c r="BL10" s="32"/>
      <c r="BM10" s="40"/>
      <c r="BN10" s="3"/>
      <c r="BO10" s="32" t="str">
        <f>BC10</f>
        <v>TWELVE MONTHS ENDED SEPTEMBER 30, 2012</v>
      </c>
      <c r="BP10" s="32"/>
      <c r="BQ10" s="32"/>
      <c r="BR10" s="32"/>
      <c r="BS10" s="40"/>
      <c r="BT10" s="3"/>
      <c r="BU10" s="32" t="str">
        <f>EC10</f>
        <v>TWELVE MONTHS ENDED SEPTEMBER 30, 2012</v>
      </c>
      <c r="BV10" s="32"/>
      <c r="BW10" s="32"/>
      <c r="BX10" s="32"/>
      <c r="BY10" s="40"/>
      <c r="BZ10" s="3"/>
      <c r="CA10" s="1332" t="str">
        <f>BU10</f>
        <v>TWELVE MONTHS ENDED SEPTEMBER 30, 2012</v>
      </c>
      <c r="CB10" s="1332"/>
      <c r="CC10" s="1332"/>
      <c r="CD10" s="1332"/>
      <c r="CE10" s="1332"/>
      <c r="CF10" s="40"/>
      <c r="CG10" s="1332" t="str">
        <f>CA10</f>
        <v>TWELVE MONTHS ENDED SEPTEMBER 30, 2012</v>
      </c>
      <c r="CH10" s="1332"/>
      <c r="CI10" s="1332"/>
      <c r="CJ10" s="1332"/>
      <c r="CK10" s="1332"/>
      <c r="CL10" s="40"/>
      <c r="CM10" s="1332" t="str">
        <f>CG10</f>
        <v>TWELVE MONTHS ENDED SEPTEMBER 30, 2012</v>
      </c>
      <c r="CN10" s="1332"/>
      <c r="CO10" s="1332"/>
      <c r="CP10" s="1332"/>
      <c r="CQ10" s="1332"/>
      <c r="CR10" s="40"/>
      <c r="CS10" s="1332" t="str">
        <f>CM10</f>
        <v>TWELVE MONTHS ENDED SEPTEMBER 30, 2012</v>
      </c>
      <c r="CT10" s="1332"/>
      <c r="CU10" s="1332"/>
      <c r="CV10" s="1332"/>
      <c r="CW10" s="1332"/>
      <c r="CX10" s="503"/>
      <c r="CY10" s="1332" t="str">
        <f>CS10</f>
        <v>TWELVE MONTHS ENDED SEPTEMBER 30, 2012</v>
      </c>
      <c r="CZ10" s="1332"/>
      <c r="DA10" s="1332"/>
      <c r="DB10" s="1332"/>
      <c r="DC10" s="1332"/>
      <c r="DD10" s="503"/>
      <c r="DE10" s="1332" t="str">
        <f>CY10</f>
        <v>TWELVE MONTHS ENDED SEPTEMBER 30, 2012</v>
      </c>
      <c r="DF10" s="1332"/>
      <c r="DG10" s="1332"/>
      <c r="DH10" s="1332"/>
      <c r="DI10" s="1332"/>
      <c r="DJ10" s="503"/>
      <c r="DK10" s="1332" t="str">
        <f>DE10</f>
        <v>TWELVE MONTHS ENDED SEPTEMBER 30, 2012</v>
      </c>
      <c r="DL10" s="1332"/>
      <c r="DM10" s="1332"/>
      <c r="DN10" s="1332"/>
      <c r="DO10" s="1332"/>
      <c r="DP10" s="503"/>
      <c r="DQ10" s="1332" t="str">
        <f>DK10</f>
        <v>TWELVE MONTHS ENDED SEPTEMBER 30, 2012</v>
      </c>
      <c r="DR10" s="1332"/>
      <c r="DS10" s="1332"/>
      <c r="DT10" s="1332"/>
      <c r="DU10" s="1332"/>
      <c r="DV10" s="318"/>
      <c r="DW10" s="32" t="str">
        <f>CA10</f>
        <v>TWELVE MONTHS ENDED SEPTEMBER 30, 2012</v>
      </c>
      <c r="DX10" s="32"/>
      <c r="DY10" s="32"/>
      <c r="DZ10" s="32"/>
      <c r="EA10" s="40"/>
      <c r="EB10" s="318"/>
      <c r="EC10" s="32" t="str">
        <f>BI10</f>
        <v>TWELVE MONTHS ENDED SEPTEMBER 30, 2012</v>
      </c>
      <c r="ED10" s="32"/>
      <c r="EE10" s="35"/>
      <c r="EF10" s="42"/>
      <c r="EG10" s="28"/>
      <c r="EH10" s="10"/>
      <c r="EI10" s="10"/>
      <c r="EJ10" s="10"/>
      <c r="EK10" s="32" t="str">
        <f>CA10</f>
        <v>TWELVE MONTHS ENDED SEPTEMBER 30, 2012</v>
      </c>
      <c r="EL10" s="32"/>
      <c r="EM10" s="32"/>
      <c r="EN10" s="32"/>
      <c r="EO10" s="32"/>
      <c r="EP10" s="32"/>
      <c r="EQ10" s="10"/>
      <c r="ER10" s="32" t="str">
        <f>EK10</f>
        <v>TWELVE MONTHS ENDED SEPTEMBER 30, 2012</v>
      </c>
      <c r="ES10" s="32"/>
      <c r="ET10" s="32"/>
      <c r="EU10" s="32"/>
      <c r="EV10" s="32"/>
      <c r="EW10" s="10"/>
    </row>
    <row r="11" spans="1:153" s="10" customFormat="1">
      <c r="A11" s="32" t="s">
        <v>969</v>
      </c>
      <c r="B11" s="32"/>
      <c r="C11" s="32"/>
      <c r="D11" s="32"/>
      <c r="E11" s="40"/>
      <c r="F11" s="41"/>
      <c r="G11" s="32" t="str">
        <f>BC11</f>
        <v>RATE YEAR ENDED NOVEMBER 30, 2014</v>
      </c>
      <c r="H11" s="32"/>
      <c r="I11" s="32"/>
      <c r="J11" s="32"/>
      <c r="K11" s="40"/>
      <c r="L11" s="40"/>
      <c r="M11" s="32" t="str">
        <f>A11</f>
        <v>RATE YEAR ENDED NOVEMBER 30, 2014</v>
      </c>
      <c r="N11" s="32"/>
      <c r="O11" s="32"/>
      <c r="P11" s="32"/>
      <c r="Q11" s="40"/>
      <c r="R11" s="3"/>
      <c r="S11" s="32" t="str">
        <f>M11</f>
        <v>RATE YEAR ENDED NOVEMBER 30, 2014</v>
      </c>
      <c r="T11" s="32"/>
      <c r="U11" s="32"/>
      <c r="V11" s="32"/>
      <c r="W11" s="40"/>
      <c r="X11" s="3"/>
      <c r="Y11" s="32" t="str">
        <f>S11</f>
        <v>RATE YEAR ENDED NOVEMBER 30, 2014</v>
      </c>
      <c r="Z11" s="32"/>
      <c r="AA11" s="32"/>
      <c r="AB11" s="32"/>
      <c r="AC11" s="40"/>
      <c r="AD11" s="40"/>
      <c r="AE11" s="1333" t="str">
        <f>Y11</f>
        <v>RATE YEAR ENDED NOVEMBER 30, 2014</v>
      </c>
      <c r="AF11" s="1333"/>
      <c r="AG11" s="1333"/>
      <c r="AH11" s="1333"/>
      <c r="AI11" s="1333"/>
      <c r="AJ11" s="40"/>
      <c r="AK11" s="1333" t="str">
        <f>AE11</f>
        <v>RATE YEAR ENDED NOVEMBER 30, 2014</v>
      </c>
      <c r="AL11" s="1338"/>
      <c r="AM11" s="1338"/>
      <c r="AN11" s="1338"/>
      <c r="AO11" s="1338"/>
      <c r="AP11" s="3"/>
      <c r="AQ11" s="32" t="str">
        <f>AE11</f>
        <v>RATE YEAR ENDED NOVEMBER 30, 2014</v>
      </c>
      <c r="AR11" s="32"/>
      <c r="AS11" s="32"/>
      <c r="AT11" s="32"/>
      <c r="AU11" s="40"/>
      <c r="AV11" s="3"/>
      <c r="AW11" s="32" t="str">
        <f>AQ11</f>
        <v>RATE YEAR ENDED NOVEMBER 30, 2014</v>
      </c>
      <c r="AX11" s="32"/>
      <c r="AY11" s="32"/>
      <c r="AZ11" s="32"/>
      <c r="BA11" s="40"/>
      <c r="BB11" s="3"/>
      <c r="BC11" s="32" t="str">
        <f>AW11</f>
        <v>RATE YEAR ENDED NOVEMBER 30, 2014</v>
      </c>
      <c r="BD11" s="32"/>
      <c r="BE11" s="32"/>
      <c r="BF11" s="32"/>
      <c r="BG11" s="40"/>
      <c r="BH11" s="3"/>
      <c r="BI11" s="32" t="str">
        <f>G11</f>
        <v>RATE YEAR ENDED NOVEMBER 30, 2014</v>
      </c>
      <c r="BJ11" s="32"/>
      <c r="BK11" s="32"/>
      <c r="BL11" s="32"/>
      <c r="BM11" s="40"/>
      <c r="BN11" s="3"/>
      <c r="BO11" s="32" t="str">
        <f>BC11</f>
        <v>RATE YEAR ENDED NOVEMBER 30, 2014</v>
      </c>
      <c r="BP11" s="32"/>
      <c r="BQ11" s="32"/>
      <c r="BR11" s="32"/>
      <c r="BS11" s="40"/>
      <c r="BT11" s="3"/>
      <c r="BU11" s="32" t="str">
        <f>EC11</f>
        <v>RATE YEAR ENDED NOVEMBER 30, 2014</v>
      </c>
      <c r="BV11" s="32"/>
      <c r="BW11" s="32"/>
      <c r="BX11" s="32"/>
      <c r="BY11" s="40"/>
      <c r="BZ11" s="3"/>
      <c r="CA11" s="1332" t="str">
        <f>BU11</f>
        <v>RATE YEAR ENDED NOVEMBER 30, 2014</v>
      </c>
      <c r="CB11" s="1332"/>
      <c r="CC11" s="1332"/>
      <c r="CD11" s="1332"/>
      <c r="CE11" s="1332"/>
      <c r="CF11" s="40"/>
      <c r="CG11" s="1332" t="str">
        <f>CA11</f>
        <v>RATE YEAR ENDED NOVEMBER 30, 2014</v>
      </c>
      <c r="CH11" s="1332"/>
      <c r="CI11" s="1332"/>
      <c r="CJ11" s="1332"/>
      <c r="CK11" s="1332"/>
      <c r="CL11" s="40"/>
      <c r="CM11" s="1332" t="str">
        <f>CG11</f>
        <v>RATE YEAR ENDED NOVEMBER 30, 2014</v>
      </c>
      <c r="CN11" s="1332"/>
      <c r="CO11" s="1332"/>
      <c r="CP11" s="1332"/>
      <c r="CQ11" s="1332"/>
      <c r="CR11" s="40"/>
      <c r="CS11" s="1332" t="str">
        <f>CM11</f>
        <v>RATE YEAR ENDED NOVEMBER 30, 2014</v>
      </c>
      <c r="CT11" s="1332"/>
      <c r="CU11" s="1332"/>
      <c r="CV11" s="1332"/>
      <c r="CW11" s="1332"/>
      <c r="CX11" s="566"/>
      <c r="CY11" s="1332" t="str">
        <f>CS11</f>
        <v>RATE YEAR ENDED NOVEMBER 30, 2014</v>
      </c>
      <c r="CZ11" s="1332"/>
      <c r="DA11" s="1332"/>
      <c r="DB11" s="1332"/>
      <c r="DC11" s="1332"/>
      <c r="DD11" s="566"/>
      <c r="DE11" s="1332" t="str">
        <f>CY11</f>
        <v>RATE YEAR ENDED NOVEMBER 30, 2014</v>
      </c>
      <c r="DF11" s="1332"/>
      <c r="DG11" s="1332"/>
      <c r="DH11" s="1332"/>
      <c r="DI11" s="1332"/>
      <c r="DJ11" s="566"/>
      <c r="DK11" s="1332" t="str">
        <f>DE11</f>
        <v>RATE YEAR ENDED NOVEMBER 30, 2014</v>
      </c>
      <c r="DL11" s="1332"/>
      <c r="DM11" s="1332"/>
      <c r="DN11" s="1332"/>
      <c r="DO11" s="1332"/>
      <c r="DP11" s="566"/>
      <c r="DQ11" s="1332" t="str">
        <f>DK11</f>
        <v>RATE YEAR ENDED NOVEMBER 30, 2014</v>
      </c>
      <c r="DR11" s="1332"/>
      <c r="DS11" s="1332"/>
      <c r="DT11" s="1332"/>
      <c r="DU11" s="1332"/>
      <c r="DV11" s="310"/>
      <c r="DW11" s="32" t="str">
        <f>CA11</f>
        <v>RATE YEAR ENDED NOVEMBER 30, 2014</v>
      </c>
      <c r="DX11" s="32"/>
      <c r="DY11" s="32"/>
      <c r="DZ11" s="32"/>
      <c r="EA11" s="40"/>
      <c r="EB11" s="310"/>
      <c r="EC11" s="32" t="str">
        <f>BI11</f>
        <v>RATE YEAR ENDED NOVEMBER 30, 2014</v>
      </c>
      <c r="ED11" s="32"/>
      <c r="EE11" s="35"/>
      <c r="EF11" s="42"/>
      <c r="EG11" s="28"/>
      <c r="EK11" s="32" t="str">
        <f>CA11</f>
        <v>RATE YEAR ENDED NOVEMBER 30, 2014</v>
      </c>
      <c r="EL11" s="32"/>
      <c r="EM11" s="32"/>
      <c r="EN11" s="32"/>
      <c r="EO11" s="32"/>
      <c r="EP11" s="32"/>
      <c r="ER11" s="32" t="str">
        <f>EK11</f>
        <v>RATE YEAR ENDED NOVEMBER 30, 2014</v>
      </c>
      <c r="ES11" s="32"/>
      <c r="ET11" s="32"/>
      <c r="EU11" s="32"/>
      <c r="EV11" s="32"/>
    </row>
    <row r="12" spans="1:153" s="254" customFormat="1">
      <c r="A12" s="248" t="s">
        <v>985</v>
      </c>
      <c r="B12" s="248"/>
      <c r="C12" s="248"/>
      <c r="D12" s="248"/>
      <c r="E12" s="249"/>
      <c r="F12" s="250"/>
      <c r="G12" s="248" t="s">
        <v>388</v>
      </c>
      <c r="H12" s="248"/>
      <c r="I12" s="248"/>
      <c r="J12" s="248"/>
      <c r="K12" s="249"/>
      <c r="L12" s="249"/>
      <c r="M12" s="248" t="s">
        <v>380</v>
      </c>
      <c r="N12" s="248"/>
      <c r="O12" s="248"/>
      <c r="P12" s="248"/>
      <c r="Q12" s="249"/>
      <c r="R12" s="251"/>
      <c r="S12" s="248" t="s">
        <v>979</v>
      </c>
      <c r="T12" s="248"/>
      <c r="U12" s="248"/>
      <c r="V12" s="248"/>
      <c r="W12" s="249"/>
      <c r="X12" s="251"/>
      <c r="Y12" s="248" t="s">
        <v>980</v>
      </c>
      <c r="Z12" s="248"/>
      <c r="AA12" s="248"/>
      <c r="AB12" s="248"/>
      <c r="AC12" s="249"/>
      <c r="AD12" s="249"/>
      <c r="AE12" s="1339" t="s">
        <v>981</v>
      </c>
      <c r="AF12" s="1339"/>
      <c r="AG12" s="1339"/>
      <c r="AH12" s="1339"/>
      <c r="AI12" s="1339"/>
      <c r="AJ12" s="249"/>
      <c r="AK12" s="1339" t="s">
        <v>982</v>
      </c>
      <c r="AL12" s="1340"/>
      <c r="AM12" s="1340"/>
      <c r="AN12" s="1340"/>
      <c r="AO12" s="1340"/>
      <c r="AP12" s="251"/>
      <c r="AQ12" s="248" t="s">
        <v>993</v>
      </c>
      <c r="AR12" s="248"/>
      <c r="AS12" s="248"/>
      <c r="AT12" s="248"/>
      <c r="AU12" s="249"/>
      <c r="AV12" s="251"/>
      <c r="AW12" s="248" t="s">
        <v>386</v>
      </c>
      <c r="AX12" s="248"/>
      <c r="AY12" s="252"/>
      <c r="AZ12" s="248"/>
      <c r="BA12" s="249"/>
      <c r="BB12" s="251"/>
      <c r="BC12" s="248" t="s">
        <v>387</v>
      </c>
      <c r="BD12" s="248"/>
      <c r="BE12" s="248"/>
      <c r="BF12" s="248"/>
      <c r="BG12" s="249"/>
      <c r="BH12" s="251"/>
      <c r="BI12" s="248" t="s">
        <v>485</v>
      </c>
      <c r="BJ12" s="248"/>
      <c r="BK12" s="248"/>
      <c r="BL12" s="248"/>
      <c r="BM12" s="249"/>
      <c r="BN12" s="251"/>
      <c r="BO12" s="248" t="s">
        <v>994</v>
      </c>
      <c r="BP12" s="248"/>
      <c r="BQ12" s="248"/>
      <c r="BR12" s="248"/>
      <c r="BS12" s="249"/>
      <c r="BT12" s="251"/>
      <c r="BU12" s="248" t="s">
        <v>222</v>
      </c>
      <c r="BV12" s="248"/>
      <c r="BW12" s="252"/>
      <c r="BX12" s="248"/>
      <c r="BY12" s="249"/>
      <c r="BZ12" s="251"/>
      <c r="CA12" s="248" t="s">
        <v>18</v>
      </c>
      <c r="CB12" s="248"/>
      <c r="CC12" s="248"/>
      <c r="CD12" s="248"/>
      <c r="CE12" s="248"/>
      <c r="CF12" s="249"/>
      <c r="CG12" s="248" t="s">
        <v>995</v>
      </c>
      <c r="CH12" s="248"/>
      <c r="CI12" s="248"/>
      <c r="CJ12" s="248"/>
      <c r="CK12" s="248"/>
      <c r="CL12" s="249"/>
      <c r="CM12" s="248" t="s">
        <v>996</v>
      </c>
      <c r="CN12" s="248"/>
      <c r="CO12" s="248"/>
      <c r="CP12" s="248"/>
      <c r="CQ12" s="248"/>
      <c r="CR12" s="249"/>
      <c r="CS12" s="248" t="s">
        <v>998</v>
      </c>
      <c r="CT12" s="248"/>
      <c r="CU12" s="248"/>
      <c r="CV12" s="248"/>
      <c r="CW12" s="248"/>
      <c r="CX12" s="503"/>
      <c r="CY12" s="248" t="s">
        <v>997</v>
      </c>
      <c r="CZ12" s="248"/>
      <c r="DA12" s="248"/>
      <c r="DB12" s="248"/>
      <c r="DC12" s="248"/>
      <c r="DD12" s="503"/>
      <c r="DE12" s="248" t="s">
        <v>973</v>
      </c>
      <c r="DF12" s="248"/>
      <c r="DG12" s="248"/>
      <c r="DH12" s="248"/>
      <c r="DI12" s="248"/>
      <c r="DJ12" s="503"/>
      <c r="DK12" s="248" t="s">
        <v>1002</v>
      </c>
      <c r="DL12" s="248"/>
      <c r="DM12" s="248"/>
      <c r="DN12" s="248"/>
      <c r="DO12" s="248"/>
      <c r="DP12" s="503"/>
      <c r="DQ12" s="1341" t="s">
        <v>1003</v>
      </c>
      <c r="DR12" s="1341"/>
      <c r="DS12" s="1341"/>
      <c r="DT12" s="1341"/>
      <c r="DU12" s="1341"/>
      <c r="DV12" s="319"/>
      <c r="DW12" s="248" t="s">
        <v>291</v>
      </c>
      <c r="DX12" s="32"/>
      <c r="DY12" s="28"/>
      <c r="DZ12" s="32"/>
      <c r="EA12" s="40"/>
      <c r="EB12" s="319"/>
      <c r="EC12" s="248" t="s">
        <v>12</v>
      </c>
      <c r="ED12" s="248"/>
      <c r="EE12" s="35"/>
      <c r="EF12" s="42"/>
      <c r="EG12" s="28"/>
      <c r="EH12" s="253"/>
      <c r="EI12" s="253"/>
      <c r="EJ12" s="253"/>
      <c r="EK12" s="248" t="s">
        <v>188</v>
      </c>
      <c r="EL12" s="248"/>
      <c r="EM12" s="248"/>
      <c r="EN12" s="248"/>
      <c r="EO12" s="248"/>
      <c r="EP12" s="248"/>
      <c r="EQ12" s="10"/>
      <c r="ER12" s="248" t="s">
        <v>180</v>
      </c>
      <c r="ES12" s="248"/>
      <c r="ET12" s="248"/>
      <c r="EU12" s="248"/>
      <c r="EV12" s="248"/>
      <c r="EW12" s="10"/>
    </row>
    <row r="13" spans="1:153" ht="13.5">
      <c r="A13" s="26"/>
      <c r="B13" s="3"/>
      <c r="C13" s="26"/>
      <c r="D13" s="2"/>
      <c r="E13" s="26"/>
      <c r="F13" s="26"/>
      <c r="G13" s="26"/>
      <c r="H13" s="3"/>
      <c r="I13" s="26"/>
      <c r="J13" s="2"/>
      <c r="K13" s="26"/>
      <c r="L13" s="26"/>
      <c r="M13" s="26"/>
      <c r="N13" s="3"/>
      <c r="O13" s="26"/>
      <c r="P13" s="2"/>
      <c r="Q13" s="26"/>
      <c r="R13" s="3"/>
      <c r="S13" s="26"/>
      <c r="T13" s="3"/>
      <c r="U13" s="26"/>
      <c r="V13" s="2"/>
      <c r="W13" s="26"/>
      <c r="X13" s="3"/>
      <c r="Y13" s="26"/>
      <c r="Z13" s="3"/>
      <c r="AA13" s="26"/>
      <c r="AB13" s="2"/>
      <c r="AC13" s="26"/>
      <c r="AD13" s="26"/>
      <c r="AE13" s="26"/>
      <c r="AF13" s="3"/>
      <c r="AG13" s="26"/>
      <c r="AH13" s="2"/>
      <c r="AI13" s="26"/>
      <c r="AJ13" s="26"/>
      <c r="AK13" s="26"/>
      <c r="AL13" s="26"/>
      <c r="AM13" s="26"/>
      <c r="AN13" s="26"/>
      <c r="AO13" s="26"/>
      <c r="AP13" s="3"/>
      <c r="AQ13" s="26"/>
      <c r="AR13" s="3"/>
      <c r="AS13" s="26"/>
      <c r="AT13" s="2"/>
      <c r="AU13" s="26"/>
      <c r="AV13" s="3"/>
      <c r="AW13" s="26"/>
      <c r="AX13" s="3"/>
      <c r="AY13" s="3"/>
      <c r="AZ13" s="2"/>
      <c r="BA13" s="26"/>
      <c r="BB13" s="3"/>
      <c r="BC13" s="3"/>
      <c r="BD13" s="3"/>
      <c r="BE13" s="3"/>
      <c r="BF13" s="3"/>
      <c r="BG13" s="3"/>
      <c r="BH13" s="3"/>
      <c r="BI13" s="26"/>
      <c r="BJ13" s="3"/>
      <c r="BK13" s="26"/>
      <c r="BL13" s="2"/>
      <c r="BM13" s="26"/>
      <c r="BN13" s="3"/>
      <c r="BO13" s="3"/>
      <c r="BP13" s="3"/>
      <c r="BQ13" s="3"/>
      <c r="BR13" s="3"/>
      <c r="BS13" s="3"/>
      <c r="BT13" s="3"/>
      <c r="BU13" s="26"/>
      <c r="BV13" s="3"/>
      <c r="BW13" s="3"/>
      <c r="BX13" s="2"/>
      <c r="BY13" s="26"/>
      <c r="BZ13" s="3"/>
      <c r="CA13" s="26"/>
      <c r="CB13" s="3"/>
      <c r="CC13" s="3"/>
      <c r="CD13" s="2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48"/>
      <c r="DL13" s="248"/>
      <c r="DM13" s="248"/>
      <c r="DN13" s="248"/>
      <c r="DO13" s="248"/>
      <c r="DP13" s="503"/>
      <c r="DQ13" s="1332"/>
      <c r="DR13" s="1332"/>
      <c r="DS13" s="1332"/>
      <c r="DT13" s="1332"/>
      <c r="DU13" s="1332"/>
      <c r="DV13" s="320"/>
      <c r="DW13" s="26"/>
      <c r="DZ13" s="2"/>
      <c r="EA13" s="26"/>
      <c r="EB13" s="320"/>
      <c r="EC13" s="26"/>
      <c r="ED13" s="3"/>
      <c r="EE13" s="26"/>
      <c r="EF13" s="1304" t="s">
        <v>14</v>
      </c>
      <c r="EG13" s="1244"/>
      <c r="EH13" s="10"/>
      <c r="EI13" s="10"/>
      <c r="EJ13" s="10"/>
      <c r="EK13" s="26"/>
      <c r="EL13" s="26"/>
      <c r="EM13" s="26"/>
      <c r="EN13" s="26"/>
      <c r="EO13" s="26"/>
      <c r="EP13" s="26"/>
      <c r="EQ13" s="10"/>
      <c r="ER13" s="26"/>
      <c r="ES13" s="26"/>
      <c r="ET13" s="26"/>
      <c r="EU13" s="26"/>
      <c r="EV13" s="26"/>
      <c r="EW13" s="10"/>
    </row>
    <row r="14" spans="1:153" s="1" customFormat="1" ht="13.5">
      <c r="A14" s="1013" t="s">
        <v>13</v>
      </c>
      <c r="B14" s="26"/>
      <c r="C14" s="1014"/>
      <c r="D14" s="1014"/>
      <c r="E14" s="1014"/>
      <c r="F14" s="1014"/>
      <c r="G14" s="1013" t="s">
        <v>13</v>
      </c>
      <c r="H14" s="26"/>
      <c r="I14" s="1014"/>
      <c r="J14" s="1014"/>
      <c r="K14" s="1014"/>
      <c r="L14" s="1014"/>
      <c r="M14" s="1013" t="s">
        <v>13</v>
      </c>
      <c r="N14" s="26"/>
      <c r="O14" s="1014"/>
      <c r="P14" s="1014"/>
      <c r="Q14" s="1014"/>
      <c r="R14" s="3"/>
      <c r="S14" s="1013" t="s">
        <v>13</v>
      </c>
      <c r="T14" s="26"/>
      <c r="U14" s="1014"/>
      <c r="V14" s="1014"/>
      <c r="W14" s="1014"/>
      <c r="X14" s="3"/>
      <c r="Y14" s="1013" t="s">
        <v>13</v>
      </c>
      <c r="Z14" s="26"/>
      <c r="AA14" s="1014"/>
      <c r="AB14" s="1014"/>
      <c r="AC14" s="1014"/>
      <c r="AD14" s="1015"/>
      <c r="AE14" s="1013" t="s">
        <v>13</v>
      </c>
      <c r="AF14" s="26"/>
      <c r="AG14" s="1014"/>
      <c r="AH14" s="1014"/>
      <c r="AI14" s="1014"/>
      <c r="AJ14" s="1014"/>
      <c r="AK14" s="1013" t="s">
        <v>13</v>
      </c>
      <c r="AL14" s="1014"/>
      <c r="AM14" s="1014"/>
      <c r="AN14" s="1014"/>
      <c r="AO14" s="1014"/>
      <c r="AP14" s="3"/>
      <c r="AQ14" s="1013" t="s">
        <v>13</v>
      </c>
      <c r="AR14" s="26"/>
      <c r="AS14" s="1014"/>
      <c r="AT14" s="1014"/>
      <c r="AU14" s="1014"/>
      <c r="AV14" s="3"/>
      <c r="AW14" s="1013" t="s">
        <v>13</v>
      </c>
      <c r="AX14" s="26"/>
      <c r="AY14" s="1014"/>
      <c r="AZ14" s="1014"/>
      <c r="BA14" s="1014"/>
      <c r="BB14" s="3"/>
      <c r="BC14" s="1013" t="s">
        <v>13</v>
      </c>
      <c r="BD14" s="26"/>
      <c r="BE14" s="1014"/>
      <c r="BF14" s="1014"/>
      <c r="BG14" s="1014"/>
      <c r="BH14" s="3"/>
      <c r="BI14" s="1013" t="s">
        <v>13</v>
      </c>
      <c r="BJ14" s="26"/>
      <c r="BK14" s="1014"/>
      <c r="BL14" s="1014"/>
      <c r="BM14" s="1014"/>
      <c r="BN14" s="3"/>
      <c r="BO14" s="1013" t="s">
        <v>13</v>
      </c>
      <c r="BP14" s="26"/>
      <c r="BQ14" s="1014"/>
      <c r="BR14" s="1014"/>
      <c r="BS14" s="1014"/>
      <c r="BT14" s="3"/>
      <c r="BU14" s="1013" t="s">
        <v>13</v>
      </c>
      <c r="BV14" s="26"/>
      <c r="BW14" s="1014"/>
      <c r="BX14" s="1014"/>
      <c r="BY14" s="1014"/>
      <c r="BZ14" s="3"/>
      <c r="CA14" s="1013" t="s">
        <v>13</v>
      </c>
      <c r="CB14" s="26"/>
      <c r="CC14" s="1014"/>
      <c r="CD14" s="1014"/>
      <c r="CE14" s="1014"/>
      <c r="CF14" s="1014"/>
      <c r="CG14" s="1013" t="s">
        <v>13</v>
      </c>
      <c r="CH14" s="26"/>
      <c r="CI14" s="1014"/>
      <c r="CJ14" s="1014"/>
      <c r="CK14" s="1014"/>
      <c r="CL14" s="1014"/>
      <c r="CM14" s="1013" t="s">
        <v>13</v>
      </c>
      <c r="CN14" s="26"/>
      <c r="CO14" s="1014"/>
      <c r="CP14" s="1014"/>
      <c r="CQ14" s="1014"/>
      <c r="CR14" s="1014"/>
      <c r="CS14" s="1013" t="s">
        <v>13</v>
      </c>
      <c r="CT14" s="26"/>
      <c r="CU14" s="1014"/>
      <c r="CV14" s="1014"/>
      <c r="CW14" s="1014"/>
      <c r="CX14" s="1014"/>
      <c r="CY14" s="1013" t="s">
        <v>13</v>
      </c>
      <c r="CZ14" s="26"/>
      <c r="DA14" s="1014"/>
      <c r="DB14" s="1014"/>
      <c r="DC14" s="1014"/>
      <c r="DD14" s="1014"/>
      <c r="DE14" s="1013" t="s">
        <v>13</v>
      </c>
      <c r="DF14" s="26"/>
      <c r="DG14" s="1014"/>
      <c r="DH14" s="1014"/>
      <c r="DI14" s="1014"/>
      <c r="DJ14" s="1014"/>
      <c r="DK14" s="1013" t="s">
        <v>13</v>
      </c>
      <c r="DL14" s="26"/>
      <c r="DM14" s="1014"/>
      <c r="DN14" s="1014"/>
      <c r="DO14" s="1014"/>
      <c r="DP14" s="1014"/>
      <c r="DQ14" s="1013" t="s">
        <v>13</v>
      </c>
      <c r="DR14" s="26"/>
      <c r="DS14" s="1014"/>
      <c r="DT14" s="1014"/>
      <c r="DU14" s="1014"/>
      <c r="DV14" s="321"/>
      <c r="DW14" s="1013" t="s">
        <v>13</v>
      </c>
      <c r="DX14" s="26"/>
      <c r="DY14" s="1014"/>
      <c r="DZ14" s="1014"/>
      <c r="EA14" s="1014"/>
      <c r="EB14" s="321"/>
      <c r="EC14" s="1013" t="s">
        <v>13</v>
      </c>
      <c r="ED14" s="26"/>
      <c r="EE14" s="1014" t="s">
        <v>105</v>
      </c>
      <c r="EF14" s="1304" t="s">
        <v>245</v>
      </c>
      <c r="EG14" s="1304" t="s">
        <v>145</v>
      </c>
      <c r="EH14" s="10"/>
      <c r="EI14" s="10"/>
      <c r="EJ14" s="10"/>
      <c r="EK14" s="1013" t="s">
        <v>13</v>
      </c>
      <c r="EL14" s="26"/>
      <c r="EM14" s="1014" t="s">
        <v>189</v>
      </c>
      <c r="EN14" s="1014" t="s">
        <v>191</v>
      </c>
      <c r="EO14" s="1014" t="s">
        <v>192</v>
      </c>
      <c r="EP14" s="1014" t="s">
        <v>193</v>
      </c>
      <c r="EQ14" s="10"/>
      <c r="ER14" s="1014" t="s">
        <v>13</v>
      </c>
      <c r="ES14" s="26"/>
      <c r="ET14" s="26"/>
      <c r="EU14" s="26"/>
      <c r="EV14" s="26"/>
      <c r="EW14" s="10"/>
    </row>
    <row r="15" spans="1:153" s="1" customFormat="1" ht="13.5">
      <c r="A15" s="1042" t="s">
        <v>15</v>
      </c>
      <c r="B15" s="1043" t="s">
        <v>16</v>
      </c>
      <c r="C15" s="1042" t="s">
        <v>106</v>
      </c>
      <c r="D15" s="1256" t="s">
        <v>176</v>
      </c>
      <c r="E15" s="1256" t="s">
        <v>59</v>
      </c>
      <c r="F15" s="47"/>
      <c r="G15" s="1042" t="s">
        <v>15</v>
      </c>
      <c r="H15" s="1043" t="s">
        <v>16</v>
      </c>
      <c r="I15" s="1042"/>
      <c r="J15" s="1042" t="s">
        <v>176</v>
      </c>
      <c r="K15" s="1042" t="s">
        <v>59</v>
      </c>
      <c r="L15" s="1042"/>
      <c r="M15" s="1042" t="s">
        <v>15</v>
      </c>
      <c r="N15" s="1043" t="s">
        <v>16</v>
      </c>
      <c r="O15" s="1042" t="str">
        <f>+C15</f>
        <v>TEST YEAR</v>
      </c>
      <c r="P15" s="1256" t="s">
        <v>176</v>
      </c>
      <c r="Q15" s="1256" t="s">
        <v>59</v>
      </c>
      <c r="R15" s="3"/>
      <c r="S15" s="1042" t="s">
        <v>15</v>
      </c>
      <c r="T15" s="1043" t="s">
        <v>16</v>
      </c>
      <c r="U15" s="1042" t="str">
        <f>+C15</f>
        <v>TEST YEAR</v>
      </c>
      <c r="V15" s="1256" t="s">
        <v>176</v>
      </c>
      <c r="W15" s="1256" t="s">
        <v>59</v>
      </c>
      <c r="X15" s="3"/>
      <c r="Y15" s="1042" t="s">
        <v>15</v>
      </c>
      <c r="Z15" s="1043" t="s">
        <v>16</v>
      </c>
      <c r="AA15" s="1042" t="s">
        <v>106</v>
      </c>
      <c r="AB15" s="1256" t="s">
        <v>176</v>
      </c>
      <c r="AC15" s="1256" t="s">
        <v>59</v>
      </c>
      <c r="AD15" s="1015"/>
      <c r="AE15" s="1042" t="s">
        <v>15</v>
      </c>
      <c r="AF15" s="1043" t="s">
        <v>16</v>
      </c>
      <c r="AG15" s="1042" t="str">
        <f>+C15</f>
        <v>TEST YEAR</v>
      </c>
      <c r="AH15" s="1256" t="s">
        <v>176</v>
      </c>
      <c r="AI15" s="1256" t="s">
        <v>59</v>
      </c>
      <c r="AJ15" s="1015"/>
      <c r="AK15" s="1042" t="s">
        <v>15</v>
      </c>
      <c r="AL15" s="1043" t="s">
        <v>16</v>
      </c>
      <c r="AM15" s="1042" t="str">
        <f>+C15</f>
        <v>TEST YEAR</v>
      </c>
      <c r="AN15" s="1256" t="s">
        <v>176</v>
      </c>
      <c r="AO15" s="1256" t="s">
        <v>59</v>
      </c>
      <c r="AP15" s="3"/>
      <c r="AQ15" s="1042" t="s">
        <v>15</v>
      </c>
      <c r="AR15" s="1043" t="s">
        <v>16</v>
      </c>
      <c r="AS15" s="1042" t="str">
        <f>+C15</f>
        <v>TEST YEAR</v>
      </c>
      <c r="AT15" s="1256" t="s">
        <v>176</v>
      </c>
      <c r="AU15" s="1256" t="s">
        <v>59</v>
      </c>
      <c r="AV15" s="3"/>
      <c r="AW15" s="1042" t="s">
        <v>15</v>
      </c>
      <c r="AX15" s="1043" t="s">
        <v>16</v>
      </c>
      <c r="AY15" s="1042" t="str">
        <f>+C15</f>
        <v>TEST YEAR</v>
      </c>
      <c r="AZ15" s="1256" t="s">
        <v>176</v>
      </c>
      <c r="BA15" s="1256" t="s">
        <v>59</v>
      </c>
      <c r="BB15" s="3"/>
      <c r="BC15" s="1042" t="s">
        <v>15</v>
      </c>
      <c r="BD15" s="1043" t="s">
        <v>16</v>
      </c>
      <c r="BE15" s="1042" t="str">
        <f>+O15</f>
        <v>TEST YEAR</v>
      </c>
      <c r="BF15" s="1042" t="s">
        <v>176</v>
      </c>
      <c r="BG15" s="1042" t="s">
        <v>59</v>
      </c>
      <c r="BH15" s="3"/>
      <c r="BI15" s="1042" t="s">
        <v>15</v>
      </c>
      <c r="BJ15" s="1043" t="s">
        <v>16</v>
      </c>
      <c r="BK15" s="1042" t="str">
        <f>+AY15</f>
        <v>TEST YEAR</v>
      </c>
      <c r="BL15" s="1042" t="s">
        <v>176</v>
      </c>
      <c r="BM15" s="1042" t="s">
        <v>59</v>
      </c>
      <c r="BN15" s="3"/>
      <c r="BO15" s="1042" t="s">
        <v>15</v>
      </c>
      <c r="BP15" s="1043" t="s">
        <v>16</v>
      </c>
      <c r="BQ15" s="1042" t="str">
        <f>+U15</f>
        <v>TEST YEAR</v>
      </c>
      <c r="BR15" s="1256" t="s">
        <v>176</v>
      </c>
      <c r="BS15" s="1256" t="s">
        <v>59</v>
      </c>
      <c r="BT15" s="3"/>
      <c r="BU15" s="1042" t="s">
        <v>15</v>
      </c>
      <c r="BV15" s="1043" t="s">
        <v>16</v>
      </c>
      <c r="BW15" s="1042" t="str">
        <f>+AS15</f>
        <v>TEST YEAR</v>
      </c>
      <c r="BX15" s="1042" t="s">
        <v>176</v>
      </c>
      <c r="BY15" s="1042" t="s">
        <v>59</v>
      </c>
      <c r="BZ15" s="3"/>
      <c r="CA15" s="1042" t="s">
        <v>15</v>
      </c>
      <c r="CB15" s="1043" t="s">
        <v>16</v>
      </c>
      <c r="CC15" s="1042" t="str">
        <f>+AY15</f>
        <v>TEST YEAR</v>
      </c>
      <c r="CD15" s="1256" t="s">
        <v>176</v>
      </c>
      <c r="CE15" s="1256" t="s">
        <v>59</v>
      </c>
      <c r="CF15" s="1015"/>
      <c r="CG15" s="1042" t="s">
        <v>15</v>
      </c>
      <c r="CH15" s="1043" t="s">
        <v>16</v>
      </c>
      <c r="CI15" s="1042" t="str">
        <f>+BE15</f>
        <v>TEST YEAR</v>
      </c>
      <c r="CJ15" s="1042" t="s">
        <v>176</v>
      </c>
      <c r="CK15" s="1042" t="s">
        <v>59</v>
      </c>
      <c r="CL15" s="1015"/>
      <c r="CM15" s="1042" t="s">
        <v>15</v>
      </c>
      <c r="CN15" s="1043" t="s">
        <v>16</v>
      </c>
      <c r="CO15" s="1042" t="str">
        <f>+BK15</f>
        <v>TEST YEAR</v>
      </c>
      <c r="CP15" s="1042" t="s">
        <v>176</v>
      </c>
      <c r="CQ15" s="1042" t="s">
        <v>59</v>
      </c>
      <c r="CR15" s="1015"/>
      <c r="CS15" s="1042" t="s">
        <v>15</v>
      </c>
      <c r="CT15" s="1043" t="s">
        <v>16</v>
      </c>
      <c r="CU15" s="1042" t="str">
        <f>+U15</f>
        <v>TEST YEAR</v>
      </c>
      <c r="CV15" s="1042" t="s">
        <v>176</v>
      </c>
      <c r="CW15" s="1042" t="s">
        <v>59</v>
      </c>
      <c r="CX15" s="1015"/>
      <c r="CY15" s="1042" t="s">
        <v>15</v>
      </c>
      <c r="CZ15" s="1043" t="s">
        <v>16</v>
      </c>
      <c r="DA15" s="1042" t="str">
        <f>+AA15</f>
        <v>TEST YEAR</v>
      </c>
      <c r="DB15" s="1042" t="s">
        <v>176</v>
      </c>
      <c r="DC15" s="1042" t="s">
        <v>59</v>
      </c>
      <c r="DD15" s="1015"/>
      <c r="DE15" s="1042" t="s">
        <v>15</v>
      </c>
      <c r="DF15" s="1043" t="s">
        <v>16</v>
      </c>
      <c r="DG15" s="1042" t="str">
        <f>+AG15</f>
        <v>TEST YEAR</v>
      </c>
      <c r="DH15" s="1042" t="s">
        <v>176</v>
      </c>
      <c r="DI15" s="1042" t="s">
        <v>59</v>
      </c>
      <c r="DJ15" s="1015"/>
      <c r="DK15" s="1042" t="s">
        <v>15</v>
      </c>
      <c r="DL15" s="1043" t="s">
        <v>16</v>
      </c>
      <c r="DM15" s="1042" t="str">
        <f>+AS15</f>
        <v>TEST YEAR</v>
      </c>
      <c r="DN15" s="1256" t="s">
        <v>176</v>
      </c>
      <c r="DO15" s="1256" t="s">
        <v>59</v>
      </c>
      <c r="DP15" s="1015"/>
      <c r="DQ15" s="1042" t="s">
        <v>15</v>
      </c>
      <c r="DR15" s="1043" t="s">
        <v>16</v>
      </c>
      <c r="DS15" s="1042" t="str">
        <f>+AY15</f>
        <v>TEST YEAR</v>
      </c>
      <c r="DT15" s="1256" t="s">
        <v>176</v>
      </c>
      <c r="DU15" s="1256" t="s">
        <v>59</v>
      </c>
      <c r="DV15" s="321"/>
      <c r="DW15" s="1042" t="s">
        <v>15</v>
      </c>
      <c r="DX15" s="1043" t="s">
        <v>16</v>
      </c>
      <c r="DY15" s="1042" t="str">
        <f>+BK15</f>
        <v>TEST YEAR</v>
      </c>
      <c r="DZ15" s="1042" t="s">
        <v>176</v>
      </c>
      <c r="EA15" s="1042" t="s">
        <v>59</v>
      </c>
      <c r="EB15" s="321"/>
      <c r="EC15" s="1042" t="s">
        <v>15</v>
      </c>
      <c r="ED15" s="1043" t="s">
        <v>16</v>
      </c>
      <c r="EE15" s="1042" t="s">
        <v>153</v>
      </c>
      <c r="EF15" s="1305">
        <f>ProdFctr!F25</f>
        <v>1.7660000000000009E-2</v>
      </c>
      <c r="EG15" s="1256" t="s">
        <v>17</v>
      </c>
      <c r="EH15" s="10"/>
      <c r="EI15" s="10"/>
      <c r="EJ15" s="10"/>
      <c r="EK15" s="1042" t="s">
        <v>15</v>
      </c>
      <c r="EL15" s="1043" t="s">
        <v>16</v>
      </c>
      <c r="EM15" s="1042" t="s">
        <v>190</v>
      </c>
      <c r="EN15" s="1042" t="s">
        <v>190</v>
      </c>
      <c r="EO15" s="1042" t="s">
        <v>194</v>
      </c>
      <c r="EP15" s="1044">
        <f>'Rate Year Load'!K8</f>
        <v>6.899999999999995E-2</v>
      </c>
      <c r="EQ15" s="10"/>
      <c r="ER15" s="1042" t="s">
        <v>15</v>
      </c>
      <c r="ES15" s="1045" t="s">
        <v>16</v>
      </c>
      <c r="ET15" s="1043"/>
      <c r="EU15" s="1043"/>
      <c r="EV15" s="1042" t="s">
        <v>22</v>
      </c>
      <c r="EW15" s="10"/>
    </row>
    <row r="16" spans="1:153" s="425" customFormat="1">
      <c r="A16" s="3"/>
      <c r="B16" s="251"/>
      <c r="D16" s="1244"/>
      <c r="E16" s="1244"/>
      <c r="F16" s="3"/>
      <c r="G16" s="2"/>
      <c r="H16" s="251"/>
      <c r="I16" s="3"/>
      <c r="K16" s="3"/>
      <c r="L16" s="3"/>
      <c r="M16" s="3"/>
      <c r="N16" s="251" t="s">
        <v>1</v>
      </c>
      <c r="P16" s="1244"/>
      <c r="Q16" s="1244"/>
      <c r="R16" s="3"/>
      <c r="S16" s="3"/>
      <c r="T16" s="251"/>
      <c r="V16" s="3"/>
      <c r="W16" s="3"/>
      <c r="X16" s="3"/>
      <c r="Y16" s="3"/>
      <c r="Z16" s="251"/>
      <c r="AB16" s="1244"/>
      <c r="AC16" s="1244"/>
      <c r="AD16" s="4"/>
      <c r="AE16" s="3"/>
      <c r="AF16" s="251"/>
      <c r="AH16" s="1244"/>
      <c r="AI16" s="1244"/>
      <c r="AJ16" s="3"/>
      <c r="AK16" s="3"/>
      <c r="AL16" s="251"/>
      <c r="AN16" s="1244"/>
      <c r="AO16" s="1244"/>
      <c r="AP16" s="3"/>
      <c r="AQ16" s="3"/>
      <c r="AR16" s="251"/>
      <c r="AT16" s="1244"/>
      <c r="AU16" s="1244"/>
      <c r="AV16" s="3"/>
      <c r="AW16" s="3"/>
      <c r="AX16" s="251"/>
      <c r="AZ16" s="1244"/>
      <c r="BA16" s="1244"/>
      <c r="BB16" s="3"/>
      <c r="BC16" s="3"/>
      <c r="BD16" s="251" t="s">
        <v>1</v>
      </c>
      <c r="BF16" s="3"/>
      <c r="BG16" s="3"/>
      <c r="BH16" s="3"/>
      <c r="BI16" s="3"/>
      <c r="BJ16" s="251"/>
      <c r="BL16" s="3"/>
      <c r="BM16" s="3"/>
      <c r="BN16" s="3"/>
      <c r="BO16" s="3"/>
      <c r="BP16" s="251"/>
      <c r="BR16" s="1244"/>
      <c r="BS16" s="1244"/>
      <c r="BT16" s="3"/>
      <c r="BU16" s="3"/>
      <c r="BV16" s="251"/>
      <c r="BX16" s="3"/>
      <c r="BY16" s="3"/>
      <c r="BZ16" s="3"/>
      <c r="CA16" s="3"/>
      <c r="CB16" s="251"/>
      <c r="CD16" s="1244"/>
      <c r="CE16" s="1244"/>
      <c r="CF16" s="3"/>
      <c r="CG16" s="3"/>
      <c r="CH16" s="251"/>
      <c r="CI16" s="3"/>
      <c r="CJ16" s="3"/>
      <c r="CK16" s="3"/>
      <c r="CL16" s="3"/>
      <c r="CM16" s="3"/>
      <c r="CN16" s="251"/>
      <c r="CO16" s="3"/>
      <c r="CP16" s="3"/>
      <c r="CQ16" s="3"/>
      <c r="CR16" s="3"/>
      <c r="CS16" s="3"/>
      <c r="CT16" s="251"/>
      <c r="CU16" s="3"/>
      <c r="CV16" s="3"/>
      <c r="CW16" s="3"/>
      <c r="CX16" s="3"/>
      <c r="CY16" s="3"/>
      <c r="CZ16" s="251"/>
      <c r="DA16" s="3"/>
      <c r="DB16" s="3"/>
      <c r="DC16" s="3"/>
      <c r="DD16" s="3"/>
      <c r="DE16" s="3"/>
      <c r="DF16" s="251" t="s">
        <v>1</v>
      </c>
      <c r="DG16" s="3"/>
      <c r="DH16" s="3"/>
      <c r="DI16" s="3"/>
      <c r="DJ16" s="3"/>
      <c r="DK16" s="3"/>
      <c r="DL16" s="251"/>
      <c r="DM16" s="3"/>
      <c r="DN16" s="1244"/>
      <c r="DO16" s="1244"/>
      <c r="DP16" s="3"/>
      <c r="DQ16" s="3"/>
      <c r="DR16" s="251"/>
      <c r="DS16" s="3"/>
      <c r="DT16" s="1244"/>
      <c r="DU16" s="1244"/>
      <c r="DV16" s="313"/>
      <c r="DW16" s="3"/>
      <c r="DX16" s="251"/>
      <c r="DY16" s="3"/>
      <c r="DZ16" s="3"/>
      <c r="EA16" s="3"/>
      <c r="EB16" s="313"/>
      <c r="EC16" s="3"/>
      <c r="ED16" s="251"/>
      <c r="EE16" s="3"/>
      <c r="EF16" s="1306"/>
      <c r="EG16" s="1307"/>
      <c r="EH16" s="510"/>
      <c r="EI16" s="510"/>
      <c r="EJ16" s="510"/>
      <c r="EK16" s="3"/>
      <c r="EL16" s="251"/>
      <c r="EM16" s="3"/>
      <c r="EN16" s="3"/>
      <c r="EO16" s="3"/>
      <c r="EP16" s="3"/>
      <c r="EQ16" s="253"/>
      <c r="ER16" s="3"/>
      <c r="ES16" s="251"/>
      <c r="ET16" s="3"/>
      <c r="EU16" s="3"/>
      <c r="EV16" s="2"/>
      <c r="EW16" s="253"/>
    </row>
    <row r="17" spans="1:153" s="425" customFormat="1" ht="15">
      <c r="A17" s="2">
        <v>1</v>
      </c>
      <c r="B17" s="49" t="s">
        <v>107</v>
      </c>
      <c r="C17" s="50"/>
      <c r="D17" s="1257"/>
      <c r="E17" s="1259"/>
      <c r="F17" s="51"/>
      <c r="G17" s="281">
        <f t="shared" ref="G17:G23" si="0">G16+1</f>
        <v>1</v>
      </c>
      <c r="H17" s="282" t="s">
        <v>455</v>
      </c>
      <c r="I17" s="283"/>
      <c r="J17" s="1203">
        <f>+'[80]Lead Sheet'!$E$12</f>
        <v>4965396541</v>
      </c>
      <c r="K17" s="283"/>
      <c r="L17" s="3"/>
      <c r="M17" s="2">
        <v>1</v>
      </c>
      <c r="N17" s="1046" t="s">
        <v>909</v>
      </c>
      <c r="O17" s="3"/>
      <c r="P17" s="1244"/>
      <c r="Q17" s="1244"/>
      <c r="R17" s="3"/>
      <c r="S17" s="2">
        <v>1</v>
      </c>
      <c r="T17" s="1046" t="s">
        <v>909</v>
      </c>
      <c r="U17" s="3"/>
      <c r="V17" s="3"/>
      <c r="W17" s="3"/>
      <c r="X17" s="3"/>
      <c r="Y17" s="2">
        <v>1</v>
      </c>
      <c r="Z17" s="1204" t="s">
        <v>486</v>
      </c>
      <c r="AA17" s="3"/>
      <c r="AB17" s="1244"/>
      <c r="AC17" s="1244"/>
      <c r="AD17" s="1030"/>
      <c r="AE17" s="2">
        <v>1</v>
      </c>
      <c r="AF17" s="1046" t="s">
        <v>909</v>
      </c>
      <c r="AG17" s="3"/>
      <c r="AH17" s="1244"/>
      <c r="AI17" s="1244"/>
      <c r="AJ17" s="3"/>
      <c r="AK17" s="303">
        <v>1</v>
      </c>
      <c r="AL17" s="1204" t="s">
        <v>486</v>
      </c>
      <c r="AM17" s="3"/>
      <c r="AN17" s="1244"/>
      <c r="AO17" s="1244"/>
      <c r="AP17" s="3"/>
      <c r="AQ17" s="2">
        <v>1</v>
      </c>
      <c r="AR17" s="1046" t="s">
        <v>490</v>
      </c>
      <c r="AS17" s="3"/>
      <c r="AT17" s="1244"/>
      <c r="AU17" s="1244"/>
      <c r="AV17" s="3"/>
      <c r="AW17" s="303">
        <v>1</v>
      </c>
      <c r="AX17" s="1204" t="s">
        <v>486</v>
      </c>
      <c r="AY17" s="304"/>
      <c r="AZ17" s="1284"/>
      <c r="BA17" s="1284"/>
      <c r="BB17" s="3"/>
      <c r="BC17" s="2">
        <v>1</v>
      </c>
      <c r="BD17" s="1047" t="s">
        <v>260</v>
      </c>
      <c r="BE17" s="4"/>
      <c r="BF17" s="4"/>
      <c r="BG17" s="4"/>
      <c r="BH17" s="3"/>
      <c r="BI17" s="2">
        <v>1</v>
      </c>
      <c r="BJ17" s="1205" t="s">
        <v>471</v>
      </c>
      <c r="BK17" s="1030"/>
      <c r="BL17" s="1030"/>
      <c r="BM17" s="1030"/>
      <c r="BN17" s="3"/>
      <c r="BO17" s="2">
        <v>1</v>
      </c>
      <c r="BP17" s="1047" t="s">
        <v>877</v>
      </c>
      <c r="BQ17" s="1032"/>
      <c r="BR17" s="1251"/>
      <c r="BS17" s="1251"/>
      <c r="BT17" s="3"/>
      <c r="BU17" s="2">
        <v>1</v>
      </c>
      <c r="BV17" s="49" t="s">
        <v>645</v>
      </c>
      <c r="BW17" s="1029">
        <v>0</v>
      </c>
      <c r="BX17" s="1029"/>
      <c r="BY17" s="1029">
        <f>BX17-BW17</f>
        <v>0</v>
      </c>
      <c r="BZ17" s="3"/>
      <c r="CA17" s="2">
        <v>1</v>
      </c>
      <c r="CB17" s="49" t="s">
        <v>603</v>
      </c>
      <c r="CC17" s="1061">
        <f>'[78]Lead Sheet'!$C$11</f>
        <v>2853260.4651488592</v>
      </c>
      <c r="CD17" s="1292">
        <f>'[78]Lead Sheet'!$D$11</f>
        <v>2954771</v>
      </c>
      <c r="CE17" s="1292">
        <f>SUM(CD17-CC17)</f>
        <v>101510.53485114081</v>
      </c>
      <c r="CF17" s="1030"/>
      <c r="CG17" s="2">
        <v>1</v>
      </c>
      <c r="CH17" s="289" t="s">
        <v>232</v>
      </c>
      <c r="CI17" s="3"/>
      <c r="CJ17" s="3"/>
      <c r="CK17" s="3"/>
      <c r="CL17" s="1030"/>
      <c r="CM17" s="2">
        <v>1</v>
      </c>
      <c r="CN17" s="65" t="s">
        <v>232</v>
      </c>
      <c r="CO17" s="1030"/>
      <c r="CP17" s="1030"/>
      <c r="CQ17" s="1030"/>
      <c r="CR17" s="1030"/>
      <c r="CS17" s="2">
        <v>1</v>
      </c>
      <c r="CT17" s="65" t="s">
        <v>232</v>
      </c>
      <c r="CU17" s="1029"/>
      <c r="CV17" s="1029"/>
      <c r="CW17" s="1029"/>
      <c r="CX17" s="1030"/>
      <c r="CY17" s="2">
        <v>1</v>
      </c>
      <c r="CZ17" s="1048" t="s">
        <v>232</v>
      </c>
      <c r="DA17" s="1030"/>
      <c r="DB17" s="1030"/>
      <c r="DC17" s="1030"/>
      <c r="DD17" s="1030"/>
      <c r="DE17" s="2">
        <v>1</v>
      </c>
      <c r="DF17" s="1048" t="s">
        <v>232</v>
      </c>
      <c r="DG17" s="1030"/>
      <c r="DH17" s="1030"/>
      <c r="DI17" s="1030"/>
      <c r="DJ17" s="1030"/>
      <c r="DK17" s="2">
        <v>1</v>
      </c>
      <c r="DL17" s="289" t="s">
        <v>232</v>
      </c>
      <c r="DM17" s="1030"/>
      <c r="DN17" s="1263"/>
      <c r="DO17" s="1263"/>
      <c r="DP17" s="1030"/>
      <c r="DQ17" s="2">
        <v>1</v>
      </c>
      <c r="DR17" s="1048" t="s">
        <v>602</v>
      </c>
      <c r="DS17" s="1030"/>
      <c r="DT17" s="1263"/>
      <c r="DU17" s="1263"/>
      <c r="DV17" s="1049"/>
      <c r="DW17" s="2">
        <v>1</v>
      </c>
      <c r="DX17" s="49" t="s">
        <v>291</v>
      </c>
      <c r="DY17" s="1050">
        <f>'[79]Lead Sheet'!$C$16</f>
        <v>851557.92640444438</v>
      </c>
      <c r="DZ17" s="1050">
        <f>'[79]Lead Sheet'!$D$16</f>
        <v>799414.2577999999</v>
      </c>
      <c r="EA17" s="1050">
        <f>SUM(DZ17-DY17)</f>
        <v>-52143.66860444448</v>
      </c>
      <c r="EB17" s="1049"/>
      <c r="EC17" s="2">
        <v>1</v>
      </c>
      <c r="ED17" s="505" t="s">
        <v>919</v>
      </c>
      <c r="EE17" s="3"/>
      <c r="EF17" s="1308"/>
      <c r="EG17" s="1244"/>
      <c r="EH17" s="510"/>
      <c r="EI17" s="510"/>
      <c r="EJ17" s="510"/>
      <c r="EK17" s="2">
        <v>1</v>
      </c>
      <c r="EL17" s="55">
        <v>40817</v>
      </c>
      <c r="EM17" s="56">
        <f>+'[81]Lead Sheet'!C12</f>
        <v>1787545.7787958875</v>
      </c>
      <c r="EN17" s="56">
        <f>+'[81]Lead Sheet'!D12</f>
        <v>1779700.2507683451</v>
      </c>
      <c r="EO17" s="56">
        <f>EN17-EM17</f>
        <v>-7845.5280275424011</v>
      </c>
      <c r="EP17" s="56">
        <f t="shared" ref="EP17:EP28" si="1">ROUND(EO17*(1-$EP$15),0)</f>
        <v>-7304</v>
      </c>
      <c r="EQ17" s="510"/>
      <c r="ER17" s="2">
        <v>1</v>
      </c>
      <c r="ES17" s="52" t="s">
        <v>156</v>
      </c>
      <c r="ET17" s="3"/>
      <c r="EU17" s="3"/>
      <c r="EV17" s="421">
        <f>+'[82]Lead Sheet'!E14</f>
        <v>4.444E-3</v>
      </c>
      <c r="EW17" s="510"/>
    </row>
    <row r="18" spans="1:153" s="425" customFormat="1" ht="13.5" thickBot="1">
      <c r="A18" s="2">
        <f t="shared" ref="A18:A30" si="2">A17+1</f>
        <v>2</v>
      </c>
      <c r="B18" s="49" t="s">
        <v>124</v>
      </c>
      <c r="C18" s="50"/>
      <c r="D18" s="1257"/>
      <c r="E18" s="1259"/>
      <c r="F18" s="51"/>
      <c r="G18" s="281">
        <f t="shared" si="0"/>
        <v>2</v>
      </c>
      <c r="H18" s="265" t="s">
        <v>456</v>
      </c>
      <c r="I18" s="284"/>
      <c r="J18" s="1051">
        <v>3.5E-4</v>
      </c>
      <c r="K18" s="283"/>
      <c r="L18" s="3"/>
      <c r="M18" s="2">
        <f>+M17+1</f>
        <v>2</v>
      </c>
      <c r="N18" s="1052" t="s">
        <v>154</v>
      </c>
      <c r="O18" s="1053">
        <f>'[83]Lead Sheet'!$D$16</f>
        <v>429594821.54166669</v>
      </c>
      <c r="P18" s="1264">
        <f>'[83]Lead Sheet'!$E$16</f>
        <v>691417400</v>
      </c>
      <c r="Q18" s="1265">
        <f>P18-O18</f>
        <v>261822578.45833331</v>
      </c>
      <c r="R18" s="3"/>
      <c r="S18" s="2">
        <f>S17+1</f>
        <v>2</v>
      </c>
      <c r="T18" s="1055" t="s">
        <v>154</v>
      </c>
      <c r="U18" s="1053">
        <v>0</v>
      </c>
      <c r="V18" s="1264">
        <f>+'[84]Lead Sheet'!E11</f>
        <v>287784738.23999995</v>
      </c>
      <c r="W18" s="1265">
        <f>V18-U18</f>
        <v>287784738.23999995</v>
      </c>
      <c r="X18" s="3"/>
      <c r="Y18" s="2">
        <f>+Y17+1</f>
        <v>2</v>
      </c>
      <c r="Z18" s="1206" t="s">
        <v>724</v>
      </c>
      <c r="AA18" s="1053"/>
      <c r="AB18" s="1264"/>
      <c r="AC18" s="1265"/>
      <c r="AD18" s="1033"/>
      <c r="AE18" s="2">
        <f>AE17+1</f>
        <v>2</v>
      </c>
      <c r="AF18" s="1052" t="s">
        <v>154</v>
      </c>
      <c r="AG18" s="1056">
        <v>0</v>
      </c>
      <c r="AH18" s="1264">
        <f>+'[85]Lead Sheet'!E12</f>
        <v>152062126.11249995</v>
      </c>
      <c r="AI18" s="1265">
        <f>AH18-AG18</f>
        <v>152062126.11249995</v>
      </c>
      <c r="AJ18" s="1054"/>
      <c r="AK18" s="303">
        <f>AK17+1</f>
        <v>2</v>
      </c>
      <c r="AL18" s="288" t="s">
        <v>638</v>
      </c>
      <c r="AM18" s="304">
        <v>0</v>
      </c>
      <c r="AN18" s="1284">
        <v>0</v>
      </c>
      <c r="AO18" s="1284">
        <f>AN18-AM18</f>
        <v>0</v>
      </c>
      <c r="AP18" s="3"/>
      <c r="AQ18" s="2">
        <f>AQ17+1</f>
        <v>2</v>
      </c>
      <c r="AR18" s="1057" t="s">
        <v>699</v>
      </c>
      <c r="AS18" s="1053">
        <f>'[86]Lead Sheet'!$D$14</f>
        <v>0</v>
      </c>
      <c r="AT18" s="1264">
        <f>'[86]Lead Sheet'!$E$14</f>
        <v>134878098.86000004</v>
      </c>
      <c r="AU18" s="1265">
        <f>AT18-AS18</f>
        <v>134878098.86000004</v>
      </c>
      <c r="AV18" s="3"/>
      <c r="AW18" s="303">
        <v>2</v>
      </c>
      <c r="AX18" s="288" t="s">
        <v>487</v>
      </c>
      <c r="AY18" s="967">
        <v>0</v>
      </c>
      <c r="AZ18" s="1288">
        <f>'[87]Lead Sheet'!$D$13</f>
        <v>4383849.7075235499</v>
      </c>
      <c r="BA18" s="1288">
        <f>AZ18-AY18</f>
        <v>4383849.7075235499</v>
      </c>
      <c r="BB18" s="3"/>
      <c r="BC18" s="2">
        <f t="shared" ref="BC18:BC33" si="3">BC17+1</f>
        <v>2</v>
      </c>
      <c r="BD18" s="1058" t="s">
        <v>236</v>
      </c>
      <c r="BE18" s="1033"/>
      <c r="BF18" s="1033"/>
      <c r="BG18" s="1033"/>
      <c r="BH18" s="3"/>
      <c r="BI18" s="2">
        <f t="shared" ref="BI18:BI26" si="4">BI17+1</f>
        <v>2</v>
      </c>
      <c r="BJ18" s="295" t="s">
        <v>472</v>
      </c>
      <c r="BK18" s="1030">
        <f>'[88]Lead Sheet'!$C$14</f>
        <v>1269605</v>
      </c>
      <c r="BL18" s="1030"/>
      <c r="BM18" s="1030">
        <f>+BL18-BK18</f>
        <v>-1269605</v>
      </c>
      <c r="BN18" s="3"/>
      <c r="BO18" s="2">
        <f>BO17+1</f>
        <v>2</v>
      </c>
      <c r="BP18" s="1059" t="s">
        <v>451</v>
      </c>
      <c r="BQ18" s="1054">
        <f>'[89]Lead Sheet'!C14</f>
        <v>5002007.9899999984</v>
      </c>
      <c r="BR18" s="1054">
        <f>'[89]Lead Sheet'!D14</f>
        <v>4940733</v>
      </c>
      <c r="BS18" s="1265">
        <f>+BR18-BQ18</f>
        <v>-61274.989999998361</v>
      </c>
      <c r="BT18" s="3"/>
      <c r="BU18" s="2">
        <f>BU17+1</f>
        <v>2</v>
      </c>
      <c r="BV18" s="3" t="s">
        <v>646</v>
      </c>
      <c r="BW18" s="1060">
        <f>SUM(BW17:BW17)</f>
        <v>0</v>
      </c>
      <c r="BX18" s="1060">
        <f>SUM(BX17:BX17)</f>
        <v>0</v>
      </c>
      <c r="BY18" s="1060">
        <f>BX18-BW18</f>
        <v>0</v>
      </c>
      <c r="BZ18" s="3"/>
      <c r="CA18" s="2">
        <f>CA17+1</f>
        <v>2</v>
      </c>
      <c r="CB18" s="3" t="s">
        <v>111</v>
      </c>
      <c r="CC18" s="1065">
        <f>SUM(CC17:CC17)</f>
        <v>2853260.4651488592</v>
      </c>
      <c r="CD18" s="1293">
        <f>SUM(CD17:CD17)</f>
        <v>2954771</v>
      </c>
      <c r="CE18" s="1293">
        <f>SUM(CE17:CE17)</f>
        <v>101510.53485114081</v>
      </c>
      <c r="CF18" s="1030"/>
      <c r="CG18" s="2">
        <v>2</v>
      </c>
      <c r="CH18" s="49" t="s">
        <v>143</v>
      </c>
      <c r="CI18" s="1061">
        <f>'[90]Lead Sheet'!$C$14</f>
        <v>12551648.176666673</v>
      </c>
      <c r="CJ18" s="1061">
        <f>'[90]Lead Sheet'!$D$14</f>
        <v>7416958.0099999905</v>
      </c>
      <c r="CK18" s="1061">
        <f>+CJ18-CI18</f>
        <v>-5134690.1666666828</v>
      </c>
      <c r="CL18" s="1030"/>
      <c r="CM18" s="2">
        <f>CM17+1</f>
        <v>2</v>
      </c>
      <c r="CN18" s="290" t="s">
        <v>199</v>
      </c>
      <c r="CO18" s="506">
        <f>'[91]Lead Sheet'!$C$14</f>
        <v>35416439.12416669</v>
      </c>
      <c r="CP18" s="971">
        <f>'[91]Lead Sheet'!$D$14</f>
        <v>32127535.913431797</v>
      </c>
      <c r="CQ18" s="971">
        <f>+CP18-CO18</f>
        <v>-3288903.2107348926</v>
      </c>
      <c r="CR18" s="1030"/>
      <c r="CS18" s="2">
        <f>CS17+1</f>
        <v>2</v>
      </c>
      <c r="CT18" s="290" t="s">
        <v>460</v>
      </c>
      <c r="CU18" s="506">
        <f>'[92]Lead Sheet'!$C$14</f>
        <v>9334.5041666666675</v>
      </c>
      <c r="CV18" s="506">
        <f>'[92]Lead Sheet'!$D$14</f>
        <v>0</v>
      </c>
      <c r="CW18" s="506">
        <f>+CV18-CU18</f>
        <v>-9334.5041666666675</v>
      </c>
      <c r="CX18" s="1030"/>
      <c r="CY18" s="2">
        <f>CY17+1</f>
        <v>2</v>
      </c>
      <c r="CZ18" s="290" t="s">
        <v>461</v>
      </c>
      <c r="DA18" s="506">
        <f>'[93]Lead Sheet'!$C$14</f>
        <v>-1678228.1483333334</v>
      </c>
      <c r="DB18" s="506">
        <f>'[93]Lead Sheet'!$D$14</f>
        <v>-1125853.7340555568</v>
      </c>
      <c r="DC18" s="506">
        <f>+DB18-DA18</f>
        <v>552374.41427777661</v>
      </c>
      <c r="DD18" s="1030"/>
      <c r="DE18" s="2">
        <f>DE17+1</f>
        <v>2</v>
      </c>
      <c r="DF18" s="290" t="s">
        <v>479</v>
      </c>
      <c r="DG18" s="1029">
        <f>'[76]Line 3 Reg A&amp;L Rate Base'!$D$98</f>
        <v>120683674.99916667</v>
      </c>
      <c r="DH18" s="1029">
        <f>'[94]Lead Sheet'!E14</f>
        <v>107369461.94049986</v>
      </c>
      <c r="DI18" s="1029">
        <f>+DH18-DG18</f>
        <v>-13314213.05866681</v>
      </c>
      <c r="DJ18" s="1030"/>
      <c r="DK18" s="2">
        <f>DK17+1</f>
        <v>2</v>
      </c>
      <c r="DL18" s="290" t="s">
        <v>481</v>
      </c>
      <c r="DM18" s="1029">
        <f>'[95]Lead Sheet'!C14</f>
        <v>4150655.7241666662</v>
      </c>
      <c r="DN18" s="1245">
        <f>'[95]Lead Sheet'!D14</f>
        <v>2791666.666666666</v>
      </c>
      <c r="DO18" s="1294">
        <f>DN18-DM18</f>
        <v>-1358989.0575000001</v>
      </c>
      <c r="DP18" s="1030"/>
      <c r="DQ18" s="2">
        <f>DQ17+1</f>
        <v>2</v>
      </c>
      <c r="DR18" s="290" t="s">
        <v>495</v>
      </c>
      <c r="DS18" s="1030">
        <f>+'[96]Lead Sheet'!D15</f>
        <v>99800000</v>
      </c>
      <c r="DT18" s="1263">
        <f>+'[96]Lead Sheet'!E15</f>
        <v>76591341.817148551</v>
      </c>
      <c r="DU18" s="1263">
        <f>+DT18-DS18</f>
        <v>-23208658.182851449</v>
      </c>
      <c r="DV18" s="311"/>
      <c r="DW18" s="2">
        <f>DW17+1</f>
        <v>2</v>
      </c>
      <c r="DX18" s="3" t="s">
        <v>111</v>
      </c>
      <c r="DY18" s="423">
        <f>SUM(DY17:DY17)</f>
        <v>851557.92640444438</v>
      </c>
      <c r="DZ18" s="423">
        <f>SUM(DZ17:DZ17)</f>
        <v>799414.2577999999</v>
      </c>
      <c r="EA18" s="423">
        <f>SUM(EA17:EA17)</f>
        <v>-52143.66860444448</v>
      </c>
      <c r="EB18" s="311"/>
      <c r="EC18" s="2">
        <f>EC17+1</f>
        <v>2</v>
      </c>
      <c r="ED18" s="9" t="s">
        <v>920</v>
      </c>
      <c r="EE18" s="1053">
        <f>'CTM-2 Summary'!C24+'CTM-2 Summary'!C27</f>
        <v>8723284.3399999999</v>
      </c>
      <c r="EF18" s="1264">
        <f>-EE18*$EF$15</f>
        <v>-154053.20144440007</v>
      </c>
      <c r="EG18" s="1309">
        <f>SUM(EE18:EF18)</f>
        <v>8569231.1385555994</v>
      </c>
      <c r="EH18" s="1197"/>
      <c r="EI18" s="1197"/>
      <c r="EJ18" s="510"/>
      <c r="EK18" s="2">
        <f>EK17+1</f>
        <v>2</v>
      </c>
      <c r="EL18" s="55">
        <v>40848</v>
      </c>
      <c r="EM18" s="56">
        <f>+'[81]Lead Sheet'!C13</f>
        <v>2101521.605891353</v>
      </c>
      <c r="EN18" s="56">
        <f>+'[81]Lead Sheet'!D13</f>
        <v>2065751.7442227365</v>
      </c>
      <c r="EO18" s="56">
        <f t="shared" ref="EO18:EO28" si="5">EN18-EM18</f>
        <v>-35769.861668616533</v>
      </c>
      <c r="EP18" s="56">
        <f t="shared" si="1"/>
        <v>-33302</v>
      </c>
      <c r="EQ18" s="510"/>
      <c r="ER18" s="2">
        <v>2</v>
      </c>
      <c r="ES18" s="52" t="s">
        <v>157</v>
      </c>
      <c r="ET18" s="3"/>
      <c r="EU18" s="3"/>
      <c r="EV18" s="421">
        <f>+'[82]Lead Sheet'!E15</f>
        <v>2E-3</v>
      </c>
      <c r="EW18" s="510"/>
    </row>
    <row r="19" spans="1:153" s="425" customFormat="1" ht="14.25" thickTop="1" thickBot="1">
      <c r="A19" s="2">
        <f t="shared" si="2"/>
        <v>3</v>
      </c>
      <c r="B19" s="57" t="s">
        <v>128</v>
      </c>
      <c r="C19" s="58">
        <f>'Pwr Csts'!H17</f>
        <v>70102790.599999994</v>
      </c>
      <c r="D19" s="1258">
        <f>'Pwr Csts'!O17</f>
        <v>90681007.639601827</v>
      </c>
      <c r="E19" s="1263">
        <f>+D19-C19</f>
        <v>20578217.039601833</v>
      </c>
      <c r="F19" s="51"/>
      <c r="G19" s="281">
        <f t="shared" si="0"/>
        <v>3</v>
      </c>
      <c r="H19" s="265"/>
      <c r="I19" s="284"/>
      <c r="J19" s="285"/>
      <c r="K19" s="283"/>
      <c r="L19" s="1030"/>
      <c r="M19" s="2">
        <f t="shared" ref="M19:M29" si="6">+M18+1</f>
        <v>3</v>
      </c>
      <c r="N19" s="1052" t="s">
        <v>239</v>
      </c>
      <c r="O19" s="1031">
        <f>'[83]Lead Sheet'!$D$17</f>
        <v>-4905223.4541666666</v>
      </c>
      <c r="P19" s="1255">
        <f>'[83]Lead Sheet'!$E$17</f>
        <v>-65048305.123000056</v>
      </c>
      <c r="Q19" s="1251">
        <f>P19-O19</f>
        <v>-60143081.66883339</v>
      </c>
      <c r="R19" s="3"/>
      <c r="S19" s="2">
        <f t="shared" ref="S19:S30" si="7">S18+1</f>
        <v>3</v>
      </c>
      <c r="T19" s="1055" t="s">
        <v>239</v>
      </c>
      <c r="U19" s="1031">
        <v>0</v>
      </c>
      <c r="V19" s="1255">
        <f>+'[84]Lead Sheet'!E12</f>
        <v>-9012865.5767140072</v>
      </c>
      <c r="W19" s="1251">
        <f>V19-U19</f>
        <v>-9012865.5767140072</v>
      </c>
      <c r="X19" s="3"/>
      <c r="Y19" s="2">
        <f t="shared" ref="Y19:Y44" si="8">+Y18+1</f>
        <v>3</v>
      </c>
      <c r="Z19" s="288" t="s">
        <v>731</v>
      </c>
      <c r="AA19" s="1053">
        <v>0</v>
      </c>
      <c r="AB19" s="1274">
        <f>+'[97]Lead Sheet'!D12</f>
        <v>1744437.9594125615</v>
      </c>
      <c r="AC19" s="1265">
        <f>AB19-AA19</f>
        <v>1744437.9594125615</v>
      </c>
      <c r="AD19" s="1030"/>
      <c r="AE19" s="2">
        <f t="shared" ref="AE19:AE27" si="9">AE18+1</f>
        <v>3</v>
      </c>
      <c r="AF19" s="1052" t="s">
        <v>239</v>
      </c>
      <c r="AG19" s="1062">
        <v>0</v>
      </c>
      <c r="AH19" s="1255">
        <f>+'[85]Lead Sheet'!E13</f>
        <v>-3397260.3265684545</v>
      </c>
      <c r="AI19" s="1251">
        <f>AH19-AG19</f>
        <v>-3397260.3265684545</v>
      </c>
      <c r="AJ19" s="1032"/>
      <c r="AK19" s="303">
        <f t="shared" ref="AK19:AK27" si="10">AK18+1</f>
        <v>3</v>
      </c>
      <c r="AL19" s="1063" t="s">
        <v>639</v>
      </c>
      <c r="AM19" s="1032"/>
      <c r="AN19" s="1251"/>
      <c r="AO19" s="1251">
        <f>AN19-AM19</f>
        <v>0</v>
      </c>
      <c r="AP19" s="3"/>
      <c r="AQ19" s="2">
        <f>AQ18+1</f>
        <v>3</v>
      </c>
      <c r="AR19" s="1057" t="s">
        <v>701</v>
      </c>
      <c r="AS19" s="1031">
        <f>'[86]Lead Sheet'!$D$15</f>
        <v>0</v>
      </c>
      <c r="AT19" s="1255">
        <f>'[86]Lead Sheet'!$E$15</f>
        <v>1475672</v>
      </c>
      <c r="AU19" s="1251">
        <f>AT19-AS19</f>
        <v>1475672</v>
      </c>
      <c r="AV19" s="3"/>
      <c r="AW19" s="303">
        <v>3</v>
      </c>
      <c r="AX19" s="1063"/>
      <c r="AY19" s="1032">
        <v>0</v>
      </c>
      <c r="AZ19" s="1251">
        <v>0</v>
      </c>
      <c r="BA19" s="1251">
        <f>AZ19-AY19</f>
        <v>0</v>
      </c>
      <c r="BB19" s="3"/>
      <c r="BC19" s="2">
        <f t="shared" si="3"/>
        <v>3</v>
      </c>
      <c r="BD19" s="1064" t="s">
        <v>154</v>
      </c>
      <c r="BE19" s="1054">
        <f>'[98]Lead Sheet'!$D$16</f>
        <v>4530703</v>
      </c>
      <c r="BF19" s="1054"/>
      <c r="BG19" s="1054">
        <f>BF19-BE19</f>
        <v>-4530703</v>
      </c>
      <c r="BH19" s="3"/>
      <c r="BI19" s="2">
        <f t="shared" si="4"/>
        <v>3</v>
      </c>
      <c r="BJ19" s="295" t="s">
        <v>473</v>
      </c>
      <c r="BK19" s="1033">
        <f>'[88]Lead Sheet'!$C$15</f>
        <v>-56231.083333333336</v>
      </c>
      <c r="BL19" s="1033"/>
      <c r="BM19" s="1033">
        <f t="shared" ref="BM19" si="11">+BL19-BK19</f>
        <v>56231.083333333336</v>
      </c>
      <c r="BN19" s="3"/>
      <c r="BO19" s="2">
        <f t="shared" ref="BO19:BO32" si="12">BO18+1</f>
        <v>3</v>
      </c>
      <c r="BP19" s="1059" t="s">
        <v>452</v>
      </c>
      <c r="BQ19" s="1032"/>
      <c r="BR19" s="1251"/>
      <c r="BS19" s="1251">
        <f>+BR19-BQ19</f>
        <v>0</v>
      </c>
      <c r="BT19" s="3"/>
      <c r="BU19" s="2">
        <f>BU18+1</f>
        <v>3</v>
      </c>
      <c r="BV19" s="3" t="s">
        <v>647</v>
      </c>
      <c r="BW19" s="948">
        <f>SUM(BW17:BW18)</f>
        <v>0</v>
      </c>
      <c r="BX19" s="948">
        <f>SUM(BX17:BX18)</f>
        <v>0</v>
      </c>
      <c r="BY19" s="948">
        <f>SUM(BY17:BY18)</f>
        <v>0</v>
      </c>
      <c r="BZ19" s="3"/>
      <c r="CA19" s="2"/>
      <c r="CB19" s="3"/>
      <c r="CC19" s="50"/>
      <c r="CD19" s="50"/>
      <c r="CE19" s="50"/>
      <c r="CF19" s="50"/>
      <c r="CG19" s="2">
        <v>3</v>
      </c>
      <c r="CH19" s="288" t="s">
        <v>483</v>
      </c>
      <c r="CI19" s="1065">
        <f>CI18</f>
        <v>12551648.176666673</v>
      </c>
      <c r="CJ19" s="1065">
        <f>CJ18</f>
        <v>7416958.0099999905</v>
      </c>
      <c r="CK19" s="1065">
        <f>CJ19-CI19</f>
        <v>-5134690.1666666828</v>
      </c>
      <c r="CL19" s="50"/>
      <c r="CM19" s="2">
        <f t="shared" ref="CM19:CM26" si="13">CM18+1</f>
        <v>3</v>
      </c>
      <c r="CN19" s="290" t="s">
        <v>200</v>
      </c>
      <c r="CO19" s="291">
        <f>'[91]Lead Sheet'!$C$15</f>
        <v>25485829</v>
      </c>
      <c r="CP19" s="972">
        <f>'[91]Lead Sheet'!$D$15</f>
        <v>25621602.810000002</v>
      </c>
      <c r="CQ19" s="972">
        <f>+CP19-CO19</f>
        <v>135773.81000000238</v>
      </c>
      <c r="CR19" s="50"/>
      <c r="CS19" s="2">
        <f t="shared" ref="CS19:CS29" si="14">CS18+1</f>
        <v>3</v>
      </c>
      <c r="CT19" s="290" t="s">
        <v>477</v>
      </c>
      <c r="CU19" s="291">
        <f>'[92]Lead Sheet'!$C$15</f>
        <v>24270627.671666667</v>
      </c>
      <c r="CV19" s="291">
        <f>'[92]Lead Sheet'!$D$15</f>
        <v>20207512.140861869</v>
      </c>
      <c r="CW19" s="291">
        <f>+CV19-CU19</f>
        <v>-4063115.530804798</v>
      </c>
      <c r="CX19" s="50"/>
      <c r="CY19" s="2">
        <f t="shared" ref="CY19:CY26" si="15">CY18+1</f>
        <v>3</v>
      </c>
      <c r="CZ19" s="290" t="s">
        <v>462</v>
      </c>
      <c r="DA19" s="1066">
        <f>'[93]Lead Sheet'!$C$15</f>
        <v>-2300593.3050000002</v>
      </c>
      <c r="DB19" s="1066">
        <f>'[93]Lead Sheet'!$D$15</f>
        <v>-1572556.6747572806</v>
      </c>
      <c r="DC19" s="1066">
        <f>+DB19-DA19</f>
        <v>728036.63024271955</v>
      </c>
      <c r="DD19" s="50"/>
      <c r="DE19" s="2">
        <f t="shared" ref="DE19:DE25" si="16">DE18+1</f>
        <v>3</v>
      </c>
      <c r="DF19" s="290" t="s">
        <v>480</v>
      </c>
      <c r="DG19" s="1066">
        <f>'[76]Line 3 Reg A&amp;L Rate Base'!$D$101</f>
        <v>16187500</v>
      </c>
      <c r="DH19" s="1066">
        <f>'[94]Lead Sheet'!E19</f>
        <v>18500000</v>
      </c>
      <c r="DI19" s="1066">
        <f>+DH19-DG19</f>
        <v>2312500</v>
      </c>
      <c r="DJ19" s="50"/>
      <c r="DK19" s="2">
        <f t="shared" ref="DK19:DK25" si="17">DK18+1</f>
        <v>3</v>
      </c>
      <c r="DL19" s="290" t="s">
        <v>463</v>
      </c>
      <c r="DM19" s="62">
        <f>'[95]Lead Sheet'!C15</f>
        <v>786634.52458333329</v>
      </c>
      <c r="DN19" s="1245">
        <f>'[95]Lead Sheet'!D15</f>
        <v>623275.93016666663</v>
      </c>
      <c r="DO19" s="1296">
        <f t="shared" ref="DO19:DO26" si="18">DN19-DM19</f>
        <v>-163358.59441666666</v>
      </c>
      <c r="DP19" s="50"/>
      <c r="DQ19" s="2">
        <f t="shared" ref="DQ19:DQ25" si="19">DQ18+1</f>
        <v>3</v>
      </c>
      <c r="DR19" s="1196" t="s">
        <v>496</v>
      </c>
      <c r="DS19" s="1030">
        <f>+'[96]Lead Sheet'!D16</f>
        <v>13019211.82747148</v>
      </c>
      <c r="DT19" s="1263">
        <f>+'[96]Lead Sheet'!E16</f>
        <v>7834337.0324814674</v>
      </c>
      <c r="DU19" s="1295">
        <f>+DT19-DS19</f>
        <v>-5184874.7949900124</v>
      </c>
      <c r="DV19" s="311"/>
      <c r="DW19" s="2"/>
      <c r="DX19" s="3"/>
      <c r="DY19" s="50"/>
      <c r="DZ19" s="50"/>
      <c r="EA19" s="50"/>
      <c r="EB19" s="311"/>
      <c r="EC19" s="2">
        <f t="shared" ref="EC19:EC82" si="20">EC18+1</f>
        <v>3</v>
      </c>
      <c r="ED19" s="9" t="s">
        <v>18</v>
      </c>
      <c r="EE19" s="1072">
        <f>CD18+Q32</f>
        <v>2954771</v>
      </c>
      <c r="EF19" s="1310">
        <f>-EE19*$EF$15</f>
        <v>-52181.255860000027</v>
      </c>
      <c r="EG19" s="1310">
        <f>SUM(EE19:EF19)</f>
        <v>2902589.7441400001</v>
      </c>
      <c r="EH19" s="1197"/>
      <c r="EI19" s="1197"/>
      <c r="EJ19" s="1197"/>
      <c r="EK19" s="2">
        <f t="shared" ref="EK19:EK29" si="21">EK18+1</f>
        <v>3</v>
      </c>
      <c r="EL19" s="55">
        <v>40878</v>
      </c>
      <c r="EM19" s="56">
        <f>+'[81]Lead Sheet'!C14</f>
        <v>2356931.2533380291</v>
      </c>
      <c r="EN19" s="56">
        <f>+'[81]Lead Sheet'!D14</f>
        <v>2337380.710710498</v>
      </c>
      <c r="EO19" s="56">
        <f t="shared" si="5"/>
        <v>-19550.542627531104</v>
      </c>
      <c r="EP19" s="56">
        <f t="shared" si="1"/>
        <v>-18202</v>
      </c>
      <c r="EQ19" s="510"/>
      <c r="ER19" s="2">
        <v>3</v>
      </c>
      <c r="ES19" s="52" t="str">
        <f>"STATE UTILITY TAX ( ( 1 - LINE 1 ) * "&amp;EU19*100&amp;"% )"</f>
        <v>STATE UTILITY TAX ( ( 1 - LINE 1 ) * 3.8734% )</v>
      </c>
      <c r="ET19" s="3"/>
      <c r="EU19" s="1067">
        <v>3.8733999999999998E-2</v>
      </c>
      <c r="EV19" s="1068">
        <f>ROUND(EU19-(EU19*EV17),6)</f>
        <v>3.8561999999999999E-2</v>
      </c>
      <c r="EW19" s="510"/>
    </row>
    <row r="20" spans="1:153" s="425" customFormat="1" ht="14.25" thickTop="1" thickBot="1">
      <c r="A20" s="2">
        <f t="shared" si="2"/>
        <v>4</v>
      </c>
      <c r="B20" s="57" t="s">
        <v>129</v>
      </c>
      <c r="C20" s="1033">
        <f>'Pwr Csts'!H18</f>
        <v>151230975.14999998</v>
      </c>
      <c r="D20" s="1259">
        <f>'Pwr Csts'!O18</f>
        <v>149350500.61150452</v>
      </c>
      <c r="E20" s="1259">
        <f>+D20-C20</f>
        <v>-1880474.5384954512</v>
      </c>
      <c r="F20" s="50"/>
      <c r="G20" s="281">
        <f t="shared" si="0"/>
        <v>4</v>
      </c>
      <c r="H20" s="265" t="s">
        <v>457</v>
      </c>
      <c r="I20" s="284"/>
      <c r="J20" s="285"/>
      <c r="K20" s="1203">
        <f>J17*J18</f>
        <v>1737888.78935</v>
      </c>
      <c r="L20" s="1033"/>
      <c r="M20" s="2">
        <f t="shared" si="6"/>
        <v>4</v>
      </c>
      <c r="N20" s="1052" t="s">
        <v>240</v>
      </c>
      <c r="O20" s="1034">
        <f>'[83]Lead Sheet'!$D$18</f>
        <v>-27932659.301365729</v>
      </c>
      <c r="P20" s="1254">
        <f>'[83]Lead Sheet'!$E$18</f>
        <v>-140250782.267851</v>
      </c>
      <c r="Q20" s="1251">
        <f>P20-O20</f>
        <v>-112318122.96648526</v>
      </c>
      <c r="R20" s="3"/>
      <c r="S20" s="2">
        <f t="shared" si="7"/>
        <v>4</v>
      </c>
      <c r="T20" s="1055" t="s">
        <v>240</v>
      </c>
      <c r="U20" s="1034">
        <v>0</v>
      </c>
      <c r="V20" s="1254">
        <f>+'[84]Lead Sheet'!E13</f>
        <v>-42797479.58642906</v>
      </c>
      <c r="W20" s="1251">
        <f>V20-U20</f>
        <v>-42797479.58642906</v>
      </c>
      <c r="X20" s="3"/>
      <c r="Y20" s="2">
        <f t="shared" si="8"/>
        <v>4</v>
      </c>
      <c r="Z20" s="288" t="s">
        <v>729</v>
      </c>
      <c r="AA20" s="1034">
        <v>0</v>
      </c>
      <c r="AB20" s="1275">
        <f>+'[97]Lead Sheet'!D13</f>
        <v>0</v>
      </c>
      <c r="AC20" s="1251">
        <f>AB20-AA20</f>
        <v>0</v>
      </c>
      <c r="AD20" s="1033"/>
      <c r="AE20" s="2">
        <f t="shared" si="9"/>
        <v>4</v>
      </c>
      <c r="AF20" s="1052" t="s">
        <v>240</v>
      </c>
      <c r="AG20" s="1069">
        <v>0</v>
      </c>
      <c r="AH20" s="1255">
        <f>+'[85]Lead Sheet'!E14</f>
        <v>-23946246.489657301</v>
      </c>
      <c r="AI20" s="1251">
        <f>AH20-AG20</f>
        <v>-23946246.489657301</v>
      </c>
      <c r="AJ20" s="1032"/>
      <c r="AK20" s="303">
        <f t="shared" si="10"/>
        <v>4</v>
      </c>
      <c r="AL20" s="308" t="s">
        <v>640</v>
      </c>
      <c r="AM20" s="947">
        <f>SUM(AM18:AM19)</f>
        <v>0</v>
      </c>
      <c r="AN20" s="1285">
        <f>SUM(AN18:AN19)</f>
        <v>0</v>
      </c>
      <c r="AO20" s="1285">
        <f>SUM(AO18:AO19)</f>
        <v>0</v>
      </c>
      <c r="AP20" s="3"/>
      <c r="AQ20" s="2">
        <f>AQ19+1</f>
        <v>4</v>
      </c>
      <c r="AR20" s="1057" t="s">
        <v>703</v>
      </c>
      <c r="AS20" s="1031">
        <f>'[86]Lead Sheet'!$D$16</f>
        <v>0</v>
      </c>
      <c r="AT20" s="1255">
        <f>'[86]Lead Sheet'!$E$16</f>
        <v>-87528420.761076942</v>
      </c>
      <c r="AU20" s="1251">
        <f>AT20-AS20</f>
        <v>-87528420.761076942</v>
      </c>
      <c r="AV20" s="3"/>
      <c r="AW20" s="303">
        <v>4</v>
      </c>
      <c r="AX20" s="308" t="s">
        <v>488</v>
      </c>
      <c r="AY20" s="1070">
        <f>AY18+AY19</f>
        <v>0</v>
      </c>
      <c r="AZ20" s="1289">
        <f>SUM(AZ18:AZ19)</f>
        <v>4383849.7075235499</v>
      </c>
      <c r="BA20" s="1289">
        <f>BA18+BA19</f>
        <v>4383849.7075235499</v>
      </c>
      <c r="BB20" s="3"/>
      <c r="BC20" s="2">
        <f t="shared" si="3"/>
        <v>4</v>
      </c>
      <c r="BD20" s="1064" t="s">
        <v>155</v>
      </c>
      <c r="BE20" s="1032">
        <f>'[98]Lead Sheet'!$D$17</f>
        <v>-825947.24</v>
      </c>
      <c r="BF20" s="1032"/>
      <c r="BG20" s="1032">
        <f>BF20-BE20</f>
        <v>825947.24</v>
      </c>
      <c r="BH20" s="3"/>
      <c r="BI20" s="2">
        <f t="shared" si="4"/>
        <v>4</v>
      </c>
      <c r="BJ20" s="294"/>
      <c r="BK20" s="1071"/>
      <c r="BL20" s="1071"/>
      <c r="BM20" s="1071"/>
      <c r="BN20" s="3"/>
      <c r="BO20" s="2">
        <f t="shared" si="12"/>
        <v>4</v>
      </c>
      <c r="BP20" s="1059" t="s">
        <v>878</v>
      </c>
      <c r="BQ20" s="970">
        <f>SUM(BQ18:BQ19)</f>
        <v>5002007.9899999984</v>
      </c>
      <c r="BR20" s="1290">
        <f>SUM(BR18:BR19)</f>
        <v>4940733</v>
      </c>
      <c r="BS20" s="1290">
        <f>SUM(BS18:BS19)</f>
        <v>-61274.989999998361</v>
      </c>
      <c r="BT20" s="3"/>
      <c r="BU20" s="943"/>
      <c r="BV20" s="4"/>
      <c r="BW20" s="4"/>
      <c r="BX20" s="4"/>
      <c r="BY20" s="50"/>
      <c r="BZ20" s="3"/>
      <c r="CA20" s="943"/>
      <c r="CB20" s="750"/>
      <c r="CC20" s="750"/>
      <c r="CD20" s="750"/>
      <c r="CE20" s="750"/>
      <c r="CF20" s="50"/>
      <c r="CG20" s="2"/>
      <c r="CH20" s="49"/>
      <c r="CI20" s="1030"/>
      <c r="CJ20" s="1030"/>
      <c r="CK20" s="1030"/>
      <c r="CL20" s="50"/>
      <c r="CM20" s="2">
        <f t="shared" si="13"/>
        <v>4</v>
      </c>
      <c r="CN20" s="290" t="s">
        <v>476</v>
      </c>
      <c r="CO20" s="291">
        <f>'[91]Lead Sheet'!$C$16</f>
        <v>-30211680.610000011</v>
      </c>
      <c r="CP20" s="972">
        <f>'[91]Lead Sheet'!$D$16</f>
        <v>-30211680.610000011</v>
      </c>
      <c r="CQ20" s="972">
        <f>+CP20-CO20</f>
        <v>0</v>
      </c>
      <c r="CR20" s="50"/>
      <c r="CS20" s="2">
        <f t="shared" si="14"/>
        <v>4</v>
      </c>
      <c r="CT20" s="290" t="s">
        <v>478</v>
      </c>
      <c r="CU20" s="291">
        <f>'[92]Lead Sheet'!$C$16</f>
        <v>40660.233333333337</v>
      </c>
      <c r="CV20" s="291">
        <f>'[92]Lead Sheet'!$D$16</f>
        <v>0</v>
      </c>
      <c r="CW20" s="291">
        <f>+CV20-CU20</f>
        <v>-40660.233333333337</v>
      </c>
      <c r="CX20" s="50"/>
      <c r="CY20" s="2">
        <f t="shared" si="15"/>
        <v>4</v>
      </c>
      <c r="CZ20" s="50" t="s">
        <v>483</v>
      </c>
      <c r="DA20" s="948">
        <f>SUM(DA18:DA19)</f>
        <v>-3978821.4533333336</v>
      </c>
      <c r="DB20" s="948">
        <f t="shared" ref="DB20:DC20" si="22">SUM(DB18:DB19)</f>
        <v>-2698410.4088128377</v>
      </c>
      <c r="DC20" s="948">
        <f t="shared" si="22"/>
        <v>1280411.0445204962</v>
      </c>
      <c r="DD20" s="50"/>
      <c r="DE20" s="2">
        <f t="shared" si="16"/>
        <v>4</v>
      </c>
      <c r="DF20" s="50" t="s">
        <v>483</v>
      </c>
      <c r="DG20" s="58">
        <f>SUM(DG18:DG19)</f>
        <v>136871174.99916667</v>
      </c>
      <c r="DH20" s="58">
        <f t="shared" ref="DH20:DI20" si="23">SUM(DH18:DH19)</f>
        <v>125869461.94049986</v>
      </c>
      <c r="DI20" s="50">
        <f t="shared" si="23"/>
        <v>-11001713.05866681</v>
      </c>
      <c r="DJ20" s="50"/>
      <c r="DK20" s="2">
        <f t="shared" si="17"/>
        <v>4</v>
      </c>
      <c r="DL20" s="290" t="s">
        <v>464</v>
      </c>
      <c r="DM20" s="62">
        <f>'[95]Lead Sheet'!C16</f>
        <v>0</v>
      </c>
      <c r="DN20" s="1245">
        <f>'[95]Lead Sheet'!D16</f>
        <v>0</v>
      </c>
      <c r="DO20" s="1297">
        <f t="shared" si="18"/>
        <v>0</v>
      </c>
      <c r="DP20" s="50"/>
      <c r="DQ20" s="2">
        <f t="shared" si="19"/>
        <v>4</v>
      </c>
      <c r="DR20" s="290" t="s">
        <v>483</v>
      </c>
      <c r="DS20" s="979">
        <f>SUM(DS18:DS19)</f>
        <v>112819211.82747148</v>
      </c>
      <c r="DT20" s="1303">
        <f>SUM(DT18:DT19)</f>
        <v>84425678.849630013</v>
      </c>
      <c r="DU20" s="1303">
        <f>SUM(DU18:DU19)</f>
        <v>-28393532.977841459</v>
      </c>
      <c r="DV20" s="311"/>
      <c r="DW20" s="943"/>
      <c r="DX20" s="4"/>
      <c r="DY20" s="4"/>
      <c r="DZ20" s="4"/>
      <c r="EA20" s="50"/>
      <c r="EB20" s="311"/>
      <c r="EC20" s="2">
        <f t="shared" si="20"/>
        <v>4</v>
      </c>
      <c r="ED20" s="9"/>
      <c r="EE20" s="1072"/>
      <c r="EF20" s="1310">
        <f>-EE20*$EF$15</f>
        <v>0</v>
      </c>
      <c r="EG20" s="1310">
        <f>SUM(EE20:EF20)</f>
        <v>0</v>
      </c>
      <c r="EH20" s="1197"/>
      <c r="EI20" s="1197"/>
      <c r="EJ20" s="1197"/>
      <c r="EK20" s="2">
        <f t="shared" si="21"/>
        <v>4</v>
      </c>
      <c r="EL20" s="55">
        <v>40909</v>
      </c>
      <c r="EM20" s="56">
        <f>+'[81]Lead Sheet'!C15</f>
        <v>2292566.7801886587</v>
      </c>
      <c r="EN20" s="56">
        <f>+'[81]Lead Sheet'!D15</f>
        <v>2250955.4910322372</v>
      </c>
      <c r="EO20" s="56">
        <f t="shared" si="5"/>
        <v>-41611.289156421553</v>
      </c>
      <c r="EP20" s="56">
        <f t="shared" si="1"/>
        <v>-38740</v>
      </c>
      <c r="EQ20" s="510"/>
      <c r="ER20" s="2">
        <v>4</v>
      </c>
      <c r="ES20" s="52"/>
      <c r="ET20" s="3"/>
      <c r="EU20" s="3"/>
      <c r="EV20" s="422"/>
      <c r="EW20" s="510"/>
    </row>
    <row r="21" spans="1:153" s="425" customFormat="1" ht="14.25" thickTop="1" thickBot="1">
      <c r="A21" s="2">
        <f t="shared" si="2"/>
        <v>5</v>
      </c>
      <c r="B21" s="4" t="s">
        <v>125</v>
      </c>
      <c r="C21" s="56"/>
      <c r="D21" s="1259"/>
      <c r="E21" s="1259"/>
      <c r="F21" s="3"/>
      <c r="G21" s="281">
        <f t="shared" si="0"/>
        <v>5</v>
      </c>
      <c r="H21" s="265" t="s">
        <v>458</v>
      </c>
      <c r="I21" s="284"/>
      <c r="J21" s="286"/>
      <c r="K21" s="1073">
        <f>+'[80]Lead Sheet'!$E$16</f>
        <v>819440.39</v>
      </c>
      <c r="L21" s="62"/>
      <c r="M21" s="2">
        <f t="shared" si="6"/>
        <v>5</v>
      </c>
      <c r="N21" s="1074" t="s">
        <v>449</v>
      </c>
      <c r="O21" s="1036">
        <f>SUM(O18:O20)</f>
        <v>396756938.7861343</v>
      </c>
      <c r="P21" s="1266">
        <f>SUM(P18:P20)</f>
        <v>486118312.60914898</v>
      </c>
      <c r="Q21" s="1266">
        <f>SUM(Q18:Q20)</f>
        <v>89361373.823014677</v>
      </c>
      <c r="R21" s="3"/>
      <c r="S21" s="2">
        <f t="shared" si="7"/>
        <v>5</v>
      </c>
      <c r="T21" s="1075" t="s">
        <v>450</v>
      </c>
      <c r="U21" s="1036">
        <f>SUM(U18:U20)</f>
        <v>0</v>
      </c>
      <c r="V21" s="1266">
        <f>SUM(V18:V20)</f>
        <v>235974393.07685691</v>
      </c>
      <c r="W21" s="1266">
        <f>SUM(W18:W20)</f>
        <v>235974393.07685691</v>
      </c>
      <c r="X21" s="3"/>
      <c r="Y21" s="2">
        <f t="shared" si="8"/>
        <v>5</v>
      </c>
      <c r="Z21" s="305" t="s">
        <v>730</v>
      </c>
      <c r="AA21" s="1036">
        <f>SUM(AA18:AA20)</f>
        <v>0</v>
      </c>
      <c r="AB21" s="1266">
        <f>SUM(AB18:AB20)</f>
        <v>1744437.9594125615</v>
      </c>
      <c r="AC21" s="1266">
        <f>SUM(AC18:AC20)</f>
        <v>1744437.9594125615</v>
      </c>
      <c r="AD21" s="1033"/>
      <c r="AE21" s="2">
        <f t="shared" si="9"/>
        <v>5</v>
      </c>
      <c r="AF21" s="1074" t="s">
        <v>453</v>
      </c>
      <c r="AG21" s="1076">
        <f>SUM(AG18:AG20)</f>
        <v>0</v>
      </c>
      <c r="AH21" s="1266">
        <f>SUM(AH18:AH20)</f>
        <v>124718619.2962742</v>
      </c>
      <c r="AI21" s="1281">
        <f>SUM(AI18:AI20)</f>
        <v>124718619.2962742</v>
      </c>
      <c r="AJ21" s="1077"/>
      <c r="AK21" s="303">
        <f t="shared" si="10"/>
        <v>5</v>
      </c>
      <c r="AL21" s="305"/>
      <c r="AM21" s="306"/>
      <c r="AN21" s="1286"/>
      <c r="AO21" s="1286"/>
      <c r="AP21" s="3"/>
      <c r="AQ21" s="2">
        <f t="shared" ref="AQ21:AQ35" si="24">AQ20+1</f>
        <v>5</v>
      </c>
      <c r="AR21" s="1057" t="s">
        <v>419</v>
      </c>
      <c r="AS21" s="1031">
        <f>'[86]Lead Sheet'!$D$17</f>
        <v>0</v>
      </c>
      <c r="AT21" s="1255">
        <f>'[86]Lead Sheet'!$E$17</f>
        <v>30992513</v>
      </c>
      <c r="AU21" s="1251">
        <f t="shared" ref="AU21:AU22" si="25">AT21-AS21</f>
        <v>30992513</v>
      </c>
      <c r="AV21" s="3"/>
      <c r="AW21" s="303">
        <v>5</v>
      </c>
      <c r="AX21" s="305"/>
      <c r="AY21" s="306"/>
      <c r="AZ21" s="1286"/>
      <c r="BA21" s="1286"/>
      <c r="BB21" s="3"/>
      <c r="BC21" s="2">
        <f t="shared" si="3"/>
        <v>5</v>
      </c>
      <c r="BD21" s="1064" t="s">
        <v>261</v>
      </c>
      <c r="BE21" s="1032">
        <f>'[98]Lead Sheet'!$D$18</f>
        <v>-899206.15624999965</v>
      </c>
      <c r="BF21" s="1032"/>
      <c r="BG21" s="1032">
        <f>BF21-BE21</f>
        <v>899206.15624999965</v>
      </c>
      <c r="BH21" s="3"/>
      <c r="BI21" s="2">
        <f t="shared" si="4"/>
        <v>5</v>
      </c>
      <c r="BJ21" s="294" t="s">
        <v>474</v>
      </c>
      <c r="BK21" s="1078">
        <f>SUM(BK18:BK20)</f>
        <v>1213373.9166666667</v>
      </c>
      <c r="BL21" s="1078">
        <f>SUM(BL18:BL20)</f>
        <v>0</v>
      </c>
      <c r="BM21" s="1078">
        <f>SUM(BM18:BM20)</f>
        <v>-1213373.9166666667</v>
      </c>
      <c r="BN21" s="3"/>
      <c r="BO21" s="2">
        <f t="shared" si="12"/>
        <v>5</v>
      </c>
      <c r="BP21" s="1079"/>
      <c r="BQ21" s="510"/>
      <c r="BR21" s="997"/>
      <c r="BS21" s="997"/>
      <c r="BT21" s="3"/>
      <c r="BU21" s="943"/>
      <c r="BV21" s="49"/>
      <c r="BW21" s="50"/>
      <c r="BX21" s="61"/>
      <c r="BY21" s="50"/>
      <c r="BZ21" s="3"/>
      <c r="CA21" s="943"/>
      <c r="CB21" s="49" t="s">
        <v>1</v>
      </c>
      <c r="CC21" s="50"/>
      <c r="CD21" s="61"/>
      <c r="CE21" s="50"/>
      <c r="CF21" s="50"/>
      <c r="CG21" s="2">
        <v>4</v>
      </c>
      <c r="CH21" s="292" t="s">
        <v>231</v>
      </c>
      <c r="CI21" s="1030"/>
      <c r="CJ21" s="1030"/>
      <c r="CK21" s="1030"/>
      <c r="CL21" s="50"/>
      <c r="CM21" s="2">
        <f t="shared" si="13"/>
        <v>5</v>
      </c>
      <c r="CN21" s="288" t="s">
        <v>459</v>
      </c>
      <c r="CO21" s="1066">
        <f>'[91]Lead Sheet'!$C$17</f>
        <v>-10741660.833333334</v>
      </c>
      <c r="CP21" s="1066">
        <f>'[91]Lead Sheet'!$D$17</f>
        <v>-9638097.2000000048</v>
      </c>
      <c r="CQ21" s="1080">
        <f>+CP21-CO21</f>
        <v>1103563.6333333291</v>
      </c>
      <c r="CR21" s="50"/>
      <c r="CS21" s="2">
        <f t="shared" si="14"/>
        <v>5</v>
      </c>
      <c r="CT21" s="290" t="s">
        <v>497</v>
      </c>
      <c r="CU21" s="1066">
        <f>'[92]Lead Sheet'!$C$17</f>
        <v>6126669.8033333346</v>
      </c>
      <c r="CV21" s="1066">
        <f>'[92]Lead Sheet'!$D$17</f>
        <v>5602317.1671426371</v>
      </c>
      <c r="CW21" s="1066">
        <f>+CV21-CU21</f>
        <v>-524352.63619069755</v>
      </c>
      <c r="CX21" s="50"/>
      <c r="CY21" s="2">
        <f t="shared" si="15"/>
        <v>5</v>
      </c>
      <c r="CZ21" s="50"/>
      <c r="DA21" s="62"/>
      <c r="DB21" s="62"/>
      <c r="DC21" s="62"/>
      <c r="DD21" s="50"/>
      <c r="DE21" s="2">
        <f t="shared" si="16"/>
        <v>5</v>
      </c>
      <c r="DF21" s="50"/>
      <c r="DG21" s="50"/>
      <c r="DH21" s="50"/>
      <c r="DI21" s="50"/>
      <c r="DJ21" s="50"/>
      <c r="DK21" s="2">
        <f t="shared" si="17"/>
        <v>5</v>
      </c>
      <c r="DL21" s="290" t="s">
        <v>465</v>
      </c>
      <c r="DM21" s="62">
        <f>'[95]Lead Sheet'!C17</f>
        <v>200982.77958333329</v>
      </c>
      <c r="DN21" s="1245">
        <f>'[95]Lead Sheet'!D17</f>
        <v>0</v>
      </c>
      <c r="DO21" s="1297">
        <f t="shared" si="18"/>
        <v>-200982.77958333329</v>
      </c>
      <c r="DP21" s="50"/>
      <c r="DQ21" s="2">
        <f t="shared" si="19"/>
        <v>5</v>
      </c>
      <c r="DR21" s="50"/>
      <c r="DS21" s="50"/>
      <c r="DT21" s="1257"/>
      <c r="DU21" s="1257"/>
      <c r="DV21" s="311"/>
      <c r="DW21" s="943"/>
      <c r="DX21" s="49"/>
      <c r="DY21" s="50"/>
      <c r="DZ21" s="61"/>
      <c r="EA21" s="50"/>
      <c r="EB21" s="311"/>
      <c r="EC21" s="2">
        <f t="shared" si="20"/>
        <v>5</v>
      </c>
      <c r="ED21" s="52" t="s">
        <v>179</v>
      </c>
      <c r="EE21" s="1071">
        <f>SUM(EE18:EE20)</f>
        <v>11678055.34</v>
      </c>
      <c r="EF21" s="1311">
        <f>SUM(EF18:EF20)</f>
        <v>-206234.4573044001</v>
      </c>
      <c r="EG21" s="1311">
        <f>SUM(EG18:EG20)</f>
        <v>11471820.8826956</v>
      </c>
      <c r="EH21" s="1197"/>
      <c r="EI21" s="1197"/>
      <c r="EJ21" s="1197"/>
      <c r="EK21" s="2">
        <f t="shared" si="21"/>
        <v>5</v>
      </c>
      <c r="EL21" s="55">
        <v>40940</v>
      </c>
      <c r="EM21" s="56">
        <f>+'[81]Lead Sheet'!C16</f>
        <v>2038935.6573686034</v>
      </c>
      <c r="EN21" s="56">
        <f>+'[81]Lead Sheet'!D16</f>
        <v>2050692.6565102777</v>
      </c>
      <c r="EO21" s="56">
        <f t="shared" si="5"/>
        <v>11756.999141674256</v>
      </c>
      <c r="EP21" s="56">
        <f t="shared" si="1"/>
        <v>10946</v>
      </c>
      <c r="EQ21" s="510"/>
      <c r="ER21" s="2">
        <v>5</v>
      </c>
      <c r="ES21" s="52" t="s">
        <v>158</v>
      </c>
      <c r="ET21" s="3"/>
      <c r="EU21" s="3"/>
      <c r="EV21" s="421">
        <f>SUM(EV17:EV19)</f>
        <v>4.5005999999999997E-2</v>
      </c>
      <c r="EW21" s="510"/>
    </row>
    <row r="22" spans="1:153" s="425" customFormat="1" ht="14.25" thickTop="1" thickBot="1">
      <c r="A22" s="2">
        <f t="shared" si="2"/>
        <v>6</v>
      </c>
      <c r="B22" s="57" t="s">
        <v>127</v>
      </c>
      <c r="C22" s="56">
        <f>'[77]A-1 Line 14 555'!B161</f>
        <v>619576589.44000006</v>
      </c>
      <c r="D22" s="1259">
        <f>'Pwr Csts'!O21</f>
        <v>404225621.23416913</v>
      </c>
      <c r="E22" s="1259">
        <f t="shared" ref="E22:E29" si="26">+D22-C22</f>
        <v>-215350968.20583093</v>
      </c>
      <c r="F22" s="51"/>
      <c r="G22" s="281">
        <f t="shared" si="0"/>
        <v>6</v>
      </c>
      <c r="H22" s="265" t="s">
        <v>108</v>
      </c>
      <c r="I22" s="287"/>
      <c r="J22" s="285"/>
      <c r="K22" s="1207">
        <f>K20-K21</f>
        <v>918448.39934999996</v>
      </c>
      <c r="L22" s="63"/>
      <c r="M22" s="2">
        <f t="shared" si="6"/>
        <v>6</v>
      </c>
      <c r="N22" s="1074"/>
      <c r="O22" s="1081"/>
      <c r="P22" s="1267"/>
      <c r="Q22" s="1268"/>
      <c r="R22" s="3"/>
      <c r="S22" s="2">
        <f t="shared" si="7"/>
        <v>6</v>
      </c>
      <c r="T22" s="1075"/>
      <c r="U22" s="1081"/>
      <c r="V22" s="1081"/>
      <c r="W22" s="1082"/>
      <c r="X22" s="3"/>
      <c r="Y22" s="2">
        <f t="shared" si="8"/>
        <v>6</v>
      </c>
      <c r="Z22" s="305"/>
      <c r="AA22" s="1081"/>
      <c r="AB22" s="1267"/>
      <c r="AC22" s="1268"/>
      <c r="AD22" s="1030"/>
      <c r="AE22" s="2">
        <f t="shared" si="9"/>
        <v>6</v>
      </c>
      <c r="AF22" s="1074"/>
      <c r="AG22" s="1083"/>
      <c r="AH22" s="1267"/>
      <c r="AI22" s="1268"/>
      <c r="AJ22" s="1032"/>
      <c r="AK22" s="303">
        <f t="shared" si="10"/>
        <v>6</v>
      </c>
      <c r="AL22" s="308"/>
      <c r="AM22" s="306"/>
      <c r="AN22" s="1286"/>
      <c r="AO22" s="1286"/>
      <c r="AP22" s="3"/>
      <c r="AQ22" s="2">
        <f t="shared" si="24"/>
        <v>6</v>
      </c>
      <c r="AR22" s="1057" t="s">
        <v>704</v>
      </c>
      <c r="AS22" s="1031">
        <f>'[86]Lead Sheet'!$D$18</f>
        <v>0</v>
      </c>
      <c r="AT22" s="1255">
        <f>'[86]Lead Sheet'!$E$18</f>
        <v>-1763629.0069230769</v>
      </c>
      <c r="AU22" s="1251">
        <f t="shared" si="25"/>
        <v>-1763629.0069230769</v>
      </c>
      <c r="AV22" s="3"/>
      <c r="AW22" s="303">
        <v>6</v>
      </c>
      <c r="AX22" s="308"/>
      <c r="AY22" s="306"/>
      <c r="AZ22" s="1286"/>
      <c r="BA22" s="1286"/>
      <c r="BB22" s="3"/>
      <c r="BC22" s="2">
        <f t="shared" si="3"/>
        <v>6</v>
      </c>
      <c r="BD22" s="1079" t="s">
        <v>237</v>
      </c>
      <c r="BE22" s="1084">
        <f>SUM(BE19:BE21)</f>
        <v>2805549.6037500002</v>
      </c>
      <c r="BF22" s="1084">
        <f>SUM(BF19:BF21)</f>
        <v>0</v>
      </c>
      <c r="BG22" s="1084">
        <f>SUM(BG19:BG21)</f>
        <v>-2805549.6037500002</v>
      </c>
      <c r="BH22" s="3"/>
      <c r="BI22" s="2">
        <f t="shared" si="4"/>
        <v>6</v>
      </c>
      <c r="BJ22" s="294"/>
      <c r="BK22" s="1033"/>
      <c r="BL22" s="1033"/>
      <c r="BM22" s="1033"/>
      <c r="BN22" s="3"/>
      <c r="BO22" s="2">
        <f t="shared" si="12"/>
        <v>6</v>
      </c>
      <c r="BP22" s="505" t="s">
        <v>888</v>
      </c>
      <c r="BQ22" s="3"/>
      <c r="BR22" s="1244"/>
      <c r="BS22" s="1244"/>
      <c r="BT22" s="3"/>
      <c r="BU22" s="943"/>
      <c r="BV22" s="49"/>
      <c r="BW22" s="50"/>
      <c r="BX22" s="50"/>
      <c r="BY22" s="1030"/>
      <c r="BZ22" s="3"/>
      <c r="CA22" s="943"/>
      <c r="CB22" s="49"/>
      <c r="CC22" s="50"/>
      <c r="CD22" s="50"/>
      <c r="CE22" s="1030"/>
      <c r="CF22" s="1030"/>
      <c r="CG22" s="2">
        <v>5</v>
      </c>
      <c r="CH22" s="298" t="s">
        <v>143</v>
      </c>
      <c r="CI22" s="1066">
        <f>'[90]Lead Sheet'!$C$19</f>
        <v>3526620</v>
      </c>
      <c r="CJ22" s="1066">
        <f>'[90]Lead Sheet'!$D$19</f>
        <v>3526620</v>
      </c>
      <c r="CK22" s="1066">
        <f>+CJ22-CI22</f>
        <v>0</v>
      </c>
      <c r="CL22" s="1030"/>
      <c r="CM22" s="2">
        <f t="shared" si="13"/>
        <v>6</v>
      </c>
      <c r="CN22" s="50" t="s">
        <v>483</v>
      </c>
      <c r="CO22" s="1065">
        <f>SUM(CO18:CO21)</f>
        <v>19948926.680833347</v>
      </c>
      <c r="CP22" s="1065">
        <f>SUM(CP18:CP21)</f>
        <v>17899360.913431779</v>
      </c>
      <c r="CQ22" s="1065">
        <f>SUM(CQ18:CQ21)</f>
        <v>-2049565.7674015611</v>
      </c>
      <c r="CR22" s="1030"/>
      <c r="CS22" s="2">
        <f t="shared" si="14"/>
        <v>6</v>
      </c>
      <c r="CT22" s="50" t="s">
        <v>483</v>
      </c>
      <c r="CU22" s="1085">
        <f>SUM(CU18:CU21)</f>
        <v>30447292.212500002</v>
      </c>
      <c r="CV22" s="1085">
        <f>SUM(CV18:CV21)</f>
        <v>25809829.308004506</v>
      </c>
      <c r="CW22" s="1085">
        <f>SUM(CW18:CW21)</f>
        <v>-4637462.9044954963</v>
      </c>
      <c r="CX22" s="1030"/>
      <c r="CY22" s="2">
        <f t="shared" si="15"/>
        <v>6</v>
      </c>
      <c r="CZ22" s="1030"/>
      <c r="DA22" s="1035"/>
      <c r="DB22" s="1035"/>
      <c r="DC22" s="1035"/>
      <c r="DD22" s="1030"/>
      <c r="DE22" s="2">
        <f t="shared" si="16"/>
        <v>6</v>
      </c>
      <c r="DF22" s="1030"/>
      <c r="DG22" s="1030"/>
      <c r="DH22" s="1030"/>
      <c r="DI22" s="1030"/>
      <c r="DJ22" s="1030"/>
      <c r="DK22" s="2">
        <f t="shared" si="17"/>
        <v>6</v>
      </c>
      <c r="DL22" s="290" t="s">
        <v>482</v>
      </c>
      <c r="DM22" s="1035">
        <f>'[95]Lead Sheet'!C18</f>
        <v>963013.47000000009</v>
      </c>
      <c r="DN22" s="1245">
        <f>'[95]Lead Sheet'!D18</f>
        <v>0</v>
      </c>
      <c r="DO22" s="1248">
        <f t="shared" si="18"/>
        <v>-963013.47000000009</v>
      </c>
      <c r="DP22" s="1030"/>
      <c r="DQ22" s="2">
        <f t="shared" si="19"/>
        <v>6</v>
      </c>
      <c r="DR22" s="505" t="s">
        <v>231</v>
      </c>
      <c r="DS22" s="1030"/>
      <c r="DT22" s="1263"/>
      <c r="DU22" s="1263"/>
      <c r="DV22" s="311"/>
      <c r="DW22" s="943"/>
      <c r="DX22" s="49"/>
      <c r="DY22" s="50"/>
      <c r="DZ22" s="50"/>
      <c r="EA22" s="423"/>
      <c r="EB22" s="311"/>
      <c r="EC22" s="2">
        <f t="shared" si="20"/>
        <v>6</v>
      </c>
      <c r="ED22" s="52"/>
      <c r="EE22" s="1071"/>
      <c r="EF22" s="1311"/>
      <c r="EG22" s="1311"/>
      <c r="EH22" s="1197"/>
      <c r="EI22" s="1197"/>
      <c r="EJ22" s="1197"/>
      <c r="EK22" s="2">
        <f t="shared" si="21"/>
        <v>6</v>
      </c>
      <c r="EL22" s="55">
        <v>40969</v>
      </c>
      <c r="EM22" s="56">
        <f>+'[81]Lead Sheet'!C17</f>
        <v>2120952.1015186668</v>
      </c>
      <c r="EN22" s="56">
        <f>+'[81]Lead Sheet'!D17</f>
        <v>2069642.4589616617</v>
      </c>
      <c r="EO22" s="56">
        <f t="shared" si="5"/>
        <v>-51309.642557005165</v>
      </c>
      <c r="EP22" s="56">
        <f t="shared" si="1"/>
        <v>-47769</v>
      </c>
      <c r="EQ22" s="510"/>
      <c r="ER22" s="2">
        <v>6</v>
      </c>
      <c r="ES22" s="3"/>
      <c r="ET22" s="3"/>
      <c r="EU22" s="3"/>
      <c r="EV22" s="421"/>
      <c r="EW22" s="510"/>
    </row>
    <row r="23" spans="1:153" s="425" customFormat="1" ht="14.25" thickTop="1" thickBot="1">
      <c r="A23" s="2">
        <f t="shared" si="2"/>
        <v>7</v>
      </c>
      <c r="B23" s="57" t="s">
        <v>126</v>
      </c>
      <c r="C23" s="56">
        <f>+'[77]A-1 Line 15 557'!C41</f>
        <v>13306752.749999996</v>
      </c>
      <c r="D23" s="1260">
        <f>'Pwr Csts'!O23</f>
        <v>6345838.343263601</v>
      </c>
      <c r="E23" s="1260">
        <f t="shared" si="26"/>
        <v>-6960914.4067363953</v>
      </c>
      <c r="F23" s="51"/>
      <c r="G23" s="281">
        <f t="shared" si="0"/>
        <v>7</v>
      </c>
      <c r="H23" s="288"/>
      <c r="I23" s="283"/>
      <c r="J23" s="283" t="s">
        <v>1</v>
      </c>
      <c r="K23" s="283" t="s">
        <v>1</v>
      </c>
      <c r="L23" s="3"/>
      <c r="M23" s="2">
        <f t="shared" si="6"/>
        <v>7</v>
      </c>
      <c r="P23" s="996"/>
      <c r="Q23" s="996"/>
      <c r="R23" s="3"/>
      <c r="S23" s="2">
        <f t="shared" si="7"/>
        <v>7</v>
      </c>
      <c r="X23" s="3"/>
      <c r="Y23" s="2">
        <f t="shared" si="8"/>
        <v>7</v>
      </c>
      <c r="Z23" s="1206" t="s">
        <v>725</v>
      </c>
      <c r="AA23" s="1031"/>
      <c r="AB23" s="1270"/>
      <c r="AC23" s="1251"/>
      <c r="AD23" s="1033"/>
      <c r="AE23" s="2">
        <f t="shared" si="9"/>
        <v>7</v>
      </c>
      <c r="AH23" s="996"/>
      <c r="AI23" s="996"/>
      <c r="AJ23" s="1032"/>
      <c r="AK23" s="303">
        <f t="shared" si="10"/>
        <v>7</v>
      </c>
      <c r="AL23" s="1208" t="s">
        <v>490</v>
      </c>
      <c r="AM23" s="306"/>
      <c r="AN23" s="1286"/>
      <c r="AO23" s="1286"/>
      <c r="AP23" s="3"/>
      <c r="AQ23" s="2">
        <f t="shared" si="24"/>
        <v>7</v>
      </c>
      <c r="AR23" s="1057" t="s">
        <v>240</v>
      </c>
      <c r="AS23" s="1032">
        <f>'[86]Lead Sheet'!$D$19</f>
        <v>0</v>
      </c>
      <c r="AT23" s="1251">
        <f>'[86]Lead Sheet'!$E$19</f>
        <v>-3226090.081391891</v>
      </c>
      <c r="AU23" s="1251">
        <f>AT23-AS23</f>
        <v>-3226090.081391891</v>
      </c>
      <c r="AV23" s="3"/>
      <c r="AW23" s="303">
        <v>7</v>
      </c>
      <c r="AX23" s="1208" t="s">
        <v>490</v>
      </c>
      <c r="AY23" s="306"/>
      <c r="AZ23" s="1286"/>
      <c r="BA23" s="1286"/>
      <c r="BB23" s="3"/>
      <c r="BC23" s="2">
        <f t="shared" si="3"/>
        <v>7</v>
      </c>
      <c r="BD23" s="1074"/>
      <c r="BE23" s="1087"/>
      <c r="BF23" s="1087"/>
      <c r="BG23" s="1032"/>
      <c r="BH23" s="3"/>
      <c r="BI23" s="2">
        <f t="shared" si="4"/>
        <v>7</v>
      </c>
      <c r="BJ23" s="1209"/>
      <c r="BK23" s="1033"/>
      <c r="BL23" s="1033"/>
      <c r="BM23" s="1033"/>
      <c r="BN23" s="3"/>
      <c r="BO23" s="2">
        <f t="shared" si="12"/>
        <v>7</v>
      </c>
      <c r="BP23" s="9" t="s">
        <v>879</v>
      </c>
      <c r="BQ23" s="1054">
        <f>'[89]Lead Sheet'!C19</f>
        <v>69590833.333333328</v>
      </c>
      <c r="BR23" s="1054">
        <f>'[89]Lead Sheet'!D19</f>
        <v>69729010</v>
      </c>
      <c r="BS23" s="1265">
        <f>BR23-BQ23</f>
        <v>138176.66666667163</v>
      </c>
      <c r="BT23" s="3"/>
      <c r="BU23" s="2"/>
      <c r="BV23" s="3"/>
      <c r="BW23" s="3"/>
      <c r="BX23" s="3"/>
      <c r="BY23" s="3"/>
      <c r="BZ23" s="3"/>
      <c r="CA23" s="2"/>
      <c r="CB23" s="3"/>
      <c r="CC23" s="3"/>
      <c r="CD23" s="3"/>
      <c r="CE23" s="3"/>
      <c r="CF23" s="3"/>
      <c r="CG23" s="2">
        <v>6</v>
      </c>
      <c r="CH23" s="288" t="s">
        <v>484</v>
      </c>
      <c r="CI23" s="1065">
        <f>CI22</f>
        <v>3526620</v>
      </c>
      <c r="CJ23" s="1065">
        <f>CJ22</f>
        <v>3526620</v>
      </c>
      <c r="CK23" s="1065">
        <f>CJ23-CI23</f>
        <v>0</v>
      </c>
      <c r="CL23" s="3"/>
      <c r="CM23" s="2">
        <f t="shared" si="13"/>
        <v>7</v>
      </c>
      <c r="CN23" s="3"/>
      <c r="CO23" s="3"/>
      <c r="CP23" s="3"/>
      <c r="CQ23" s="3"/>
      <c r="CR23" s="3"/>
      <c r="CS23" s="2">
        <f t="shared" si="14"/>
        <v>7</v>
      </c>
      <c r="CT23" s="1030"/>
      <c r="CU23" s="60"/>
      <c r="CV23" s="60"/>
      <c r="CW23" s="60"/>
      <c r="CX23" s="3"/>
      <c r="CY23" s="2">
        <f t="shared" si="15"/>
        <v>7</v>
      </c>
      <c r="CZ23" s="505" t="s">
        <v>231</v>
      </c>
      <c r="DA23" s="60"/>
      <c r="DB23" s="60"/>
      <c r="DC23" s="60"/>
      <c r="DD23" s="3"/>
      <c r="DE23" s="2">
        <f t="shared" si="16"/>
        <v>7</v>
      </c>
      <c r="DF23" s="505" t="s">
        <v>231</v>
      </c>
      <c r="DG23" s="3"/>
      <c r="DH23" s="3"/>
      <c r="DI23" s="3"/>
      <c r="DJ23" s="3"/>
      <c r="DK23" s="2">
        <f t="shared" si="17"/>
        <v>7</v>
      </c>
      <c r="DL23" s="290" t="s">
        <v>466</v>
      </c>
      <c r="DM23" s="60">
        <f>'[95]Lead Sheet'!C19</f>
        <v>4418.8754166666668</v>
      </c>
      <c r="DN23" s="1245">
        <f>'[95]Lead Sheet'!D19</f>
        <v>0</v>
      </c>
      <c r="DO23" s="1246">
        <f t="shared" si="18"/>
        <v>-4418.8754166666668</v>
      </c>
      <c r="DP23" s="3"/>
      <c r="DQ23" s="2">
        <f t="shared" si="19"/>
        <v>7</v>
      </c>
      <c r="DR23" s="290" t="s">
        <v>495</v>
      </c>
      <c r="DS23" s="1030">
        <f>+'[96]Lead Sheet'!D20</f>
        <v>0</v>
      </c>
      <c r="DT23" s="1263">
        <f>+'[96]Lead Sheet'!E20</f>
        <v>3296838.2582723554</v>
      </c>
      <c r="DU23" s="1263">
        <f>+DT23-DS23</f>
        <v>3296838.2582723554</v>
      </c>
      <c r="DV23" s="311"/>
      <c r="DW23" s="2"/>
      <c r="DX23" s="3"/>
      <c r="DY23" s="3"/>
      <c r="DZ23" s="3"/>
      <c r="EA23" s="3"/>
      <c r="EB23" s="311"/>
      <c r="EC23" s="2">
        <f t="shared" si="20"/>
        <v>7</v>
      </c>
      <c r="ED23" s="52" t="s">
        <v>291</v>
      </c>
      <c r="EE23" s="1033">
        <f>+DZ18</f>
        <v>799414.2577999999</v>
      </c>
      <c r="EF23" s="1259">
        <f>-EE23*$EF$15</f>
        <v>-14117.655792748006</v>
      </c>
      <c r="EG23" s="1310">
        <f>SUM(EE23:EF23)</f>
        <v>785296.60200725193</v>
      </c>
      <c r="EH23" s="510"/>
      <c r="EI23" s="510"/>
      <c r="EJ23" s="1197"/>
      <c r="EK23" s="2">
        <f t="shared" si="21"/>
        <v>7</v>
      </c>
      <c r="EL23" s="55">
        <v>41000</v>
      </c>
      <c r="EM23" s="56">
        <f>+'[81]Lead Sheet'!C18</f>
        <v>1748782.4576602259</v>
      </c>
      <c r="EN23" s="56">
        <f>+'[81]Lead Sheet'!D18</f>
        <v>1763297.8047268982</v>
      </c>
      <c r="EO23" s="56">
        <f t="shared" si="5"/>
        <v>14515.347066672286</v>
      </c>
      <c r="EP23" s="56">
        <f t="shared" si="1"/>
        <v>13514</v>
      </c>
      <c r="EQ23" s="510"/>
      <c r="ER23" s="2">
        <v>7</v>
      </c>
      <c r="ES23" s="52" t="str">
        <f>"CONVERSION FACTOR ( 1 - LINE "&amp;ER21&amp;" )"</f>
        <v>CONVERSION FACTOR ( 1 - LINE 5 )</v>
      </c>
      <c r="ET23" s="3"/>
      <c r="EU23" s="3"/>
      <c r="EV23" s="1002">
        <f>1-EV21</f>
        <v>0.95499400000000001</v>
      </c>
      <c r="EW23" s="510"/>
    </row>
    <row r="24" spans="1:153" s="425" customFormat="1" ht="13.5" thickTop="1">
      <c r="A24" s="2">
        <f t="shared" si="2"/>
        <v>8</v>
      </c>
      <c r="B24" s="4" t="s">
        <v>23</v>
      </c>
      <c r="C24" s="56">
        <f>'Pwr Csts'!H26</f>
        <v>84999684.159999996</v>
      </c>
      <c r="D24" s="1259">
        <f>'Pwr Csts'!O26</f>
        <v>105301683.06801213</v>
      </c>
      <c r="E24" s="1259">
        <f t="shared" si="26"/>
        <v>20301998.908012137</v>
      </c>
      <c r="F24" s="51"/>
      <c r="G24" s="300"/>
      <c r="H24" s="282"/>
      <c r="I24" s="301"/>
      <c r="J24" s="294"/>
      <c r="K24" s="302"/>
      <c r="L24" s="1030"/>
      <c r="M24" s="2">
        <f t="shared" si="6"/>
        <v>8</v>
      </c>
      <c r="P24" s="996"/>
      <c r="Q24" s="996"/>
      <c r="R24" s="3"/>
      <c r="S24" s="2">
        <f t="shared" si="7"/>
        <v>8</v>
      </c>
      <c r="X24" s="3"/>
      <c r="Y24" s="2">
        <f t="shared" si="8"/>
        <v>8</v>
      </c>
      <c r="Z24" s="288" t="s">
        <v>732</v>
      </c>
      <c r="AA24" s="1087">
        <v>0</v>
      </c>
      <c r="AB24" s="1275">
        <f>+'[97]Lead Sheet'!D17</f>
        <v>0</v>
      </c>
      <c r="AC24" s="1251">
        <f>AB24-AA24</f>
        <v>0</v>
      </c>
      <c r="AD24" s="1033"/>
      <c r="AE24" s="2">
        <f t="shared" si="9"/>
        <v>8</v>
      </c>
      <c r="AH24" s="996"/>
      <c r="AI24" s="996"/>
      <c r="AJ24" s="1032"/>
      <c r="AK24" s="303">
        <f t="shared" si="10"/>
        <v>8</v>
      </c>
      <c r="AL24" s="308" t="s">
        <v>641</v>
      </c>
      <c r="AM24" s="1284">
        <v>0</v>
      </c>
      <c r="AN24" s="1284">
        <v>0</v>
      </c>
      <c r="AO24" s="1284">
        <f>AN24-AM24</f>
        <v>0</v>
      </c>
      <c r="AP24" s="3"/>
      <c r="AQ24" s="2">
        <f t="shared" si="24"/>
        <v>8</v>
      </c>
      <c r="AR24" s="1057" t="s">
        <v>702</v>
      </c>
      <c r="AS24" s="1032">
        <f>'[86]Lead Sheet'!$D$20</f>
        <v>0</v>
      </c>
      <c r="AT24" s="1251">
        <f>'[86]Lead Sheet'!$E$20</f>
        <v>-1716252.5491783291</v>
      </c>
      <c r="AU24" s="1251">
        <f>AT24-AS24</f>
        <v>-1716252.5491783291</v>
      </c>
      <c r="AV24" s="3"/>
      <c r="AW24" s="303">
        <v>8</v>
      </c>
      <c r="AX24" s="308" t="s">
        <v>491</v>
      </c>
      <c r="AY24" s="968">
        <v>0</v>
      </c>
      <c r="AZ24" s="1288">
        <f>'[87]Lead Sheet'!$D$20</f>
        <v>26303098.245141298</v>
      </c>
      <c r="BA24" s="1288">
        <f>AZ24-AY24</f>
        <v>26303098.245141298</v>
      </c>
      <c r="BB24" s="3"/>
      <c r="BC24" s="2">
        <f t="shared" si="3"/>
        <v>8</v>
      </c>
      <c r="BH24" s="3"/>
      <c r="BI24" s="2">
        <f t="shared" si="4"/>
        <v>8</v>
      </c>
      <c r="BJ24" s="1209" t="s">
        <v>452</v>
      </c>
      <c r="BK24" s="1033"/>
      <c r="BL24" s="1033"/>
      <c r="BM24" s="1033"/>
      <c r="BN24" s="3"/>
      <c r="BO24" s="2">
        <f t="shared" si="12"/>
        <v>8</v>
      </c>
      <c r="BP24" s="945" t="s">
        <v>880</v>
      </c>
      <c r="BQ24" s="1054">
        <f>'[89]Lead Sheet'!C20</f>
        <v>-38298583.333333336</v>
      </c>
      <c r="BR24" s="1054">
        <f>'[89]Lead Sheet'!D20</f>
        <v>-48100417.753333338</v>
      </c>
      <c r="BS24" s="1251">
        <f t="shared" ref="BS24:BS25" si="27">BR24-BQ24</f>
        <v>-9801834.4200000018</v>
      </c>
      <c r="BT24" s="3"/>
      <c r="BU24" s="2"/>
      <c r="BV24" s="3"/>
      <c r="BW24" s="3"/>
      <c r="BX24" s="3"/>
      <c r="BY24" s="3"/>
      <c r="BZ24" s="3"/>
      <c r="CA24" s="2"/>
      <c r="CB24" s="3"/>
      <c r="CC24" s="3"/>
      <c r="CD24" s="3"/>
      <c r="CE24" s="3"/>
      <c r="CF24" s="3"/>
      <c r="CG24" s="50"/>
      <c r="CH24" s="50"/>
      <c r="CI24" s="50"/>
      <c r="CJ24" s="50"/>
      <c r="CK24" s="50"/>
      <c r="CL24" s="3"/>
      <c r="CM24" s="2">
        <f t="shared" si="13"/>
        <v>8</v>
      </c>
      <c r="CN24" s="505" t="s">
        <v>231</v>
      </c>
      <c r="CO24" s="3"/>
      <c r="CP24" s="3"/>
      <c r="CQ24" s="3"/>
      <c r="CR24" s="3"/>
      <c r="CS24" s="2">
        <f t="shared" si="14"/>
        <v>8</v>
      </c>
      <c r="CT24" s="505" t="s">
        <v>231</v>
      </c>
      <c r="CU24" s="510"/>
      <c r="CV24" s="510"/>
      <c r="CX24" s="3"/>
      <c r="CY24" s="2">
        <f t="shared" si="15"/>
        <v>8</v>
      </c>
      <c r="CZ24" s="290" t="str">
        <f>CZ18</f>
        <v>WESTCOAST PIPELINE CAPACITY - UE-082013 (FB ENERGY)</v>
      </c>
      <c r="DA24" s="506">
        <f>'[93]Lead Sheet'!$C$20</f>
        <v>-392169.72000000003</v>
      </c>
      <c r="DB24" s="506">
        <f>'[93]Lead Sheet'!$D$20</f>
        <v>-392169.66666666669</v>
      </c>
      <c r="DC24" s="506">
        <f>+DB24-DA24</f>
        <v>5.3333333344198763E-2</v>
      </c>
      <c r="DD24" s="3"/>
      <c r="DE24" s="2">
        <f t="shared" si="16"/>
        <v>8</v>
      </c>
      <c r="DF24" s="290" t="s">
        <v>479</v>
      </c>
      <c r="DG24" s="1088">
        <f>'[76]Line 25 Amort Exp'!$AB$9</f>
        <v>6497393.4299999997</v>
      </c>
      <c r="DH24" s="1088">
        <f>'[94]Lead Sheet'!E24</f>
        <v>7088065.5599999996</v>
      </c>
      <c r="DI24" s="1088">
        <f>+DH24-DG24</f>
        <v>590672.12999999989</v>
      </c>
      <c r="DJ24" s="3"/>
      <c r="DK24" s="2">
        <f t="shared" si="17"/>
        <v>8</v>
      </c>
      <c r="DL24" s="290" t="s">
        <v>467</v>
      </c>
      <c r="DM24" s="60">
        <f>'[95]Lead Sheet'!C20</f>
        <v>30779.564999999999</v>
      </c>
      <c r="DN24" s="1245">
        <f>'[95]Lead Sheet'!D20</f>
        <v>0</v>
      </c>
      <c r="DO24" s="1246">
        <f t="shared" si="18"/>
        <v>-30779.564999999999</v>
      </c>
      <c r="DP24" s="3"/>
      <c r="DQ24" s="2">
        <f t="shared" si="19"/>
        <v>8</v>
      </c>
      <c r="DR24" s="1196" t="s">
        <v>496</v>
      </c>
      <c r="DS24" s="1030">
        <f>+'[96]Lead Sheet'!D21</f>
        <v>289540.3185690653</v>
      </c>
      <c r="DT24" s="1263">
        <f>+'[96]Lead Sheet'!E21</f>
        <v>524035.92190511484</v>
      </c>
      <c r="DU24" s="1295">
        <f>+DT24-DS24</f>
        <v>234495.60333604953</v>
      </c>
      <c r="DV24" s="311"/>
      <c r="DW24" s="2"/>
      <c r="DX24" s="3"/>
      <c r="DY24" s="3"/>
      <c r="DZ24" s="3"/>
      <c r="EA24" s="3"/>
      <c r="EB24" s="311"/>
      <c r="EC24" s="2">
        <f t="shared" si="20"/>
        <v>8</v>
      </c>
      <c r="ED24" s="52"/>
      <c r="EE24" s="1071"/>
      <c r="EF24" s="1311"/>
      <c r="EG24" s="1311"/>
      <c r="EH24" s="510"/>
      <c r="EI24" s="510"/>
      <c r="EJ24" s="510"/>
      <c r="EK24" s="2">
        <f>EK23+1</f>
        <v>8</v>
      </c>
      <c r="EL24" s="55">
        <v>41030</v>
      </c>
      <c r="EM24" s="56">
        <f>+'[81]Lead Sheet'!C19</f>
        <v>1693849.9660686008</v>
      </c>
      <c r="EN24" s="56">
        <f>+'[81]Lead Sheet'!D19</f>
        <v>1692346.3919823377</v>
      </c>
      <c r="EO24" s="56">
        <f t="shared" si="5"/>
        <v>-1503.5740862630773</v>
      </c>
      <c r="EP24" s="56">
        <f t="shared" si="1"/>
        <v>-1400</v>
      </c>
      <c r="EQ24" s="510"/>
      <c r="ER24" s="2"/>
      <c r="ES24" s="52"/>
      <c r="ET24" s="3"/>
      <c r="EU24" s="3"/>
      <c r="EV24" s="1210"/>
      <c r="EW24" s="510"/>
    </row>
    <row r="25" spans="1:153" s="425" customFormat="1" ht="13.5" thickBot="1">
      <c r="A25" s="2">
        <f t="shared" si="2"/>
        <v>9</v>
      </c>
      <c r="B25" s="4" t="s">
        <v>931</v>
      </c>
      <c r="C25" s="1089">
        <f>'Pwr Csts'!H34</f>
        <v>112384447.07000001</v>
      </c>
      <c r="D25" s="1261">
        <f>'Pwr Csts'!O34</f>
        <v>126745922.18038704</v>
      </c>
      <c r="E25" s="1261">
        <f t="shared" si="26"/>
        <v>14361475.110387027</v>
      </c>
      <c r="F25" s="50"/>
      <c r="G25" s="300"/>
      <c r="H25" s="282"/>
      <c r="I25" s="301"/>
      <c r="J25" s="294"/>
      <c r="K25" s="302"/>
      <c r="L25" s="3"/>
      <c r="M25" s="2">
        <f t="shared" si="6"/>
        <v>9</v>
      </c>
      <c r="N25" s="1074"/>
      <c r="O25" s="1087"/>
      <c r="P25" s="1269"/>
      <c r="Q25" s="1251"/>
      <c r="R25" s="3"/>
      <c r="S25" s="2">
        <f t="shared" si="7"/>
        <v>9</v>
      </c>
      <c r="T25" s="1075"/>
      <c r="U25" s="1087"/>
      <c r="V25" s="1087"/>
      <c r="W25" s="1032"/>
      <c r="X25" s="3"/>
      <c r="Y25" s="2">
        <f t="shared" si="8"/>
        <v>9</v>
      </c>
      <c r="Z25" s="288" t="s">
        <v>727</v>
      </c>
      <c r="AA25" s="1090">
        <v>0</v>
      </c>
      <c r="AB25" s="1275">
        <f>+'[97]Lead Sheet'!D18</f>
        <v>0</v>
      </c>
      <c r="AC25" s="1254">
        <f>AB25-AA25</f>
        <v>0</v>
      </c>
      <c r="AD25" s="1033"/>
      <c r="AE25" s="2">
        <f t="shared" si="9"/>
        <v>9</v>
      </c>
      <c r="AF25" s="1074"/>
      <c r="AG25" s="1091"/>
      <c r="AH25" s="1269"/>
      <c r="AI25" s="1251"/>
      <c r="AJ25" s="1032"/>
      <c r="AK25" s="303">
        <f t="shared" si="10"/>
        <v>9</v>
      </c>
      <c r="AL25" s="309" t="s">
        <v>642</v>
      </c>
      <c r="AM25" s="1032">
        <v>0</v>
      </c>
      <c r="AN25" s="1251">
        <v>0</v>
      </c>
      <c r="AO25" s="1251">
        <f t="shared" ref="AO25:AO26" si="28">AN25-AM25</f>
        <v>0</v>
      </c>
      <c r="AP25" s="3"/>
      <c r="AQ25" s="2">
        <f t="shared" si="24"/>
        <v>9</v>
      </c>
      <c r="AR25" s="1074" t="s">
        <v>636</v>
      </c>
      <c r="AS25" s="1036">
        <f>SUM(AS18:AS24)</f>
        <v>0</v>
      </c>
      <c r="AT25" s="1266">
        <f>SUM(AT18:AT24)</f>
        <v>73111891.461429805</v>
      </c>
      <c r="AU25" s="1266">
        <f>SUM(AU18:AU24)</f>
        <v>73111891.461429805</v>
      </c>
      <c r="AV25" s="3"/>
      <c r="AW25" s="303">
        <v>9</v>
      </c>
      <c r="AX25" s="309" t="s">
        <v>492</v>
      </c>
      <c r="AY25" s="1032">
        <v>0</v>
      </c>
      <c r="AZ25" s="1251">
        <f>'[87]Lead Sheet'!$D$21</f>
        <v>-2191924.853761775</v>
      </c>
      <c r="BA25" s="1251">
        <f>AZ25-AY25</f>
        <v>-2191924.853761775</v>
      </c>
      <c r="BB25" s="3"/>
      <c r="BC25" s="2">
        <f t="shared" si="3"/>
        <v>9</v>
      </c>
      <c r="BH25" s="3"/>
      <c r="BI25" s="2">
        <f t="shared" si="4"/>
        <v>9</v>
      </c>
      <c r="BJ25" s="296" t="s">
        <v>452</v>
      </c>
      <c r="BK25" s="1033">
        <f>'[88]Lead Sheet'!$C$20</f>
        <v>10157004</v>
      </c>
      <c r="BL25" s="1033"/>
      <c r="BM25" s="1033">
        <f>+BL25-BK25</f>
        <v>-10157004</v>
      </c>
      <c r="BN25" s="3"/>
      <c r="BO25" s="2">
        <f t="shared" si="12"/>
        <v>9</v>
      </c>
      <c r="BP25" s="1059" t="s">
        <v>881</v>
      </c>
      <c r="BQ25" s="1054">
        <f>'[89]Lead Sheet'!C21</f>
        <v>-5126319.0937499991</v>
      </c>
      <c r="BR25" s="1054">
        <f>'[89]Lead Sheet'!D21</f>
        <v>-2990794.5833333279</v>
      </c>
      <c r="BS25" s="1251">
        <f t="shared" si="27"/>
        <v>2135524.5104166712</v>
      </c>
      <c r="BT25" s="3"/>
      <c r="BU25" s="2"/>
      <c r="BV25" s="52"/>
      <c r="BW25" s="50"/>
      <c r="BX25" s="50"/>
      <c r="BY25" s="50"/>
      <c r="BZ25" s="3"/>
      <c r="CA25" s="2"/>
      <c r="CB25" s="52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2">
        <f t="shared" si="13"/>
        <v>9</v>
      </c>
      <c r="CN25" s="290" t="s">
        <v>199</v>
      </c>
      <c r="CO25" s="1092">
        <f>'[91]Lead Sheet'!$C$22</f>
        <v>1494701.7220710255</v>
      </c>
      <c r="CP25" s="1092">
        <f>'[91]Lead Sheet'!$D$22</f>
        <v>1494701.7220710292</v>
      </c>
      <c r="CQ25" s="1092">
        <f>+CP25-CO25</f>
        <v>3.7252902984619141E-9</v>
      </c>
      <c r="CR25" s="50"/>
      <c r="CS25" s="2">
        <f t="shared" si="14"/>
        <v>9</v>
      </c>
      <c r="CT25" s="290" t="s">
        <v>460</v>
      </c>
      <c r="CU25" s="506">
        <f>'[92]Lead Sheet'!$C$22</f>
        <v>346851.1</v>
      </c>
      <c r="CV25" s="506">
        <f>'[92]Lead Sheet'!$D$22</f>
        <v>0</v>
      </c>
      <c r="CW25" s="506">
        <f>+CV25-CU25</f>
        <v>-346851.1</v>
      </c>
      <c r="CX25" s="50"/>
      <c r="CY25" s="2">
        <f t="shared" si="15"/>
        <v>9</v>
      </c>
      <c r="CZ25" s="290" t="str">
        <f>CZ19</f>
        <v>WESTCOAST PIPELINE CAPACITY - UE-100503 (BNP PARIBUS)</v>
      </c>
      <c r="DA25" s="1066">
        <f>'[93]Lead Sheet'!$C$21</f>
        <v>-537626.16</v>
      </c>
      <c r="DB25" s="1066">
        <f>'[93]Lead Sheet'!$D$21</f>
        <v>-537626.2135922329</v>
      </c>
      <c r="DC25" s="1066">
        <f>+DB25-DA25</f>
        <v>-5.3592232870869339E-2</v>
      </c>
      <c r="DD25" s="50"/>
      <c r="DE25" s="2">
        <f t="shared" si="16"/>
        <v>9</v>
      </c>
      <c r="DF25" s="50" t="s">
        <v>484</v>
      </c>
      <c r="DG25" s="58">
        <f>SUM(DG24)</f>
        <v>6497393.4299999997</v>
      </c>
      <c r="DH25" s="58">
        <f t="shared" ref="DH25:DI25" si="29">SUM(DH24)</f>
        <v>7088065.5599999996</v>
      </c>
      <c r="DI25" s="58">
        <f t="shared" si="29"/>
        <v>590672.12999999989</v>
      </c>
      <c r="DJ25" s="50"/>
      <c r="DK25" s="2">
        <f t="shared" si="17"/>
        <v>9</v>
      </c>
      <c r="DL25" s="290" t="s">
        <v>468</v>
      </c>
      <c r="DM25" s="62">
        <f>'[95]Lead Sheet'!C21</f>
        <v>133078.78291666665</v>
      </c>
      <c r="DN25" s="1245">
        <f>'[95]Lead Sheet'!D21</f>
        <v>0</v>
      </c>
      <c r="DO25" s="1297">
        <f t="shared" si="18"/>
        <v>-133078.78291666665</v>
      </c>
      <c r="DP25" s="50"/>
      <c r="DQ25" s="2">
        <f t="shared" si="19"/>
        <v>9</v>
      </c>
      <c r="DR25" s="50" t="s">
        <v>601</v>
      </c>
      <c r="DS25" s="979">
        <f>SUM(DS23:DS24)</f>
        <v>289540.3185690653</v>
      </c>
      <c r="DT25" s="1303">
        <f>SUM(DT23:DT24)</f>
        <v>3820874.1801774702</v>
      </c>
      <c r="DU25" s="1303">
        <f>SUM(DU23:DU24)</f>
        <v>3531333.8616084051</v>
      </c>
      <c r="DV25" s="311"/>
      <c r="DW25" s="2"/>
      <c r="DX25" s="52"/>
      <c r="DY25" s="50"/>
      <c r="DZ25" s="50"/>
      <c r="EA25" s="50"/>
      <c r="EB25" s="311"/>
      <c r="EC25" s="2">
        <f t="shared" si="20"/>
        <v>9</v>
      </c>
      <c r="ED25" s="1211" t="s">
        <v>422</v>
      </c>
      <c r="EE25" s="3"/>
      <c r="EF25" s="1244"/>
      <c r="EG25" s="1244"/>
      <c r="EH25" s="1198"/>
      <c r="EI25" s="1198"/>
      <c r="EJ25" s="510"/>
      <c r="EK25" s="2">
        <f t="shared" si="21"/>
        <v>9</v>
      </c>
      <c r="EL25" s="55">
        <v>41061</v>
      </c>
      <c r="EM25" s="56">
        <f>+'[81]Lead Sheet'!C20</f>
        <v>1583503.0106812855</v>
      </c>
      <c r="EN25" s="56">
        <f>+'[81]Lead Sheet'!D20</f>
        <v>1594319.2436758473</v>
      </c>
      <c r="EO25" s="56">
        <f t="shared" si="5"/>
        <v>10816.232994561782</v>
      </c>
      <c r="EP25" s="56">
        <f t="shared" si="1"/>
        <v>10070</v>
      </c>
      <c r="EQ25" s="510"/>
      <c r="ER25" s="3"/>
      <c r="ES25" s="3"/>
      <c r="ET25" s="3"/>
      <c r="EU25" s="3"/>
      <c r="EV25" s="3"/>
      <c r="EW25" s="510"/>
    </row>
    <row r="26" spans="1:153" s="425" customFormat="1" ht="14.25" thickTop="1" thickBot="1">
      <c r="A26" s="2">
        <f t="shared" si="2"/>
        <v>10</v>
      </c>
      <c r="B26" s="49" t="s">
        <v>112</v>
      </c>
      <c r="C26" s="1089">
        <f>'Pwr Csts'!H35</f>
        <v>973202.17</v>
      </c>
      <c r="D26" s="1261">
        <f>'Pwr Csts'!O35</f>
        <v>956015.41967780003</v>
      </c>
      <c r="E26" s="1259">
        <f t="shared" si="26"/>
        <v>-17186.750322200009</v>
      </c>
      <c r="F26" s="50"/>
      <c r="G26" s="943"/>
      <c r="H26" s="4"/>
      <c r="I26" s="4"/>
      <c r="J26" s="4"/>
      <c r="K26" s="4"/>
      <c r="L26" s="3"/>
      <c r="M26" s="2">
        <f t="shared" si="6"/>
        <v>10</v>
      </c>
      <c r="N26" s="1046" t="s">
        <v>382</v>
      </c>
      <c r="O26" s="1087"/>
      <c r="P26" s="1269"/>
      <c r="Q26" s="1251"/>
      <c r="R26" s="3"/>
      <c r="S26" s="2">
        <f t="shared" si="7"/>
        <v>10</v>
      </c>
      <c r="T26" s="1093" t="s">
        <v>629</v>
      </c>
      <c r="U26" s="1087"/>
      <c r="V26" s="1087"/>
      <c r="W26" s="1032"/>
      <c r="X26" s="3"/>
      <c r="Y26" s="2">
        <f t="shared" si="8"/>
        <v>10</v>
      </c>
      <c r="Z26" s="305" t="s">
        <v>728</v>
      </c>
      <c r="AA26" s="1086">
        <f>SUM(AA24:AA25)</f>
        <v>0</v>
      </c>
      <c r="AB26" s="1276">
        <f t="shared" ref="AB26:AC26" si="30">SUM(AB24:AB25)</f>
        <v>0</v>
      </c>
      <c r="AC26" s="1270">
        <f t="shared" si="30"/>
        <v>0</v>
      </c>
      <c r="AD26" s="50"/>
      <c r="AE26" s="2">
        <f t="shared" si="9"/>
        <v>10</v>
      </c>
      <c r="AF26" s="1046" t="s">
        <v>454</v>
      </c>
      <c r="AG26" s="1091"/>
      <c r="AH26" s="1269"/>
      <c r="AI26" s="1251"/>
      <c r="AJ26" s="1032"/>
      <c r="AK26" s="303">
        <f t="shared" si="10"/>
        <v>10</v>
      </c>
      <c r="AL26" s="309" t="s">
        <v>643</v>
      </c>
      <c r="AM26" s="1032">
        <v>0</v>
      </c>
      <c r="AN26" s="1251">
        <v>0</v>
      </c>
      <c r="AO26" s="1251">
        <f t="shared" si="28"/>
        <v>0</v>
      </c>
      <c r="AP26" s="3"/>
      <c r="AQ26" s="2">
        <f t="shared" si="24"/>
        <v>10</v>
      </c>
      <c r="AR26" s="1074"/>
      <c r="AS26" s="1081"/>
      <c r="AT26" s="1267"/>
      <c r="AU26" s="1268"/>
      <c r="AV26" s="3"/>
      <c r="AW26" s="303">
        <v>10</v>
      </c>
      <c r="AX26" s="309" t="s">
        <v>493</v>
      </c>
      <c r="AY26" s="1032">
        <v>0</v>
      </c>
      <c r="AZ26" s="1251">
        <f>'[87]Lead Sheet'!$D$22</f>
        <v>-8438910.6869828347</v>
      </c>
      <c r="BA26" s="1251">
        <f t="shared" ref="BA26" si="31">AZ26-AY26</f>
        <v>-8438910.6869828347</v>
      </c>
      <c r="BB26" s="3"/>
      <c r="BC26" s="2">
        <f t="shared" si="3"/>
        <v>10</v>
      </c>
      <c r="BD26" s="1064"/>
      <c r="BE26" s="1032"/>
      <c r="BF26" s="1032"/>
      <c r="BG26" s="1032"/>
      <c r="BH26" s="3"/>
      <c r="BI26" s="2">
        <f t="shared" si="4"/>
        <v>10</v>
      </c>
      <c r="BJ26" s="296" t="s">
        <v>652</v>
      </c>
      <c r="BK26" s="969">
        <f>SUM(BK25:BK25)</f>
        <v>10157004</v>
      </c>
      <c r="BL26" s="969">
        <f>SUM(BL25:BL25)</f>
        <v>0</v>
      </c>
      <c r="BM26" s="969">
        <f>SUM(BM25:BM25)</f>
        <v>-10157004</v>
      </c>
      <c r="BN26" s="3"/>
      <c r="BO26" s="2">
        <f t="shared" si="12"/>
        <v>10</v>
      </c>
      <c r="BP26" s="1059" t="s">
        <v>882</v>
      </c>
      <c r="BQ26" s="970">
        <f>SUM(BQ23:BQ25)</f>
        <v>26165930.906249993</v>
      </c>
      <c r="BR26" s="1290">
        <f t="shared" ref="BR26:BS26" si="32">SUM(BR23:BR25)</f>
        <v>18637797.663333334</v>
      </c>
      <c r="BS26" s="1290">
        <f t="shared" si="32"/>
        <v>-7528133.2429166585</v>
      </c>
      <c r="BT26" s="3"/>
      <c r="BU26" s="2"/>
      <c r="BV26" s="52"/>
      <c r="BW26" s="50"/>
      <c r="BX26" s="50"/>
      <c r="BY26" s="50"/>
      <c r="BZ26" s="3"/>
      <c r="CA26" s="2"/>
      <c r="CB26" s="52"/>
      <c r="CC26" s="50"/>
      <c r="CD26" s="50"/>
      <c r="CE26" s="50"/>
      <c r="CF26" s="50"/>
      <c r="CG26" s="1030"/>
      <c r="CH26" s="50"/>
      <c r="CI26" s="1030"/>
      <c r="CJ26" s="1030"/>
      <c r="CK26" s="1030"/>
      <c r="CL26" s="50"/>
      <c r="CM26" s="2">
        <f t="shared" si="13"/>
        <v>10</v>
      </c>
      <c r="CN26" s="50" t="s">
        <v>484</v>
      </c>
      <c r="CO26" s="948">
        <f>SUM(CO25)</f>
        <v>1494701.7220710255</v>
      </c>
      <c r="CP26" s="948">
        <f t="shared" ref="CP26:CQ26" si="33">SUM(CP25)</f>
        <v>1494701.7220710292</v>
      </c>
      <c r="CQ26" s="948">
        <f t="shared" si="33"/>
        <v>3.7252902984619141E-9</v>
      </c>
      <c r="CR26" s="50"/>
      <c r="CS26" s="2">
        <f t="shared" si="14"/>
        <v>10</v>
      </c>
      <c r="CT26" s="290" t="str">
        <f>CT19</f>
        <v>MINT FARM DEFFRED - UE-090704</v>
      </c>
      <c r="CU26" s="291">
        <f>'[92]Lead Sheet'!$C$23</f>
        <v>2885052</v>
      </c>
      <c r="CV26" s="291">
        <f>'[92]Lead Sheet'!$D$23</f>
        <v>2885052</v>
      </c>
      <c r="CW26" s="291">
        <f>+CV26-CU26</f>
        <v>0</v>
      </c>
      <c r="CX26" s="50"/>
      <c r="CY26" s="2">
        <f t="shared" si="15"/>
        <v>10</v>
      </c>
      <c r="CZ26" s="50" t="s">
        <v>484</v>
      </c>
      <c r="DA26" s="970">
        <f>SUM(DA24:DA25)</f>
        <v>-929795.88000000012</v>
      </c>
      <c r="DB26" s="970">
        <f t="shared" ref="DB26" si="34">SUM(DB24:DB25)</f>
        <v>-929795.88025889965</v>
      </c>
      <c r="DC26" s="970">
        <f>SUM(DC24:DC25)</f>
        <v>-2.5889952667057514E-4</v>
      </c>
      <c r="DD26" s="50"/>
      <c r="DE26" s="2"/>
      <c r="DF26" s="50"/>
      <c r="DG26" s="50"/>
      <c r="DH26" s="50"/>
      <c r="DI26" s="4"/>
      <c r="DJ26" s="50"/>
      <c r="DK26" s="2">
        <f>DK25+1</f>
        <v>10</v>
      </c>
      <c r="DL26" s="1196" t="s">
        <v>874</v>
      </c>
      <c r="DM26" s="973">
        <f>'[95]Lead Sheet'!C22</f>
        <v>0</v>
      </c>
      <c r="DN26" s="1298">
        <f>'[95]Lead Sheet'!$D$22</f>
        <v>0</v>
      </c>
      <c r="DO26" s="1247">
        <f t="shared" si="18"/>
        <v>0</v>
      </c>
      <c r="DP26" s="50"/>
      <c r="DQ26" s="2"/>
      <c r="DR26" s="510"/>
      <c r="DS26" s="50"/>
      <c r="DT26" s="50"/>
      <c r="DU26" s="50"/>
      <c r="DV26" s="311"/>
      <c r="DW26" s="2"/>
      <c r="DX26" s="52"/>
      <c r="DY26" s="50"/>
      <c r="DZ26" s="50"/>
      <c r="EA26" s="50"/>
      <c r="EB26" s="311"/>
      <c r="EC26" s="2">
        <f t="shared" si="20"/>
        <v>10</v>
      </c>
      <c r="ED26" s="265" t="s">
        <v>423</v>
      </c>
      <c r="EE26" s="1072">
        <f>'Bridge Prod Adj'!B16</f>
        <v>108911467.74979886</v>
      </c>
      <c r="EF26" s="1259">
        <f>-EE26*$EF$15</f>
        <v>-1923376.5204614489</v>
      </c>
      <c r="EG26" s="1310">
        <f>SUM(EE26:EF26)</f>
        <v>106988091.22933741</v>
      </c>
      <c r="EK26" s="2">
        <f t="shared" si="21"/>
        <v>10</v>
      </c>
      <c r="EL26" s="55">
        <v>41091</v>
      </c>
      <c r="EM26" s="56">
        <f>+'[81]Lead Sheet'!C21</f>
        <v>1625813.3248688788</v>
      </c>
      <c r="EN26" s="56">
        <f>+'[81]Lead Sheet'!D21</f>
        <v>1642567.0594834068</v>
      </c>
      <c r="EO26" s="56">
        <f t="shared" si="5"/>
        <v>16753.734614528017</v>
      </c>
      <c r="EP26" s="56">
        <f t="shared" si="1"/>
        <v>15598</v>
      </c>
      <c r="EQ26" s="510"/>
      <c r="ER26" s="3"/>
      <c r="ES26" s="3"/>
      <c r="ET26" s="3"/>
      <c r="EU26" s="3"/>
      <c r="EV26" s="3"/>
      <c r="EW26" s="510"/>
    </row>
    <row r="27" spans="1:153" s="425" customFormat="1" ht="14.25" thickTop="1" thickBot="1">
      <c r="A27" s="2">
        <f t="shared" si="2"/>
        <v>11</v>
      </c>
      <c r="B27" s="49" t="s">
        <v>104</v>
      </c>
      <c r="C27" s="56">
        <f>'Pwr Csts'!H29</f>
        <v>-102454344.49000001</v>
      </c>
      <c r="D27" s="1259">
        <f>'Pwr Csts'!O29</f>
        <v>-29333805.065133851</v>
      </c>
      <c r="E27" s="1259">
        <f t="shared" si="26"/>
        <v>73120539.424866155</v>
      </c>
      <c r="F27" s="51"/>
      <c r="G27" s="2"/>
      <c r="H27" s="65"/>
      <c r="I27" s="4"/>
      <c r="J27" s="4"/>
      <c r="K27" s="4"/>
      <c r="L27" s="3"/>
      <c r="M27" s="2">
        <f t="shared" si="6"/>
        <v>11</v>
      </c>
      <c r="N27" s="1074" t="s">
        <v>383</v>
      </c>
      <c r="O27" s="1086">
        <f>'[83]Lead Sheet'!$D$24</f>
        <v>14382539.600880055</v>
      </c>
      <c r="P27" s="1270">
        <f>'[83]Lead Sheet'!$E$24</f>
        <v>24492486.839600001</v>
      </c>
      <c r="Q27" s="1251">
        <f>P27-O27</f>
        <v>10109947.238719946</v>
      </c>
      <c r="R27" s="3"/>
      <c r="S27" s="2">
        <f t="shared" si="7"/>
        <v>11</v>
      </c>
      <c r="T27" s="1075" t="s">
        <v>383</v>
      </c>
      <c r="U27" s="1086">
        <v>0</v>
      </c>
      <c r="V27" s="1086">
        <f>+'[84]Lead Sheet'!$E$20</f>
        <v>7814722.2154621584</v>
      </c>
      <c r="W27" s="1032">
        <f>V27-U27</f>
        <v>7814722.2154621584</v>
      </c>
      <c r="X27" s="3"/>
      <c r="Y27" s="2">
        <f t="shared" si="8"/>
        <v>11</v>
      </c>
      <c r="Z27" s="305"/>
      <c r="AA27" s="1094"/>
      <c r="AB27" s="1276"/>
      <c r="AC27" s="1268"/>
      <c r="AD27" s="50"/>
      <c r="AE27" s="2">
        <f t="shared" si="9"/>
        <v>11</v>
      </c>
      <c r="AF27" s="1074" t="s">
        <v>383</v>
      </c>
      <c r="AG27" s="1095">
        <v>0</v>
      </c>
      <c r="AH27" s="1270">
        <f>+'[85]Lead Sheet'!E18</f>
        <v>2997078.4107154445</v>
      </c>
      <c r="AI27" s="1282">
        <f>AH27-AG27</f>
        <v>2997078.4107154445</v>
      </c>
      <c r="AJ27" s="1032"/>
      <c r="AK27" s="303">
        <f t="shared" si="10"/>
        <v>11</v>
      </c>
      <c r="AL27" s="308" t="s">
        <v>644</v>
      </c>
      <c r="AM27" s="1096">
        <f>SUM(AM24:AM26)</f>
        <v>0</v>
      </c>
      <c r="AN27" s="1287">
        <f>SUM(AN24:AN26)</f>
        <v>0</v>
      </c>
      <c r="AO27" s="1287">
        <f>SUM(AO24:AO26)</f>
        <v>0</v>
      </c>
      <c r="AP27" s="3"/>
      <c r="AQ27" s="2">
        <f t="shared" si="24"/>
        <v>11</v>
      </c>
      <c r="AT27" s="996"/>
      <c r="AU27" s="996"/>
      <c r="AV27" s="3"/>
      <c r="AW27" s="303">
        <v>11</v>
      </c>
      <c r="AX27" s="308" t="s">
        <v>494</v>
      </c>
      <c r="AY27" s="1096">
        <f>SUM(AY24:AY26)</f>
        <v>0</v>
      </c>
      <c r="AZ27" s="1287">
        <f>SUM(AZ24:AZ26)</f>
        <v>15672262.704396689</v>
      </c>
      <c r="BA27" s="1287">
        <f>SUM(BA24:BA26)</f>
        <v>15672262.704396689</v>
      </c>
      <c r="BB27" s="3"/>
      <c r="BC27" s="2">
        <f t="shared" si="3"/>
        <v>11</v>
      </c>
      <c r="BD27" s="1047" t="s">
        <v>262</v>
      </c>
      <c r="BE27" s="1032"/>
      <c r="BF27" s="1032"/>
      <c r="BG27" s="1032"/>
      <c r="BH27" s="3"/>
      <c r="BI27" s="2"/>
      <c r="BJ27" s="296"/>
      <c r="BK27" s="4"/>
      <c r="BL27" s="4"/>
      <c r="BM27" s="4"/>
      <c r="BN27" s="3"/>
      <c r="BO27" s="2">
        <f t="shared" si="12"/>
        <v>11</v>
      </c>
      <c r="BP27" s="1059"/>
      <c r="BQ27" s="1079"/>
      <c r="BR27" s="1291"/>
      <c r="BS27" s="1291"/>
      <c r="BT27" s="3"/>
      <c r="BU27" s="2"/>
      <c r="BV27" s="52"/>
      <c r="BW27" s="50"/>
      <c r="BX27" s="50"/>
      <c r="BY27" s="50"/>
      <c r="BZ27" s="3"/>
      <c r="CA27" s="2"/>
      <c r="CB27" s="52"/>
      <c r="CC27" s="50"/>
      <c r="CD27" s="50"/>
      <c r="CE27" s="50"/>
      <c r="CF27" s="50"/>
      <c r="CG27" s="3"/>
      <c r="CH27" s="50"/>
      <c r="CI27" s="3"/>
      <c r="CJ27" s="3"/>
      <c r="CK27" s="3"/>
      <c r="CL27" s="50"/>
      <c r="CM27" s="943"/>
      <c r="CN27" s="50"/>
      <c r="CO27" s="50"/>
      <c r="CP27" s="50"/>
      <c r="CQ27" s="50"/>
      <c r="CR27" s="50"/>
      <c r="CS27" s="2">
        <f t="shared" si="14"/>
        <v>11</v>
      </c>
      <c r="CT27" s="290" t="str">
        <f>CT20</f>
        <v>WILD HORSE EXPANSION DEFFRED - UE-090704</v>
      </c>
      <c r="CU27" s="291">
        <f>'[92]Lead Sheet'!$C$24</f>
        <v>582051.32000000007</v>
      </c>
      <c r="CV27" s="291">
        <f>'[92]Lead Sheet'!$D$24</f>
        <v>0</v>
      </c>
      <c r="CW27" s="291">
        <f>+CV27-CU27</f>
        <v>-582051.32000000007</v>
      </c>
      <c r="CX27" s="50"/>
      <c r="CY27" s="2"/>
      <c r="CZ27" s="50"/>
      <c r="DA27" s="62"/>
      <c r="DB27" s="62"/>
      <c r="DC27" s="62"/>
      <c r="DD27" s="50"/>
      <c r="DE27" s="2"/>
      <c r="DF27" s="50"/>
      <c r="DG27" s="50"/>
      <c r="DH27" s="50"/>
      <c r="DI27" s="4"/>
      <c r="DJ27" s="50"/>
      <c r="DK27" s="2">
        <f t="shared" ref="DK27:DK39" si="35">DK26+1</f>
        <v>11</v>
      </c>
      <c r="DL27" s="50" t="s">
        <v>483</v>
      </c>
      <c r="DM27" s="58">
        <f>SUM(DM18:DM26)</f>
        <v>6269563.7216666657</v>
      </c>
      <c r="DN27" s="1258">
        <f>SUM(DN18:DN26)</f>
        <v>3414942.5968333324</v>
      </c>
      <c r="DO27" s="1258">
        <f>SUM(DO18:DO26)</f>
        <v>-2854621.1248333333</v>
      </c>
      <c r="DP27" s="50"/>
      <c r="DQ27" s="2"/>
      <c r="DR27" s="50"/>
      <c r="DS27" s="50"/>
      <c r="DT27" s="50"/>
      <c r="DU27" s="50"/>
      <c r="DV27" s="311"/>
      <c r="DW27" s="2"/>
      <c r="DX27" s="52"/>
      <c r="DY27" s="50"/>
      <c r="DZ27" s="50"/>
      <c r="EA27" s="50"/>
      <c r="EB27" s="311"/>
      <c r="EC27" s="2">
        <f t="shared" si="20"/>
        <v>11</v>
      </c>
      <c r="ED27" s="265" t="s">
        <v>424</v>
      </c>
      <c r="EE27" s="1097">
        <f>'Bridge Prod Adj'!C16</f>
        <v>12300477.387538467</v>
      </c>
      <c r="EF27" s="1312">
        <f>-EE27*$EF$15</f>
        <v>-217226.43066392944</v>
      </c>
      <c r="EG27" s="1312">
        <f>SUM(EE27:EF27)</f>
        <v>12083250.956874536</v>
      </c>
      <c r="EK27" s="2">
        <f t="shared" si="21"/>
        <v>11</v>
      </c>
      <c r="EL27" s="55">
        <v>41122</v>
      </c>
      <c r="EM27" s="56">
        <f>+'[81]Lead Sheet'!C22</f>
        <v>1704899.0816506655</v>
      </c>
      <c r="EN27" s="56">
        <f>+'[81]Lead Sheet'!D22</f>
        <v>1687368.5337316003</v>
      </c>
      <c r="EO27" s="56">
        <f t="shared" si="5"/>
        <v>-17530.547919065226</v>
      </c>
      <c r="EP27" s="56">
        <f t="shared" si="1"/>
        <v>-16321</v>
      </c>
      <c r="EQ27" s="510"/>
      <c r="ER27" s="3"/>
      <c r="ES27" s="3"/>
      <c r="ET27" s="3"/>
      <c r="EU27" s="3"/>
      <c r="EV27" s="3"/>
    </row>
    <row r="28" spans="1:153" s="425" customFormat="1" ht="14.25" thickTop="1" thickBot="1">
      <c r="A28" s="2">
        <f t="shared" si="2"/>
        <v>12</v>
      </c>
      <c r="B28" s="49" t="s">
        <v>113</v>
      </c>
      <c r="C28" s="56">
        <f>'Pwr Csts'!H30</f>
        <v>24051167.339999989</v>
      </c>
      <c r="D28" s="1259">
        <f>'Pwr Csts'!O30</f>
        <v>-14693974.09624677</v>
      </c>
      <c r="E28" s="1259">
        <f t="shared" si="26"/>
        <v>-38745141.43624676</v>
      </c>
      <c r="F28" s="51"/>
      <c r="G28" s="2"/>
      <c r="H28" s="1098"/>
      <c r="I28" s="62"/>
      <c r="J28" s="1033"/>
      <c r="K28" s="62"/>
      <c r="L28" s="62"/>
      <c r="M28" s="2">
        <f t="shared" si="6"/>
        <v>12</v>
      </c>
      <c r="N28" s="1074" t="s">
        <v>384</v>
      </c>
      <c r="O28" s="1099">
        <f>'[83]Lead Sheet'!$D$25</f>
        <v>2373346.4791199453</v>
      </c>
      <c r="P28" s="1271">
        <f>'[83]Lead Sheet'!$E$25</f>
        <v>4569870.282800002</v>
      </c>
      <c r="Q28" s="1254">
        <f>P28-O28</f>
        <v>2196523.8036800567</v>
      </c>
      <c r="R28" s="3"/>
      <c r="S28" s="2">
        <f t="shared" si="7"/>
        <v>12</v>
      </c>
      <c r="T28" s="1075" t="s">
        <v>384</v>
      </c>
      <c r="U28" s="1086">
        <v>0</v>
      </c>
      <c r="V28" s="1086">
        <f>+'[84]Lead Sheet'!$E$21</f>
        <v>1379146.4099157294</v>
      </c>
      <c r="W28" s="1032">
        <f>V28-U28</f>
        <v>1379146.4099157294</v>
      </c>
      <c r="X28" s="3"/>
      <c r="Y28" s="2">
        <f t="shared" si="8"/>
        <v>12</v>
      </c>
      <c r="Z28" s="307" t="s">
        <v>489</v>
      </c>
      <c r="AA28" s="1100">
        <f>AA21+AA26</f>
        <v>0</v>
      </c>
      <c r="AB28" s="1277">
        <f t="shared" ref="AB28:AC28" si="36">AB21+AB26</f>
        <v>1744437.9594125615</v>
      </c>
      <c r="AC28" s="1277">
        <f t="shared" si="36"/>
        <v>1744437.9594125615</v>
      </c>
      <c r="AD28" s="50"/>
      <c r="AE28" s="2">
        <f>AE27+1</f>
        <v>12</v>
      </c>
      <c r="AF28" s="1074" t="s">
        <v>384</v>
      </c>
      <c r="AG28" s="1095">
        <v>0</v>
      </c>
      <c r="AH28" s="1270">
        <f>+'[85]Lead Sheet'!E19</f>
        <v>335811.66631202359</v>
      </c>
      <c r="AI28" s="1282">
        <f>AH28-AG28</f>
        <v>335811.66631202359</v>
      </c>
      <c r="AJ28" s="1032"/>
      <c r="AK28" s="303"/>
      <c r="AL28" s="1046"/>
      <c r="AM28" s="1032"/>
      <c r="AN28" s="1032"/>
      <c r="AO28" s="1032"/>
      <c r="AP28" s="3"/>
      <c r="AQ28" s="2">
        <f t="shared" si="24"/>
        <v>12</v>
      </c>
      <c r="AT28" s="996"/>
      <c r="AU28" s="996"/>
      <c r="AV28" s="3"/>
      <c r="AW28" s="59"/>
      <c r="AX28" s="64"/>
      <c r="AY28" s="64"/>
      <c r="AZ28" s="64"/>
      <c r="BA28" s="1212"/>
      <c r="BB28" s="3"/>
      <c r="BC28" s="2">
        <f t="shared" si="3"/>
        <v>12</v>
      </c>
      <c r="BD28" s="1059" t="s">
        <v>238</v>
      </c>
      <c r="BE28" s="1032">
        <f>'[98]Lead Sheet'!$D$24</f>
        <v>203596.64</v>
      </c>
      <c r="BF28" s="1032"/>
      <c r="BG28" s="1032">
        <f>+BF28-BE28</f>
        <v>-203596.64</v>
      </c>
      <c r="BH28" s="3"/>
      <c r="BI28" s="2"/>
      <c r="BJ28" s="296"/>
      <c r="BK28" s="1033"/>
      <c r="BL28" s="1033"/>
      <c r="BM28" s="1033"/>
      <c r="BN28" s="3"/>
      <c r="BO28" s="2">
        <f t="shared" si="12"/>
        <v>12</v>
      </c>
      <c r="BP28" s="1047" t="s">
        <v>883</v>
      </c>
      <c r="BQ28" s="510"/>
      <c r="BR28" s="997"/>
      <c r="BS28" s="997"/>
      <c r="BT28" s="3"/>
      <c r="BU28" s="2"/>
      <c r="BV28" s="52"/>
      <c r="BW28" s="50"/>
      <c r="BX28" s="3"/>
      <c r="BY28" s="50"/>
      <c r="BZ28" s="3"/>
      <c r="CA28" s="2"/>
      <c r="CB28" s="52"/>
      <c r="CC28" s="50"/>
      <c r="CD28" s="3"/>
      <c r="CE28" s="50"/>
      <c r="CF28" s="50"/>
      <c r="CG28" s="3"/>
      <c r="CH28" s="3"/>
      <c r="CI28" s="3"/>
      <c r="CJ28" s="3"/>
      <c r="CK28" s="3"/>
      <c r="CL28" s="50"/>
      <c r="CM28" s="943"/>
      <c r="CN28" s="50"/>
      <c r="CO28" s="50"/>
      <c r="CP28" s="50"/>
      <c r="CQ28" s="50"/>
      <c r="CR28" s="50"/>
      <c r="CS28" s="2">
        <f t="shared" si="14"/>
        <v>12</v>
      </c>
      <c r="CT28" s="290" t="s">
        <v>497</v>
      </c>
      <c r="CU28" s="1066">
        <f>'[92]Lead Sheet'!$C$25</f>
        <v>1748506</v>
      </c>
      <c r="CV28" s="1066">
        <f>'[92]Lead Sheet'!$D$25</f>
        <v>4496843.075924769</v>
      </c>
      <c r="CW28" s="1066">
        <f>+CV28-CU28</f>
        <v>2748337.075924769</v>
      </c>
      <c r="CX28" s="50"/>
      <c r="CY28" s="2"/>
      <c r="CZ28" s="50"/>
      <c r="DA28" s="62"/>
      <c r="DB28" s="62"/>
      <c r="DC28" s="58"/>
      <c r="DD28" s="50"/>
      <c r="DE28" s="50"/>
      <c r="DF28" s="50"/>
      <c r="DG28" s="50"/>
      <c r="DH28" s="50"/>
      <c r="DI28" s="4"/>
      <c r="DJ28" s="50"/>
      <c r="DK28" s="2">
        <f t="shared" si="35"/>
        <v>12</v>
      </c>
      <c r="DL28" s="50"/>
      <c r="DM28" s="50"/>
      <c r="DN28" s="1257"/>
      <c r="DO28" s="1257"/>
      <c r="DP28" s="50"/>
      <c r="DQ28" s="50"/>
      <c r="DR28" s="50"/>
      <c r="DS28" s="50"/>
      <c r="DT28" s="50"/>
      <c r="DU28" s="50"/>
      <c r="DV28" s="311"/>
      <c r="DW28" s="2"/>
      <c r="DX28" s="52"/>
      <c r="DY28" s="50"/>
      <c r="DZ28" s="3"/>
      <c r="EA28" s="50"/>
      <c r="EB28" s="311"/>
      <c r="EC28" s="2">
        <f t="shared" si="20"/>
        <v>12</v>
      </c>
      <c r="ED28" s="52"/>
      <c r="EE28" s="1072">
        <f>SUM(EE26:EE27)</f>
        <v>121211945.13733733</v>
      </c>
      <c r="EF28" s="1310">
        <f>SUM(EF26:EF27)</f>
        <v>-2140602.9511253783</v>
      </c>
      <c r="EG28" s="1310">
        <f>SUM(EG26:EG27)</f>
        <v>119071342.18621194</v>
      </c>
      <c r="EK28" s="2">
        <f t="shared" si="21"/>
        <v>12</v>
      </c>
      <c r="EL28" s="1101">
        <v>41153</v>
      </c>
      <c r="EM28" s="1102">
        <f>+'[81]Lead Sheet'!C23</f>
        <v>1588780.7083735121</v>
      </c>
      <c r="EN28" s="1102">
        <f>+'[81]Lead Sheet'!D23</f>
        <v>1588077.4348617203</v>
      </c>
      <c r="EO28" s="1102">
        <f t="shared" si="5"/>
        <v>-703.27351179183461</v>
      </c>
      <c r="EP28" s="1102">
        <f t="shared" si="1"/>
        <v>-655</v>
      </c>
      <c r="EQ28" s="510"/>
      <c r="ER28" s="3"/>
      <c r="ES28" s="3"/>
      <c r="ET28" s="3"/>
      <c r="EU28" s="3"/>
      <c r="EV28" s="3"/>
    </row>
    <row r="29" spans="1:153" s="425" customFormat="1" ht="14.25" thickTop="1" thickBot="1">
      <c r="A29" s="2">
        <f t="shared" si="2"/>
        <v>13</v>
      </c>
      <c r="B29" s="49" t="s">
        <v>911</v>
      </c>
      <c r="C29" s="56">
        <f>'Pwr Csts'!H36</f>
        <v>-6326170.4799999995</v>
      </c>
      <c r="D29" s="1259">
        <f>'Pwr Csts'!O36</f>
        <v>-7454710.4884109711</v>
      </c>
      <c r="E29" s="1259">
        <f t="shared" si="26"/>
        <v>-1128540.0084109716</v>
      </c>
      <c r="F29" s="3"/>
      <c r="G29" s="2"/>
      <c r="H29" s="1103"/>
      <c r="I29" s="1104"/>
      <c r="J29" s="1104"/>
      <c r="K29" s="1030"/>
      <c r="L29" s="1030"/>
      <c r="M29" s="2">
        <f t="shared" si="6"/>
        <v>13</v>
      </c>
      <c r="N29" s="1074"/>
      <c r="O29" s="1105">
        <f>SUM(O27:O28)</f>
        <v>16755886.08</v>
      </c>
      <c r="P29" s="1272">
        <f>SUM(P27:P28)</f>
        <v>29062357.122400001</v>
      </c>
      <c r="Q29" s="1272">
        <f>SUM(Q27:Q28)</f>
        <v>12306471.042400002</v>
      </c>
      <c r="R29" s="3"/>
      <c r="S29" s="2">
        <f t="shared" si="7"/>
        <v>13</v>
      </c>
      <c r="T29" s="1075" t="s">
        <v>894</v>
      </c>
      <c r="U29" s="1099"/>
      <c r="V29" s="1099">
        <f>'[84]Lead Sheet'!$E$22</f>
        <v>742617.29764693137</v>
      </c>
      <c r="W29" s="1034">
        <f>V29-U29</f>
        <v>742617.29764693137</v>
      </c>
      <c r="X29" s="3"/>
      <c r="Y29" s="2">
        <f t="shared" si="8"/>
        <v>13</v>
      </c>
      <c r="Z29" s="305"/>
      <c r="AA29" s="1086"/>
      <c r="AB29" s="1270"/>
      <c r="AC29" s="1270"/>
      <c r="AD29" s="4"/>
      <c r="AE29" s="2">
        <f>AE28+1</f>
        <v>13</v>
      </c>
      <c r="AF29" s="1074" t="s">
        <v>894</v>
      </c>
      <c r="AG29" s="1095"/>
      <c r="AH29" s="1270">
        <f>+'[85]Lead Sheet'!E20</f>
        <v>180821.66647570499</v>
      </c>
      <c r="AI29" s="1282">
        <f>AH29-AG29</f>
        <v>180821.66647570499</v>
      </c>
      <c r="AJ29" s="1095"/>
      <c r="AK29" s="303"/>
      <c r="AL29" s="750"/>
      <c r="AM29" s="750"/>
      <c r="AN29" s="750"/>
      <c r="AO29" s="750"/>
      <c r="AP29" s="3"/>
      <c r="AQ29" s="2">
        <f t="shared" si="24"/>
        <v>13</v>
      </c>
      <c r="AR29" s="1074"/>
      <c r="AS29" s="1087"/>
      <c r="AT29" s="1269"/>
      <c r="AU29" s="1251"/>
      <c r="AV29" s="3"/>
      <c r="AW29" s="64"/>
      <c r="AX29" s="750"/>
      <c r="AY29" s="750"/>
      <c r="AZ29" s="750"/>
      <c r="BA29" s="750"/>
      <c r="BB29" s="3"/>
      <c r="BC29" s="2">
        <f t="shared" si="3"/>
        <v>13</v>
      </c>
      <c r="BD29" s="1059" t="s">
        <v>18</v>
      </c>
      <c r="BE29" s="1032"/>
      <c r="BF29" s="1032"/>
      <c r="BG29" s="1032">
        <f>+BF29-BE29</f>
        <v>0</v>
      </c>
      <c r="BH29" s="3"/>
      <c r="BI29" s="2"/>
      <c r="BJ29" s="296"/>
      <c r="BK29" s="4"/>
      <c r="BL29" s="4"/>
      <c r="BM29" s="4"/>
      <c r="BN29" s="3"/>
      <c r="BO29" s="2">
        <f t="shared" si="12"/>
        <v>13</v>
      </c>
      <c r="BP29" s="1059" t="s">
        <v>884</v>
      </c>
      <c r="BQ29" s="1054">
        <f>'[89]Lead Sheet'!C25</f>
        <v>0</v>
      </c>
      <c r="BR29" s="1265">
        <f>'[89]Lead Sheet'!D25</f>
        <v>0</v>
      </c>
      <c r="BS29" s="1265">
        <f>BR29-BQ29</f>
        <v>0</v>
      </c>
      <c r="BT29" s="3"/>
      <c r="BU29" s="2"/>
      <c r="BV29" s="52"/>
      <c r="BW29" s="50"/>
      <c r="BX29" s="3"/>
      <c r="BY29" s="4"/>
      <c r="BZ29" s="3"/>
      <c r="CA29" s="2"/>
      <c r="CB29" s="52"/>
      <c r="CC29" s="50"/>
      <c r="CD29" s="3"/>
      <c r="CE29" s="4"/>
      <c r="CF29" s="4"/>
      <c r="CG29" s="50"/>
      <c r="CH29" s="50"/>
      <c r="CI29" s="50"/>
      <c r="CJ29" s="50"/>
      <c r="CK29" s="50"/>
      <c r="CL29" s="4"/>
      <c r="CM29" s="943" t="s">
        <v>1</v>
      </c>
      <c r="CN29" s="4"/>
      <c r="CO29" s="949"/>
      <c r="CP29" s="4"/>
      <c r="CQ29" s="4"/>
      <c r="CR29" s="4"/>
      <c r="CS29" s="2">
        <f t="shared" si="14"/>
        <v>13</v>
      </c>
      <c r="CT29" s="50" t="s">
        <v>484</v>
      </c>
      <c r="CU29" s="948">
        <f>SUM(CU25:CU28)</f>
        <v>5562460.4199999999</v>
      </c>
      <c r="CV29" s="948">
        <f>SUM(CV25:CV28)</f>
        <v>7381895.075924769</v>
      </c>
      <c r="CW29" s="948">
        <f>SUM(CW25:CW28)</f>
        <v>1819434.6559247691</v>
      </c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2">
        <f t="shared" si="35"/>
        <v>13</v>
      </c>
      <c r="DL29" s="292" t="s">
        <v>231</v>
      </c>
      <c r="DM29" s="50"/>
      <c r="DN29" s="1257"/>
      <c r="DO29" s="1257"/>
      <c r="DP29" s="4"/>
      <c r="DQ29" s="4"/>
      <c r="DR29" s="50"/>
      <c r="DS29" s="50"/>
      <c r="DT29" s="50"/>
      <c r="DU29" s="50"/>
      <c r="DV29" s="311"/>
      <c r="DW29" s="2"/>
      <c r="DX29" s="52"/>
      <c r="DY29" s="50"/>
      <c r="DZ29" s="3"/>
      <c r="EA29" s="4"/>
      <c r="EB29" s="311"/>
      <c r="EC29" s="2">
        <f t="shared" si="20"/>
        <v>13</v>
      </c>
      <c r="ED29" s="1211" t="s">
        <v>425</v>
      </c>
      <c r="EE29" s="1071"/>
      <c r="EF29" s="1311"/>
      <c r="EG29" s="1311"/>
      <c r="EK29" s="2">
        <f t="shared" si="21"/>
        <v>13</v>
      </c>
      <c r="EL29" s="55" t="s">
        <v>25</v>
      </c>
      <c r="EM29" s="966">
        <f>SUM(EM17:EM28)</f>
        <v>22644081.726404373</v>
      </c>
      <c r="EN29" s="966">
        <f>SUM(EN17:EN28)</f>
        <v>22522099.780667566</v>
      </c>
      <c r="EO29" s="966">
        <f>SUM(EO17:EO28)</f>
        <v>-121981.94573680055</v>
      </c>
      <c r="EP29" s="966">
        <f>SUM(EP17:EP28)</f>
        <v>-113565</v>
      </c>
      <c r="EQ29" s="510"/>
      <c r="ER29" s="3"/>
      <c r="ES29" s="3"/>
      <c r="ET29" s="3"/>
      <c r="EU29" s="3"/>
      <c r="EV29" s="3"/>
    </row>
    <row r="30" spans="1:153" s="425" customFormat="1" ht="14.25" thickTop="1" thickBot="1">
      <c r="A30" s="2">
        <f t="shared" si="2"/>
        <v>14</v>
      </c>
      <c r="B30" s="49" t="s">
        <v>108</v>
      </c>
      <c r="C30" s="1106">
        <f>SUM(C19:C29)</f>
        <v>967845093.71000004</v>
      </c>
      <c r="D30" s="1262">
        <f>SUM(D19:D29)</f>
        <v>832124098.84682465</v>
      </c>
      <c r="E30" s="1262">
        <f>SUM(E19:E29)</f>
        <v>-135720994.86317557</v>
      </c>
      <c r="F30" s="51"/>
      <c r="G30" s="2"/>
      <c r="H30" s="4"/>
      <c r="I30" s="4"/>
      <c r="J30" s="4"/>
      <c r="K30" s="4"/>
      <c r="L30" s="3"/>
      <c r="M30" s="2"/>
      <c r="N30" s="1074"/>
      <c r="O30" s="1086"/>
      <c r="P30" s="1086"/>
      <c r="Q30" s="1032"/>
      <c r="R30" s="3"/>
      <c r="S30" s="2">
        <f t="shared" si="7"/>
        <v>14</v>
      </c>
      <c r="T30" s="307" t="s">
        <v>751</v>
      </c>
      <c r="U30" s="1105">
        <f t="shared" ref="U30:W30" si="37">SUM(U27:U29)</f>
        <v>0</v>
      </c>
      <c r="V30" s="1105">
        <f t="shared" si="37"/>
        <v>9936485.9230248183</v>
      </c>
      <c r="W30" s="1105">
        <f t="shared" si="37"/>
        <v>9936485.9230248183</v>
      </c>
      <c r="X30" s="3"/>
      <c r="Y30" s="2">
        <f t="shared" si="8"/>
        <v>14</v>
      </c>
      <c r="Z30" s="308"/>
      <c r="AA30" s="1086"/>
      <c r="AB30" s="1270"/>
      <c r="AC30" s="1251"/>
      <c r="AD30" s="50"/>
      <c r="AE30" s="2">
        <f t="shared" ref="AE30" si="38">AE29+1</f>
        <v>14</v>
      </c>
      <c r="AF30" s="9" t="s">
        <v>726</v>
      </c>
      <c r="AG30" s="1107">
        <f>SUM(AG27:AG29)</f>
        <v>0</v>
      </c>
      <c r="AH30" s="1272">
        <f t="shared" ref="AH30:AI30" si="39">SUM(AH27:AH29)</f>
        <v>3513711.7435031729</v>
      </c>
      <c r="AI30" s="1283">
        <f t="shared" si="39"/>
        <v>3513711.7435031729</v>
      </c>
      <c r="AJ30" s="1032"/>
      <c r="AK30" s="303"/>
      <c r="AL30" s="1074"/>
      <c r="AM30" s="1032"/>
      <c r="AN30" s="1032"/>
      <c r="AO30" s="1032"/>
      <c r="AP30" s="3"/>
      <c r="AQ30" s="2">
        <f t="shared" si="24"/>
        <v>14</v>
      </c>
      <c r="AR30" s="1046" t="s">
        <v>499</v>
      </c>
      <c r="AS30" s="1087"/>
      <c r="AT30" s="1269"/>
      <c r="AU30" s="1251"/>
      <c r="AV30" s="3"/>
      <c r="AW30" s="1213"/>
      <c r="AX30" s="1213"/>
      <c r="AY30" s="64"/>
      <c r="AZ30" s="64"/>
      <c r="BA30" s="64"/>
      <c r="BB30" s="3"/>
      <c r="BC30" s="2">
        <f t="shared" si="3"/>
        <v>14</v>
      </c>
      <c r="BD30" s="1059" t="s">
        <v>222</v>
      </c>
      <c r="BE30" s="1034"/>
      <c r="BF30" s="1034"/>
      <c r="BG30" s="1034">
        <f>+BF30-BE30</f>
        <v>0</v>
      </c>
      <c r="BH30" s="3"/>
      <c r="BI30" s="2"/>
      <c r="BJ30" s="296"/>
      <c r="BK30" s="4"/>
      <c r="BL30" s="4"/>
      <c r="BM30" s="4"/>
      <c r="BN30" s="3"/>
      <c r="BO30" s="2">
        <f t="shared" si="12"/>
        <v>14</v>
      </c>
      <c r="BP30" s="1059" t="s">
        <v>885</v>
      </c>
      <c r="BQ30" s="1054">
        <f>'[89]Lead Sheet'!C26</f>
        <v>0</v>
      </c>
      <c r="BR30" s="1265">
        <f>'[89]Lead Sheet'!D26</f>
        <v>0</v>
      </c>
      <c r="BS30" s="1251">
        <f t="shared" ref="BS30:BS31" si="40">BR30-BQ30</f>
        <v>0</v>
      </c>
      <c r="BT30" s="3"/>
      <c r="BU30" s="2"/>
      <c r="BV30" s="53"/>
      <c r="BW30" s="50"/>
      <c r="BX30" s="3"/>
      <c r="BY30" s="50"/>
      <c r="BZ30" s="3"/>
      <c r="CA30" s="2"/>
      <c r="CB30" s="53"/>
      <c r="CC30" s="50"/>
      <c r="CD30" s="3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949"/>
      <c r="CP30" s="50"/>
      <c r="CQ30" s="50"/>
      <c r="CR30" s="50"/>
      <c r="CS30" s="2"/>
      <c r="CT30" s="4"/>
      <c r="CU30" s="62"/>
      <c r="CV30" s="62"/>
      <c r="CW30" s="62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2">
        <f t="shared" si="35"/>
        <v>14</v>
      </c>
      <c r="DL30" s="290" t="s">
        <v>481</v>
      </c>
      <c r="DM30" s="58">
        <f>'[95]Lead Sheet'!C27</f>
        <v>958333.38000000012</v>
      </c>
      <c r="DN30" s="1258">
        <f>'[95]Lead Sheet'!D27</f>
        <v>500000.00000000006</v>
      </c>
      <c r="DO30" s="1258">
        <f>DN30-DM30</f>
        <v>-458333.38000000006</v>
      </c>
      <c r="DP30" s="50"/>
      <c r="DQ30" s="50"/>
      <c r="DR30" s="50"/>
      <c r="DS30" s="50"/>
      <c r="DT30" s="50"/>
      <c r="DU30" s="50"/>
      <c r="DV30" s="311"/>
      <c r="DW30" s="2"/>
      <c r="DX30" s="53"/>
      <c r="DY30" s="50"/>
      <c r="DZ30" s="3"/>
      <c r="EA30" s="50"/>
      <c r="EB30" s="311"/>
      <c r="EC30" s="2">
        <f t="shared" si="20"/>
        <v>14</v>
      </c>
      <c r="ED30" s="265" t="s">
        <v>448</v>
      </c>
      <c r="EE30" s="1033">
        <f>BX17</f>
        <v>0</v>
      </c>
      <c r="EF30" s="1259">
        <f>-EE30*$EF$15</f>
        <v>0</v>
      </c>
      <c r="EG30" s="1259">
        <f>SUM(EE30:EF30)</f>
        <v>0</v>
      </c>
      <c r="EK30" s="2"/>
      <c r="EL30" s="67"/>
      <c r="EM30" s="3"/>
      <c r="EN30" s="3"/>
      <c r="EO30" s="3"/>
      <c r="EP30" s="3"/>
      <c r="EQ30" s="510"/>
      <c r="ER30" s="3"/>
      <c r="ES30" s="3"/>
      <c r="ET30" s="3"/>
      <c r="EU30" s="3"/>
      <c r="EV30" s="3"/>
    </row>
    <row r="31" spans="1:153" s="425" customFormat="1" ht="13.5" thickTop="1">
      <c r="A31" s="943"/>
      <c r="B31" s="49"/>
      <c r="C31" s="56"/>
      <c r="D31" s="56"/>
      <c r="E31" s="56"/>
      <c r="F31" s="51"/>
      <c r="G31" s="2"/>
      <c r="H31" s="4"/>
      <c r="I31" s="4"/>
      <c r="J31" s="4"/>
      <c r="K31" s="4"/>
      <c r="L31" s="3"/>
      <c r="M31" s="943"/>
      <c r="N31" s="1047"/>
      <c r="O31" s="1086"/>
      <c r="P31" s="1086"/>
      <c r="Q31" s="1032"/>
      <c r="R31" s="3"/>
      <c r="S31" s="2"/>
      <c r="T31" s="1075"/>
      <c r="U31" s="1086"/>
      <c r="V31" s="1086"/>
      <c r="W31" s="1032"/>
      <c r="X31" s="3"/>
      <c r="Y31" s="2">
        <f t="shared" si="8"/>
        <v>15</v>
      </c>
      <c r="Z31" s="1208" t="s">
        <v>490</v>
      </c>
      <c r="AA31" s="1086"/>
      <c r="AB31" s="1270"/>
      <c r="AC31" s="1251"/>
      <c r="AD31" s="50"/>
      <c r="AE31" s="2"/>
      <c r="AF31" s="1074"/>
      <c r="AG31" s="1095"/>
      <c r="AH31" s="1086"/>
      <c r="AI31" s="1032"/>
      <c r="AJ31" s="1032"/>
      <c r="AK31" s="303"/>
      <c r="AL31" s="1032"/>
      <c r="AM31" s="1032"/>
      <c r="AN31" s="1032"/>
      <c r="AO31" s="1032"/>
      <c r="AP31" s="3"/>
      <c r="AQ31" s="2">
        <f t="shared" si="24"/>
        <v>15</v>
      </c>
      <c r="AR31" s="1057" t="s">
        <v>451</v>
      </c>
      <c r="AS31" s="1086">
        <f>'[86]Lead Sheet'!$D$26</f>
        <v>0</v>
      </c>
      <c r="AT31" s="1270">
        <f>'[86]Lead Sheet'!$E$26</f>
        <v>1855149.3928615388</v>
      </c>
      <c r="AU31" s="1251">
        <f>AT31-AS31</f>
        <v>1855149.3928615388</v>
      </c>
      <c r="AV31" s="3"/>
      <c r="AW31" s="64"/>
      <c r="AX31" s="64"/>
      <c r="AY31" s="64"/>
      <c r="AZ31" s="64"/>
      <c r="BA31" s="1214"/>
      <c r="BB31" s="3"/>
      <c r="BC31" s="2">
        <f t="shared" si="3"/>
        <v>15</v>
      </c>
      <c r="BD31" s="1079" t="s">
        <v>263</v>
      </c>
      <c r="BE31" s="60">
        <f>SUM(BE28:BE30)</f>
        <v>203596.64</v>
      </c>
      <c r="BF31" s="60">
        <f>SUM(BF28:BF30)</f>
        <v>0</v>
      </c>
      <c r="BG31" s="60">
        <f>SUM(BG28:BG30)</f>
        <v>-203596.64</v>
      </c>
      <c r="BH31" s="3"/>
      <c r="BI31" s="2"/>
      <c r="BJ31" s="1108"/>
      <c r="BK31" s="4"/>
      <c r="BL31" s="4"/>
      <c r="BM31" s="4"/>
      <c r="BN31" s="3"/>
      <c r="BO31" s="2">
        <f t="shared" si="12"/>
        <v>15</v>
      </c>
      <c r="BP31" s="1059" t="s">
        <v>881</v>
      </c>
      <c r="BQ31" s="1054">
        <f>'[89]Lead Sheet'!C27</f>
        <v>0</v>
      </c>
      <c r="BR31" s="1265">
        <f>'[89]Lead Sheet'!D27</f>
        <v>0</v>
      </c>
      <c r="BS31" s="1251">
        <f t="shared" si="40"/>
        <v>0</v>
      </c>
      <c r="BT31" s="3"/>
      <c r="BU31" s="4"/>
      <c r="BV31" s="4"/>
      <c r="BW31" s="1215"/>
      <c r="BX31" s="4"/>
      <c r="BY31" s="49"/>
      <c r="BZ31" s="3"/>
      <c r="CA31" s="4"/>
      <c r="CB31" s="4"/>
      <c r="CC31" s="1215"/>
      <c r="CD31" s="4"/>
      <c r="CE31" s="49"/>
      <c r="CF31" s="49"/>
      <c r="CG31" s="50"/>
      <c r="CH31" s="50"/>
      <c r="CI31" s="50"/>
      <c r="CJ31" s="50"/>
      <c r="CK31" s="50"/>
      <c r="CL31" s="49"/>
      <c r="CM31" s="49"/>
      <c r="CN31" s="49"/>
      <c r="CO31" s="49"/>
      <c r="CP31" s="49"/>
      <c r="CQ31" s="49"/>
      <c r="CR31" s="49"/>
      <c r="CS31" s="2"/>
      <c r="CT31" s="50"/>
      <c r="CU31" s="62"/>
      <c r="CV31" s="62"/>
      <c r="CW31" s="58"/>
      <c r="CX31" s="49"/>
      <c r="CY31" s="49"/>
      <c r="CZ31" s="49"/>
      <c r="DA31" s="49"/>
      <c r="DB31" s="49"/>
      <c r="DC31" s="49"/>
      <c r="DD31" s="49"/>
      <c r="DE31" s="49"/>
      <c r="DF31" s="49"/>
      <c r="DG31" s="49"/>
      <c r="DH31" s="49"/>
      <c r="DI31" s="49"/>
      <c r="DJ31" s="49"/>
      <c r="DK31" s="2">
        <f t="shared" si="35"/>
        <v>15</v>
      </c>
      <c r="DL31" s="290" t="s">
        <v>463</v>
      </c>
      <c r="DM31" s="62">
        <f>'[95]Lead Sheet'!C28</f>
        <v>180951.11999999997</v>
      </c>
      <c r="DN31" s="1297">
        <f>'[95]Lead Sheet'!D28</f>
        <v>241268.10200000007</v>
      </c>
      <c r="DO31" s="1297">
        <f t="shared" ref="DO31:DO38" si="41">DN31-DM31</f>
        <v>60316.982000000105</v>
      </c>
      <c r="DP31" s="49"/>
      <c r="DQ31" s="49"/>
      <c r="DR31" s="50"/>
      <c r="DS31" s="50"/>
      <c r="DT31" s="50"/>
      <c r="DU31" s="1030"/>
      <c r="DV31" s="311"/>
      <c r="DW31" s="4"/>
      <c r="DX31" s="4"/>
      <c r="DY31" s="1215"/>
      <c r="DZ31" s="4"/>
      <c r="EA31" s="49"/>
      <c r="EB31" s="311"/>
      <c r="EC31" s="2">
        <f t="shared" si="20"/>
        <v>15</v>
      </c>
      <c r="ED31" s="265" t="s">
        <v>152</v>
      </c>
      <c r="EE31" s="1097">
        <f>K20</f>
        <v>1737888.78935</v>
      </c>
      <c r="EF31" s="1312">
        <f>-EE31*$EF$15</f>
        <v>-30691.116019921014</v>
      </c>
      <c r="EG31" s="1312">
        <f>SUM(EE31:EF31)</f>
        <v>1707197.6733300791</v>
      </c>
      <c r="EK31" s="2"/>
      <c r="EL31" s="67"/>
      <c r="EM31" s="3"/>
      <c r="EN31" s="3"/>
      <c r="EO31" s="3"/>
      <c r="EP31" s="3"/>
      <c r="EQ31" s="510"/>
      <c r="ER31" s="3"/>
      <c r="ES31" s="3"/>
      <c r="ET31" s="3"/>
      <c r="EU31" s="3"/>
      <c r="EV31" s="3"/>
    </row>
    <row r="32" spans="1:153" s="425" customFormat="1" ht="13.5" thickBot="1">
      <c r="A32" s="943"/>
      <c r="B32" s="1033"/>
      <c r="C32" s="1033"/>
      <c r="D32" s="1033"/>
      <c r="E32" s="1033"/>
      <c r="F32" s="51"/>
      <c r="G32" s="2"/>
      <c r="H32" s="4"/>
      <c r="I32" s="4"/>
      <c r="J32" s="4"/>
      <c r="K32" s="4"/>
      <c r="L32" s="3"/>
      <c r="M32" s="943"/>
      <c r="N32" s="1079"/>
      <c r="O32" s="1086"/>
      <c r="P32" s="1086"/>
      <c r="Q32" s="1032"/>
      <c r="R32" s="3"/>
      <c r="S32" s="943"/>
      <c r="T32" s="1336"/>
      <c r="U32" s="1336"/>
      <c r="V32" s="1336"/>
      <c r="W32" s="1336"/>
      <c r="X32" s="3"/>
      <c r="Y32" s="2">
        <f t="shared" si="8"/>
        <v>16</v>
      </c>
      <c r="Z32" s="1206" t="s">
        <v>724</v>
      </c>
      <c r="AA32" s="1086"/>
      <c r="AB32" s="1270"/>
      <c r="AC32" s="1251"/>
      <c r="AD32" s="50"/>
      <c r="AE32" s="943"/>
      <c r="AF32" s="1109"/>
      <c r="AG32" s="1095"/>
      <c r="AH32" s="1095"/>
      <c r="AI32" s="1032"/>
      <c r="AJ32" s="1032"/>
      <c r="AK32" s="303"/>
      <c r="AL32" s="1032"/>
      <c r="AM32" s="1032"/>
      <c r="AN32" s="1032"/>
      <c r="AO32" s="1032"/>
      <c r="AP32" s="3"/>
      <c r="AQ32" s="2">
        <f t="shared" si="24"/>
        <v>16</v>
      </c>
      <c r="AR32" s="1057" t="s">
        <v>759</v>
      </c>
      <c r="AS32" s="1086">
        <f>'[86]Lead Sheet'!$D$27</f>
        <v>0</v>
      </c>
      <c r="AT32" s="1270">
        <f>'[86]Lead Sheet'!$E$27</f>
        <v>1144338.9415384615</v>
      </c>
      <c r="AU32" s="1251">
        <f>AT32-AS32</f>
        <v>1144338.9415384615</v>
      </c>
      <c r="AV32" s="3"/>
      <c r="AW32" s="64"/>
      <c r="AX32" s="64"/>
      <c r="AY32" s="64"/>
      <c r="AZ32" s="64"/>
      <c r="BA32" s="1216"/>
      <c r="BB32" s="3"/>
      <c r="BC32" s="2">
        <f t="shared" si="3"/>
        <v>16</v>
      </c>
      <c r="BD32" s="3"/>
      <c r="BE32" s="3"/>
      <c r="BF32" s="3"/>
      <c r="BG32" s="3"/>
      <c r="BH32" s="3"/>
      <c r="BI32" s="2"/>
      <c r="BJ32" s="297"/>
      <c r="BK32" s="4"/>
      <c r="BL32" s="4"/>
      <c r="BM32" s="4"/>
      <c r="BN32" s="3"/>
      <c r="BO32" s="2">
        <f t="shared" si="12"/>
        <v>16</v>
      </c>
      <c r="BP32" s="1059" t="s">
        <v>886</v>
      </c>
      <c r="BQ32" s="970">
        <f>SUM(BQ29:BQ31)</f>
        <v>0</v>
      </c>
      <c r="BR32" s="1290">
        <f t="shared" ref="BR32:BS32" si="42">SUM(BR29:BR31)</f>
        <v>0</v>
      </c>
      <c r="BS32" s="1290">
        <f t="shared" si="42"/>
        <v>0</v>
      </c>
      <c r="BT32" s="3"/>
      <c r="BU32" s="4"/>
      <c r="BV32" s="4"/>
      <c r="BW32" s="1215"/>
      <c r="BX32" s="4"/>
      <c r="BY32" s="49"/>
      <c r="BZ32" s="3"/>
      <c r="CA32" s="4"/>
      <c r="CB32" s="4"/>
      <c r="CC32" s="1215"/>
      <c r="CD32" s="4"/>
      <c r="CE32" s="49"/>
      <c r="CF32" s="49"/>
      <c r="CG32" s="50"/>
      <c r="CH32" s="50"/>
      <c r="CI32" s="50"/>
      <c r="CJ32" s="50"/>
      <c r="CK32" s="50"/>
      <c r="CL32" s="49"/>
      <c r="CM32" s="49"/>
      <c r="CN32" s="49"/>
      <c r="CO32" s="1217"/>
      <c r="CP32" s="49"/>
      <c r="CQ32" s="49"/>
      <c r="CR32" s="49"/>
      <c r="CS32" s="49"/>
      <c r="CT32" s="49"/>
      <c r="CU32" s="938"/>
      <c r="CV32" s="938"/>
      <c r="CW32" s="938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2">
        <f t="shared" si="35"/>
        <v>16</v>
      </c>
      <c r="DL32" s="290" t="s">
        <v>464</v>
      </c>
      <c r="DM32" s="938">
        <f>'[95]Lead Sheet'!C29</f>
        <v>0</v>
      </c>
      <c r="DN32" s="1299">
        <f>'[95]Lead Sheet'!D29</f>
        <v>0</v>
      </c>
      <c r="DO32" s="1299">
        <f t="shared" si="41"/>
        <v>0</v>
      </c>
      <c r="DP32" s="49"/>
      <c r="DQ32" s="49"/>
      <c r="DR32" s="50"/>
      <c r="DS32" s="50"/>
      <c r="DT32" s="50"/>
      <c r="DU32" s="50"/>
      <c r="DV32" s="311"/>
      <c r="DW32" s="4"/>
      <c r="DX32" s="4"/>
      <c r="DY32" s="1215"/>
      <c r="DZ32" s="4"/>
      <c r="EA32" s="49"/>
      <c r="EB32" s="311"/>
      <c r="EC32" s="2">
        <f t="shared" si="20"/>
        <v>16</v>
      </c>
      <c r="ED32" s="265" t="s">
        <v>426</v>
      </c>
      <c r="EE32" s="1033">
        <f>SUM(EE30:EE31)</f>
        <v>1737888.78935</v>
      </c>
      <c r="EF32" s="1259">
        <f>-EE32*$EF$15</f>
        <v>-30691.116019921014</v>
      </c>
      <c r="EG32" s="1259">
        <f>SUM(EE32:EF32)</f>
        <v>1707197.6733300791</v>
      </c>
      <c r="EK32" s="2"/>
      <c r="EL32" s="67"/>
      <c r="EM32" s="3"/>
      <c r="EN32" s="3"/>
      <c r="EO32" s="3"/>
      <c r="EP32" s="3"/>
      <c r="EQ32" s="510"/>
      <c r="ER32" s="3"/>
      <c r="ES32" s="3"/>
      <c r="ET32" s="3"/>
      <c r="EU32" s="3"/>
      <c r="EV32" s="3"/>
    </row>
    <row r="33" spans="1:152" s="425" customFormat="1" ht="14.25" thickTop="1" thickBot="1">
      <c r="A33" s="943"/>
      <c r="B33" s="1033"/>
      <c r="C33" s="1033"/>
      <c r="D33" s="1033"/>
      <c r="E33" s="1033"/>
      <c r="F33" s="51"/>
      <c r="G33" s="2"/>
      <c r="H33" s="3"/>
      <c r="I33" s="3"/>
      <c r="J33" s="3"/>
      <c r="K33" s="3"/>
      <c r="L33" s="3"/>
      <c r="M33" s="943"/>
      <c r="N33" s="1079"/>
      <c r="O33" s="1086"/>
      <c r="P33" s="1086"/>
      <c r="Q33" s="1032"/>
      <c r="R33" s="3"/>
      <c r="S33" s="943"/>
      <c r="T33" s="1110"/>
      <c r="U33" s="1111"/>
      <c r="V33" s="1054"/>
      <c r="W33" s="1111"/>
      <c r="X33" s="3"/>
      <c r="Y33" s="2">
        <f t="shared" si="8"/>
        <v>17</v>
      </c>
      <c r="Z33" s="308" t="s">
        <v>733</v>
      </c>
      <c r="AA33" s="1053">
        <v>0</v>
      </c>
      <c r="AB33" s="1274">
        <f>+'[97]Lead Sheet'!D26</f>
        <v>10466627.756475372</v>
      </c>
      <c r="AC33" s="1265">
        <f>AB33-AA33</f>
        <v>10466627.756475372</v>
      </c>
      <c r="AD33" s="50"/>
      <c r="AE33" s="943"/>
      <c r="AF33" s="1079"/>
      <c r="AG33" s="1086"/>
      <c r="AH33" s="1086"/>
      <c r="AI33" s="1032"/>
      <c r="AJ33" s="1032"/>
      <c r="AK33" s="303"/>
      <c r="AL33" s="1032"/>
      <c r="AM33" s="1032"/>
      <c r="AN33" s="1032"/>
      <c r="AO33" s="1032"/>
      <c r="AP33" s="3"/>
      <c r="AQ33" s="2">
        <f t="shared" si="24"/>
        <v>17</v>
      </c>
      <c r="AR33" s="1057" t="s">
        <v>659</v>
      </c>
      <c r="AS33" s="1086">
        <f>'[86]Lead Sheet'!$D$28</f>
        <v>0</v>
      </c>
      <c r="AT33" s="1270">
        <f>'[86]Lead Sheet'!$E$28</f>
        <v>57756</v>
      </c>
      <c r="AU33" s="1251">
        <f t="shared" ref="AU33:AU34" si="43">AT33-AS33</f>
        <v>57756</v>
      </c>
      <c r="AV33" s="3"/>
      <c r="AW33" s="64"/>
      <c r="AX33" s="64"/>
      <c r="AY33" s="64"/>
      <c r="AZ33" s="64"/>
      <c r="BA33" s="1216"/>
      <c r="BB33" s="3"/>
      <c r="BC33" s="2">
        <f t="shared" si="3"/>
        <v>17</v>
      </c>
      <c r="BD33" s="3" t="s">
        <v>244</v>
      </c>
      <c r="BE33" s="1112">
        <f>BE25+BE31</f>
        <v>203596.64</v>
      </c>
      <c r="BF33" s="1112">
        <f t="shared" ref="BF33:BG33" si="44">BF25+BF31</f>
        <v>0</v>
      </c>
      <c r="BG33" s="1112">
        <f t="shared" si="44"/>
        <v>-203596.64</v>
      </c>
      <c r="BH33" s="3"/>
      <c r="BI33" s="2" t="s">
        <v>1</v>
      </c>
      <c r="BJ33" s="3"/>
      <c r="BK33" s="1033"/>
      <c r="BL33" s="1033"/>
      <c r="BM33" s="1033"/>
      <c r="BN33" s="3"/>
      <c r="BO33" s="2"/>
      <c r="BP33" s="1059"/>
      <c r="BQ33" s="510"/>
      <c r="BR33" s="510"/>
      <c r="BS33" s="510"/>
      <c r="BT33" s="3"/>
      <c r="BU33" s="59"/>
      <c r="BV33" s="64"/>
      <c r="BW33" s="64"/>
      <c r="BX33" s="64"/>
      <c r="BY33" s="1212"/>
      <c r="BZ33" s="3"/>
      <c r="CA33" s="59"/>
      <c r="CB33" s="64"/>
      <c r="CC33" s="64"/>
      <c r="CD33" s="64"/>
      <c r="CE33" s="1212"/>
      <c r="CF33" s="1212"/>
      <c r="CG33" s="4"/>
      <c r="CH33" s="4"/>
      <c r="CI33" s="4"/>
      <c r="CJ33" s="4"/>
      <c r="CK33" s="4"/>
      <c r="CL33" s="1212"/>
      <c r="CM33" s="1212"/>
      <c r="CN33" s="1212"/>
      <c r="CO33" s="1212"/>
      <c r="CP33" s="1212"/>
      <c r="CQ33" s="1212"/>
      <c r="CR33" s="1212"/>
      <c r="CS33" s="1212"/>
      <c r="CT33" s="1212"/>
      <c r="CU33" s="974"/>
      <c r="CV33" s="974"/>
      <c r="CW33" s="974"/>
      <c r="CX33" s="1212"/>
      <c r="CY33" s="1212"/>
      <c r="CZ33" s="1212"/>
      <c r="DA33" s="1212"/>
      <c r="DB33" s="1212"/>
      <c r="DC33" s="1212"/>
      <c r="DD33" s="1212"/>
      <c r="DE33" s="1212"/>
      <c r="DF33" s="1212"/>
      <c r="DG33" s="1212"/>
      <c r="DH33" s="1212"/>
      <c r="DI33" s="1212"/>
      <c r="DJ33" s="1212"/>
      <c r="DK33" s="2">
        <f t="shared" si="35"/>
        <v>17</v>
      </c>
      <c r="DL33" s="290" t="s">
        <v>465</v>
      </c>
      <c r="DM33" s="62">
        <f>'[95]Lead Sheet'!C30</f>
        <v>396857.05000000005</v>
      </c>
      <c r="DN33" s="1299">
        <f>'[95]Lead Sheet'!D30</f>
        <v>0</v>
      </c>
      <c r="DO33" s="1299">
        <f t="shared" si="41"/>
        <v>-396857.05000000005</v>
      </c>
      <c r="DP33" s="1212"/>
      <c r="DQ33" s="1212"/>
      <c r="DR33" s="50"/>
      <c r="DS33" s="50"/>
      <c r="DT33" s="50"/>
      <c r="DU33" s="50"/>
      <c r="DV33" s="311"/>
      <c r="DW33" s="59"/>
      <c r="DX33" s="64"/>
      <c r="DY33" s="64"/>
      <c r="DZ33" s="64"/>
      <c r="EA33" s="1212"/>
      <c r="EB33" s="311"/>
      <c r="EC33" s="2">
        <f t="shared" si="20"/>
        <v>17</v>
      </c>
      <c r="ED33" s="265"/>
      <c r="EE33" s="1071"/>
      <c r="EF33" s="1311"/>
      <c r="EG33" s="1311"/>
      <c r="EK33" s="2"/>
      <c r="EL33" s="1113"/>
      <c r="EM33" s="1114"/>
      <c r="EN33" s="1114"/>
      <c r="EO33" s="3"/>
      <c r="EP33" s="3"/>
      <c r="EQ33" s="510"/>
      <c r="ER33" s="3"/>
      <c r="ES33" s="3"/>
      <c r="ET33" s="3"/>
      <c r="EU33" s="3"/>
      <c r="EV33" s="3"/>
    </row>
    <row r="34" spans="1:152" s="425" customFormat="1" ht="14.25" thickTop="1" thickBot="1">
      <c r="A34" s="943"/>
      <c r="B34" s="1033"/>
      <c r="C34" s="1033"/>
      <c r="D34" s="1033"/>
      <c r="E34" s="1033"/>
      <c r="F34" s="50"/>
      <c r="G34" s="2"/>
      <c r="H34" s="3"/>
      <c r="I34" s="3"/>
      <c r="J34" s="3"/>
      <c r="K34" s="3"/>
      <c r="L34" s="3"/>
      <c r="M34" s="943"/>
      <c r="N34" s="1079"/>
      <c r="O34" s="1086"/>
      <c r="P34" s="1224" t="s">
        <v>1008</v>
      </c>
      <c r="Q34" s="1086"/>
      <c r="R34" s="3"/>
      <c r="S34" s="943"/>
      <c r="T34" s="1110"/>
      <c r="U34" s="1115"/>
      <c r="V34" s="1032"/>
      <c r="W34" s="1115"/>
      <c r="X34" s="3"/>
      <c r="Y34" s="2">
        <f t="shared" si="8"/>
        <v>18</v>
      </c>
      <c r="Z34" s="309" t="s">
        <v>734</v>
      </c>
      <c r="AA34" s="1086">
        <v>0</v>
      </c>
      <c r="AB34" s="1270">
        <f>+'[97]Lead Sheet'!D27</f>
        <v>-872218.97970628086</v>
      </c>
      <c r="AC34" s="1251">
        <f>AB34-AA34</f>
        <v>-872218.97970628086</v>
      </c>
      <c r="AD34" s="50"/>
      <c r="AE34" s="943"/>
      <c r="AF34" s="1079"/>
      <c r="AG34" s="1086"/>
      <c r="AH34" s="1086"/>
      <c r="AI34" s="1032"/>
      <c r="AJ34" s="1032"/>
      <c r="AK34" s="303"/>
      <c r="AL34" s="1032"/>
      <c r="AM34" s="1032"/>
      <c r="AN34" s="1032"/>
      <c r="AO34" s="1032"/>
      <c r="AP34" s="3"/>
      <c r="AQ34" s="2">
        <f t="shared" si="24"/>
        <v>18</v>
      </c>
      <c r="AR34" s="1057" t="s">
        <v>660</v>
      </c>
      <c r="AS34" s="1086">
        <f>'[86]Lead Sheet'!$D$29</f>
        <v>0</v>
      </c>
      <c r="AT34" s="1270">
        <f>'[86]Lead Sheet'!$E$29</f>
        <v>117379.23800933127</v>
      </c>
      <c r="AU34" s="1251">
        <f t="shared" si="43"/>
        <v>117379.23800933127</v>
      </c>
      <c r="AV34" s="3"/>
      <c r="AW34" s="4"/>
      <c r="AX34" s="4"/>
      <c r="AY34" s="4"/>
      <c r="AZ34" s="943"/>
      <c r="BA34" s="4"/>
      <c r="BB34" s="3"/>
      <c r="BC34" s="2"/>
      <c r="BD34" s="1079"/>
      <c r="BE34" s="1032"/>
      <c r="BF34" s="1032"/>
      <c r="BG34" s="1032"/>
      <c r="BH34" s="3"/>
      <c r="BI34" s="2" t="s">
        <v>475</v>
      </c>
      <c r="BJ34" s="4"/>
      <c r="BK34" s="4"/>
      <c r="BL34" s="4"/>
      <c r="BM34" s="943"/>
      <c r="BN34" s="3"/>
      <c r="BO34" s="2"/>
      <c r="BP34" s="750"/>
      <c r="BQ34" s="750"/>
      <c r="BR34" s="750"/>
      <c r="BS34" s="750"/>
      <c r="BT34" s="3"/>
      <c r="BU34" s="64"/>
      <c r="BV34" s="64"/>
      <c r="BW34" s="64"/>
      <c r="BX34" s="64"/>
      <c r="BY34" s="943"/>
      <c r="BZ34" s="3"/>
      <c r="CA34" s="64"/>
      <c r="CB34" s="64"/>
      <c r="CC34" s="64"/>
      <c r="CD34" s="64"/>
      <c r="CE34" s="943"/>
      <c r="CF34" s="943"/>
      <c r="CG34" s="50"/>
      <c r="CH34" s="50"/>
      <c r="CI34" s="50"/>
      <c r="CJ34" s="50"/>
      <c r="CK34" s="50"/>
      <c r="CL34" s="943"/>
      <c r="CM34" s="943"/>
      <c r="CN34" s="943"/>
      <c r="CO34" s="943"/>
      <c r="CP34" s="943"/>
      <c r="CQ34" s="943"/>
      <c r="CR34" s="943"/>
      <c r="CS34" s="943"/>
      <c r="CT34" s="943"/>
      <c r="CU34" s="943"/>
      <c r="CV34"/>
      <c r="CW34" s="943"/>
      <c r="CX34" s="943"/>
      <c r="CY34" s="943"/>
      <c r="CZ34" s="943"/>
      <c r="DA34" s="943"/>
      <c r="DB34" s="943"/>
      <c r="DC34" s="943"/>
      <c r="DD34" s="943"/>
      <c r="DE34" s="943"/>
      <c r="DF34" s="943"/>
      <c r="DG34" s="943"/>
      <c r="DH34" s="943"/>
      <c r="DI34" s="943"/>
      <c r="DJ34" s="943"/>
      <c r="DK34" s="2">
        <f t="shared" si="35"/>
        <v>18</v>
      </c>
      <c r="DL34" s="290" t="s">
        <v>482</v>
      </c>
      <c r="DM34" s="974">
        <f>'[95]Lead Sheet'!C31</f>
        <v>476329.26000000007</v>
      </c>
      <c r="DN34" s="1299">
        <f>'[95]Lead Sheet'!D31</f>
        <v>0</v>
      </c>
      <c r="DO34" s="1299">
        <f t="shared" si="41"/>
        <v>-476329.26000000007</v>
      </c>
      <c r="DP34" s="943"/>
      <c r="DQ34" s="943"/>
      <c r="DR34" s="50"/>
      <c r="DS34" s="50"/>
      <c r="DT34" s="50"/>
      <c r="DU34" s="50"/>
      <c r="DV34" s="311"/>
      <c r="DW34" s="64"/>
      <c r="DX34" s="64"/>
      <c r="DY34" s="64"/>
      <c r="DZ34" s="64"/>
      <c r="EA34" s="943"/>
      <c r="EB34" s="311"/>
      <c r="EC34" s="2">
        <f t="shared" si="20"/>
        <v>18</v>
      </c>
      <c r="ED34" s="3" t="s">
        <v>146</v>
      </c>
      <c r="EE34" s="1112">
        <f>EE28+EE32+EE21+EE23</f>
        <v>135427303.52448735</v>
      </c>
      <c r="EF34" s="1313">
        <f t="shared" ref="EF34:EG34" si="45">EF28+EF32+EF21+EF23</f>
        <v>-2391646.1802424472</v>
      </c>
      <c r="EG34" s="1313">
        <f t="shared" si="45"/>
        <v>133035657.34424488</v>
      </c>
      <c r="EK34" s="2"/>
      <c r="EM34" s="1116"/>
      <c r="EN34" s="1116"/>
      <c r="EO34" s="3"/>
      <c r="EP34" s="3"/>
      <c r="EQ34" s="510"/>
      <c r="ER34" s="3"/>
      <c r="ES34" s="3"/>
      <c r="ET34" s="3"/>
      <c r="EU34" s="3"/>
      <c r="EV34" s="3"/>
    </row>
    <row r="35" spans="1:152" s="425" customFormat="1" ht="14.25" thickTop="1" thickBot="1">
      <c r="A35" s="943"/>
      <c r="B35" s="1033"/>
      <c r="C35" s="1033"/>
      <c r="D35" s="1033"/>
      <c r="E35" s="1033"/>
      <c r="F35" s="3"/>
      <c r="G35" s="2"/>
      <c r="H35" s="3"/>
      <c r="I35" s="3"/>
      <c r="J35" s="3"/>
      <c r="K35" s="3"/>
      <c r="L35" s="3"/>
      <c r="M35" s="943"/>
      <c r="N35" s="1079"/>
      <c r="O35" s="1086"/>
      <c r="P35" s="1086"/>
      <c r="Q35" s="1086"/>
      <c r="R35" s="3"/>
      <c r="S35" s="943"/>
      <c r="T35" s="1110"/>
      <c r="U35" s="1115"/>
      <c r="V35" s="1032"/>
      <c r="W35" s="1115"/>
      <c r="X35" s="3"/>
      <c r="Y35" s="2">
        <f t="shared" si="8"/>
        <v>19</v>
      </c>
      <c r="Z35" s="309" t="s">
        <v>735</v>
      </c>
      <c r="AA35" s="1099">
        <v>0</v>
      </c>
      <c r="AB35" s="1270">
        <f>+'[97]Lead Sheet'!D28</f>
        <v>-3307163.6313863136</v>
      </c>
      <c r="AC35" s="1254">
        <f>AB35-AA35</f>
        <v>-3307163.6313863136</v>
      </c>
      <c r="AD35" s="4"/>
      <c r="AE35" s="943"/>
      <c r="AF35" s="1103"/>
      <c r="AG35" s="1095"/>
      <c r="AH35" s="1086"/>
      <c r="AI35" s="1032"/>
      <c r="AJ35" s="1032"/>
      <c r="AK35" s="303"/>
      <c r="AL35" s="1032"/>
      <c r="AM35" s="1032"/>
      <c r="AN35" s="1032"/>
      <c r="AO35" s="1032"/>
      <c r="AP35" s="3"/>
      <c r="AQ35" s="2">
        <f t="shared" si="24"/>
        <v>19</v>
      </c>
      <c r="AR35" s="1074" t="s">
        <v>700</v>
      </c>
      <c r="AS35" s="1105">
        <f>SUM(AS31:AS34)</f>
        <v>0</v>
      </c>
      <c r="AT35" s="1272">
        <f>SUM(AT31:AT34)</f>
        <v>3174623.5724093313</v>
      </c>
      <c r="AU35" s="1272">
        <f>SUM(AU31:AU34)</f>
        <v>3174623.5724093313</v>
      </c>
      <c r="AV35" s="3"/>
      <c r="AW35" s="1218"/>
      <c r="AX35" s="4"/>
      <c r="AY35" s="943"/>
      <c r="AZ35" s="943"/>
      <c r="BA35" s="943"/>
      <c r="BB35" s="3"/>
      <c r="BC35" s="2"/>
      <c r="BD35" s="4"/>
      <c r="BE35" s="62"/>
      <c r="BF35" s="62"/>
      <c r="BG35" s="62"/>
      <c r="BH35" s="3"/>
      <c r="BI35" s="2" t="s">
        <v>1</v>
      </c>
      <c r="BJ35" s="65"/>
      <c r="BK35" s="64"/>
      <c r="BL35" s="64"/>
      <c r="BM35" s="64"/>
      <c r="BN35" s="3"/>
      <c r="BO35" s="2"/>
      <c r="BP35" s="1059"/>
      <c r="BQ35" s="62"/>
      <c r="BR35" s="62"/>
      <c r="BS35" s="62"/>
      <c r="BT35" s="3"/>
      <c r="BU35" s="1213"/>
      <c r="BV35" s="1213"/>
      <c r="BW35" s="64"/>
      <c r="BX35" s="64"/>
      <c r="BY35" s="64"/>
      <c r="BZ35" s="3"/>
      <c r="CA35" s="1213"/>
      <c r="CB35" s="1213"/>
      <c r="CC35" s="64"/>
      <c r="CD35" s="64"/>
      <c r="CE35" s="64"/>
      <c r="CF35" s="64"/>
      <c r="CG35" s="49"/>
      <c r="CH35" s="49"/>
      <c r="CI35" s="49"/>
      <c r="CJ35" s="49"/>
      <c r="CK35" s="49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2">
        <f t="shared" si="35"/>
        <v>19</v>
      </c>
      <c r="DL35" s="290" t="s">
        <v>466</v>
      </c>
      <c r="DM35" s="975">
        <f>'[95]Lead Sheet'!C32</f>
        <v>35350.970000000008</v>
      </c>
      <c r="DN35" s="1300">
        <f>'[95]Lead Sheet'!D32</f>
        <v>0</v>
      </c>
      <c r="DO35" s="1300">
        <f t="shared" si="41"/>
        <v>-35350.970000000008</v>
      </c>
      <c r="DP35" s="943"/>
      <c r="DQ35" s="943"/>
      <c r="DR35" s="50"/>
      <c r="DS35" s="50"/>
      <c r="DT35" s="50"/>
      <c r="DU35" s="50"/>
      <c r="DV35" s="311"/>
      <c r="DW35" s="1213"/>
      <c r="DX35" s="1213"/>
      <c r="DY35" s="64"/>
      <c r="DZ35" s="64"/>
      <c r="EA35" s="64"/>
      <c r="EB35" s="311"/>
      <c r="EC35" s="2">
        <f t="shared" si="20"/>
        <v>19</v>
      </c>
      <c r="ED35" s="3"/>
      <c r="EE35" s="1072"/>
      <c r="EF35" s="1310"/>
      <c r="EG35" s="1310"/>
      <c r="EK35" s="2"/>
      <c r="EN35" s="60"/>
      <c r="EO35" s="3"/>
      <c r="EP35" s="3"/>
      <c r="EQ35" s="510"/>
      <c r="ER35" s="3"/>
      <c r="ES35" s="3"/>
      <c r="ET35" s="3"/>
      <c r="EU35" s="3"/>
      <c r="EV35" s="3"/>
    </row>
    <row r="36" spans="1:152" s="425" customFormat="1" ht="13.5" thickTop="1">
      <c r="A36" s="943"/>
      <c r="B36" s="1033"/>
      <c r="C36" s="1033"/>
      <c r="D36" s="1033"/>
      <c r="E36" s="1033"/>
      <c r="F36" s="3"/>
      <c r="G36" s="2"/>
      <c r="H36" s="3"/>
      <c r="I36" s="3"/>
      <c r="J36" s="3"/>
      <c r="K36" s="3"/>
      <c r="L36" s="3"/>
      <c r="M36" s="943"/>
      <c r="N36" s="1079"/>
      <c r="O36" s="1054"/>
      <c r="P36" s="1054"/>
      <c r="Q36" s="1054"/>
      <c r="R36" s="3"/>
      <c r="S36" s="943"/>
      <c r="T36" s="1117"/>
      <c r="U36" s="1118"/>
      <c r="V36" s="1035"/>
      <c r="W36" s="1118"/>
      <c r="X36" s="3"/>
      <c r="Y36" s="2">
        <f t="shared" si="8"/>
        <v>20</v>
      </c>
      <c r="Z36" s="308" t="s">
        <v>736</v>
      </c>
      <c r="AA36" s="1086">
        <f>SUM(AA32:AA35)</f>
        <v>0</v>
      </c>
      <c r="AB36" s="1276">
        <f>SUM(AB32:AB35)</f>
        <v>6287245.1453827769</v>
      </c>
      <c r="AC36" s="1270">
        <f>SUM(AC32:AC35)</f>
        <v>6287245.1453827769</v>
      </c>
      <c r="AD36" s="4"/>
      <c r="AE36" s="943"/>
      <c r="AF36" s="1103"/>
      <c r="AG36" s="1095"/>
      <c r="AH36" s="1086"/>
      <c r="AI36" s="1032"/>
      <c r="AJ36" s="1032"/>
      <c r="AK36" s="303"/>
      <c r="AL36" s="1032"/>
      <c r="AM36" s="1032"/>
      <c r="AN36" s="1032"/>
      <c r="AO36" s="1032"/>
      <c r="AP36" s="3"/>
      <c r="AQ36" s="943"/>
      <c r="AR36" s="1079"/>
      <c r="AS36" s="1086"/>
      <c r="AT36" s="1086"/>
      <c r="AU36" s="1032"/>
      <c r="AV36" s="3"/>
      <c r="AW36" s="943"/>
      <c r="AX36" s="4"/>
      <c r="AY36" s="943"/>
      <c r="AZ36" s="943"/>
      <c r="BA36" s="943"/>
      <c r="BB36" s="3"/>
      <c r="BC36" s="2"/>
      <c r="BD36" s="3"/>
      <c r="BE36" s="3"/>
      <c r="BF36" s="3"/>
      <c r="BG36" s="3"/>
      <c r="BH36" s="3"/>
      <c r="BI36" s="2" t="s">
        <v>1</v>
      </c>
      <c r="BJ36" s="4"/>
      <c r="BK36" s="1030"/>
      <c r="BL36" s="1030"/>
      <c r="BM36" s="1030"/>
      <c r="BN36" s="3"/>
      <c r="BO36" s="2"/>
      <c r="BP36" s="1059"/>
      <c r="BQ36" s="3"/>
      <c r="BR36" s="3"/>
      <c r="BS36" s="3"/>
      <c r="BT36" s="3"/>
      <c r="BU36" s="64"/>
      <c r="BV36" s="64"/>
      <c r="BW36" s="64"/>
      <c r="BX36" s="64"/>
      <c r="BY36" s="1214"/>
      <c r="BZ36" s="3"/>
      <c r="CA36" s="64"/>
      <c r="CB36" s="64"/>
      <c r="CC36" s="64"/>
      <c r="CD36" s="64"/>
      <c r="CE36" s="1214"/>
      <c r="CF36" s="1214"/>
      <c r="CG36" s="49"/>
      <c r="CH36" s="49"/>
      <c r="CI36" s="49"/>
      <c r="CJ36" s="49"/>
      <c r="CK36" s="49"/>
      <c r="CL36" s="1214"/>
      <c r="CM36" s="1214"/>
      <c r="CN36" s="1214"/>
      <c r="CO36" s="1214"/>
      <c r="CP36" s="1214"/>
      <c r="CQ36" s="1214"/>
      <c r="CR36" s="1214"/>
      <c r="CS36" s="1214"/>
      <c r="CT36" s="1214"/>
      <c r="CU36" s="1214"/>
      <c r="CV36" s="1214"/>
      <c r="CW36" s="1214"/>
      <c r="CX36" s="1214"/>
      <c r="CY36" s="1214"/>
      <c r="CZ36" s="1214"/>
      <c r="DA36" s="1214"/>
      <c r="DB36" s="1214"/>
      <c r="DC36" s="1214"/>
      <c r="DD36" s="1214"/>
      <c r="DE36" s="1214"/>
      <c r="DF36" s="1214"/>
      <c r="DG36" s="1214"/>
      <c r="DH36" s="1214"/>
      <c r="DI36" s="1214"/>
      <c r="DJ36" s="1214"/>
      <c r="DK36" s="2">
        <f t="shared" si="35"/>
        <v>20</v>
      </c>
      <c r="DL36" s="290" t="s">
        <v>467</v>
      </c>
      <c r="DM36" s="976">
        <f>'[95]Lead Sheet'!C33</f>
        <v>147741.84</v>
      </c>
      <c r="DN36" s="1299">
        <f>'[95]Lead Sheet'!D33</f>
        <v>0</v>
      </c>
      <c r="DO36" s="1299">
        <f t="shared" si="41"/>
        <v>-147741.84</v>
      </c>
      <c r="DP36" s="943"/>
      <c r="DQ36" s="943"/>
      <c r="DR36" s="50"/>
      <c r="DS36" s="50"/>
      <c r="DT36" s="50"/>
      <c r="DU36" s="50"/>
      <c r="DV36" s="311"/>
      <c r="DW36" s="64"/>
      <c r="DX36" s="64"/>
      <c r="DY36" s="64"/>
      <c r="DZ36" s="64"/>
      <c r="EA36" s="1214"/>
      <c r="EB36" s="311"/>
      <c r="EC36" s="2">
        <f t="shared" si="20"/>
        <v>20</v>
      </c>
      <c r="ED36" s="505" t="s">
        <v>906</v>
      </c>
      <c r="EE36" s="510"/>
      <c r="EF36" s="997"/>
      <c r="EG36" s="997"/>
      <c r="EK36" s="2"/>
      <c r="EN36" s="3"/>
      <c r="EO36" s="3"/>
      <c r="EP36" s="3"/>
      <c r="EQ36" s="510"/>
      <c r="ER36" s="3"/>
      <c r="ES36" s="3"/>
      <c r="ET36" s="3"/>
      <c r="EU36" s="3"/>
      <c r="EV36" s="3"/>
    </row>
    <row r="37" spans="1:152" s="425" customFormat="1">
      <c r="A37" s="943"/>
      <c r="B37" s="1033"/>
      <c r="C37" s="1033"/>
      <c r="D37" s="1033"/>
      <c r="E37" s="1033"/>
      <c r="F37" s="51"/>
      <c r="G37" s="2"/>
      <c r="H37" s="3"/>
      <c r="I37" s="3"/>
      <c r="J37" s="3"/>
      <c r="K37" s="3"/>
      <c r="L37" s="3"/>
      <c r="M37" s="943"/>
      <c r="N37" s="4"/>
      <c r="O37" s="49"/>
      <c r="P37" s="943"/>
      <c r="Q37" s="50"/>
      <c r="R37" s="3"/>
      <c r="S37" s="943"/>
      <c r="T37" s="1117"/>
      <c r="U37" s="1119"/>
      <c r="V37" s="1087"/>
      <c r="W37" s="1115"/>
      <c r="X37" s="3"/>
      <c r="Y37" s="2">
        <f t="shared" si="8"/>
        <v>21</v>
      </c>
      <c r="Z37" s="308"/>
      <c r="AA37" s="1094"/>
      <c r="AB37" s="1276"/>
      <c r="AC37" s="1276"/>
      <c r="AD37" s="50"/>
      <c r="AE37" s="943"/>
      <c r="AF37" s="1103"/>
      <c r="AG37" s="1095"/>
      <c r="AH37" s="1086"/>
      <c r="AI37" s="1032"/>
      <c r="AJ37" s="1095"/>
      <c r="AK37" s="303"/>
      <c r="AL37" s="1095"/>
      <c r="AM37" s="1095"/>
      <c r="AN37" s="1095"/>
      <c r="AO37" s="1095"/>
      <c r="AP37" s="3"/>
      <c r="AQ37" s="943"/>
      <c r="AR37" s="1047"/>
      <c r="AS37" s="1086"/>
      <c r="AT37" s="1086"/>
      <c r="AU37" s="1032"/>
      <c r="AV37" s="3"/>
      <c r="AW37" s="4"/>
      <c r="AX37" s="4"/>
      <c r="AY37" s="4"/>
      <c r="AZ37" s="4"/>
      <c r="BA37" s="4"/>
      <c r="BB37" s="3"/>
      <c r="BC37" s="2"/>
      <c r="BD37" s="3"/>
      <c r="BE37" s="3"/>
      <c r="BF37" s="3"/>
      <c r="BG37" s="3"/>
      <c r="BH37" s="3"/>
      <c r="BI37" s="2" t="s">
        <v>1</v>
      </c>
      <c r="BJ37" s="49"/>
      <c r="BK37" s="1033"/>
      <c r="BL37" s="1033"/>
      <c r="BM37" s="1033"/>
      <c r="BN37" s="3"/>
      <c r="BO37" s="2"/>
      <c r="BP37" s="1059"/>
      <c r="BQ37" s="3"/>
      <c r="BR37" s="3"/>
      <c r="BS37" s="3"/>
      <c r="BT37" s="3"/>
      <c r="BU37" s="64"/>
      <c r="BV37" s="64"/>
      <c r="BW37" s="64"/>
      <c r="BX37" s="64"/>
      <c r="BY37" s="1216"/>
      <c r="BZ37" s="3"/>
      <c r="CA37" s="64"/>
      <c r="CB37" s="64"/>
      <c r="CC37" s="64"/>
      <c r="CD37" s="64"/>
      <c r="CE37" s="1216"/>
      <c r="CF37" s="1216"/>
      <c r="CG37" s="1212"/>
      <c r="CH37" s="1212"/>
      <c r="CI37" s="1212"/>
      <c r="CJ37" s="1212"/>
      <c r="CK37" s="1212"/>
      <c r="CL37" s="1216"/>
      <c r="CM37" s="1216"/>
      <c r="CN37" s="1216"/>
      <c r="CO37" s="1216"/>
      <c r="CP37" s="1216"/>
      <c r="CQ37" s="1216"/>
      <c r="CR37" s="1216"/>
      <c r="CS37" s="1216"/>
      <c r="CT37" s="1216"/>
      <c r="CU37" s="1216"/>
      <c r="CV37" s="1216"/>
      <c r="CW37" s="1216"/>
      <c r="CX37" s="1216"/>
      <c r="CY37" s="1216"/>
      <c r="CZ37" s="1216"/>
      <c r="DA37" s="1216"/>
      <c r="DB37" s="1216"/>
      <c r="DC37" s="1216"/>
      <c r="DD37" s="1216"/>
      <c r="DE37" s="1216"/>
      <c r="DF37" s="1216"/>
      <c r="DG37" s="1216"/>
      <c r="DH37" s="1216"/>
      <c r="DI37" s="1216"/>
      <c r="DJ37" s="1216"/>
      <c r="DK37" s="2">
        <f t="shared" si="35"/>
        <v>21</v>
      </c>
      <c r="DL37" s="290" t="s">
        <v>468</v>
      </c>
      <c r="DM37" s="976">
        <f>'[95]Lead Sheet'!C34</f>
        <v>456270.13</v>
      </c>
      <c r="DN37" s="1299">
        <f>'[95]Lead Sheet'!D34</f>
        <v>0</v>
      </c>
      <c r="DO37" s="1299">
        <f t="shared" si="41"/>
        <v>-456270.13</v>
      </c>
      <c r="DP37" s="1216"/>
      <c r="DQ37" s="1216"/>
      <c r="DR37" s="50"/>
      <c r="DS37" s="50"/>
      <c r="DT37" s="50"/>
      <c r="DU37" s="50"/>
      <c r="DV37" s="311"/>
      <c r="DW37" s="64"/>
      <c r="DX37" s="64"/>
      <c r="DY37" s="64"/>
      <c r="DZ37" s="64"/>
      <c r="EA37" s="1216"/>
      <c r="EB37" s="311"/>
      <c r="EC37" s="2">
        <f t="shared" si="20"/>
        <v>21</v>
      </c>
      <c r="ED37" s="3" t="str">
        <f>"ADJ. NO. "&amp;BA7&amp;" -   FERNDALE DEFERRAL"</f>
        <v>ADJ. NO. 9 -   FERNDALE DEFERRAL</v>
      </c>
      <c r="EE37" s="950">
        <f>AZ20</f>
        <v>4383849.7075235499</v>
      </c>
      <c r="EF37" s="1259">
        <f t="shared" ref="EF37:EF50" si="46">-EE37*$EF$15</f>
        <v>-77418.785834865936</v>
      </c>
      <c r="EG37" s="1259">
        <f t="shared" ref="EG37:EG53" si="47">SUM(EE37:EF37)</f>
        <v>4306430.9216886843</v>
      </c>
      <c r="EK37" s="3"/>
      <c r="EN37" s="3"/>
      <c r="EO37" s="3"/>
      <c r="EP37" s="3"/>
      <c r="EQ37" s="510"/>
      <c r="ER37" s="3"/>
      <c r="ES37" s="3"/>
      <c r="ET37" s="3"/>
      <c r="EU37" s="3"/>
      <c r="EV37" s="3"/>
    </row>
    <row r="38" spans="1:152" s="425" customFormat="1">
      <c r="A38" s="943"/>
      <c r="B38" s="1033"/>
      <c r="C38" s="1033"/>
      <c r="D38" s="1033"/>
      <c r="E38" s="1033"/>
      <c r="F38" s="51"/>
      <c r="G38" s="2"/>
      <c r="H38" s="3"/>
      <c r="I38" s="3"/>
      <c r="J38" s="3"/>
      <c r="K38" s="3"/>
      <c r="L38" s="3"/>
      <c r="M38" s="4"/>
      <c r="N38" s="4"/>
      <c r="O38" s="4"/>
      <c r="P38" s="4"/>
      <c r="Q38" s="4"/>
      <c r="R38" s="3"/>
      <c r="S38" s="943"/>
      <c r="T38" s="1117"/>
      <c r="U38" s="1120"/>
      <c r="V38" s="1087"/>
      <c r="W38" s="1115"/>
      <c r="X38" s="3"/>
      <c r="Y38" s="2">
        <f t="shared" si="8"/>
        <v>22</v>
      </c>
      <c r="Z38" s="1206" t="s">
        <v>725</v>
      </c>
      <c r="AA38" s="1086"/>
      <c r="AB38" s="1270"/>
      <c r="AC38" s="1251"/>
      <c r="AD38" s="50"/>
      <c r="AE38" s="943"/>
      <c r="AF38" s="1103"/>
      <c r="AG38" s="1095"/>
      <c r="AH38" s="1095"/>
      <c r="AI38" s="1095"/>
      <c r="AJ38" s="1095"/>
      <c r="AK38" s="303"/>
      <c r="AL38" s="1095"/>
      <c r="AM38" s="1095"/>
      <c r="AN38" s="1095"/>
      <c r="AO38" s="1095"/>
      <c r="AP38" s="3"/>
      <c r="AQ38" s="943"/>
      <c r="AR38" s="1079"/>
      <c r="AS38" s="1086"/>
      <c r="AT38" s="1086"/>
      <c r="AU38" s="1032"/>
      <c r="AV38" s="3"/>
      <c r="AW38" s="943"/>
      <c r="AX38" s="49"/>
      <c r="AY38" s="1030"/>
      <c r="AZ38" s="1030"/>
      <c r="BA38" s="1030"/>
      <c r="BB38" s="3"/>
      <c r="BC38" s="2"/>
      <c r="BD38" s="3"/>
      <c r="BE38" s="3"/>
      <c r="BF38" s="3"/>
      <c r="BG38" s="3"/>
      <c r="BH38" s="3"/>
      <c r="BI38" s="943"/>
      <c r="BJ38" s="49"/>
      <c r="BK38" s="1033"/>
      <c r="BL38" s="1033"/>
      <c r="BM38" s="1033"/>
      <c r="BN38" s="3"/>
      <c r="BO38" s="2"/>
      <c r="BP38" s="3"/>
      <c r="BQ38" s="3"/>
      <c r="BR38" s="3"/>
      <c r="BS38" s="3"/>
      <c r="BT38" s="3"/>
      <c r="BU38" s="64"/>
      <c r="BV38" s="64"/>
      <c r="BW38" s="64"/>
      <c r="BX38" s="64"/>
      <c r="BY38" s="1216"/>
      <c r="BZ38" s="3"/>
      <c r="CA38" s="64"/>
      <c r="CB38" s="64"/>
      <c r="CC38" s="64"/>
      <c r="CD38" s="64"/>
      <c r="CE38" s="1216"/>
      <c r="CF38" s="1216"/>
      <c r="CG38" s="943"/>
      <c r="CH38" s="943"/>
      <c r="CI38" s="943"/>
      <c r="CJ38" s="943"/>
      <c r="CK38" s="943"/>
      <c r="CL38" s="1216"/>
      <c r="CM38" s="1216"/>
      <c r="CN38" s="1216"/>
      <c r="CO38" s="1216"/>
      <c r="CP38" s="1216"/>
      <c r="CQ38" s="1216"/>
      <c r="CR38" s="1216"/>
      <c r="CS38" s="1216"/>
      <c r="CT38" s="1216"/>
      <c r="CU38" s="1216"/>
      <c r="CV38" s="1216"/>
      <c r="CW38" s="1216"/>
      <c r="CX38" s="1216"/>
      <c r="CY38" s="1216"/>
      <c r="CZ38" s="1216"/>
      <c r="DA38" s="1216"/>
      <c r="DB38" s="1216"/>
      <c r="DC38" s="1216"/>
      <c r="DD38" s="1216"/>
      <c r="DE38" s="1216"/>
      <c r="DF38" s="1216"/>
      <c r="DG38" s="1216"/>
      <c r="DH38" s="1216"/>
      <c r="DI38" s="1216"/>
      <c r="DJ38" s="1216"/>
      <c r="DK38" s="2">
        <f t="shared" si="35"/>
        <v>22</v>
      </c>
      <c r="DL38" s="1196" t="s">
        <v>874</v>
      </c>
      <c r="DM38" s="977">
        <f>'[95]Lead Sheet'!C35</f>
        <v>0</v>
      </c>
      <c r="DN38" s="1301">
        <f>'[95]Lead Sheet'!D35</f>
        <v>634720.71333333303</v>
      </c>
      <c r="DO38" s="1301">
        <f t="shared" si="41"/>
        <v>634720.71333333303</v>
      </c>
      <c r="DP38" s="1216"/>
      <c r="DQ38" s="1216"/>
      <c r="DR38" s="50"/>
      <c r="DS38" s="50"/>
      <c r="DT38" s="50"/>
      <c r="DU38" s="50"/>
      <c r="DV38" s="311"/>
      <c r="DW38" s="64"/>
      <c r="DX38" s="64"/>
      <c r="DY38" s="64"/>
      <c r="DZ38" s="64"/>
      <c r="EA38" s="1216"/>
      <c r="EB38" s="311"/>
      <c r="EC38" s="2">
        <f t="shared" si="20"/>
        <v>22</v>
      </c>
      <c r="ED38" s="3" t="str">
        <f>"ADJ. NO. "&amp;AC7&amp;" -   SNOQUALMIE DEFERRAL"</f>
        <v>ADJ. NO. 5 -   SNOQUALMIE DEFERRAL</v>
      </c>
      <c r="EE38" s="950">
        <f>AB28</f>
        <v>1744437.9594125615</v>
      </c>
      <c r="EF38" s="1259">
        <f t="shared" si="46"/>
        <v>-30806.774363225853</v>
      </c>
      <c r="EG38" s="1259">
        <f t="shared" si="47"/>
        <v>1713631.1850493357</v>
      </c>
      <c r="EK38" s="3"/>
      <c r="EN38" s="3"/>
      <c r="EO38" s="3"/>
      <c r="EP38" s="3"/>
      <c r="EQ38" s="510"/>
      <c r="ER38" s="3"/>
      <c r="ES38" s="3"/>
      <c r="ET38" s="3"/>
      <c r="EU38" s="3"/>
      <c r="EV38" s="3"/>
    </row>
    <row r="39" spans="1:152" s="425" customFormat="1">
      <c r="A39" s="2"/>
      <c r="B39" s="1033"/>
      <c r="C39" s="1033"/>
      <c r="D39" s="1033"/>
      <c r="E39" s="1033"/>
      <c r="F39" s="51"/>
      <c r="G39" s="2"/>
      <c r="H39" s="3"/>
      <c r="I39" s="3"/>
      <c r="J39" s="3"/>
      <c r="K39" s="3"/>
      <c r="L39" s="3"/>
      <c r="M39" s="4"/>
      <c r="N39" s="4"/>
      <c r="O39" s="4"/>
      <c r="P39" s="4"/>
      <c r="Q39" s="4"/>
      <c r="R39" s="3"/>
      <c r="S39" s="943"/>
      <c r="T39" s="1117"/>
      <c r="U39" s="1115"/>
      <c r="V39" s="1086"/>
      <c r="W39" s="1115"/>
      <c r="X39" s="3"/>
      <c r="Y39" s="2">
        <f t="shared" si="8"/>
        <v>23</v>
      </c>
      <c r="Z39" s="308" t="s">
        <v>737</v>
      </c>
      <c r="AA39" s="1087">
        <f>+AA22+AA28+AA35+AA37</f>
        <v>0</v>
      </c>
      <c r="AB39" s="1275">
        <f>+'[97]Lead Sheet'!D32</f>
        <v>0</v>
      </c>
      <c r="AC39" s="1251">
        <f>AB39-AA39</f>
        <v>0</v>
      </c>
      <c r="AD39" s="50"/>
      <c r="AE39" s="943"/>
      <c r="AF39" s="1103"/>
      <c r="AG39" s="1095"/>
      <c r="AH39" s="1095"/>
      <c r="AI39" s="1095"/>
      <c r="AJ39" s="1121"/>
      <c r="AK39" s="303"/>
      <c r="AL39" s="1121"/>
      <c r="AM39" s="1121"/>
      <c r="AN39" s="1121"/>
      <c r="AO39" s="1121"/>
      <c r="AP39" s="3"/>
      <c r="AQ39" s="943"/>
      <c r="AR39" s="1079"/>
      <c r="AS39" s="1086"/>
      <c r="AT39" s="1086"/>
      <c r="AU39" s="1032"/>
      <c r="AV39" s="3"/>
      <c r="AW39" s="943"/>
      <c r="AX39" s="4"/>
      <c r="AY39" s="1030"/>
      <c r="AZ39" s="1030"/>
      <c r="BA39" s="1030"/>
      <c r="BB39" s="3"/>
      <c r="BC39" s="2"/>
      <c r="BD39" s="4"/>
      <c r="BE39" s="1122"/>
      <c r="BF39" s="1122"/>
      <c r="BG39" s="1122"/>
      <c r="BH39" s="3"/>
      <c r="BI39" s="943"/>
      <c r="BJ39" s="49"/>
      <c r="BK39" s="1033"/>
      <c r="BL39" s="1033"/>
      <c r="BM39" s="1033"/>
      <c r="BN39" s="3"/>
      <c r="BO39" s="2"/>
      <c r="BP39" s="4"/>
      <c r="BQ39" s="1032"/>
      <c r="BR39" s="1032"/>
      <c r="BS39" s="1032"/>
      <c r="BT39" s="3"/>
      <c r="BU39" s="4"/>
      <c r="BV39" s="4"/>
      <c r="BW39" s="4"/>
      <c r="BX39" s="943"/>
      <c r="BY39" s="4"/>
      <c r="BZ39" s="3"/>
      <c r="CA39" s="4"/>
      <c r="CB39" s="4"/>
      <c r="CC39" s="4"/>
      <c r="CD39" s="943"/>
      <c r="CE39" s="4"/>
      <c r="CF39" s="4"/>
      <c r="CG39" s="64"/>
      <c r="CH39" s="64"/>
      <c r="CI39" s="64"/>
      <c r="CJ39" s="64"/>
      <c r="CK39" s="6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2">
        <f t="shared" si="35"/>
        <v>23</v>
      </c>
      <c r="DL39" s="290" t="s">
        <v>484</v>
      </c>
      <c r="DM39" s="978">
        <f>SUM(DM30:DM38)</f>
        <v>2651833.75</v>
      </c>
      <c r="DN39" s="1302">
        <f>SUM(DN30:DN38)</f>
        <v>1375988.8153333333</v>
      </c>
      <c r="DO39" s="1302">
        <f>SUM(DO30:DO38)</f>
        <v>-1275844.9346666671</v>
      </c>
      <c r="DP39" s="4"/>
      <c r="DQ39" s="4"/>
      <c r="DR39" s="50"/>
      <c r="DS39" s="50"/>
      <c r="DT39" s="50"/>
      <c r="DU39" s="50"/>
      <c r="DV39" s="311"/>
      <c r="DW39" s="4"/>
      <c r="DX39" s="4"/>
      <c r="DY39" s="4"/>
      <c r="DZ39" s="943"/>
      <c r="EA39" s="4"/>
      <c r="EB39" s="311"/>
      <c r="EC39" s="2">
        <f t="shared" si="20"/>
        <v>23</v>
      </c>
      <c r="ED39" s="3" t="str">
        <f>"ADJ. NO. "&amp;AO7&amp;" -   BAKER DEFERRAL"</f>
        <v>ADJ. NO. 7 -   BAKER DEFERRAL</v>
      </c>
      <c r="EE39" s="950">
        <f>AN20</f>
        <v>0</v>
      </c>
      <c r="EF39" s="1259">
        <f t="shared" si="46"/>
        <v>0</v>
      </c>
      <c r="EG39" s="1259">
        <f t="shared" si="47"/>
        <v>0</v>
      </c>
      <c r="EK39" s="3"/>
      <c r="EN39" s="3"/>
      <c r="EO39" s="3"/>
      <c r="EP39" s="3"/>
      <c r="EQ39" s="510"/>
      <c r="ER39" s="3"/>
      <c r="ES39" s="3"/>
      <c r="ET39" s="3"/>
      <c r="EU39" s="3"/>
      <c r="EV39" s="3"/>
    </row>
    <row r="40" spans="1:152" s="425" customFormat="1">
      <c r="A40" s="943"/>
      <c r="B40" s="1033"/>
      <c r="C40" s="1033"/>
      <c r="D40" s="1033"/>
      <c r="E40" s="1033"/>
      <c r="F40" s="50"/>
      <c r="G40" s="2"/>
      <c r="H40" s="3"/>
      <c r="I40" s="3"/>
      <c r="J40" s="3"/>
      <c r="K40" s="3"/>
      <c r="L40" s="3"/>
      <c r="M40" s="4"/>
      <c r="N40" s="4"/>
      <c r="O40" s="4"/>
      <c r="P40" s="4"/>
      <c r="Q40" s="4"/>
      <c r="R40" s="3"/>
      <c r="S40" s="943"/>
      <c r="T40" s="1117"/>
      <c r="U40" s="1119"/>
      <c r="V40" s="1087"/>
      <c r="W40" s="1115"/>
      <c r="X40" s="4"/>
      <c r="Y40" s="2">
        <f t="shared" si="8"/>
        <v>24</v>
      </c>
      <c r="Z40" s="309" t="s">
        <v>738</v>
      </c>
      <c r="AA40" s="1087">
        <f>+AA23+AA29+AA36+AA38</f>
        <v>0</v>
      </c>
      <c r="AB40" s="1275">
        <f>+'[97]Lead Sheet'!D33</f>
        <v>0</v>
      </c>
      <c r="AC40" s="1251">
        <f t="shared" ref="AC40:AC41" si="48">AB40-AA40</f>
        <v>0</v>
      </c>
      <c r="AD40" s="50"/>
      <c r="AE40" s="943"/>
      <c r="AF40" s="1103"/>
      <c r="AG40" s="1121"/>
      <c r="AH40" s="1121"/>
      <c r="AI40" s="1121"/>
      <c r="AJ40" s="50"/>
      <c r="AK40" s="303"/>
      <c r="AL40" s="50"/>
      <c r="AM40" s="50"/>
      <c r="AN40" s="50"/>
      <c r="AO40" s="50"/>
      <c r="AP40" s="50"/>
      <c r="AQ40" s="943"/>
      <c r="AR40" s="1079"/>
      <c r="AS40" s="1086"/>
      <c r="AT40" s="1086"/>
      <c r="AU40" s="1032"/>
      <c r="AV40" s="4"/>
      <c r="AW40" s="2"/>
      <c r="AX40" s="3"/>
      <c r="AY40" s="50"/>
      <c r="AZ40" s="50"/>
      <c r="BA40" s="50"/>
      <c r="BB40" s="50"/>
      <c r="BC40" s="2"/>
      <c r="BD40" s="57"/>
      <c r="BE40" s="1122"/>
      <c r="BF40" s="1122"/>
      <c r="BG40" s="1122"/>
      <c r="BH40" s="3"/>
      <c r="BI40" s="943"/>
      <c r="BJ40" s="49"/>
      <c r="BK40" s="1033"/>
      <c r="BL40" s="1033"/>
      <c r="BM40" s="1033"/>
      <c r="BN40" s="3"/>
      <c r="BO40" s="2"/>
      <c r="BP40" s="57"/>
      <c r="BQ40" s="1032"/>
      <c r="BR40" s="1032"/>
      <c r="BS40" s="1032"/>
      <c r="BT40" s="3"/>
      <c r="BU40" s="1218"/>
      <c r="BV40" s="4"/>
      <c r="BW40" s="943"/>
      <c r="BX40" s="943"/>
      <c r="BY40" s="943"/>
      <c r="BZ40" s="50"/>
      <c r="CA40" s="1218"/>
      <c r="CB40" s="4"/>
      <c r="CC40" s="943"/>
      <c r="CD40" s="943"/>
      <c r="CE40" s="943"/>
      <c r="CF40" s="943"/>
      <c r="CG40" s="1214"/>
      <c r="CH40" s="1214"/>
      <c r="CI40" s="1214"/>
      <c r="CJ40" s="1214"/>
      <c r="CK40" s="1214"/>
      <c r="CL40" s="943"/>
      <c r="CM40" s="943"/>
      <c r="CN40" s="943"/>
      <c r="CO40" s="943"/>
      <c r="CP40" s="943"/>
      <c r="CQ40" s="943"/>
      <c r="CR40" s="943"/>
      <c r="CS40" s="943"/>
      <c r="CT40" s="943"/>
      <c r="CU40" s="943"/>
      <c r="CV40" s="943"/>
      <c r="CW40" s="943"/>
      <c r="CX40" s="943"/>
      <c r="CY40" s="943"/>
      <c r="CZ40" s="943"/>
      <c r="DA40" s="943"/>
      <c r="DB40" s="943"/>
      <c r="DC40" s="943"/>
      <c r="DD40" s="943"/>
      <c r="DE40" s="943"/>
      <c r="DF40" s="943"/>
      <c r="DG40" s="943"/>
      <c r="DH40" s="943"/>
      <c r="DI40" s="943"/>
      <c r="DJ40" s="943"/>
      <c r="DK40" s="1216"/>
      <c r="DL40" s="1216"/>
      <c r="DM40" s="1216"/>
      <c r="DN40" s="1216"/>
      <c r="DO40" s="1216"/>
      <c r="DP40" s="943"/>
      <c r="DQ40" s="943"/>
      <c r="DR40" s="50"/>
      <c r="DS40" s="50"/>
      <c r="DT40" s="50"/>
      <c r="DU40" s="50"/>
      <c r="DV40" s="311"/>
      <c r="DW40" s="1218"/>
      <c r="DX40" s="4"/>
      <c r="DY40" s="1219"/>
      <c r="DZ40" s="943"/>
      <c r="EA40" s="943"/>
      <c r="EB40" s="311"/>
      <c r="EC40" s="2">
        <f t="shared" si="20"/>
        <v>24</v>
      </c>
      <c r="ED40" s="3" t="s">
        <v>893</v>
      </c>
      <c r="EE40" s="950">
        <f>BR19</f>
        <v>0</v>
      </c>
      <c r="EF40" s="1259">
        <f t="shared" si="46"/>
        <v>0</v>
      </c>
      <c r="EG40" s="1259">
        <f t="shared" si="47"/>
        <v>0</v>
      </c>
      <c r="EK40" s="3"/>
      <c r="EN40" s="3"/>
      <c r="EO40" s="3"/>
      <c r="EP40" s="3"/>
      <c r="EQ40" s="510"/>
      <c r="ER40" s="3"/>
      <c r="ES40" s="3"/>
      <c r="ET40" s="3"/>
      <c r="EU40" s="3"/>
      <c r="EV40" s="3"/>
    </row>
    <row r="41" spans="1:152" s="425" customFormat="1">
      <c r="A41" s="943"/>
      <c r="B41" s="1033"/>
      <c r="C41" s="1033"/>
      <c r="D41" s="1033"/>
      <c r="E41" s="1033"/>
      <c r="F41" s="50"/>
      <c r="G41" s="2"/>
      <c r="H41" s="3"/>
      <c r="I41" s="3"/>
      <c r="J41" s="3"/>
      <c r="K41" s="3"/>
      <c r="L41" s="3"/>
      <c r="M41" s="4"/>
      <c r="N41" s="4"/>
      <c r="O41" s="4"/>
      <c r="P41" s="4"/>
      <c r="Q41" s="4"/>
      <c r="R41" s="3"/>
      <c r="S41" s="4"/>
      <c r="T41" s="1123"/>
      <c r="U41" s="1119"/>
      <c r="V41" s="1087"/>
      <c r="W41" s="1115"/>
      <c r="X41" s="4"/>
      <c r="Y41" s="2">
        <f t="shared" si="8"/>
        <v>25</v>
      </c>
      <c r="Z41" s="309" t="s">
        <v>739</v>
      </c>
      <c r="AA41" s="1087">
        <f t="shared" ref="AA41" si="49">+AA24+AA30+AA37+AA39</f>
        <v>0</v>
      </c>
      <c r="AB41" s="1275">
        <f>+'[97]Lead Sheet'!D34</f>
        <v>0</v>
      </c>
      <c r="AC41" s="1251">
        <f t="shared" si="48"/>
        <v>0</v>
      </c>
      <c r="AD41" s="50"/>
      <c r="AE41" s="4"/>
      <c r="AF41" s="4"/>
      <c r="AG41" s="4"/>
      <c r="AH41" s="943"/>
      <c r="AI41" s="50"/>
      <c r="AJ41" s="50"/>
      <c r="AK41" s="303"/>
      <c r="AL41" s="50"/>
      <c r="AM41" s="50"/>
      <c r="AN41" s="50"/>
      <c r="AO41" s="50"/>
      <c r="AP41" s="50"/>
      <c r="AQ41" s="943"/>
      <c r="AR41" s="1079"/>
      <c r="AS41" s="1086"/>
      <c r="AT41" s="1086"/>
      <c r="AU41" s="1032"/>
      <c r="AV41" s="4"/>
      <c r="AW41" s="3"/>
      <c r="AX41" s="3"/>
      <c r="AY41" s="3"/>
      <c r="AZ41" s="3"/>
      <c r="BA41" s="3"/>
      <c r="BB41" s="50"/>
      <c r="BC41" s="2"/>
      <c r="BD41" s="69"/>
      <c r="BE41" s="1122"/>
      <c r="BF41" s="1122"/>
      <c r="BG41" s="1122"/>
      <c r="BH41" s="3"/>
      <c r="BI41" s="943"/>
      <c r="BJ41" s="4"/>
      <c r="BK41" s="63"/>
      <c r="BL41" s="63"/>
      <c r="BM41" s="63"/>
      <c r="BN41" s="3"/>
      <c r="BO41" s="2"/>
      <c r="BP41" s="69"/>
      <c r="BQ41" s="1032"/>
      <c r="BR41" s="1032"/>
      <c r="BS41" s="1032"/>
      <c r="BT41" s="3"/>
      <c r="BU41" s="943"/>
      <c r="BV41" s="290"/>
      <c r="BW41" s="943"/>
      <c r="BX41" s="943"/>
      <c r="BY41" s="943"/>
      <c r="BZ41" s="50"/>
      <c r="CA41" s="943"/>
      <c r="CB41" s="4"/>
      <c r="CC41" s="943"/>
      <c r="CD41" s="943"/>
      <c r="CE41" s="943"/>
      <c r="CF41" s="943"/>
      <c r="CG41" s="1216"/>
      <c r="CH41" s="1216"/>
      <c r="CI41" s="1216"/>
      <c r="CJ41" s="1216"/>
      <c r="CK41" s="1216"/>
      <c r="CL41" s="943"/>
      <c r="CM41" s="943"/>
      <c r="CN41" s="943"/>
      <c r="CO41" s="943"/>
      <c r="CP41" s="943"/>
      <c r="CQ41" s="943"/>
      <c r="CR41" s="943"/>
      <c r="CS41" s="943"/>
      <c r="CT41" s="943"/>
      <c r="CU41" s="943"/>
      <c r="CV41" s="943"/>
      <c r="CW41" s="943"/>
      <c r="CX41" s="943"/>
      <c r="CY41" s="943"/>
      <c r="CZ41" s="943"/>
      <c r="DA41" s="943"/>
      <c r="DB41" s="943"/>
      <c r="DC41" s="943"/>
      <c r="DD41" s="943"/>
      <c r="DE41" s="943"/>
      <c r="DF41" s="943"/>
      <c r="DG41" s="943"/>
      <c r="DH41" s="943"/>
      <c r="DI41" s="943"/>
      <c r="DJ41" s="943"/>
      <c r="DK41" s="4"/>
      <c r="DL41" s="4"/>
      <c r="DM41" s="4"/>
      <c r="DN41" s="4"/>
      <c r="DO41" s="4"/>
      <c r="DP41" s="943"/>
      <c r="DQ41" s="943"/>
      <c r="DR41" s="50"/>
      <c r="DS41" s="50"/>
      <c r="DT41" s="50"/>
      <c r="DU41" s="50"/>
      <c r="DV41" s="311"/>
      <c r="DW41" s="943"/>
      <c r="DX41" s="4"/>
      <c r="DY41" s="943"/>
      <c r="DZ41" s="943"/>
      <c r="EA41" s="943"/>
      <c r="EB41" s="311"/>
      <c r="EC41" s="2">
        <f t="shared" si="20"/>
        <v>25</v>
      </c>
      <c r="ED41" s="3" t="s">
        <v>908</v>
      </c>
      <c r="EE41" s="950"/>
      <c r="EF41" s="1259"/>
      <c r="EG41" s="1259"/>
      <c r="EK41" s="3"/>
      <c r="EQ41" s="510"/>
      <c r="ER41" s="3"/>
      <c r="ES41" s="3"/>
      <c r="ET41" s="3"/>
      <c r="EU41" s="3"/>
      <c r="EV41" s="3"/>
    </row>
    <row r="42" spans="1:152" s="425" customFormat="1">
      <c r="A42" s="4"/>
      <c r="B42" s="1033"/>
      <c r="C42" s="1033"/>
      <c r="D42" s="1033"/>
      <c r="E42" s="1033"/>
      <c r="F42" s="70"/>
      <c r="G42" s="2"/>
      <c r="H42" s="3"/>
      <c r="I42" s="3"/>
      <c r="J42" s="3"/>
      <c r="K42" s="3"/>
      <c r="L42" s="3"/>
      <c r="M42" s="4"/>
      <c r="N42" s="4"/>
      <c r="O42" s="4"/>
      <c r="P42" s="4"/>
      <c r="Q42" s="4"/>
      <c r="R42" s="3"/>
      <c r="S42" s="4"/>
      <c r="T42" s="1117"/>
      <c r="U42" s="1124"/>
      <c r="V42" s="1086"/>
      <c r="W42" s="1115"/>
      <c r="X42" s="50"/>
      <c r="Y42" s="2">
        <f t="shared" si="8"/>
        <v>26</v>
      </c>
      <c r="Z42" s="308" t="s">
        <v>740</v>
      </c>
      <c r="AA42" s="1125">
        <f>SUM(AA39:AA41)</f>
        <v>0</v>
      </c>
      <c r="AB42" s="1278">
        <f t="shared" ref="AB42:AC42" si="50">SUM(AB39:AB41)</f>
        <v>0</v>
      </c>
      <c r="AC42" s="1278">
        <f t="shared" si="50"/>
        <v>0</v>
      </c>
      <c r="AD42" s="50"/>
      <c r="AE42" s="4"/>
      <c r="AF42" s="4"/>
      <c r="AG42" s="49"/>
      <c r="AH42" s="943"/>
      <c r="AI42" s="50"/>
      <c r="AJ42" s="50"/>
      <c r="AK42" s="50"/>
      <c r="AL42" s="50"/>
      <c r="AM42" s="50"/>
      <c r="AN42" s="50"/>
      <c r="AO42" s="50"/>
      <c r="AP42" s="50"/>
      <c r="AQ42" s="943"/>
      <c r="AR42" s="1079"/>
      <c r="AS42" s="1086"/>
      <c r="AT42" s="1086"/>
      <c r="AU42" s="1032"/>
      <c r="AV42" s="50"/>
      <c r="AW42" s="3"/>
      <c r="AX42" s="3"/>
      <c r="AY42" s="3"/>
      <c r="AZ42" s="3"/>
      <c r="BA42" s="3"/>
      <c r="BB42" s="70"/>
      <c r="BC42" s="2"/>
      <c r="BD42" s="4"/>
      <c r="BE42" s="1104"/>
      <c r="BF42" s="1104"/>
      <c r="BG42" s="1030"/>
      <c r="BH42" s="3"/>
      <c r="BI42" s="943"/>
      <c r="BJ42" s="4"/>
      <c r="BK42" s="1030"/>
      <c r="BL42" s="1030"/>
      <c r="BM42" s="1030"/>
      <c r="BN42" s="3"/>
      <c r="BO42" s="2"/>
      <c r="BP42" s="4"/>
      <c r="BQ42" s="1104"/>
      <c r="BR42" s="1104"/>
      <c r="BS42" s="1030"/>
      <c r="BT42" s="3"/>
      <c r="BU42" s="4"/>
      <c r="BV42" s="4"/>
      <c r="BW42" s="4"/>
      <c r="BX42" s="4"/>
      <c r="BY42" s="4"/>
      <c r="BZ42" s="70"/>
      <c r="CA42" s="4"/>
      <c r="CB42" s="4"/>
      <c r="CC42" s="4"/>
      <c r="CD42" s="4"/>
      <c r="CE42" s="4"/>
      <c r="CF42" s="4"/>
      <c r="CG42" s="1216"/>
      <c r="CH42" s="1216"/>
      <c r="CI42" s="1216"/>
      <c r="CJ42" s="1216"/>
      <c r="CK42" s="1216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943"/>
      <c r="DL42" s="943"/>
      <c r="DM42" s="943"/>
      <c r="DN42" s="943"/>
      <c r="DO42" s="943"/>
      <c r="DP42" s="4"/>
      <c r="DQ42" s="4"/>
      <c r="DR42" s="4"/>
      <c r="DS42" s="4"/>
      <c r="DT42" s="4"/>
      <c r="DU42" s="4"/>
      <c r="DV42" s="311"/>
      <c r="DW42" s="4"/>
      <c r="DX42" s="4"/>
      <c r="DY42" s="4"/>
      <c r="DZ42" s="4"/>
      <c r="EA42" s="4"/>
      <c r="EB42" s="311"/>
      <c r="EC42" s="2">
        <f t="shared" si="20"/>
        <v>26</v>
      </c>
      <c r="ED42" s="3" t="s">
        <v>895</v>
      </c>
      <c r="EE42" s="950">
        <f>CJ23</f>
        <v>3526620</v>
      </c>
      <c r="EF42" s="1259">
        <f t="shared" si="46"/>
        <v>-62280.109200000035</v>
      </c>
      <c r="EG42" s="1259">
        <f t="shared" si="47"/>
        <v>3464339.8908000002</v>
      </c>
      <c r="EK42" s="3"/>
      <c r="EQ42" s="510"/>
      <c r="ER42" s="3"/>
      <c r="ES42" s="3"/>
      <c r="ET42" s="3"/>
      <c r="EU42" s="3"/>
      <c r="EV42" s="3"/>
    </row>
    <row r="43" spans="1:152" s="425" customFormat="1">
      <c r="A43" s="50"/>
      <c r="B43" s="1033"/>
      <c r="C43" s="1033"/>
      <c r="D43" s="1033"/>
      <c r="E43" s="1033"/>
      <c r="F43" s="50"/>
      <c r="G43" s="2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4"/>
      <c r="T43" s="1117"/>
      <c r="U43" s="1124"/>
      <c r="V43" s="1086"/>
      <c r="W43" s="1115"/>
      <c r="X43" s="50"/>
      <c r="Y43" s="2">
        <f t="shared" si="8"/>
        <v>27</v>
      </c>
      <c r="Z43" s="1199"/>
      <c r="AA43" s="946"/>
      <c r="AB43" s="1279"/>
      <c r="AC43" s="1279"/>
      <c r="AD43" s="50"/>
      <c r="AE43" s="4"/>
      <c r="AF43" s="4"/>
      <c r="AG43" s="49"/>
      <c r="AH43" s="943"/>
      <c r="AI43" s="50"/>
      <c r="AJ43" s="50"/>
      <c r="AK43" s="50"/>
      <c r="AL43" s="50"/>
      <c r="AM43" s="50"/>
      <c r="AN43" s="50"/>
      <c r="AO43" s="50"/>
      <c r="AP43" s="50"/>
      <c r="AQ43" s="943"/>
      <c r="AR43" s="1079"/>
      <c r="AS43" s="1086"/>
      <c r="AT43" s="1086"/>
      <c r="AU43" s="1086"/>
      <c r="AV43" s="50"/>
      <c r="AW43" s="3"/>
      <c r="AX43" s="3"/>
      <c r="AY43" s="3"/>
      <c r="AZ43" s="3"/>
      <c r="BA43" s="3"/>
      <c r="BB43" s="50"/>
      <c r="BC43" s="3"/>
      <c r="BD43" s="4"/>
      <c r="BE43" s="4"/>
      <c r="BF43" s="4"/>
      <c r="BG43" s="4"/>
      <c r="BH43" s="3"/>
      <c r="BI43" s="943"/>
      <c r="BJ43" s="4"/>
      <c r="BK43" s="1033"/>
      <c r="BL43" s="1033"/>
      <c r="BM43" s="1033"/>
      <c r="BN43" s="3"/>
      <c r="BO43" s="3"/>
      <c r="BP43" s="4"/>
      <c r="BQ43" s="4"/>
      <c r="BR43" s="4"/>
      <c r="BS43" s="4"/>
      <c r="BT43" s="3"/>
      <c r="BU43" s="943"/>
      <c r="BV43" s="49"/>
      <c r="BW43" s="1030"/>
      <c r="BX43" s="1030"/>
      <c r="BY43" s="1030"/>
      <c r="BZ43" s="50"/>
      <c r="CA43" s="943"/>
      <c r="CB43" s="49"/>
      <c r="CC43" s="1030"/>
      <c r="CD43" s="1030"/>
      <c r="CE43" s="1030"/>
      <c r="CF43" s="1030"/>
      <c r="CG43" s="4"/>
      <c r="CH43" s="4"/>
      <c r="CI43" s="4"/>
      <c r="CJ43" s="4"/>
      <c r="CK43" s="4"/>
      <c r="CL43" s="1030"/>
      <c r="CM43" s="1030"/>
      <c r="CN43" s="1030"/>
      <c r="CO43" s="1030"/>
      <c r="CP43" s="1030"/>
      <c r="CQ43" s="1030"/>
      <c r="CR43" s="1030"/>
      <c r="CS43" s="1030"/>
      <c r="CT43" s="1030"/>
      <c r="CU43" s="1030"/>
      <c r="CV43" s="1030"/>
      <c r="CW43" s="1030"/>
      <c r="CX43" s="1030"/>
      <c r="CY43" s="1030"/>
      <c r="CZ43" s="1030"/>
      <c r="DA43" s="1030"/>
      <c r="DB43" s="1030"/>
      <c r="DC43" s="1030"/>
      <c r="DD43" s="1030"/>
      <c r="DE43" s="1030"/>
      <c r="DF43" s="1030"/>
      <c r="DG43" s="1030"/>
      <c r="DH43" s="1030"/>
      <c r="DI43" s="1030"/>
      <c r="DJ43" s="1030"/>
      <c r="DK43" s="943"/>
      <c r="DL43" s="943"/>
      <c r="DM43" s="943"/>
      <c r="DN43" s="943"/>
      <c r="DO43" s="943"/>
      <c r="DP43" s="1030"/>
      <c r="DQ43" s="1030"/>
      <c r="DR43" s="1030"/>
      <c r="DS43" s="1030"/>
      <c r="DT43" s="1030"/>
      <c r="DU43" s="1030"/>
      <c r="DV43" s="1049"/>
      <c r="DW43" s="943"/>
      <c r="DX43" s="49"/>
      <c r="DY43" s="423"/>
      <c r="DZ43" s="423"/>
      <c r="EA43" s="423"/>
      <c r="EB43" s="1049"/>
      <c r="EC43" s="2">
        <f t="shared" si="20"/>
        <v>27</v>
      </c>
      <c r="ED43" s="3" t="s">
        <v>896</v>
      </c>
      <c r="EE43" s="950">
        <f>+DB24</f>
        <v>-392169.66666666669</v>
      </c>
      <c r="EF43" s="1259">
        <f t="shared" si="46"/>
        <v>6925.716313333337</v>
      </c>
      <c r="EG43" s="1259">
        <f t="shared" si="47"/>
        <v>-385243.95035333338</v>
      </c>
      <c r="EK43" s="3"/>
      <c r="EQ43" s="510"/>
      <c r="ER43" s="3"/>
      <c r="ES43" s="3"/>
      <c r="ET43" s="3"/>
      <c r="EU43" s="3"/>
      <c r="EV43" s="3"/>
    </row>
    <row r="44" spans="1:152" s="425" customFormat="1" ht="13.5" thickBot="1">
      <c r="A44" s="70"/>
      <c r="B44" s="1033"/>
      <c r="C44" s="1033"/>
      <c r="D44" s="1033"/>
      <c r="E44" s="1033"/>
      <c r="F44" s="50"/>
      <c r="G44" s="2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4"/>
      <c r="T44" s="1117"/>
      <c r="U44" s="1124"/>
      <c r="V44" s="1086"/>
      <c r="W44" s="1115"/>
      <c r="X44" s="50"/>
      <c r="Y44" s="2">
        <f t="shared" si="8"/>
        <v>28</v>
      </c>
      <c r="Z44" s="308" t="s">
        <v>498</v>
      </c>
      <c r="AA44" s="323">
        <f>AA36+AA42</f>
        <v>0</v>
      </c>
      <c r="AB44" s="1280">
        <f t="shared" ref="AB44:AC44" si="51">AB36+AB42</f>
        <v>6287245.1453827769</v>
      </c>
      <c r="AC44" s="1280">
        <f t="shared" si="51"/>
        <v>6287245.1453827769</v>
      </c>
      <c r="AD44" s="50"/>
      <c r="AE44" s="4"/>
      <c r="AF44" s="4"/>
      <c r="AG44" s="49"/>
      <c r="AH44" s="943"/>
      <c r="AI44" s="50"/>
      <c r="AJ44" s="50"/>
      <c r="AK44" s="50"/>
      <c r="AL44" s="50"/>
      <c r="AM44" s="50"/>
      <c r="AN44" s="50"/>
      <c r="AO44" s="50"/>
      <c r="AP44" s="50"/>
      <c r="AQ44" s="943"/>
      <c r="AR44" s="1079"/>
      <c r="AS44" s="1086"/>
      <c r="AT44" s="1086"/>
      <c r="AU44" s="1086"/>
      <c r="AV44" s="50"/>
      <c r="AW44" s="3"/>
      <c r="AX44" s="3"/>
      <c r="AY44" s="3"/>
      <c r="AZ44" s="3"/>
      <c r="BA44" s="3"/>
      <c r="BB44" s="50"/>
      <c r="BC44" s="3"/>
      <c r="BD44" s="3"/>
      <c r="BE44" s="3"/>
      <c r="BF44" s="3"/>
      <c r="BG44" s="3"/>
      <c r="BH44" s="3"/>
      <c r="BI44" s="943"/>
      <c r="BJ44" s="49"/>
      <c r="BK44" s="1033"/>
      <c r="BL44" s="1033"/>
      <c r="BM44" s="1033"/>
      <c r="BN44" s="3"/>
      <c r="BO44" s="3"/>
      <c r="BP44" s="3"/>
      <c r="BQ44" s="3"/>
      <c r="BR44" s="3"/>
      <c r="BS44" s="3"/>
      <c r="BT44" s="3"/>
      <c r="BU44" s="943"/>
      <c r="BV44" s="4"/>
      <c r="BW44" s="1030"/>
      <c r="BX44" s="1030"/>
      <c r="BY44" s="1030"/>
      <c r="BZ44" s="50"/>
      <c r="CA44" s="943"/>
      <c r="CB44" s="4"/>
      <c r="CC44" s="1030"/>
      <c r="CD44" s="1030"/>
      <c r="CE44" s="1030"/>
      <c r="CF44" s="1030"/>
      <c r="CG44" s="943"/>
      <c r="CH44" s="943"/>
      <c r="CI44" s="943"/>
      <c r="CJ44" s="943"/>
      <c r="CK44" s="943"/>
      <c r="CL44" s="1030"/>
      <c r="CM44" s="1030"/>
      <c r="CN44" s="1030"/>
      <c r="CO44" s="1030"/>
      <c r="CP44" s="1030"/>
      <c r="CQ44" s="1030"/>
      <c r="CR44" s="1030"/>
      <c r="CS44" s="1030"/>
      <c r="CT44" s="1030"/>
      <c r="CU44" s="1030"/>
      <c r="CV44" s="1030"/>
      <c r="CW44" s="1030"/>
      <c r="CX44" s="1030"/>
      <c r="CY44" s="1030"/>
      <c r="CZ44" s="1030"/>
      <c r="DA44" s="1030"/>
      <c r="DB44" s="1030"/>
      <c r="DC44" s="1030"/>
      <c r="DD44" s="1030"/>
      <c r="DE44" s="1030"/>
      <c r="DF44" s="1030"/>
      <c r="DG44" s="1030"/>
      <c r="DH44" s="1030"/>
      <c r="DI44" s="1030"/>
      <c r="DJ44" s="1030"/>
      <c r="DK44" s="4"/>
      <c r="DL44" s="4"/>
      <c r="DM44" s="4"/>
      <c r="DN44" s="4"/>
      <c r="DO44" s="4"/>
      <c r="DP44" s="1030"/>
      <c r="DQ44" s="1030"/>
      <c r="DR44" s="1337"/>
      <c r="DS44" s="1337"/>
      <c r="DT44" s="1337"/>
      <c r="DU44" s="1337"/>
      <c r="DV44" s="312"/>
      <c r="DW44" s="943"/>
      <c r="DX44" s="4"/>
      <c r="DY44" s="423"/>
      <c r="DZ44" s="423"/>
      <c r="EA44" s="423"/>
      <c r="EB44" s="312"/>
      <c r="EC44" s="2">
        <f t="shared" si="20"/>
        <v>28</v>
      </c>
      <c r="ED44" s="3" t="s">
        <v>897</v>
      </c>
      <c r="EE44" s="950">
        <f>+DB25</f>
        <v>-537626.2135922329</v>
      </c>
      <c r="EF44" s="1259">
        <f t="shared" si="46"/>
        <v>9494.4789320388372</v>
      </c>
      <c r="EG44" s="1259">
        <f t="shared" si="47"/>
        <v>-528131.73466019402</v>
      </c>
      <c r="EK44" s="3"/>
      <c r="EQ44" s="510"/>
      <c r="ER44" s="3"/>
      <c r="ES44" s="3"/>
      <c r="ET44" s="3"/>
      <c r="EU44" s="3"/>
      <c r="EV44" s="3"/>
    </row>
    <row r="45" spans="1:152" s="425" customFormat="1" ht="13.5" thickTop="1">
      <c r="A45" s="51"/>
      <c r="B45" s="1033"/>
      <c r="C45" s="1033"/>
      <c r="D45" s="1033"/>
      <c r="E45" s="1033"/>
      <c r="F45" s="50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4"/>
      <c r="T45" s="857"/>
      <c r="U45" s="1124"/>
      <c r="V45" s="1086"/>
      <c r="W45" s="1124"/>
      <c r="X45" s="50"/>
      <c r="Y45" s="2"/>
      <c r="Z45" s="3"/>
      <c r="AA45" s="3"/>
      <c r="AB45" s="2"/>
      <c r="AC45" s="50"/>
      <c r="AD45" s="50"/>
      <c r="AE45" s="4"/>
      <c r="AF45" s="4"/>
      <c r="AG45" s="49"/>
      <c r="AH45" s="943"/>
      <c r="AI45" s="50"/>
      <c r="AJ45" s="50"/>
      <c r="AK45" s="50"/>
      <c r="AL45" s="50"/>
      <c r="AM45" s="50"/>
      <c r="AN45" s="50"/>
      <c r="AO45" s="50"/>
      <c r="AP45" s="50"/>
      <c r="AQ45" s="943"/>
      <c r="AR45" s="1079"/>
      <c r="AS45" s="1054"/>
      <c r="AT45" s="1054"/>
      <c r="AU45" s="1054"/>
      <c r="AV45" s="50"/>
      <c r="AW45" s="3"/>
      <c r="AX45" s="3"/>
      <c r="AY45" s="3"/>
      <c r="AZ45" s="3"/>
      <c r="BA45" s="3"/>
      <c r="BB45" s="50"/>
      <c r="BC45" s="3"/>
      <c r="BD45" s="3"/>
      <c r="BE45" s="3"/>
      <c r="BF45" s="3"/>
      <c r="BG45" s="3"/>
      <c r="BH45" s="3"/>
      <c r="BI45" s="2"/>
      <c r="BJ45" s="49"/>
      <c r="BK45" s="63"/>
      <c r="BL45" s="63"/>
      <c r="BM45" s="63"/>
      <c r="BN45" s="3"/>
      <c r="BO45" s="3"/>
      <c r="BP45" s="3"/>
      <c r="BQ45" s="3"/>
      <c r="BR45" s="3"/>
      <c r="BS45" s="3"/>
      <c r="BT45" s="3"/>
      <c r="BU45" s="2"/>
      <c r="BV45" s="3"/>
      <c r="BW45" s="50"/>
      <c r="BX45" s="50"/>
      <c r="BY45" s="50"/>
      <c r="BZ45" s="50"/>
      <c r="CA45" s="2"/>
      <c r="CB45" s="3"/>
      <c r="CC45" s="50"/>
      <c r="CD45" s="50"/>
      <c r="CE45" s="50"/>
      <c r="CF45" s="50"/>
      <c r="CG45" s="943"/>
      <c r="CH45" s="943"/>
      <c r="CI45" s="943"/>
      <c r="CJ45" s="943"/>
      <c r="CK45" s="943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1030"/>
      <c r="DL45" s="1030"/>
      <c r="DM45" s="1030"/>
      <c r="DN45" s="1030"/>
      <c r="DO45" s="1030"/>
      <c r="DP45" s="50"/>
      <c r="DQ45" s="50"/>
      <c r="DR45" s="596"/>
      <c r="DS45" s="596"/>
      <c r="DT45" s="596"/>
      <c r="DU45" s="596"/>
      <c r="DV45" s="313"/>
      <c r="DW45" s="2"/>
      <c r="DX45" s="3"/>
      <c r="DY45" s="50"/>
      <c r="DZ45" s="50"/>
      <c r="EA45" s="50"/>
      <c r="EB45" s="313"/>
      <c r="EC45" s="2">
        <f t="shared" si="20"/>
        <v>29</v>
      </c>
      <c r="ED45" s="3" t="s">
        <v>898</v>
      </c>
      <c r="EE45" s="950">
        <f>+DH25</f>
        <v>7088065.5599999996</v>
      </c>
      <c r="EF45" s="1259">
        <f t="shared" si="46"/>
        <v>-125175.23778960005</v>
      </c>
      <c r="EG45" s="1259">
        <f t="shared" si="47"/>
        <v>6962890.3222103994</v>
      </c>
      <c r="EK45" s="3"/>
      <c r="EP45" s="3"/>
      <c r="EQ45" s="510"/>
      <c r="ER45" s="3"/>
      <c r="ES45" s="3"/>
      <c r="ET45" s="3"/>
      <c r="EU45" s="3"/>
      <c r="EV45" s="3"/>
    </row>
    <row r="46" spans="1:152" s="425" customFormat="1" ht="15">
      <c r="A46" s="51"/>
      <c r="B46" s="1033"/>
      <c r="C46" s="1033"/>
      <c r="D46" s="1033"/>
      <c r="E46" s="1033"/>
      <c r="F46" s="50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4"/>
      <c r="T46" s="4"/>
      <c r="U46" s="49"/>
      <c r="V46" s="943"/>
      <c r="W46" s="50"/>
      <c r="X46" s="50"/>
      <c r="Y46" s="943"/>
      <c r="Z46" s="1334"/>
      <c r="AA46" s="1334"/>
      <c r="AB46" s="1334"/>
      <c r="AC46" s="1334"/>
      <c r="AD46" s="50"/>
      <c r="AE46" s="4"/>
      <c r="AF46" s="4"/>
      <c r="AG46" s="49"/>
      <c r="AH46" s="943"/>
      <c r="AI46" s="50"/>
      <c r="AJ46" s="50"/>
      <c r="AK46" s="50"/>
      <c r="AL46" s="50"/>
      <c r="AM46" s="50"/>
      <c r="AN46" s="50"/>
      <c r="AO46" s="50"/>
      <c r="AP46" s="50"/>
      <c r="AQ46" s="3"/>
      <c r="AR46" s="3"/>
      <c r="AS46" s="3"/>
      <c r="AT46" s="2"/>
      <c r="AU46" s="4"/>
      <c r="AV46" s="50"/>
      <c r="AW46" s="3"/>
      <c r="AX46" s="3"/>
      <c r="AY46" s="3"/>
      <c r="AZ46" s="3"/>
      <c r="BA46" s="3"/>
      <c r="BB46" s="50"/>
      <c r="BC46" s="3"/>
      <c r="BD46" s="3"/>
      <c r="BE46" s="3"/>
      <c r="BF46" s="3"/>
      <c r="BG46" s="3"/>
      <c r="BH46" s="3"/>
      <c r="BI46" s="2"/>
      <c r="BJ46" s="4"/>
      <c r="BK46" s="4"/>
      <c r="BL46" s="4"/>
      <c r="BM46" s="4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50"/>
      <c r="CA46" s="3"/>
      <c r="CB46" s="3"/>
      <c r="CC46" s="3"/>
      <c r="CD46" s="3"/>
      <c r="CE46" s="3"/>
      <c r="CF46" s="3"/>
      <c r="CG46" s="4"/>
      <c r="CH46" s="4"/>
      <c r="CI46" s="4"/>
      <c r="CJ46" s="4"/>
      <c r="CK46" s="4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1030"/>
      <c r="DL46" s="1030"/>
      <c r="DM46" s="1030"/>
      <c r="DN46" s="1030"/>
      <c r="DO46" s="1030"/>
      <c r="DP46" s="3"/>
      <c r="DQ46" s="3"/>
      <c r="DR46" s="1126"/>
      <c r="DS46" s="1127"/>
      <c r="DT46" s="1127"/>
      <c r="DU46" s="1127"/>
      <c r="DV46" s="311"/>
      <c r="DW46" s="3"/>
      <c r="DX46" s="3"/>
      <c r="DY46" s="3"/>
      <c r="DZ46" s="3"/>
      <c r="EA46" s="3"/>
      <c r="EB46" s="311"/>
      <c r="EC46" s="2">
        <f t="shared" si="20"/>
        <v>30</v>
      </c>
      <c r="ED46" s="3" t="s">
        <v>899</v>
      </c>
      <c r="EE46" s="950">
        <f>+DN30</f>
        <v>500000.00000000006</v>
      </c>
      <c r="EF46" s="1259">
        <f t="shared" si="46"/>
        <v>-8830.0000000000055</v>
      </c>
      <c r="EG46" s="1259">
        <f t="shared" si="47"/>
        <v>491170.00000000006</v>
      </c>
      <c r="EK46" s="3"/>
      <c r="EP46" s="3"/>
      <c r="EQ46" s="510"/>
      <c r="ER46" s="3"/>
      <c r="ES46" s="3"/>
      <c r="ET46" s="3"/>
      <c r="EU46" s="3"/>
      <c r="EV46" s="3"/>
    </row>
    <row r="47" spans="1:152" s="425" customFormat="1">
      <c r="A47" s="50"/>
      <c r="B47" s="1033"/>
      <c r="C47" s="1033"/>
      <c r="D47" s="1033"/>
      <c r="E47" s="1033"/>
      <c r="F47" s="50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4"/>
      <c r="T47" s="4"/>
      <c r="U47" s="49"/>
      <c r="V47" s="1054"/>
      <c r="W47" s="50"/>
      <c r="X47" s="70"/>
      <c r="Y47" s="943"/>
      <c r="Z47" s="299"/>
      <c r="AA47" s="741"/>
      <c r="AB47" s="739"/>
      <c r="AC47" s="741"/>
      <c r="AD47" s="70"/>
      <c r="AE47" s="3"/>
      <c r="AF47" s="3"/>
      <c r="AG47" s="71"/>
      <c r="AH47" s="2"/>
      <c r="AI47" s="70"/>
      <c r="AJ47" s="70"/>
      <c r="AK47" s="70"/>
      <c r="AL47" s="70"/>
      <c r="AM47" s="70"/>
      <c r="AN47" s="70"/>
      <c r="AO47" s="70"/>
      <c r="AP47" s="70"/>
      <c r="AQ47" s="3"/>
      <c r="AR47" s="3"/>
      <c r="AS47" s="52"/>
      <c r="AT47" s="2"/>
      <c r="AU47" s="58"/>
      <c r="AV47" s="70"/>
      <c r="AW47" s="3"/>
      <c r="AX47" s="3"/>
      <c r="AY47" s="3"/>
      <c r="AZ47" s="3"/>
      <c r="BA47" s="3"/>
      <c r="BB47" s="50"/>
      <c r="BC47" s="3"/>
      <c r="BD47" s="3"/>
      <c r="BE47" s="3"/>
      <c r="BF47" s="3"/>
      <c r="BG47" s="3"/>
      <c r="BH47" s="3"/>
      <c r="BI47" s="943"/>
      <c r="BJ47" s="65"/>
      <c r="BK47" s="4"/>
      <c r="BL47" s="4"/>
      <c r="BM47" s="4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50"/>
      <c r="CA47" s="3"/>
      <c r="CB47" s="3"/>
      <c r="CC47" s="3"/>
      <c r="CD47" s="3"/>
      <c r="CE47" s="3"/>
      <c r="CF47" s="3"/>
      <c r="CG47" s="1030"/>
      <c r="CH47" s="1030"/>
      <c r="CI47" s="1030"/>
      <c r="CJ47" s="1030"/>
      <c r="CK47" s="1030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50"/>
      <c r="DL47" s="50"/>
      <c r="DM47" s="50"/>
      <c r="DN47" s="942"/>
      <c r="DO47" s="50"/>
      <c r="DP47" s="3"/>
      <c r="DQ47" s="3"/>
      <c r="DR47" s="597"/>
      <c r="DS47" s="1128"/>
      <c r="DT47" s="1127"/>
      <c r="DU47" s="598"/>
      <c r="DV47" s="311"/>
      <c r="DW47" s="3"/>
      <c r="DX47" s="3"/>
      <c r="DY47" s="3"/>
      <c r="DZ47" s="3"/>
      <c r="EA47" s="3"/>
      <c r="EB47" s="311"/>
      <c r="EC47" s="2">
        <f t="shared" si="20"/>
        <v>31</v>
      </c>
      <c r="ED47" s="3" t="s">
        <v>900</v>
      </c>
      <c r="EE47" s="950">
        <f>+DT23</f>
        <v>3296838.2582723554</v>
      </c>
      <c r="EF47" s="1259">
        <f t="shared" si="46"/>
        <v>-58222.163641089828</v>
      </c>
      <c r="EG47" s="1259">
        <f t="shared" si="47"/>
        <v>3238616.0946312654</v>
      </c>
      <c r="EK47" s="3"/>
      <c r="EL47" s="3"/>
      <c r="EO47" s="3"/>
      <c r="EP47" s="3"/>
      <c r="EQ47" s="510"/>
      <c r="ER47" s="3"/>
      <c r="ES47" s="3"/>
      <c r="ET47" s="3"/>
      <c r="EU47" s="3"/>
      <c r="EV47" s="3"/>
    </row>
    <row r="48" spans="1:152" s="425" customFormat="1">
      <c r="A48" s="51"/>
      <c r="B48" s="1033"/>
      <c r="C48" s="1033"/>
      <c r="D48" s="1033"/>
      <c r="E48" s="1033"/>
      <c r="F48" s="70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4"/>
      <c r="T48" s="4"/>
      <c r="U48" s="858"/>
      <c r="V48" s="1032"/>
      <c r="W48" s="70"/>
      <c r="X48" s="50"/>
      <c r="Y48" s="937"/>
      <c r="Z48" s="299"/>
      <c r="AA48" s="1111"/>
      <c r="AB48" s="739"/>
      <c r="AC48" s="1111"/>
      <c r="AD48" s="50"/>
      <c r="AE48" s="3"/>
      <c r="AF48" s="3"/>
      <c r="AG48" s="52"/>
      <c r="AH48" s="2"/>
      <c r="AI48" s="50"/>
      <c r="AJ48" s="50"/>
      <c r="AK48" s="50"/>
      <c r="AL48" s="50"/>
      <c r="AM48" s="50"/>
      <c r="AN48" s="50"/>
      <c r="AO48" s="50"/>
      <c r="AP48" s="50"/>
      <c r="AQ48" s="3"/>
      <c r="AR48" s="3"/>
      <c r="AS48" s="52"/>
      <c r="AT48" s="2"/>
      <c r="AU48" s="50"/>
      <c r="AV48" s="50"/>
      <c r="BB48" s="70"/>
      <c r="BC48" s="3"/>
      <c r="BD48" s="3"/>
      <c r="BE48" s="3"/>
      <c r="BF48" s="3"/>
      <c r="BG48" s="3"/>
      <c r="BH48" s="3"/>
      <c r="BI48" s="94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70"/>
      <c r="CA48" s="3"/>
      <c r="CB48" s="3"/>
      <c r="CC48" s="3"/>
      <c r="CD48" s="3"/>
      <c r="CE48" s="3"/>
      <c r="CF48" s="3"/>
      <c r="CG48" s="1030"/>
      <c r="CH48" s="1030"/>
      <c r="CI48" s="1030"/>
      <c r="CJ48" s="1030"/>
      <c r="CK48" s="1030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597"/>
      <c r="DS48" s="1128"/>
      <c r="DT48" s="1127"/>
      <c r="DU48" s="598"/>
      <c r="DV48" s="311"/>
      <c r="DW48" s="3"/>
      <c r="DX48" s="3"/>
      <c r="DY48" s="3"/>
      <c r="DZ48" s="3"/>
      <c r="EA48" s="3"/>
      <c r="EB48" s="311"/>
      <c r="EC48" s="2">
        <f t="shared" si="20"/>
        <v>32</v>
      </c>
      <c r="ED48" s="3" t="s">
        <v>901</v>
      </c>
      <c r="EE48" s="950">
        <f>SUM(DN32:DN38)</f>
        <v>634720.71333333303</v>
      </c>
      <c r="EF48" s="1259">
        <f t="shared" si="46"/>
        <v>-11209.167797466667</v>
      </c>
      <c r="EG48" s="1259">
        <f t="shared" si="47"/>
        <v>623511.5455358664</v>
      </c>
      <c r="EK48" s="3"/>
      <c r="EL48" s="3"/>
      <c r="EO48" s="3"/>
      <c r="EP48" s="3"/>
      <c r="EQ48" s="510"/>
      <c r="ER48" s="3"/>
      <c r="ES48" s="3"/>
      <c r="ET48" s="3"/>
      <c r="EU48" s="3"/>
      <c r="EV48" s="3"/>
    </row>
    <row r="49" spans="1:152" s="425" customFormat="1">
      <c r="A49" s="51"/>
      <c r="B49" s="1033"/>
      <c r="C49" s="1033"/>
      <c r="D49" s="1033"/>
      <c r="E49" s="1033"/>
      <c r="F49" s="4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4"/>
      <c r="T49" s="4"/>
      <c r="U49" s="49"/>
      <c r="V49" s="1032"/>
      <c r="W49" s="50"/>
      <c r="X49" s="50"/>
      <c r="Y49" s="937"/>
      <c r="Z49" s="308"/>
      <c r="AA49" s="1115"/>
      <c r="AB49" s="1035"/>
      <c r="AC49" s="1115"/>
      <c r="AD49" s="50"/>
      <c r="AE49" s="3"/>
      <c r="AF49" s="3"/>
      <c r="AG49" s="52"/>
      <c r="AH49" s="2"/>
      <c r="AI49" s="50"/>
      <c r="AJ49" s="50"/>
      <c r="AK49" s="50"/>
      <c r="AL49" s="50"/>
      <c r="AM49" s="50"/>
      <c r="AN49" s="50"/>
      <c r="AO49" s="50"/>
      <c r="AP49" s="50"/>
      <c r="AQ49" s="3"/>
      <c r="AR49" s="3"/>
      <c r="AS49" s="52"/>
      <c r="AT49" s="2"/>
      <c r="AU49" s="50"/>
      <c r="AV49" s="50"/>
      <c r="BB49" s="4"/>
      <c r="BC49" s="3"/>
      <c r="BD49" s="3"/>
      <c r="BE49" s="3"/>
      <c r="BF49" s="3"/>
      <c r="BG49" s="3"/>
      <c r="BH49" s="3"/>
      <c r="BI49" s="94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4"/>
      <c r="CA49" s="3"/>
      <c r="CB49" s="3"/>
      <c r="CC49" s="3"/>
      <c r="CD49" s="3"/>
      <c r="CE49" s="3"/>
      <c r="CF49" s="3"/>
      <c r="CG49" s="50"/>
      <c r="CH49" s="50"/>
      <c r="CI49" s="50"/>
      <c r="CJ49" s="50"/>
      <c r="CK49" s="50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597"/>
      <c r="DS49" s="596"/>
      <c r="DT49" s="596"/>
      <c r="DU49" s="596"/>
      <c r="DV49" s="311"/>
      <c r="DW49" s="3"/>
      <c r="DX49" s="3"/>
      <c r="DY49" s="3"/>
      <c r="DZ49" s="3"/>
      <c r="EA49" s="3"/>
      <c r="EB49" s="311"/>
      <c r="EC49" s="2">
        <f t="shared" si="20"/>
        <v>33</v>
      </c>
      <c r="ED49" s="3" t="s">
        <v>907</v>
      </c>
      <c r="EE49" s="950"/>
      <c r="EF49" s="1259"/>
      <c r="EG49" s="1259">
        <f t="shared" si="47"/>
        <v>0</v>
      </c>
      <c r="EK49" s="3"/>
      <c r="EL49" s="3"/>
      <c r="EM49" s="3"/>
      <c r="EN49" s="3"/>
      <c r="EO49" s="3"/>
      <c r="EP49" s="3"/>
      <c r="EQ49" s="510"/>
      <c r="ER49" s="3"/>
      <c r="ES49" s="3"/>
      <c r="ET49" s="3"/>
      <c r="EU49" s="3"/>
      <c r="EV49" s="3"/>
    </row>
    <row r="50" spans="1:152" s="425" customFormat="1">
      <c r="A50" s="72"/>
      <c r="B50" s="1033"/>
      <c r="C50" s="1033"/>
      <c r="D50" s="1033"/>
      <c r="E50" s="1033"/>
      <c r="F50" s="51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4"/>
      <c r="T50" s="4"/>
      <c r="U50" s="49"/>
      <c r="V50" s="1035"/>
      <c r="W50" s="50"/>
      <c r="X50" s="3"/>
      <c r="Y50" s="937"/>
      <c r="Z50" s="308"/>
      <c r="AA50" s="1115"/>
      <c r="AB50" s="1087"/>
      <c r="AC50" s="1115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52"/>
      <c r="AT50" s="2"/>
      <c r="AU50" s="50"/>
      <c r="AV50" s="3"/>
      <c r="BB50" s="3"/>
      <c r="BC50" s="3"/>
      <c r="BD50" s="3"/>
      <c r="BE50" s="3"/>
      <c r="BF50" s="3"/>
      <c r="BG50" s="3"/>
      <c r="BH50" s="3"/>
      <c r="BI50" s="94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596"/>
      <c r="DS50" s="596"/>
      <c r="DT50" s="596"/>
      <c r="DU50" s="596"/>
      <c r="DV50" s="311"/>
      <c r="DW50" s="3"/>
      <c r="DX50" s="3"/>
      <c r="DY50" s="3"/>
      <c r="DZ50" s="3"/>
      <c r="EA50" s="3"/>
      <c r="EB50" s="311"/>
      <c r="EC50" s="2">
        <f t="shared" si="20"/>
        <v>34</v>
      </c>
      <c r="ED50" s="3" t="s">
        <v>902</v>
      </c>
      <c r="EE50" s="950">
        <f>+CP26</f>
        <v>1494701.7220710292</v>
      </c>
      <c r="EF50" s="1259">
        <f t="shared" si="46"/>
        <v>-26396.432411774389</v>
      </c>
      <c r="EG50" s="1259">
        <f t="shared" si="47"/>
        <v>1468305.289659255</v>
      </c>
      <c r="EK50" s="3"/>
      <c r="EL50" s="3"/>
      <c r="EM50" s="3"/>
      <c r="EN50" s="3"/>
      <c r="EO50" s="3"/>
      <c r="EP50" s="3"/>
      <c r="EQ50" s="510"/>
      <c r="ER50" s="3"/>
      <c r="ES50" s="3"/>
      <c r="ET50" s="3"/>
      <c r="EU50" s="3"/>
      <c r="EV50" s="3"/>
    </row>
    <row r="51" spans="1:152" s="425" customFormat="1">
      <c r="A51" s="3"/>
      <c r="B51" s="1033"/>
      <c r="C51" s="1033"/>
      <c r="D51" s="1033"/>
      <c r="E51" s="1033"/>
      <c r="F51" s="7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4"/>
      <c r="U51" s="4"/>
      <c r="V51" s="1087"/>
      <c r="W51" s="4"/>
      <c r="X51" s="3"/>
      <c r="Y51" s="937"/>
      <c r="Z51" s="1206"/>
      <c r="AA51" s="1118"/>
      <c r="AB51" s="1086"/>
      <c r="AC51" s="1118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52"/>
      <c r="AT51" s="2"/>
      <c r="AU51" s="50"/>
      <c r="AV51" s="3"/>
      <c r="BB51" s="3"/>
      <c r="BC51" s="3"/>
      <c r="BD51" s="3"/>
      <c r="BE51" s="3"/>
      <c r="BF51" s="3"/>
      <c r="BG51" s="3"/>
      <c r="BH51" s="3"/>
      <c r="BI51" s="94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599"/>
      <c r="DS51" s="1127"/>
      <c r="DT51" s="1127"/>
      <c r="DU51" s="1127"/>
      <c r="DV51" s="311"/>
      <c r="DW51" s="3"/>
      <c r="DX51" s="3"/>
      <c r="DY51" s="3"/>
      <c r="DZ51" s="3"/>
      <c r="EA51" s="3"/>
      <c r="EB51" s="311"/>
      <c r="EC51" s="2">
        <f t="shared" si="20"/>
        <v>35</v>
      </c>
      <c r="ED51" s="3" t="s">
        <v>903</v>
      </c>
      <c r="EE51" s="950">
        <f>+CV26</f>
        <v>2885052</v>
      </c>
      <c r="EF51" s="1259">
        <f>-EE51*$EF$15</f>
        <v>-50950.018320000025</v>
      </c>
      <c r="EG51" s="1259">
        <f t="shared" si="47"/>
        <v>2834101.9816800002</v>
      </c>
      <c r="EK51" s="3"/>
      <c r="EL51" s="3"/>
      <c r="EM51" s="3"/>
      <c r="EN51" s="3"/>
      <c r="EO51" s="3"/>
      <c r="EP51" s="3"/>
      <c r="EQ51" s="510"/>
      <c r="ER51" s="3"/>
      <c r="ES51" s="3"/>
      <c r="ET51" s="3"/>
      <c r="EU51" s="3"/>
      <c r="EV51" s="3"/>
    </row>
    <row r="52" spans="1:152" s="425" customFormat="1">
      <c r="B52" s="1033"/>
      <c r="C52" s="1033"/>
      <c r="D52" s="1033"/>
      <c r="E52" s="1033"/>
      <c r="F52" s="51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4"/>
      <c r="U52" s="4"/>
      <c r="V52" s="1087"/>
      <c r="W52" s="4"/>
      <c r="X52" s="3"/>
      <c r="Y52" s="937"/>
      <c r="Z52" s="299"/>
      <c r="AA52" s="1119"/>
      <c r="AB52" s="1086"/>
      <c r="AC52" s="1115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52"/>
      <c r="AT52" s="2"/>
      <c r="AU52" s="50"/>
      <c r="AV52" s="3"/>
      <c r="BB52" s="3"/>
      <c r="BC52" s="3"/>
      <c r="BD52" s="3"/>
      <c r="BE52" s="3"/>
      <c r="BF52" s="3"/>
      <c r="BG52" s="3"/>
      <c r="BH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597"/>
      <c r="DS52" s="1128"/>
      <c r="DT52" s="1127"/>
      <c r="DU52" s="598"/>
      <c r="DV52" s="311"/>
      <c r="DW52" s="3"/>
      <c r="DX52" s="3"/>
      <c r="DY52" s="3"/>
      <c r="DZ52" s="3"/>
      <c r="EA52" s="3"/>
      <c r="EB52" s="311"/>
      <c r="EC52" s="2">
        <f t="shared" si="20"/>
        <v>36</v>
      </c>
      <c r="ED52" s="3" t="s">
        <v>904</v>
      </c>
      <c r="EE52" s="950">
        <f>+CV28</f>
        <v>4496843.075924769</v>
      </c>
      <c r="EF52" s="1259">
        <f>-EE52*$EF$15</f>
        <v>-79414.248720831456</v>
      </c>
      <c r="EG52" s="1259">
        <f t="shared" si="47"/>
        <v>4417428.8272039378</v>
      </c>
      <c r="EK52" s="3"/>
      <c r="EL52" s="3"/>
      <c r="EM52" s="3"/>
      <c r="EN52" s="3"/>
      <c r="EO52" s="3"/>
      <c r="EP52" s="3"/>
      <c r="EQ52" s="510"/>
      <c r="ER52" s="3"/>
      <c r="ES52" s="3"/>
      <c r="ET52" s="3"/>
      <c r="EU52" s="3"/>
      <c r="EV52" s="3"/>
    </row>
    <row r="53" spans="1:152" s="425" customFormat="1">
      <c r="B53" s="1033"/>
      <c r="C53" s="1033"/>
      <c r="D53" s="1033"/>
      <c r="E53" s="1033"/>
      <c r="M53" s="3"/>
      <c r="N53" s="3"/>
      <c r="O53" s="3"/>
      <c r="P53" s="3"/>
      <c r="Q53" s="3"/>
      <c r="R53" s="3"/>
      <c r="S53" s="3"/>
      <c r="T53" s="4"/>
      <c r="U53" s="4"/>
      <c r="V53" s="1086"/>
      <c r="W53" s="4"/>
      <c r="Y53" s="937"/>
      <c r="Z53" s="299"/>
      <c r="AA53" s="1115"/>
      <c r="AB53" s="1086"/>
      <c r="AC53" s="1115"/>
      <c r="AQ53" s="3"/>
      <c r="AR53" s="3"/>
      <c r="AS53" s="71"/>
      <c r="AT53" s="2"/>
      <c r="AU53" s="70"/>
      <c r="CG53" s="3"/>
      <c r="CH53" s="3"/>
      <c r="CI53" s="3"/>
      <c r="CJ53" s="3"/>
      <c r="CK53" s="3"/>
      <c r="DK53" s="3"/>
      <c r="DL53" s="3"/>
      <c r="DM53" s="3"/>
      <c r="DN53" s="3"/>
      <c r="DO53" s="3"/>
      <c r="DR53" s="597"/>
      <c r="DS53" s="1128"/>
      <c r="DT53" s="1127"/>
      <c r="DU53" s="598"/>
      <c r="DV53" s="311"/>
      <c r="DW53" s="3"/>
      <c r="DX53" s="3"/>
      <c r="DY53" s="3"/>
      <c r="DZ53" s="3"/>
      <c r="EA53" s="3"/>
      <c r="EB53" s="311"/>
      <c r="EC53" s="2">
        <f t="shared" si="20"/>
        <v>37</v>
      </c>
      <c r="ED53" s="3" t="s">
        <v>974</v>
      </c>
      <c r="EE53" s="950">
        <f>+DN31</f>
        <v>241268.10200000007</v>
      </c>
      <c r="EF53" s="1259">
        <f>-EE53*$EF$15</f>
        <v>-4260.7946813200033</v>
      </c>
      <c r="EG53" s="1259">
        <f t="shared" si="47"/>
        <v>237007.30731868008</v>
      </c>
      <c r="EQ53" s="510"/>
    </row>
    <row r="54" spans="1:152" s="425" customFormat="1">
      <c r="B54" s="1033"/>
      <c r="C54" s="1033"/>
      <c r="D54" s="1033"/>
      <c r="E54" s="1033"/>
      <c r="M54" s="3"/>
      <c r="N54" s="3"/>
      <c r="O54" s="3"/>
      <c r="P54" s="3"/>
      <c r="Q54" s="3"/>
      <c r="R54" s="3"/>
      <c r="T54" s="756"/>
      <c r="U54" s="756"/>
      <c r="V54" s="1087"/>
      <c r="W54" s="756"/>
      <c r="Y54" s="937"/>
      <c r="Z54" s="308"/>
      <c r="AA54" s="1119"/>
      <c r="AB54" s="1086"/>
      <c r="AC54" s="1115"/>
      <c r="AQ54" s="3"/>
      <c r="AR54" s="3"/>
      <c r="AS54" s="52"/>
      <c r="AT54" s="2"/>
      <c r="AU54" s="50"/>
      <c r="CG54" s="3"/>
      <c r="CH54" s="3"/>
      <c r="CI54" s="3"/>
      <c r="CJ54" s="3"/>
      <c r="CK54" s="3"/>
      <c r="DK54" s="3"/>
      <c r="DL54" s="3"/>
      <c r="DM54" s="3"/>
      <c r="DN54" s="3"/>
      <c r="DO54" s="3"/>
      <c r="DR54" s="596"/>
      <c r="DS54" s="596"/>
      <c r="DT54" s="596"/>
      <c r="DU54" s="596"/>
      <c r="DV54" s="311"/>
      <c r="DW54" s="3"/>
      <c r="DX54" s="3"/>
      <c r="DY54" s="3"/>
      <c r="DZ54" s="3"/>
      <c r="EA54" s="3"/>
      <c r="EB54" s="311"/>
      <c r="EC54" s="2">
        <f t="shared" si="20"/>
        <v>38</v>
      </c>
      <c r="ED54" s="3" t="s">
        <v>905</v>
      </c>
      <c r="EE54" s="1097">
        <f>+DT24</f>
        <v>524035.92190511484</v>
      </c>
      <c r="EF54" s="1312">
        <f>-EE54*$EF$15</f>
        <v>-9254.4743808443327</v>
      </c>
      <c r="EG54" s="1312">
        <f>SUM(EE54:EF54)</f>
        <v>514781.44752427051</v>
      </c>
      <c r="EQ54" s="510"/>
    </row>
    <row r="55" spans="1:152" s="425" customFormat="1">
      <c r="B55" s="1033"/>
      <c r="C55" s="1033"/>
      <c r="D55" s="1033"/>
      <c r="E55" s="1033"/>
      <c r="M55" s="3"/>
      <c r="N55" s="3"/>
      <c r="O55" s="3"/>
      <c r="P55" s="3"/>
      <c r="Q55" s="3"/>
      <c r="R55" s="3"/>
      <c r="T55" s="756"/>
      <c r="U55" s="756"/>
      <c r="V55" s="1087"/>
      <c r="W55" s="756"/>
      <c r="Y55" s="937"/>
      <c r="Z55" s="308"/>
      <c r="AA55" s="1119"/>
      <c r="AB55" s="1086"/>
      <c r="AC55" s="1115"/>
      <c r="AR55" s="3"/>
      <c r="AS55" s="52"/>
      <c r="AT55" s="2"/>
      <c r="AU55" s="50"/>
      <c r="CG55" s="3"/>
      <c r="CH55" s="3"/>
      <c r="CI55" s="3"/>
      <c r="CJ55" s="3"/>
      <c r="CK55" s="3"/>
      <c r="DR55" s="1191"/>
      <c r="DS55" s="1191"/>
      <c r="DT55" s="1191"/>
      <c r="DU55" s="1191"/>
      <c r="DV55" s="311"/>
      <c r="DW55" s="3"/>
      <c r="DX55" s="3"/>
      <c r="DY55" s="3"/>
      <c r="DZ55" s="3"/>
      <c r="EA55" s="3"/>
      <c r="EB55" s="311"/>
      <c r="EC55" s="2">
        <f t="shared" si="20"/>
        <v>39</v>
      </c>
      <c r="ED55" s="3"/>
      <c r="EE55" s="3"/>
      <c r="EF55" s="1244"/>
      <c r="EG55" s="1244"/>
      <c r="EQ55" s="510"/>
    </row>
    <row r="56" spans="1:152" s="425" customFormat="1" ht="13.5" thickBot="1">
      <c r="B56" s="1033"/>
      <c r="C56" s="1033"/>
      <c r="D56" s="1033"/>
      <c r="E56" s="1033"/>
      <c r="M56" s="3"/>
      <c r="N56" s="3"/>
      <c r="O56" s="3"/>
      <c r="P56" s="3"/>
      <c r="Q56" s="3"/>
      <c r="R56" s="3"/>
      <c r="T56" s="756"/>
      <c r="U56" s="756"/>
      <c r="V56" s="1086"/>
      <c r="W56" s="756"/>
      <c r="Y56" s="937"/>
      <c r="Z56" s="307"/>
      <c r="AA56" s="1124"/>
      <c r="AB56" s="1086"/>
      <c r="AC56" s="1124"/>
      <c r="AR56" s="3"/>
      <c r="AS56" s="3"/>
      <c r="AT56" s="3"/>
      <c r="AU56" s="3"/>
      <c r="CG56" s="3"/>
      <c r="CH56" s="3"/>
      <c r="CI56" s="3"/>
      <c r="CJ56" s="3"/>
      <c r="CK56" s="3"/>
      <c r="DR56" s="756"/>
      <c r="DS56" s="756"/>
      <c r="DT56" s="756"/>
      <c r="DU56" s="756"/>
      <c r="DV56" s="311"/>
      <c r="DW56" s="3"/>
      <c r="DX56" s="3"/>
      <c r="DY56" s="3"/>
      <c r="DZ56" s="3"/>
      <c r="EA56" s="3"/>
      <c r="EB56" s="311"/>
      <c r="EC56" s="2">
        <f t="shared" si="20"/>
        <v>40</v>
      </c>
      <c r="ED56" s="3" t="s">
        <v>233</v>
      </c>
      <c r="EE56" s="1112">
        <f>SUM(EE37:EE55)</f>
        <v>29886637.140183814</v>
      </c>
      <c r="EF56" s="1313">
        <f>SUM(EF37:EF55)</f>
        <v>-527798.01189564646</v>
      </c>
      <c r="EG56" s="1313">
        <f>SUM(EG37:EG55)</f>
        <v>29358839.128288165</v>
      </c>
      <c r="EQ56" s="510"/>
    </row>
    <row r="57" spans="1:152" s="425" customFormat="1" ht="13.5" thickTop="1">
      <c r="B57" s="1033"/>
      <c r="C57" s="1033"/>
      <c r="D57" s="1033"/>
      <c r="E57" s="1033"/>
      <c r="M57" s="3"/>
      <c r="N57" s="3"/>
      <c r="O57" s="3"/>
      <c r="P57" s="3"/>
      <c r="Q57" s="3"/>
      <c r="R57" s="3"/>
      <c r="T57" s="756"/>
      <c r="U57" s="756"/>
      <c r="V57" s="1086"/>
      <c r="W57" s="756"/>
      <c r="Y57" s="937"/>
      <c r="Z57" s="308"/>
      <c r="AA57" s="1124"/>
      <c r="AB57" s="1086"/>
      <c r="AC57" s="1115"/>
      <c r="AR57" s="3"/>
      <c r="AS57" s="3"/>
      <c r="AT57" s="3"/>
      <c r="AU57" s="3"/>
      <c r="DR57" s="592"/>
      <c r="DS57" s="592"/>
      <c r="DT57" s="592"/>
      <c r="DU57" s="592"/>
      <c r="DV57" s="311"/>
      <c r="DW57" s="3"/>
      <c r="DX57" s="3"/>
      <c r="DY57" s="3"/>
      <c r="DZ57" s="3"/>
      <c r="EA57" s="3"/>
      <c r="EB57" s="311"/>
      <c r="EC57" s="2">
        <f t="shared" si="20"/>
        <v>41</v>
      </c>
      <c r="ED57" s="3"/>
      <c r="EE57" s="1030"/>
      <c r="EF57" s="1263"/>
      <c r="EG57" s="1263"/>
    </row>
    <row r="58" spans="1:152" s="425" customFormat="1" ht="13.5" thickBot="1">
      <c r="B58" s="1033"/>
      <c r="C58" s="1033"/>
      <c r="D58" s="1033"/>
      <c r="E58" s="1033"/>
      <c r="M58" s="3"/>
      <c r="N58" s="3"/>
      <c r="O58" s="3"/>
      <c r="P58" s="3"/>
      <c r="Q58" s="3"/>
      <c r="R58" s="3"/>
      <c r="T58" s="756"/>
      <c r="U58" s="756"/>
      <c r="V58" s="1086"/>
      <c r="W58" s="756"/>
      <c r="Y58" s="937"/>
      <c r="Z58" s="308"/>
      <c r="AA58" s="1124"/>
      <c r="AB58" s="1086"/>
      <c r="AC58" s="1124"/>
      <c r="AR58" s="3"/>
      <c r="AS58" s="3"/>
      <c r="AT58" s="3"/>
      <c r="AU58" s="3"/>
      <c r="DV58" s="311"/>
      <c r="DW58" s="3"/>
      <c r="DX58" s="3"/>
      <c r="DY58" s="3"/>
      <c r="DZ58" s="3"/>
      <c r="EA58" s="3"/>
      <c r="EB58" s="311"/>
      <c r="EC58" s="2">
        <f t="shared" si="20"/>
        <v>42</v>
      </c>
      <c r="ED58" s="3" t="s">
        <v>108</v>
      </c>
      <c r="EE58" s="1030"/>
      <c r="EF58" s="1313">
        <f>EF34+EF56</f>
        <v>-2919444.1921380935</v>
      </c>
      <c r="EG58" s="1263"/>
    </row>
    <row r="59" spans="1:152" s="425" customFormat="1" ht="13.5" thickTop="1">
      <c r="B59" s="1033"/>
      <c r="C59" s="1033"/>
      <c r="D59" s="1033"/>
      <c r="E59" s="1033"/>
      <c r="M59" s="3"/>
      <c r="N59" s="3"/>
      <c r="O59" s="3"/>
      <c r="P59" s="3"/>
      <c r="Q59" s="3"/>
      <c r="R59" s="3"/>
      <c r="T59" s="756"/>
      <c r="U59" s="756"/>
      <c r="V59" s="1086"/>
      <c r="W59" s="756"/>
      <c r="Y59" s="937"/>
      <c r="Z59" s="1208"/>
      <c r="AA59" s="1124"/>
      <c r="AB59" s="1086"/>
      <c r="AC59" s="1124"/>
      <c r="DV59" s="311"/>
      <c r="DW59" s="424"/>
      <c r="DX59" s="3"/>
      <c r="DY59" s="3"/>
      <c r="DZ59" s="3"/>
      <c r="EA59" s="3"/>
      <c r="EB59" s="311"/>
      <c r="EC59" s="2">
        <f t="shared" si="20"/>
        <v>43</v>
      </c>
      <c r="ED59" s="3"/>
      <c r="EE59" s="1030"/>
      <c r="EF59" s="1263"/>
      <c r="EG59" s="1263"/>
    </row>
    <row r="60" spans="1:152" s="425" customFormat="1">
      <c r="C60" s="1200"/>
      <c r="D60" s="1200"/>
      <c r="E60" s="1200"/>
      <c r="M60" s="3"/>
      <c r="N60" s="3"/>
      <c r="O60" s="3"/>
      <c r="P60" s="3"/>
      <c r="Q60" s="3"/>
      <c r="R60" s="3"/>
      <c r="T60" s="756"/>
      <c r="U60" s="756"/>
      <c r="V60" s="756"/>
      <c r="W60" s="756"/>
      <c r="Y60" s="937"/>
      <c r="Z60" s="1206"/>
      <c r="AA60" s="1124"/>
      <c r="AB60" s="1086"/>
      <c r="AC60" s="1115"/>
      <c r="DV60" s="311"/>
      <c r="DW60" s="3"/>
      <c r="DX60" s="3"/>
      <c r="DY60" s="3"/>
      <c r="DZ60" s="3"/>
      <c r="EA60" s="3"/>
      <c r="EB60" s="311"/>
      <c r="EC60" s="2">
        <f t="shared" si="20"/>
        <v>44</v>
      </c>
      <c r="ED60" s="505" t="s">
        <v>147</v>
      </c>
      <c r="EE60" s="1072"/>
      <c r="EF60" s="1310"/>
      <c r="EG60" s="1310"/>
    </row>
    <row r="61" spans="1:152" s="425" customFormat="1">
      <c r="C61" s="1200"/>
      <c r="D61" s="1200"/>
      <c r="E61" s="1200"/>
      <c r="M61" s="3"/>
      <c r="N61" s="3"/>
      <c r="O61" s="3"/>
      <c r="P61" s="3"/>
      <c r="Q61" s="3"/>
      <c r="R61" s="3"/>
      <c r="T61" s="756"/>
      <c r="U61" s="756"/>
      <c r="V61" s="756"/>
      <c r="W61" s="756"/>
      <c r="Y61" s="937"/>
      <c r="Z61" s="308"/>
      <c r="AA61" s="1124"/>
      <c r="AB61" s="1086"/>
      <c r="AC61" s="1115"/>
      <c r="DV61" s="311"/>
      <c r="DW61" s="3"/>
      <c r="DX61" s="3"/>
      <c r="DY61" s="3"/>
      <c r="DZ61" s="3"/>
      <c r="EA61" s="3"/>
      <c r="EB61" s="311"/>
      <c r="EC61" s="2">
        <f t="shared" si="20"/>
        <v>45</v>
      </c>
      <c r="ED61" s="9" t="s">
        <v>415</v>
      </c>
      <c r="EE61" s="1129">
        <f>'Bridge Prod Adj'!F16</f>
        <v>3845655225.2754054</v>
      </c>
      <c r="EF61" s="1314">
        <f t="shared" ref="EF61:EF68" si="52">-ROUND(EE61*$EF$15,0)</f>
        <v>-67914271</v>
      </c>
      <c r="EG61" s="1315">
        <f t="shared" ref="EG61:EG68" si="53">SUM(EE61:EF61)</f>
        <v>3777740954.2754054</v>
      </c>
      <c r="EH61" s="1198"/>
      <c r="EI61" s="1198"/>
      <c r="EJ61" s="1197"/>
    </row>
    <row r="62" spans="1:152" s="425" customFormat="1">
      <c r="T62" s="756"/>
      <c r="U62" s="756"/>
      <c r="V62" s="756"/>
      <c r="W62" s="756"/>
      <c r="Y62" s="937"/>
      <c r="Z62" s="309"/>
      <c r="AA62" s="1124"/>
      <c r="AB62" s="1086"/>
      <c r="AC62" s="1115"/>
      <c r="DV62" s="311"/>
      <c r="DW62" s="3"/>
      <c r="DX62" s="3"/>
      <c r="DY62" s="3"/>
      <c r="DZ62" s="3"/>
      <c r="EA62" s="3"/>
      <c r="EB62" s="311"/>
      <c r="EC62" s="2">
        <f t="shared" si="20"/>
        <v>46</v>
      </c>
      <c r="ED62" s="265" t="s">
        <v>416</v>
      </c>
      <c r="EE62" s="1129">
        <f>'Bridge Prod Adj'!G16</f>
        <v>-1415546521.5131929</v>
      </c>
      <c r="EF62" s="1314">
        <f t="shared" si="52"/>
        <v>24998552</v>
      </c>
      <c r="EG62" s="1315">
        <f t="shared" si="53"/>
        <v>-1390547969.5131929</v>
      </c>
      <c r="EH62" s="1201"/>
      <c r="EI62" s="1201"/>
      <c r="EJ62" s="1197"/>
    </row>
    <row r="63" spans="1:152" s="425" customFormat="1">
      <c r="T63" s="756"/>
      <c r="U63" s="756"/>
      <c r="V63" s="756"/>
      <c r="W63" s="756"/>
      <c r="Y63" s="937"/>
      <c r="Z63" s="309"/>
      <c r="AA63" s="1124"/>
      <c r="AB63" s="1086"/>
      <c r="AC63" s="1115"/>
      <c r="DV63" s="311"/>
      <c r="DW63" s="3"/>
      <c r="DX63" s="3"/>
      <c r="DY63" s="3"/>
      <c r="DZ63" s="3"/>
      <c r="EA63" s="3"/>
      <c r="EB63" s="311"/>
      <c r="EC63" s="2">
        <f t="shared" si="20"/>
        <v>47</v>
      </c>
      <c r="ED63" s="265" t="s">
        <v>417</v>
      </c>
      <c r="EE63" s="1129">
        <f>'Bridge Prod Adj'!H16</f>
        <v>77802363</v>
      </c>
      <c r="EF63" s="1314">
        <f t="shared" si="52"/>
        <v>-1373990</v>
      </c>
      <c r="EG63" s="1315">
        <f t="shared" si="53"/>
        <v>76428373</v>
      </c>
      <c r="EH63" s="1201"/>
      <c r="EI63" s="1201"/>
    </row>
    <row r="64" spans="1:152" s="425" customFormat="1">
      <c r="T64" s="756"/>
      <c r="U64" s="756"/>
      <c r="V64" s="756"/>
      <c r="W64" s="756"/>
      <c r="Y64" s="937"/>
      <c r="Z64" s="308"/>
      <c r="AA64" s="1124"/>
      <c r="AB64" s="1086"/>
      <c r="AC64" s="1115"/>
      <c r="DV64" s="311"/>
      <c r="DW64" s="3"/>
      <c r="DX64" s="3"/>
      <c r="DY64" s="3"/>
      <c r="DZ64" s="3"/>
      <c r="EA64" s="3"/>
      <c r="EB64" s="311"/>
      <c r="EC64" s="2">
        <f t="shared" si="20"/>
        <v>48</v>
      </c>
      <c r="ED64" s="265" t="s">
        <v>418</v>
      </c>
      <c r="EE64" s="1129">
        <f>'Bridge Prod Adj'!I16</f>
        <v>-5230652</v>
      </c>
      <c r="EF64" s="1314">
        <f t="shared" si="52"/>
        <v>92373</v>
      </c>
      <c r="EG64" s="1315">
        <f t="shared" si="53"/>
        <v>-5138279</v>
      </c>
      <c r="EH64" s="1201"/>
      <c r="EI64" s="1201"/>
    </row>
    <row r="65" spans="20:148" s="425" customFormat="1">
      <c r="T65" s="756"/>
      <c r="U65" s="756"/>
      <c r="V65" s="756"/>
      <c r="W65" s="756"/>
      <c r="Y65" s="937"/>
      <c r="Z65" s="308"/>
      <c r="AA65" s="1124"/>
      <c r="AB65" s="1086"/>
      <c r="AC65" s="1115"/>
      <c r="DV65" s="311"/>
      <c r="DW65" s="3"/>
      <c r="DX65" s="3"/>
      <c r="DY65" s="3"/>
      <c r="DZ65" s="3"/>
      <c r="EA65" s="3"/>
      <c r="EB65" s="311"/>
      <c r="EC65" s="2">
        <f t="shared" si="20"/>
        <v>49</v>
      </c>
      <c r="ED65" s="9" t="s">
        <v>148</v>
      </c>
      <c r="EE65" s="1129">
        <f>'Prod RB Lead'!B8</f>
        <v>4326957.5199999157</v>
      </c>
      <c r="EF65" s="1314">
        <f t="shared" si="52"/>
        <v>-76414</v>
      </c>
      <c r="EG65" s="1315">
        <f t="shared" si="53"/>
        <v>4250543.5199999157</v>
      </c>
      <c r="EH65" s="1201"/>
      <c r="EI65" s="1201"/>
    </row>
    <row r="66" spans="20:148" s="425" customFormat="1">
      <c r="T66" s="756"/>
      <c r="U66" s="756"/>
      <c r="V66" s="756"/>
      <c r="W66" s="756"/>
      <c r="Y66" s="937"/>
      <c r="Z66" s="1206"/>
      <c r="AA66" s="1124"/>
      <c r="AB66" s="1086"/>
      <c r="AC66" s="1124"/>
      <c r="DV66" s="311"/>
      <c r="DW66" s="3"/>
      <c r="DX66" s="3"/>
      <c r="DY66" s="3"/>
      <c r="DZ66" s="3"/>
      <c r="EA66" s="3"/>
      <c r="EB66" s="311"/>
      <c r="EC66" s="2">
        <f t="shared" si="20"/>
        <v>50</v>
      </c>
      <c r="ED66" s="9" t="s">
        <v>149</v>
      </c>
      <c r="EE66" s="1129">
        <f>'Prod RB Lead'!B9</f>
        <v>1276167.24</v>
      </c>
      <c r="EF66" s="1314">
        <f t="shared" si="52"/>
        <v>-22537</v>
      </c>
      <c r="EG66" s="1315">
        <f t="shared" si="53"/>
        <v>1253630.24</v>
      </c>
      <c r="EH66" s="1198"/>
      <c r="EI66" s="1198"/>
    </row>
    <row r="67" spans="20:148" s="425" customFormat="1">
      <c r="T67" s="756"/>
      <c r="U67" s="756"/>
      <c r="V67" s="756"/>
      <c r="W67" s="756"/>
      <c r="Y67" s="937"/>
      <c r="Z67" s="308"/>
      <c r="AA67" s="1124"/>
      <c r="AB67" s="1054"/>
      <c r="AC67" s="1124"/>
      <c r="DV67" s="311"/>
      <c r="DW67" s="3"/>
      <c r="DX67" s="3"/>
      <c r="DY67" s="3"/>
      <c r="DZ67" s="3"/>
      <c r="EA67" s="3"/>
      <c r="EB67" s="311"/>
      <c r="EC67" s="2">
        <f t="shared" si="20"/>
        <v>51</v>
      </c>
      <c r="ED67" s="9" t="s">
        <v>419</v>
      </c>
      <c r="EE67" s="1129">
        <f>'Bridge Prod Adj'!J16</f>
        <v>281526234</v>
      </c>
      <c r="EF67" s="1314">
        <f t="shared" si="52"/>
        <v>-4971753</v>
      </c>
      <c r="EG67" s="1316">
        <f t="shared" si="53"/>
        <v>276554481</v>
      </c>
      <c r="EH67" s="1198"/>
      <c r="EI67" s="1198"/>
      <c r="EJ67" s="1197"/>
    </row>
    <row r="68" spans="20:148" s="425" customFormat="1">
      <c r="T68" s="756"/>
      <c r="U68" s="756"/>
      <c r="V68" s="756"/>
      <c r="W68" s="756"/>
      <c r="Y68" s="937"/>
      <c r="Z68" s="309"/>
      <c r="AA68" s="1124"/>
      <c r="AB68" s="1054"/>
      <c r="AC68" s="1115"/>
      <c r="DV68" s="312"/>
      <c r="DW68" s="3"/>
      <c r="DX68" s="3"/>
      <c r="DY68" s="3"/>
      <c r="DZ68" s="3"/>
      <c r="EA68" s="3"/>
      <c r="EB68" s="312"/>
      <c r="EC68" s="2">
        <f t="shared" si="20"/>
        <v>52</v>
      </c>
      <c r="ED68" s="266" t="s">
        <v>420</v>
      </c>
      <c r="EE68" s="1129">
        <f>'Bridge Prod Adj'!K16</f>
        <v>-72790264.006923079</v>
      </c>
      <c r="EF68" s="1314">
        <f t="shared" si="52"/>
        <v>1285476</v>
      </c>
      <c r="EG68" s="1316">
        <f t="shared" si="53"/>
        <v>-71504788.006923079</v>
      </c>
      <c r="EH68" s="1198"/>
      <c r="EI68" s="1198"/>
      <c r="EJ68" s="1197"/>
    </row>
    <row r="69" spans="20:148" s="425" customFormat="1">
      <c r="Y69" s="937"/>
      <c r="Z69" s="309"/>
      <c r="AA69" s="1111"/>
      <c r="AB69" s="1054"/>
      <c r="AC69" s="1115"/>
      <c r="DV69" s="1202"/>
      <c r="DW69" s="3"/>
      <c r="DX69" s="3"/>
      <c r="DY69" s="3"/>
      <c r="DZ69" s="3"/>
      <c r="EA69" s="3"/>
      <c r="EB69" s="1202"/>
      <c r="EC69" s="2">
        <f t="shared" si="20"/>
        <v>53</v>
      </c>
      <c r="ED69" s="3" t="s">
        <v>20</v>
      </c>
      <c r="EE69" s="1071">
        <f>SUM(EE61:EE68)</f>
        <v>2717019509.5152893</v>
      </c>
      <c r="EF69" s="1311">
        <f>SUM(EF61:EF68)</f>
        <v>-47982564</v>
      </c>
      <c r="EG69" s="1311">
        <f>SUM(EG61:EG68)</f>
        <v>2669036945.5152893</v>
      </c>
      <c r="EH69" s="1198"/>
      <c r="EI69" s="1198"/>
      <c r="EJ69" s="1197"/>
    </row>
    <row r="70" spans="20:148" s="425" customFormat="1">
      <c r="Y70" s="937"/>
      <c r="Z70" s="308"/>
      <c r="AA70" s="1111"/>
      <c r="AB70" s="1054"/>
      <c r="AC70" s="1115"/>
      <c r="DV70" s="314"/>
      <c r="DW70" s="3"/>
      <c r="DX70" s="3"/>
      <c r="DY70" s="3"/>
      <c r="DZ70" s="3"/>
      <c r="EA70" s="3"/>
      <c r="EB70" s="314"/>
      <c r="EC70" s="2">
        <f t="shared" si="20"/>
        <v>54</v>
      </c>
      <c r="ED70" s="3"/>
      <c r="EE70" s="1071"/>
      <c r="EF70" s="1311"/>
      <c r="EG70" s="1311"/>
      <c r="EH70" s="1198"/>
      <c r="EI70" s="1198"/>
      <c r="EJ70" s="1197"/>
    </row>
    <row r="71" spans="20:148" s="425" customFormat="1">
      <c r="Y71" s="937"/>
      <c r="Z71" s="1202"/>
      <c r="AA71" s="1111"/>
      <c r="AB71" s="50"/>
      <c r="AC71" s="1115"/>
      <c r="DV71" s="315"/>
      <c r="DW71" s="3"/>
      <c r="DX71" s="3"/>
      <c r="DY71" s="3"/>
      <c r="DZ71" s="3"/>
      <c r="EA71" s="3"/>
      <c r="EB71" s="315"/>
      <c r="EC71" s="2">
        <f t="shared" si="20"/>
        <v>55</v>
      </c>
      <c r="ED71" s="505" t="s">
        <v>21</v>
      </c>
      <c r="EE71" s="1072"/>
      <c r="EF71" s="1310"/>
      <c r="EG71" s="1244"/>
      <c r="EH71" s="1198"/>
      <c r="EI71" s="1198"/>
      <c r="EJ71" s="1197"/>
    </row>
    <row r="72" spans="20:148" s="425" customFormat="1">
      <c r="Y72" s="937"/>
      <c r="Z72" s="308"/>
      <c r="AA72" s="1111"/>
      <c r="AB72" s="938"/>
      <c r="AC72" s="1111"/>
      <c r="DV72" s="316"/>
      <c r="DW72" s="3"/>
      <c r="DX72" s="3"/>
      <c r="DY72" s="3"/>
      <c r="DZ72" s="3"/>
      <c r="EA72" s="3"/>
      <c r="EB72" s="316"/>
      <c r="EC72" s="2">
        <f t="shared" si="20"/>
        <v>56</v>
      </c>
      <c r="ED72" s="9" t="s">
        <v>264</v>
      </c>
      <c r="EE72" s="1072">
        <f>'Bridge Prod Adj'!L16</f>
        <v>-498813078.32116252</v>
      </c>
      <c r="EF72" s="1314">
        <f>-ROUND(EE72*$EF$15,0)</f>
        <v>8809039</v>
      </c>
      <c r="EG72" s="1310">
        <f>SUM(EE72:EF72)</f>
        <v>-490004039.32116252</v>
      </c>
    </row>
    <row r="73" spans="20:148" s="425" customFormat="1">
      <c r="Y73" s="937"/>
      <c r="Z73" s="859"/>
      <c r="AA73" s="736"/>
      <c r="AB73" s="736"/>
      <c r="AC73" s="736"/>
      <c r="DV73" s="299"/>
      <c r="DW73" s="3"/>
      <c r="DX73" s="3"/>
      <c r="DY73" s="3"/>
      <c r="DZ73" s="3"/>
      <c r="EA73" s="3"/>
      <c r="EB73" s="299"/>
      <c r="EC73" s="2">
        <f t="shared" si="20"/>
        <v>57</v>
      </c>
      <c r="ED73" s="266" t="s">
        <v>421</v>
      </c>
      <c r="EE73" s="1072">
        <f>'Prod RB Lead'!B15</f>
        <v>39507925.104839467</v>
      </c>
      <c r="EF73" s="1314">
        <f>-ROUND(EE73*$EF$15,0)</f>
        <v>-697710</v>
      </c>
      <c r="EG73" s="1310">
        <f>SUM(EE73:EF73)</f>
        <v>38810215.104839467</v>
      </c>
      <c r="ER73" s="592"/>
    </row>
    <row r="74" spans="20:148" s="425" customFormat="1">
      <c r="Y74" s="937"/>
      <c r="Z74" s="735"/>
      <c r="AA74" s="745"/>
      <c r="AB74" s="739"/>
      <c r="AC74" s="745"/>
      <c r="DV74" s="1049"/>
      <c r="DW74" s="3"/>
      <c r="DX74" s="3"/>
      <c r="DY74" s="3"/>
      <c r="DZ74" s="3"/>
      <c r="EA74" s="3"/>
      <c r="EB74" s="1049"/>
      <c r="EC74" s="2">
        <f t="shared" si="20"/>
        <v>58</v>
      </c>
      <c r="ED74" s="52" t="s">
        <v>223</v>
      </c>
      <c r="EE74" s="1071">
        <f>SUM(EE72:EE73)</f>
        <v>-459305153.21632308</v>
      </c>
      <c r="EF74" s="1311">
        <f>SUM(EF72:EF73)</f>
        <v>8111329</v>
      </c>
      <c r="EG74" s="1311">
        <f>SUM(EG72:EG73)</f>
        <v>-451193824.21632308</v>
      </c>
    </row>
    <row r="75" spans="20:148" s="425" customFormat="1">
      <c r="Y75" s="937"/>
      <c r="Z75" s="735"/>
      <c r="AA75" s="745"/>
      <c r="AB75" s="739"/>
      <c r="AC75" s="745"/>
      <c r="DV75" s="293"/>
      <c r="DW75" s="3"/>
      <c r="DX75" s="3"/>
      <c r="DY75" s="3"/>
      <c r="DZ75" s="3"/>
      <c r="EA75" s="3"/>
      <c r="EB75" s="293"/>
      <c r="EC75" s="2">
        <f t="shared" si="20"/>
        <v>59</v>
      </c>
      <c r="ED75" s="9"/>
      <c r="EE75" s="1071"/>
      <c r="EF75" s="1311"/>
      <c r="EG75" s="1311"/>
    </row>
    <row r="76" spans="20:148" s="425" customFormat="1" ht="13.5" thickBot="1">
      <c r="Y76" s="937"/>
      <c r="Z76" s="741"/>
      <c r="AA76" s="741"/>
      <c r="AB76" s="1035"/>
      <c r="AC76" s="736"/>
      <c r="DV76" s="294"/>
      <c r="DW76" s="3"/>
      <c r="DX76" s="3"/>
      <c r="DY76" s="3"/>
      <c r="DZ76" s="3"/>
      <c r="EA76" s="3"/>
      <c r="EB76" s="294"/>
      <c r="EC76" s="2">
        <f t="shared" si="20"/>
        <v>60</v>
      </c>
      <c r="ED76" s="52" t="s">
        <v>178</v>
      </c>
      <c r="EE76" s="1112">
        <f>EE69+EE74</f>
        <v>2257714356.2989664</v>
      </c>
      <c r="EF76" s="1313">
        <f>EF69+EF74</f>
        <v>-39871235</v>
      </c>
      <c r="EG76" s="1313">
        <f>EG69+EG74</f>
        <v>2217843121.2989664</v>
      </c>
    </row>
    <row r="77" spans="20:148" s="425" customFormat="1" ht="13.5" thickTop="1">
      <c r="Y77" s="756"/>
      <c r="Z77" s="737"/>
      <c r="AA77" s="737"/>
      <c r="AB77" s="1087"/>
      <c r="AC77" s="737"/>
      <c r="DV77" s="294"/>
      <c r="DW77" s="3"/>
      <c r="DX77" s="3"/>
      <c r="DY77" s="3"/>
      <c r="DZ77" s="3"/>
      <c r="EA77" s="3"/>
      <c r="EB77" s="294"/>
      <c r="EC77" s="2">
        <f t="shared" si="20"/>
        <v>61</v>
      </c>
      <c r="ED77" s="3"/>
      <c r="EE77" s="3"/>
      <c r="EF77" s="1244"/>
      <c r="EG77" s="1244"/>
    </row>
    <row r="78" spans="20:148" s="425" customFormat="1">
      <c r="Y78" s="756"/>
      <c r="Z78" s="737"/>
      <c r="AA78" s="737"/>
      <c r="AB78" s="1086"/>
      <c r="AC78" s="737"/>
      <c r="DV78" s="294"/>
      <c r="DW78" s="3"/>
      <c r="DX78" s="3"/>
      <c r="DY78" s="3"/>
      <c r="DZ78" s="3"/>
      <c r="EA78" s="3"/>
      <c r="EB78" s="294"/>
      <c r="EC78" s="2">
        <f t="shared" si="20"/>
        <v>62</v>
      </c>
      <c r="ED78" s="505" t="s">
        <v>150</v>
      </c>
      <c r="EE78" s="3"/>
      <c r="EF78" s="1244"/>
      <c r="EG78" s="1244"/>
    </row>
    <row r="79" spans="20:148" s="425" customFormat="1">
      <c r="Y79" s="756"/>
      <c r="Z79" s="737"/>
      <c r="AA79" s="737"/>
      <c r="AB79" s="1086"/>
      <c r="AC79" s="737"/>
      <c r="DV79" s="294"/>
      <c r="DW79" s="3"/>
      <c r="DX79" s="3"/>
      <c r="DY79" s="3"/>
      <c r="DZ79" s="3"/>
      <c r="EA79" s="3"/>
      <c r="EB79" s="294"/>
      <c r="EC79" s="2">
        <f t="shared" si="20"/>
        <v>63</v>
      </c>
      <c r="ED79" s="290" t="s">
        <v>144</v>
      </c>
      <c r="EE79" s="1129">
        <f>BL21</f>
        <v>0</v>
      </c>
      <c r="EF79" s="1314">
        <f t="shared" ref="EF79:EF107" si="54">-EE79*$EF$15</f>
        <v>0</v>
      </c>
      <c r="EG79" s="1315">
        <f t="shared" ref="EG79:EG98" si="55">SUM(EE79:EF79)</f>
        <v>0</v>
      </c>
    </row>
    <row r="80" spans="20:148" s="425" customFormat="1">
      <c r="Y80" s="756"/>
      <c r="Z80" s="737"/>
      <c r="AA80" s="737"/>
      <c r="AB80" s="1086"/>
      <c r="AC80" s="737"/>
      <c r="DV80" s="299"/>
      <c r="DW80" s="3"/>
      <c r="DX80" s="3"/>
      <c r="DY80" s="3"/>
      <c r="DZ80" s="3"/>
      <c r="EA80" s="3"/>
      <c r="EB80" s="299"/>
      <c r="EC80" s="2">
        <f t="shared" si="20"/>
        <v>64</v>
      </c>
      <c r="ED80" s="290" t="s">
        <v>143</v>
      </c>
      <c r="EE80" s="1129">
        <f>CJ18</f>
        <v>7416958.0099999905</v>
      </c>
      <c r="EF80" s="1314">
        <f t="shared" si="54"/>
        <v>-130983.4784565999</v>
      </c>
      <c r="EG80" s="1315">
        <f t="shared" si="55"/>
        <v>7285974.5315433908</v>
      </c>
    </row>
    <row r="81" spans="25:137" s="425" customFormat="1">
      <c r="Y81" s="756"/>
      <c r="Z81" s="737"/>
      <c r="AA81" s="737"/>
      <c r="AB81" s="1086"/>
      <c r="AC81" s="737"/>
      <c r="DV81" s="294"/>
      <c r="DW81" s="3"/>
      <c r="DX81" s="3"/>
      <c r="DY81" s="3"/>
      <c r="DZ81" s="3"/>
      <c r="EA81" s="3"/>
      <c r="EB81" s="294"/>
      <c r="EC81" s="2">
        <f t="shared" si="20"/>
        <v>65</v>
      </c>
      <c r="ED81" s="290" t="s">
        <v>199</v>
      </c>
      <c r="EE81" s="1129">
        <f>CP18</f>
        <v>32127535.913431797</v>
      </c>
      <c r="EF81" s="1314">
        <f t="shared" si="54"/>
        <v>-567372.28423120582</v>
      </c>
      <c r="EG81" s="1315">
        <f t="shared" si="55"/>
        <v>31560163.629200593</v>
      </c>
    </row>
    <row r="82" spans="25:137" s="425" customFormat="1">
      <c r="Y82" s="756"/>
      <c r="Z82" s="737"/>
      <c r="AA82" s="737"/>
      <c r="AB82" s="1086"/>
      <c r="AC82" s="737"/>
      <c r="DV82" s="299"/>
      <c r="DW82" s="3"/>
      <c r="DX82" s="3"/>
      <c r="DY82" s="3"/>
      <c r="DZ82" s="3"/>
      <c r="EA82" s="3"/>
      <c r="EB82" s="299"/>
      <c r="EC82" s="2">
        <f t="shared" si="20"/>
        <v>66</v>
      </c>
      <c r="ED82" s="290" t="s">
        <v>200</v>
      </c>
      <c r="EE82" s="1129">
        <f>CP19</f>
        <v>25621602.810000002</v>
      </c>
      <c r="EF82" s="1314">
        <f t="shared" si="54"/>
        <v>-452477.50562460028</v>
      </c>
      <c r="EG82" s="1316">
        <f t="shared" si="55"/>
        <v>25169125.304375403</v>
      </c>
    </row>
    <row r="83" spans="25:137" s="425" customFormat="1">
      <c r="Y83" s="756"/>
      <c r="Z83" s="737"/>
      <c r="AA83" s="737"/>
      <c r="AB83" s="1086"/>
      <c r="AC83" s="737"/>
      <c r="DV83" s="294"/>
      <c r="DW83" s="3"/>
      <c r="DX83" s="3"/>
      <c r="DY83" s="3"/>
      <c r="DZ83" s="3"/>
      <c r="EA83" s="3"/>
      <c r="EB83" s="294"/>
      <c r="EC83" s="2">
        <f t="shared" ref="EC83:EC110" si="56">EC82+1</f>
        <v>67</v>
      </c>
      <c r="ED83" s="290" t="s">
        <v>476</v>
      </c>
      <c r="EE83" s="1129">
        <f>CP20</f>
        <v>-30211680.610000011</v>
      </c>
      <c r="EF83" s="1314">
        <f t="shared" si="54"/>
        <v>533538.2795726005</v>
      </c>
      <c r="EG83" s="1315">
        <f t="shared" si="55"/>
        <v>-29678142.330427408</v>
      </c>
    </row>
    <row r="84" spans="25:137" s="425" customFormat="1">
      <c r="Y84" s="756"/>
      <c r="Z84" s="737"/>
      <c r="AA84" s="737"/>
      <c r="AB84" s="1086"/>
      <c r="AC84" s="737"/>
      <c r="DV84" s="299"/>
      <c r="DW84" s="3"/>
      <c r="DX84" s="3"/>
      <c r="DY84" s="3"/>
      <c r="DZ84" s="3"/>
      <c r="EA84" s="3"/>
      <c r="EB84" s="299"/>
      <c r="EC84" s="2">
        <f t="shared" si="56"/>
        <v>68</v>
      </c>
      <c r="ED84" s="288" t="s">
        <v>459</v>
      </c>
      <c r="EE84" s="1129">
        <f>CP21</f>
        <v>-9638097.2000000048</v>
      </c>
      <c r="EF84" s="1314">
        <f t="shared" si="54"/>
        <v>170208.79655200016</v>
      </c>
      <c r="EG84" s="1315">
        <f t="shared" si="55"/>
        <v>-9467888.4034480043</v>
      </c>
    </row>
    <row r="85" spans="25:137" s="425" customFormat="1">
      <c r="Y85" s="756"/>
      <c r="Z85" s="737"/>
      <c r="AA85" s="737"/>
      <c r="AB85" s="1086"/>
      <c r="AC85" s="737"/>
      <c r="DV85" s="299"/>
      <c r="DW85" s="3"/>
      <c r="DX85" s="3"/>
      <c r="DY85" s="3"/>
      <c r="DZ85" s="3"/>
      <c r="EA85" s="3"/>
      <c r="EB85" s="299"/>
      <c r="EC85" s="2">
        <f t="shared" si="56"/>
        <v>69</v>
      </c>
      <c r="ED85" s="290" t="s">
        <v>460</v>
      </c>
      <c r="EE85" s="1129">
        <f>CV18</f>
        <v>0</v>
      </c>
      <c r="EF85" s="1314">
        <f t="shared" si="54"/>
        <v>0</v>
      </c>
      <c r="EG85" s="1315">
        <f t="shared" si="55"/>
        <v>0</v>
      </c>
    </row>
    <row r="86" spans="25:137" s="425" customFormat="1">
      <c r="Y86" s="756"/>
      <c r="Z86" s="737"/>
      <c r="AA86" s="737"/>
      <c r="AB86" s="1086"/>
      <c r="AC86" s="737"/>
      <c r="DV86" s="299"/>
      <c r="DW86" s="3"/>
      <c r="DX86" s="3"/>
      <c r="DY86" s="3"/>
      <c r="DZ86" s="3"/>
      <c r="EA86" s="3"/>
      <c r="EB86" s="299"/>
      <c r="EC86" s="2">
        <f t="shared" si="56"/>
        <v>70</v>
      </c>
      <c r="ED86" s="290" t="s">
        <v>461</v>
      </c>
      <c r="EE86" s="1129">
        <f>DB18</f>
        <v>-1125853.7340555568</v>
      </c>
      <c r="EF86" s="1314">
        <f t="shared" si="54"/>
        <v>19882.576943421143</v>
      </c>
      <c r="EG86" s="1316">
        <f t="shared" si="55"/>
        <v>-1105971.1571121358</v>
      </c>
    </row>
    <row r="87" spans="25:137" s="425" customFormat="1">
      <c r="Y87" s="756"/>
      <c r="Z87" s="737"/>
      <c r="AA87" s="737"/>
      <c r="AB87" s="1086"/>
      <c r="AC87" s="737"/>
      <c r="BV87" s="290"/>
      <c r="DV87" s="299"/>
      <c r="DW87" s="3"/>
      <c r="DX87" s="3"/>
      <c r="DY87" s="3"/>
      <c r="DZ87" s="3"/>
      <c r="EA87" s="3"/>
      <c r="EB87" s="299"/>
      <c r="EC87" s="2">
        <f t="shared" si="56"/>
        <v>71</v>
      </c>
      <c r="ED87" s="290" t="s">
        <v>462</v>
      </c>
      <c r="EE87" s="1129">
        <f>DB19</f>
        <v>-1572556.6747572806</v>
      </c>
      <c r="EF87" s="1314">
        <f t="shared" si="54"/>
        <v>27771.35087621359</v>
      </c>
      <c r="EG87" s="1315">
        <f t="shared" si="55"/>
        <v>-1544785.3238810671</v>
      </c>
    </row>
    <row r="88" spans="25:137" s="425" customFormat="1">
      <c r="Y88" s="756"/>
      <c r="Z88" s="737"/>
      <c r="AA88" s="737"/>
      <c r="AB88" s="1086"/>
      <c r="AC88" s="737"/>
      <c r="DV88" s="299"/>
      <c r="DW88" s="3"/>
      <c r="DX88" s="3"/>
      <c r="DY88" s="3"/>
      <c r="DZ88" s="3"/>
      <c r="EA88" s="3"/>
      <c r="EB88" s="299"/>
      <c r="EC88" s="2">
        <f t="shared" si="56"/>
        <v>72</v>
      </c>
      <c r="ED88" s="290" t="s">
        <v>477</v>
      </c>
      <c r="EE88" s="1129">
        <f>CV19</f>
        <v>20207512.140861869</v>
      </c>
      <c r="EF88" s="1314">
        <f t="shared" si="54"/>
        <v>-356864.66440762079</v>
      </c>
      <c r="EG88" s="1315">
        <f t="shared" si="55"/>
        <v>19850647.476454247</v>
      </c>
    </row>
    <row r="89" spans="25:137" s="425" customFormat="1">
      <c r="Y89" s="756"/>
      <c r="Z89" s="737"/>
      <c r="AA89" s="737"/>
      <c r="AB89" s="1086"/>
      <c r="AC89" s="737"/>
      <c r="DV89" s="299"/>
      <c r="DW89" s="3"/>
      <c r="DX89" s="3"/>
      <c r="DY89" s="3"/>
      <c r="DZ89" s="3"/>
      <c r="EA89" s="3"/>
      <c r="EB89" s="299"/>
      <c r="EC89" s="2">
        <f t="shared" si="56"/>
        <v>73</v>
      </c>
      <c r="ED89" s="290" t="s">
        <v>478</v>
      </c>
      <c r="EE89" s="1129">
        <f>CV20</f>
        <v>0</v>
      </c>
      <c r="EF89" s="1314">
        <f t="shared" si="54"/>
        <v>0</v>
      </c>
      <c r="EG89" s="1315">
        <f t="shared" si="55"/>
        <v>0</v>
      </c>
    </row>
    <row r="90" spans="25:137" s="425" customFormat="1">
      <c r="Y90" s="756"/>
      <c r="Z90" s="737"/>
      <c r="AA90" s="737"/>
      <c r="AB90" s="1086"/>
      <c r="AC90" s="737"/>
      <c r="DV90" s="299"/>
      <c r="DW90" s="3"/>
      <c r="DX90" s="3"/>
      <c r="DY90" s="3"/>
      <c r="DZ90" s="3"/>
      <c r="EA90" s="3"/>
      <c r="EB90" s="299"/>
      <c r="EC90" s="2">
        <f t="shared" si="56"/>
        <v>74</v>
      </c>
      <c r="ED90" s="290" t="s">
        <v>479</v>
      </c>
      <c r="EE90" s="1129">
        <f>DH18</f>
        <v>107369461.94049986</v>
      </c>
      <c r="EF90" s="1314">
        <f t="shared" si="54"/>
        <v>-1896144.6978692284</v>
      </c>
      <c r="EG90" s="1316">
        <f t="shared" si="55"/>
        <v>105473317.24263063</v>
      </c>
    </row>
    <row r="91" spans="25:137" s="425" customFormat="1">
      <c r="Y91" s="756"/>
      <c r="Z91" s="737"/>
      <c r="AA91" s="737"/>
      <c r="AB91" s="1086"/>
      <c r="AC91" s="737"/>
      <c r="DV91" s="299"/>
      <c r="DW91" s="3"/>
      <c r="DX91" s="3"/>
      <c r="DY91" s="3"/>
      <c r="DZ91" s="3"/>
      <c r="EA91" s="3"/>
      <c r="EB91" s="299"/>
      <c r="EC91" s="2">
        <f t="shared" si="56"/>
        <v>75</v>
      </c>
      <c r="ED91" s="290" t="s">
        <v>480</v>
      </c>
      <c r="EE91" s="1129">
        <f>DH19</f>
        <v>18500000</v>
      </c>
      <c r="EF91" s="1314">
        <f t="shared" si="54"/>
        <v>-326710.00000000017</v>
      </c>
      <c r="EG91" s="1315">
        <f t="shared" si="55"/>
        <v>18173290</v>
      </c>
    </row>
    <row r="92" spans="25:137" s="425" customFormat="1">
      <c r="Y92" s="756"/>
      <c r="Z92" s="737"/>
      <c r="AA92" s="737"/>
      <c r="AB92" s="1086"/>
      <c r="AC92" s="737"/>
      <c r="DV92" s="299"/>
      <c r="DW92" s="3"/>
      <c r="DX92" s="3"/>
      <c r="DY92" s="3"/>
      <c r="DZ92" s="3"/>
      <c r="EA92" s="3"/>
      <c r="EB92" s="299"/>
      <c r="EC92" s="2">
        <f t="shared" si="56"/>
        <v>76</v>
      </c>
      <c r="ED92" s="290" t="s">
        <v>481</v>
      </c>
      <c r="EE92" s="1129">
        <f>DN18</f>
        <v>2791666.666666666</v>
      </c>
      <c r="EF92" s="1314">
        <f t="shared" si="54"/>
        <v>-49300.83333333335</v>
      </c>
      <c r="EG92" s="1315">
        <f t="shared" si="55"/>
        <v>2742365.8333333326</v>
      </c>
    </row>
    <row r="93" spans="25:137" s="425" customFormat="1">
      <c r="Y93" s="756"/>
      <c r="Z93" s="737"/>
      <c r="AA93" s="737"/>
      <c r="AB93" s="1086"/>
      <c r="AC93" s="737"/>
      <c r="DV93" s="299"/>
      <c r="DW93" s="3"/>
      <c r="DX93" s="3"/>
      <c r="DY93" s="3"/>
      <c r="DZ93" s="3"/>
      <c r="EA93" s="3"/>
      <c r="EB93" s="299"/>
      <c r="EC93" s="2">
        <f t="shared" si="56"/>
        <v>77</v>
      </c>
      <c r="ED93" s="290" t="s">
        <v>463</v>
      </c>
      <c r="EE93" s="1129">
        <f>DN19</f>
        <v>623275.93016666663</v>
      </c>
      <c r="EF93" s="1314">
        <f t="shared" si="54"/>
        <v>-11007.052926743338</v>
      </c>
      <c r="EG93" s="1315">
        <f t="shared" si="55"/>
        <v>612268.87723992334</v>
      </c>
    </row>
    <row r="94" spans="25:137" s="425" customFormat="1">
      <c r="Y94" s="756"/>
      <c r="Z94" s="737"/>
      <c r="AA94" s="737"/>
      <c r="AB94" s="1054"/>
      <c r="AC94" s="737"/>
      <c r="DV94" s="299"/>
      <c r="DW94" s="3"/>
      <c r="DX94" s="3"/>
      <c r="DY94" s="3"/>
      <c r="DZ94" s="3"/>
      <c r="EA94" s="3"/>
      <c r="EB94" s="299"/>
      <c r="EC94" s="2">
        <f t="shared" si="56"/>
        <v>78</v>
      </c>
      <c r="ED94" s="290" t="s">
        <v>464</v>
      </c>
      <c r="EE94" s="1129"/>
      <c r="EF94" s="1314"/>
      <c r="EG94" s="1316"/>
    </row>
    <row r="95" spans="25:137" s="425" customFormat="1">
      <c r="Y95" s="756"/>
      <c r="Z95" s="737"/>
      <c r="AA95" s="737"/>
      <c r="AB95" s="1054"/>
      <c r="AC95" s="737"/>
      <c r="DV95" s="299"/>
      <c r="DW95" s="3"/>
      <c r="DX95" s="3"/>
      <c r="DY95" s="3"/>
      <c r="DZ95" s="3"/>
      <c r="EA95" s="3"/>
      <c r="EB95" s="299"/>
      <c r="EC95" s="2">
        <f t="shared" si="56"/>
        <v>79</v>
      </c>
      <c r="ED95" s="290" t="s">
        <v>465</v>
      </c>
      <c r="EE95" s="1129">
        <f t="shared" ref="EE95:EE100" si="57">DN21</f>
        <v>0</v>
      </c>
      <c r="EF95" s="1314">
        <f t="shared" si="54"/>
        <v>0</v>
      </c>
      <c r="EG95" s="1315">
        <f t="shared" si="55"/>
        <v>0</v>
      </c>
    </row>
    <row r="96" spans="25:137" s="425" customFormat="1">
      <c r="Y96" s="756"/>
      <c r="Z96" s="737"/>
      <c r="AA96" s="737"/>
      <c r="AB96" s="1054"/>
      <c r="AC96" s="737"/>
      <c r="DV96" s="294"/>
      <c r="DW96" s="3"/>
      <c r="DX96" s="3"/>
      <c r="DY96" s="3"/>
      <c r="DZ96" s="3"/>
      <c r="EA96" s="3"/>
      <c r="EB96" s="294"/>
      <c r="EC96" s="2">
        <f t="shared" si="56"/>
        <v>80</v>
      </c>
      <c r="ED96" s="290" t="s">
        <v>482</v>
      </c>
      <c r="EE96" s="1129">
        <f t="shared" si="57"/>
        <v>0</v>
      </c>
      <c r="EF96" s="1314">
        <f t="shared" si="54"/>
        <v>0</v>
      </c>
      <c r="EG96" s="1315">
        <f t="shared" si="55"/>
        <v>0</v>
      </c>
    </row>
    <row r="97" spans="25:140" s="425" customFormat="1">
      <c r="Y97" s="756"/>
      <c r="Z97" s="737"/>
      <c r="AA97" s="737"/>
      <c r="AB97" s="1054"/>
      <c r="AC97" s="737"/>
      <c r="DV97" s="294"/>
      <c r="DW97" s="3"/>
      <c r="DX97" s="3"/>
      <c r="DY97" s="3"/>
      <c r="DZ97" s="3"/>
      <c r="EA97" s="3"/>
      <c r="EB97" s="294"/>
      <c r="EC97" s="2">
        <f t="shared" si="56"/>
        <v>81</v>
      </c>
      <c r="ED97" s="290" t="s">
        <v>466</v>
      </c>
      <c r="EE97" s="1129">
        <f t="shared" si="57"/>
        <v>0</v>
      </c>
      <c r="EF97" s="1314">
        <f t="shared" si="54"/>
        <v>0</v>
      </c>
      <c r="EG97" s="1315">
        <f t="shared" si="55"/>
        <v>0</v>
      </c>
    </row>
    <row r="98" spans="25:140" s="425" customFormat="1">
      <c r="Y98" s="756"/>
      <c r="Z98" s="737"/>
      <c r="AA98" s="737"/>
      <c r="AB98" s="50"/>
      <c r="AC98" s="737"/>
      <c r="DV98" s="299"/>
      <c r="DW98" s="3"/>
      <c r="DX98" s="3"/>
      <c r="DY98" s="3"/>
      <c r="DZ98" s="3"/>
      <c r="EA98" s="3"/>
      <c r="EB98" s="299"/>
      <c r="EC98" s="2">
        <f t="shared" si="56"/>
        <v>82</v>
      </c>
      <c r="ED98" s="290" t="s">
        <v>467</v>
      </c>
      <c r="EE98" s="1129">
        <f t="shared" si="57"/>
        <v>0</v>
      </c>
      <c r="EF98" s="1314">
        <f t="shared" si="54"/>
        <v>0</v>
      </c>
      <c r="EG98" s="1316">
        <f t="shared" si="55"/>
        <v>0</v>
      </c>
    </row>
    <row r="99" spans="25:140" s="425" customFormat="1">
      <c r="Y99" s="756"/>
      <c r="Z99" s="737"/>
      <c r="AA99" s="737"/>
      <c r="AB99" s="737"/>
      <c r="AC99" s="737"/>
      <c r="DV99" s="294"/>
      <c r="DW99" s="3"/>
      <c r="DX99" s="3"/>
      <c r="DY99" s="3"/>
      <c r="DZ99" s="3"/>
      <c r="EA99" s="3"/>
      <c r="EB99" s="294"/>
      <c r="EC99" s="2">
        <f t="shared" si="56"/>
        <v>83</v>
      </c>
      <c r="ED99" s="290" t="s">
        <v>468</v>
      </c>
      <c r="EE99" s="1129">
        <f t="shared" si="57"/>
        <v>0</v>
      </c>
      <c r="EF99" s="1314">
        <f t="shared" si="54"/>
        <v>0</v>
      </c>
      <c r="EG99" s="1315">
        <f t="shared" ref="EG99:EG107" si="58">SUM(EE99:EF99)</f>
        <v>0</v>
      </c>
    </row>
    <row r="100" spans="25:140" s="425" customFormat="1">
      <c r="Y100" s="756"/>
      <c r="Z100" s="737"/>
      <c r="AA100" s="737"/>
      <c r="AB100" s="737"/>
      <c r="AC100" s="737"/>
      <c r="DV100" s="294"/>
      <c r="DW100" s="3"/>
      <c r="DX100" s="3"/>
      <c r="DY100" s="3"/>
      <c r="DZ100" s="3"/>
      <c r="EA100" s="3"/>
      <c r="EB100" s="294"/>
      <c r="EC100" s="2">
        <f t="shared" si="56"/>
        <v>84</v>
      </c>
      <c r="ED100" s="290" t="s">
        <v>874</v>
      </c>
      <c r="EE100" s="1129">
        <f t="shared" si="57"/>
        <v>0</v>
      </c>
      <c r="EF100" s="1314">
        <f t="shared" si="54"/>
        <v>0</v>
      </c>
      <c r="EG100" s="1315">
        <f t="shared" si="58"/>
        <v>0</v>
      </c>
    </row>
    <row r="101" spans="25:140" s="425" customFormat="1">
      <c r="Y101" s="756"/>
      <c r="Z101" s="737"/>
      <c r="AA101" s="737"/>
      <c r="AB101" s="737"/>
      <c r="AC101" s="737"/>
      <c r="DV101" s="294"/>
      <c r="DW101" s="3"/>
      <c r="DX101" s="3"/>
      <c r="DY101" s="3"/>
      <c r="DZ101" s="3"/>
      <c r="EA101" s="3"/>
      <c r="EB101" s="294"/>
      <c r="EC101" s="2">
        <f t="shared" si="56"/>
        <v>85</v>
      </c>
      <c r="ED101" s="290" t="s">
        <v>495</v>
      </c>
      <c r="EE101" s="1129">
        <f>DT18</f>
        <v>76591341.817148551</v>
      </c>
      <c r="EF101" s="1314">
        <f t="shared" si="54"/>
        <v>-1352603.0964908442</v>
      </c>
      <c r="EG101" s="1315">
        <f t="shared" si="58"/>
        <v>75238738.720657706</v>
      </c>
    </row>
    <row r="102" spans="25:140" s="425" customFormat="1">
      <c r="Y102" s="756"/>
      <c r="Z102" s="756"/>
      <c r="AA102" s="756"/>
      <c r="AB102" s="756"/>
      <c r="AC102" s="756"/>
      <c r="DV102" s="294"/>
      <c r="DW102" s="3"/>
      <c r="DX102" s="3"/>
      <c r="DY102" s="3"/>
      <c r="DZ102" s="3"/>
      <c r="EA102" s="3"/>
      <c r="EB102" s="294"/>
      <c r="EC102" s="2">
        <f t="shared" si="56"/>
        <v>86</v>
      </c>
      <c r="ED102" s="290" t="s">
        <v>496</v>
      </c>
      <c r="EE102" s="1129">
        <f>DT19</f>
        <v>7834337.0324814674</v>
      </c>
      <c r="EF102" s="1314">
        <f t="shared" si="54"/>
        <v>-138354.39199362279</v>
      </c>
      <c r="EG102" s="1315">
        <f t="shared" si="58"/>
        <v>7695982.6404878441</v>
      </c>
    </row>
    <row r="103" spans="25:140" s="425" customFormat="1">
      <c r="Y103" s="756"/>
      <c r="Z103" s="756"/>
      <c r="AA103" s="756"/>
      <c r="AB103" s="756"/>
      <c r="AC103" s="756"/>
      <c r="DV103" s="299"/>
      <c r="DW103" s="3"/>
      <c r="DX103" s="3"/>
      <c r="DY103" s="3"/>
      <c r="DZ103" s="3"/>
      <c r="EA103" s="3"/>
      <c r="EB103" s="299"/>
      <c r="EC103" s="2">
        <f t="shared" si="56"/>
        <v>87</v>
      </c>
      <c r="ED103" s="298" t="s">
        <v>497</v>
      </c>
      <c r="EE103" s="1129">
        <f>CV21</f>
        <v>5602317.1671426371</v>
      </c>
      <c r="EF103" s="1314">
        <f t="shared" si="54"/>
        <v>-98936.921171739028</v>
      </c>
      <c r="EG103" s="1315">
        <f t="shared" si="58"/>
        <v>5503380.2459708983</v>
      </c>
    </row>
    <row r="104" spans="25:140" s="425" customFormat="1">
      <c r="Y104" s="756"/>
      <c r="Z104" s="756"/>
      <c r="AA104" s="756"/>
      <c r="AB104" s="756"/>
      <c r="AC104" s="756"/>
      <c r="DV104" s="299"/>
      <c r="DW104" s="3"/>
      <c r="DX104" s="3"/>
      <c r="DY104" s="3"/>
      <c r="DZ104" s="3"/>
      <c r="EA104" s="3"/>
      <c r="EB104" s="299"/>
      <c r="EC104" s="2">
        <f t="shared" si="56"/>
        <v>88</v>
      </c>
      <c r="ED104" s="290" t="s">
        <v>386</v>
      </c>
      <c r="EE104" s="1129">
        <f>AZ27</f>
        <v>15672262.704396689</v>
      </c>
      <c r="EF104" s="1314">
        <f t="shared" si="54"/>
        <v>-276772.15935964568</v>
      </c>
      <c r="EG104" s="1315">
        <f t="shared" si="58"/>
        <v>15395490.545037044</v>
      </c>
    </row>
    <row r="105" spans="25:140" s="425" customFormat="1">
      <c r="Y105" s="756"/>
      <c r="Z105" s="756"/>
      <c r="AA105" s="756"/>
      <c r="AB105" s="756"/>
      <c r="AC105" s="756"/>
      <c r="DV105" s="299"/>
      <c r="DW105" s="3"/>
      <c r="DX105" s="3"/>
      <c r="DY105" s="3"/>
      <c r="DZ105" s="3"/>
      <c r="EA105" s="3"/>
      <c r="EB105" s="299"/>
      <c r="EC105" s="2">
        <f t="shared" si="56"/>
        <v>89</v>
      </c>
      <c r="ED105" s="290" t="s">
        <v>385</v>
      </c>
      <c r="EE105" s="1129">
        <f>AB44</f>
        <v>6287245.1453827769</v>
      </c>
      <c r="EF105" s="1314">
        <f t="shared" si="54"/>
        <v>-111032.74926745989</v>
      </c>
      <c r="EG105" s="1315">
        <f t="shared" si="58"/>
        <v>6176212.396115317</v>
      </c>
    </row>
    <row r="106" spans="25:140" s="425" customFormat="1">
      <c r="Y106" s="756"/>
      <c r="Z106" s="756"/>
      <c r="AA106" s="756"/>
      <c r="AB106" s="756"/>
      <c r="AC106" s="756"/>
      <c r="DV106" s="299"/>
      <c r="DW106" s="3"/>
      <c r="DX106" s="3"/>
      <c r="DY106" s="3"/>
      <c r="DZ106" s="3"/>
      <c r="EA106" s="3"/>
      <c r="EB106" s="299"/>
      <c r="EC106" s="2">
        <f t="shared" si="56"/>
        <v>90</v>
      </c>
      <c r="ED106" s="290" t="s">
        <v>635</v>
      </c>
      <c r="EE106" s="1220">
        <f>AN27</f>
        <v>0</v>
      </c>
      <c r="EF106" s="1317">
        <f t="shared" si="54"/>
        <v>0</v>
      </c>
      <c r="EG106" s="1318">
        <f t="shared" si="58"/>
        <v>0</v>
      </c>
    </row>
    <row r="107" spans="25:140" s="425" customFormat="1">
      <c r="Y107" s="756"/>
      <c r="Z107" s="756"/>
      <c r="AA107" s="756"/>
      <c r="AB107" s="756"/>
      <c r="AC107" s="756"/>
      <c r="DV107" s="299"/>
      <c r="DW107" s="3"/>
      <c r="DX107" s="3"/>
      <c r="DY107" s="3"/>
      <c r="DZ107" s="3"/>
      <c r="EA107" s="3"/>
      <c r="EB107" s="299"/>
      <c r="EC107" s="2">
        <f t="shared" si="56"/>
        <v>91</v>
      </c>
      <c r="ED107" s="290" t="s">
        <v>889</v>
      </c>
      <c r="EE107" s="1130">
        <f>BR32</f>
        <v>0</v>
      </c>
      <c r="EF107" s="1319">
        <f t="shared" si="54"/>
        <v>0</v>
      </c>
      <c r="EG107" s="1320">
        <f t="shared" si="58"/>
        <v>0</v>
      </c>
    </row>
    <row r="108" spans="25:140" s="425" customFormat="1" ht="13.5" thickBot="1">
      <c r="Y108" s="756"/>
      <c r="Z108" s="756"/>
      <c r="AA108" s="756"/>
      <c r="AB108" s="756"/>
      <c r="AC108" s="756"/>
      <c r="DV108" s="299"/>
      <c r="DW108" s="3"/>
      <c r="DX108" s="3"/>
      <c r="DY108" s="3"/>
      <c r="DZ108" s="3"/>
      <c r="EA108" s="3"/>
      <c r="EB108" s="299"/>
      <c r="EC108" s="2">
        <f t="shared" si="56"/>
        <v>92</v>
      </c>
      <c r="ED108" s="3" t="s">
        <v>151</v>
      </c>
      <c r="EE108" s="1065">
        <f>SUM(EE79:EE107)</f>
        <v>284097329.05936605</v>
      </c>
      <c r="EF108" s="1293">
        <f t="shared" ref="EF108:EG108" si="59">SUM(EF79:EF107)</f>
        <v>-5017158.8311884087</v>
      </c>
      <c r="EG108" s="1293">
        <f t="shared" si="59"/>
        <v>279080170.22817773</v>
      </c>
    </row>
    <row r="109" spans="25:140" s="425" customFormat="1" ht="13.5" thickTop="1">
      <c r="Y109" s="756"/>
      <c r="Z109" s="756"/>
      <c r="AA109" s="756"/>
      <c r="AB109" s="756"/>
      <c r="AC109" s="756"/>
      <c r="DV109" s="299"/>
      <c r="DW109" s="3"/>
      <c r="DX109" s="3"/>
      <c r="DY109" s="3"/>
      <c r="DZ109" s="3"/>
      <c r="EA109" s="3"/>
      <c r="EB109" s="299"/>
      <c r="EC109" s="2">
        <f t="shared" si="56"/>
        <v>93</v>
      </c>
      <c r="ED109" s="510"/>
      <c r="EE109" s="510"/>
      <c r="EF109" s="997"/>
      <c r="EG109" s="997"/>
    </row>
    <row r="110" spans="25:140" s="425" customFormat="1" ht="13.5" thickBot="1">
      <c r="Y110" s="756"/>
      <c r="Z110" s="756"/>
      <c r="AA110" s="756"/>
      <c r="AB110" s="756"/>
      <c r="AC110" s="756"/>
      <c r="DV110" s="299"/>
      <c r="DW110" s="3"/>
      <c r="DX110" s="3"/>
      <c r="DY110" s="3"/>
      <c r="DZ110" s="3"/>
      <c r="EA110" s="3"/>
      <c r="EB110" s="299"/>
      <c r="EC110" s="2">
        <f t="shared" si="56"/>
        <v>94</v>
      </c>
      <c r="ED110" s="3" t="s">
        <v>538</v>
      </c>
      <c r="EE110" s="510"/>
      <c r="EF110" s="1321">
        <f>EF76+EF108</f>
        <v>-44888393.831188411</v>
      </c>
      <c r="EG110" s="997"/>
    </row>
    <row r="111" spans="25:140" s="425" customFormat="1" ht="13.5" thickTop="1">
      <c r="Y111" s="756"/>
      <c r="Z111" s="756"/>
      <c r="AA111" s="756"/>
      <c r="AB111" s="756"/>
      <c r="AC111" s="756"/>
      <c r="DV111" s="299"/>
      <c r="DW111" s="3"/>
      <c r="DX111" s="3"/>
      <c r="DY111" s="3"/>
      <c r="DZ111" s="3"/>
      <c r="EA111" s="3"/>
      <c r="EB111" s="299"/>
      <c r="ED111" s="510"/>
      <c r="EE111" s="510"/>
      <c r="EF111" s="510"/>
      <c r="EG111" s="510"/>
      <c r="EH111" s="756"/>
      <c r="EI111" s="756"/>
      <c r="EJ111" s="756"/>
    </row>
    <row r="112" spans="25:140" s="425" customFormat="1">
      <c r="Y112" s="756"/>
      <c r="Z112" s="756"/>
      <c r="AA112" s="756"/>
      <c r="AB112" s="756"/>
      <c r="AC112" s="756"/>
      <c r="DV112" s="299"/>
      <c r="DW112" s="3"/>
      <c r="DX112" s="3"/>
      <c r="DY112" s="3"/>
      <c r="DZ112" s="3"/>
      <c r="EA112" s="3"/>
      <c r="EB112" s="299"/>
      <c r="ED112" s="1334"/>
      <c r="EE112" s="1335"/>
      <c r="EF112" s="1335"/>
      <c r="EG112" s="1334"/>
      <c r="EH112" s="756"/>
      <c r="EI112" s="756"/>
      <c r="EJ112" s="756"/>
    </row>
    <row r="113" spans="25:140" s="425" customFormat="1">
      <c r="Y113" s="756"/>
      <c r="Z113" s="756"/>
      <c r="AA113" s="756"/>
      <c r="AB113" s="756"/>
      <c r="AC113" s="756"/>
      <c r="DV113" s="299"/>
      <c r="DW113" s="3"/>
      <c r="DX113" s="3"/>
      <c r="DY113" s="3"/>
      <c r="DZ113" s="3"/>
      <c r="EA113" s="3"/>
      <c r="EB113" s="299"/>
      <c r="EC113" s="756"/>
      <c r="ED113" s="1222"/>
      <c r="EE113" s="741"/>
      <c r="EF113" s="747"/>
      <c r="EG113" s="741"/>
      <c r="EH113" s="756"/>
      <c r="EI113" s="756"/>
      <c r="EJ113" s="756"/>
    </row>
    <row r="114" spans="25:140" s="425" customFormat="1">
      <c r="Y114" s="756"/>
      <c r="Z114" s="756"/>
      <c r="AA114" s="756"/>
      <c r="AB114" s="756"/>
      <c r="AC114" s="756"/>
      <c r="DV114" s="299"/>
      <c r="DW114" s="3"/>
      <c r="DX114" s="3"/>
      <c r="DY114" s="3"/>
      <c r="DZ114" s="3"/>
      <c r="EA114" s="3"/>
      <c r="EB114" s="299"/>
      <c r="EC114" s="756"/>
      <c r="ED114" s="741"/>
      <c r="EE114" s="741"/>
      <c r="EF114" s="741"/>
      <c r="EG114" s="741"/>
      <c r="EH114" s="756"/>
      <c r="EI114" s="756"/>
      <c r="EJ114" s="756"/>
    </row>
    <row r="115" spans="25:140" s="425" customFormat="1">
      <c r="Y115" s="756"/>
      <c r="Z115" s="756"/>
      <c r="AA115" s="756"/>
      <c r="AB115" s="756"/>
      <c r="AC115" s="756"/>
      <c r="DV115" s="299"/>
      <c r="DW115" s="3"/>
      <c r="DX115" s="3"/>
      <c r="DY115" s="3"/>
      <c r="DZ115" s="3"/>
      <c r="EA115" s="3"/>
      <c r="EB115" s="299"/>
      <c r="EC115" s="756"/>
      <c r="ED115" s="748"/>
      <c r="EE115" s="740"/>
      <c r="EF115" s="740"/>
      <c r="EG115" s="749"/>
      <c r="EH115" s="756"/>
      <c r="EI115" s="756"/>
      <c r="EJ115" s="756"/>
    </row>
    <row r="116" spans="25:140" s="425" customFormat="1">
      <c r="Y116" s="756"/>
      <c r="Z116" s="756"/>
      <c r="AA116" s="756"/>
      <c r="AB116" s="756"/>
      <c r="AC116" s="756"/>
      <c r="DV116" s="299"/>
      <c r="DW116" s="3"/>
      <c r="DX116" s="3"/>
      <c r="DY116" s="3"/>
      <c r="DZ116" s="3"/>
      <c r="EA116" s="3"/>
      <c r="EB116" s="299"/>
      <c r="EC116" s="756"/>
      <c r="ED116" s="748"/>
      <c r="EE116" s="740"/>
      <c r="EF116" s="740"/>
      <c r="EG116" s="740"/>
      <c r="EH116" s="756"/>
      <c r="EI116" s="756"/>
      <c r="EJ116" s="756"/>
    </row>
    <row r="117" spans="25:140" s="425" customFormat="1">
      <c r="Y117" s="756"/>
      <c r="Z117" s="756"/>
      <c r="AA117" s="756"/>
      <c r="AB117" s="756"/>
      <c r="AC117" s="756"/>
      <c r="DV117" s="299"/>
      <c r="DW117" s="3"/>
      <c r="DX117" s="3"/>
      <c r="DY117" s="3"/>
      <c r="DZ117" s="3"/>
      <c r="EA117" s="3"/>
      <c r="EB117" s="299"/>
      <c r="EC117" s="756"/>
      <c r="ED117" s="748"/>
      <c r="EE117" s="740"/>
      <c r="EF117" s="740"/>
      <c r="EG117" s="740"/>
      <c r="EH117" s="756"/>
      <c r="EI117" s="756"/>
      <c r="EJ117" s="756"/>
    </row>
    <row r="118" spans="25:140" s="425" customFormat="1">
      <c r="Y118" s="756"/>
      <c r="Z118" s="756"/>
      <c r="AA118" s="756"/>
      <c r="AB118" s="756"/>
      <c r="AC118" s="756"/>
      <c r="DV118" s="299"/>
      <c r="DW118" s="3"/>
      <c r="DX118" s="3"/>
      <c r="DY118" s="3"/>
      <c r="DZ118" s="3"/>
      <c r="EA118" s="3"/>
      <c r="EB118" s="299"/>
      <c r="EC118" s="756"/>
      <c r="ED118" s="750"/>
      <c r="EE118" s="740"/>
      <c r="EF118" s="740"/>
      <c r="EG118" s="740"/>
      <c r="EH118" s="756"/>
      <c r="EI118" s="756"/>
      <c r="EJ118" s="756"/>
    </row>
    <row r="119" spans="25:140" s="425" customFormat="1">
      <c r="Y119" s="756"/>
      <c r="Z119" s="756"/>
      <c r="AA119" s="756"/>
      <c r="AB119" s="756"/>
      <c r="AC119" s="756"/>
      <c r="DV119" s="299"/>
      <c r="DW119" s="3"/>
      <c r="DX119" s="3"/>
      <c r="DY119" s="3"/>
      <c r="DZ119" s="3"/>
      <c r="EA119" s="3"/>
      <c r="EB119" s="299"/>
      <c r="EC119" s="756"/>
      <c r="ED119" s="750"/>
      <c r="EE119" s="740"/>
      <c r="EF119" s="740"/>
      <c r="EG119" s="740"/>
      <c r="EH119" s="756"/>
      <c r="EI119" s="756"/>
      <c r="EJ119" s="756"/>
    </row>
    <row r="120" spans="25:140" s="425" customFormat="1">
      <c r="Y120" s="756"/>
      <c r="Z120" s="756"/>
      <c r="AA120" s="756"/>
      <c r="AB120" s="756"/>
      <c r="AC120" s="756"/>
      <c r="DV120" s="299"/>
      <c r="DW120" s="3"/>
      <c r="DX120" s="3"/>
      <c r="DY120" s="3"/>
      <c r="DZ120" s="3"/>
      <c r="EA120" s="3"/>
      <c r="EB120" s="299"/>
      <c r="EC120" s="756"/>
      <c r="ED120" s="750"/>
      <c r="EE120" s="740"/>
      <c r="EF120" s="740"/>
      <c r="EG120" s="740"/>
      <c r="EH120" s="756"/>
      <c r="EI120" s="756"/>
      <c r="EJ120" s="756"/>
    </row>
    <row r="121" spans="25:140" s="425" customFormat="1">
      <c r="Y121" s="756"/>
      <c r="Z121" s="756"/>
      <c r="AA121" s="756"/>
      <c r="AB121" s="756"/>
      <c r="AC121" s="756"/>
      <c r="DV121" s="299"/>
      <c r="DW121" s="3"/>
      <c r="DX121" s="3"/>
      <c r="DY121" s="3"/>
      <c r="DZ121" s="3"/>
      <c r="EA121" s="3"/>
      <c r="EB121" s="299"/>
      <c r="EC121" s="756"/>
      <c r="ED121" s="750"/>
      <c r="EE121" s="740"/>
      <c r="EF121" s="740"/>
      <c r="EG121" s="740"/>
      <c r="EH121" s="756"/>
      <c r="EI121" s="756"/>
      <c r="EJ121" s="756"/>
    </row>
    <row r="122" spans="25:140" s="425" customFormat="1">
      <c r="Y122" s="756"/>
      <c r="Z122" s="756"/>
      <c r="AA122" s="756"/>
      <c r="AB122" s="756"/>
      <c r="AC122" s="756"/>
      <c r="DV122" s="299"/>
      <c r="DW122" s="3"/>
      <c r="DX122" s="3"/>
      <c r="DY122" s="3"/>
      <c r="DZ122" s="3"/>
      <c r="EA122" s="3"/>
      <c r="EB122" s="299"/>
      <c r="EC122" s="756"/>
      <c r="ED122" s="750"/>
      <c r="EE122" s="740"/>
      <c r="EF122" s="740"/>
      <c r="EG122" s="740"/>
      <c r="EH122" s="756"/>
      <c r="EI122" s="756"/>
      <c r="EJ122" s="756"/>
    </row>
    <row r="123" spans="25:140" s="425" customFormat="1">
      <c r="Y123" s="756"/>
      <c r="Z123" s="756"/>
      <c r="AA123" s="756"/>
      <c r="AB123" s="756"/>
      <c r="AC123" s="756"/>
      <c r="DV123" s="299"/>
      <c r="DW123" s="3"/>
      <c r="DX123" s="3"/>
      <c r="DY123" s="3"/>
      <c r="DZ123" s="3"/>
      <c r="EA123" s="3"/>
      <c r="EB123" s="299"/>
      <c r="EC123" s="756"/>
      <c r="ED123" s="1223"/>
      <c r="EE123" s="741"/>
      <c r="EF123" s="741"/>
      <c r="EG123" s="741"/>
      <c r="EH123" s="756"/>
      <c r="EI123" s="756"/>
      <c r="EJ123" s="756"/>
    </row>
    <row r="124" spans="25:140" s="425" customFormat="1">
      <c r="Y124" s="756"/>
      <c r="Z124" s="756"/>
      <c r="AA124" s="756"/>
      <c r="AB124" s="756"/>
      <c r="AC124" s="756"/>
      <c r="DV124" s="299"/>
      <c r="DW124" s="3"/>
      <c r="DX124" s="3"/>
      <c r="DY124" s="3"/>
      <c r="DZ124" s="3"/>
      <c r="EA124" s="3"/>
      <c r="EB124" s="299"/>
      <c r="EC124" s="756"/>
      <c r="ED124" s="751"/>
      <c r="EE124" s="740"/>
      <c r="EF124" s="740"/>
      <c r="EG124" s="740"/>
      <c r="EH124" s="756"/>
      <c r="EI124" s="756"/>
      <c r="EJ124" s="756"/>
    </row>
    <row r="125" spans="25:140" s="425" customFormat="1">
      <c r="Y125" s="756"/>
      <c r="Z125" s="756"/>
      <c r="AA125" s="756"/>
      <c r="AB125" s="756"/>
      <c r="AC125" s="756"/>
      <c r="DV125" s="299"/>
      <c r="DW125" s="3"/>
      <c r="DX125" s="3"/>
      <c r="DY125" s="3"/>
      <c r="DZ125" s="3"/>
      <c r="EA125" s="3"/>
      <c r="EB125" s="299"/>
      <c r="EC125" s="756"/>
      <c r="ED125" s="750"/>
      <c r="EE125" s="740"/>
      <c r="EF125" s="740"/>
      <c r="EG125" s="740"/>
      <c r="EH125" s="756"/>
      <c r="EI125" s="756"/>
      <c r="EJ125" s="756"/>
    </row>
    <row r="126" spans="25:140" s="425" customFormat="1">
      <c r="Y126" s="756"/>
      <c r="Z126" s="756"/>
      <c r="AA126" s="756"/>
      <c r="AB126" s="756"/>
      <c r="AC126" s="756"/>
      <c r="DV126" s="299"/>
      <c r="DW126" s="3"/>
      <c r="DX126" s="3"/>
      <c r="DY126" s="3"/>
      <c r="DZ126" s="3"/>
      <c r="EA126" s="3"/>
      <c r="EB126" s="299"/>
      <c r="EC126" s="756"/>
      <c r="ED126" s="1223"/>
      <c r="EE126" s="740"/>
      <c r="EF126" s="740"/>
      <c r="EG126" s="740"/>
      <c r="EH126" s="756"/>
      <c r="EI126" s="756"/>
      <c r="EJ126" s="756"/>
    </row>
    <row r="127" spans="25:140" s="425" customFormat="1">
      <c r="Y127" s="756"/>
      <c r="Z127" s="756"/>
      <c r="AA127" s="756"/>
      <c r="AB127" s="756"/>
      <c r="AC127" s="756"/>
      <c r="DV127" s="299"/>
      <c r="DW127" s="3"/>
      <c r="DX127" s="3"/>
      <c r="DY127" s="3"/>
      <c r="DZ127" s="3"/>
      <c r="EA127" s="3"/>
      <c r="EB127" s="299"/>
      <c r="EC127" s="756"/>
      <c r="ED127" s="751"/>
      <c r="EE127" s="740"/>
      <c r="EF127" s="740"/>
      <c r="EG127" s="740"/>
      <c r="EH127" s="756"/>
      <c r="EI127" s="756"/>
      <c r="EJ127" s="756"/>
    </row>
    <row r="128" spans="25:140" s="425" customFormat="1">
      <c r="Y128" s="756"/>
      <c r="Z128" s="756"/>
      <c r="AA128" s="756"/>
      <c r="AB128" s="756"/>
      <c r="AC128" s="756"/>
      <c r="DV128" s="299"/>
      <c r="DW128" s="3"/>
      <c r="DX128" s="3"/>
      <c r="DY128" s="3"/>
      <c r="DZ128" s="3"/>
      <c r="EA128" s="3"/>
      <c r="EB128" s="299"/>
      <c r="EC128" s="756"/>
      <c r="ED128" s="751"/>
      <c r="EE128" s="740"/>
      <c r="EF128" s="740"/>
      <c r="EG128" s="740"/>
      <c r="EH128" s="756"/>
      <c r="EI128" s="756"/>
      <c r="EJ128" s="756"/>
    </row>
    <row r="129" spans="25:140" s="425" customFormat="1">
      <c r="Y129" s="756"/>
      <c r="Z129" s="756"/>
      <c r="AA129" s="756"/>
      <c r="AB129" s="756"/>
      <c r="AC129" s="756"/>
      <c r="DV129" s="299"/>
      <c r="DW129" s="3"/>
      <c r="DX129" s="3"/>
      <c r="DY129" s="3"/>
      <c r="DZ129" s="3"/>
      <c r="EA129" s="3"/>
      <c r="EB129" s="299"/>
      <c r="EC129" s="756"/>
      <c r="ED129" s="751"/>
      <c r="EE129" s="740"/>
      <c r="EF129" s="740"/>
      <c r="EG129" s="740"/>
      <c r="EH129" s="756"/>
      <c r="EI129" s="756"/>
      <c r="EJ129" s="756"/>
    </row>
    <row r="130" spans="25:140" s="425" customFormat="1">
      <c r="Y130" s="756"/>
      <c r="Z130" s="756"/>
      <c r="AA130" s="756"/>
      <c r="AB130" s="756"/>
      <c r="AC130" s="756"/>
      <c r="DV130" s="299"/>
      <c r="DW130" s="3"/>
      <c r="DX130" s="3"/>
      <c r="DY130" s="3"/>
      <c r="DZ130" s="3"/>
      <c r="EA130" s="3"/>
      <c r="EB130" s="299"/>
      <c r="EC130" s="756"/>
      <c r="ED130" s="751"/>
      <c r="EE130" s="740"/>
      <c r="EF130" s="740"/>
      <c r="EG130" s="740"/>
      <c r="EH130" s="756"/>
      <c r="EI130" s="756"/>
      <c r="EJ130" s="756"/>
    </row>
    <row r="131" spans="25:140" s="425" customFormat="1">
      <c r="Y131" s="756"/>
      <c r="Z131" s="756"/>
      <c r="AA131" s="756"/>
      <c r="AB131" s="756"/>
      <c r="AC131" s="756"/>
      <c r="DV131" s="299"/>
      <c r="DW131" s="3"/>
      <c r="DX131" s="3"/>
      <c r="DY131" s="3"/>
      <c r="DZ131" s="3"/>
      <c r="EA131" s="3"/>
      <c r="EB131" s="299"/>
      <c r="EC131" s="756"/>
      <c r="ED131" s="741"/>
      <c r="EE131" s="749"/>
      <c r="EF131" s="749"/>
      <c r="EG131" s="749"/>
      <c r="EH131" s="756"/>
      <c r="EI131" s="756"/>
      <c r="EJ131" s="756"/>
    </row>
    <row r="132" spans="25:140" s="425" customFormat="1">
      <c r="Y132" s="756"/>
      <c r="Z132" s="756"/>
      <c r="AA132" s="756"/>
      <c r="AB132" s="756"/>
      <c r="AC132" s="756"/>
      <c r="DV132" s="299"/>
      <c r="DW132" s="3"/>
      <c r="DX132" s="3"/>
      <c r="DY132" s="3"/>
      <c r="DZ132" s="3"/>
      <c r="EA132" s="3"/>
      <c r="EB132" s="299"/>
      <c r="EC132" s="756"/>
      <c r="ED132" s="741"/>
      <c r="EE132" s="740"/>
      <c r="EF132" s="740"/>
      <c r="EG132" s="740"/>
      <c r="EH132" s="756"/>
      <c r="EI132" s="756"/>
      <c r="EJ132" s="756"/>
    </row>
    <row r="133" spans="25:140" s="425" customFormat="1">
      <c r="Y133" s="756"/>
      <c r="Z133" s="756"/>
      <c r="AA133" s="756"/>
      <c r="AB133" s="756"/>
      <c r="AC133" s="756"/>
      <c r="DV133" s="299"/>
      <c r="DW133" s="3"/>
      <c r="DX133" s="3"/>
      <c r="DY133" s="3"/>
      <c r="DZ133" s="3"/>
      <c r="EA133" s="3"/>
      <c r="EB133" s="299"/>
      <c r="EC133" s="756"/>
      <c r="ED133" s="1222"/>
      <c r="EE133" s="740"/>
      <c r="EF133" s="740"/>
      <c r="EG133" s="740"/>
      <c r="EH133" s="756"/>
      <c r="EI133" s="756"/>
      <c r="EJ133" s="756"/>
    </row>
    <row r="134" spans="25:140" s="425" customFormat="1">
      <c r="Y134" s="756"/>
      <c r="Z134" s="756"/>
      <c r="AA134" s="756"/>
      <c r="AB134" s="756"/>
      <c r="AC134" s="756"/>
      <c r="DV134" s="299"/>
      <c r="DW134" s="3"/>
      <c r="DX134" s="3"/>
      <c r="DY134" s="3"/>
      <c r="DZ134" s="3"/>
      <c r="EA134" s="3"/>
      <c r="EB134" s="299"/>
      <c r="EC134" s="756"/>
      <c r="ED134" s="748"/>
      <c r="EE134" s="743"/>
      <c r="EF134" s="742"/>
      <c r="EG134" s="743"/>
      <c r="EH134" s="756"/>
      <c r="EI134" s="756"/>
      <c r="EJ134" s="756"/>
    </row>
    <row r="135" spans="25:140" s="425" customFormat="1">
      <c r="Y135" s="756"/>
      <c r="Z135" s="756"/>
      <c r="AA135" s="756"/>
      <c r="AB135" s="756"/>
      <c r="AC135" s="756"/>
      <c r="DV135" s="299"/>
      <c r="DW135" s="3"/>
      <c r="DX135" s="3"/>
      <c r="DY135" s="3"/>
      <c r="DZ135" s="3"/>
      <c r="EA135" s="3"/>
      <c r="EB135" s="299"/>
      <c r="EC135" s="756"/>
      <c r="ED135" s="751"/>
      <c r="EE135" s="743"/>
      <c r="EF135" s="742"/>
      <c r="EG135" s="743"/>
      <c r="EH135" s="756"/>
      <c r="EI135" s="756"/>
      <c r="EJ135" s="756"/>
    </row>
    <row r="136" spans="25:140" s="425" customFormat="1">
      <c r="Y136" s="756"/>
      <c r="Z136" s="756"/>
      <c r="AA136" s="756"/>
      <c r="AB136" s="756"/>
      <c r="AC136" s="756"/>
      <c r="DV136" s="299"/>
      <c r="DW136" s="3"/>
      <c r="DX136" s="3"/>
      <c r="DY136" s="3"/>
      <c r="DZ136" s="3"/>
      <c r="EA136" s="3"/>
      <c r="EB136" s="299"/>
      <c r="EC136" s="756"/>
      <c r="ED136" s="751"/>
      <c r="EE136" s="743"/>
      <c r="EF136" s="742"/>
      <c r="EG136" s="743"/>
      <c r="EH136" s="756"/>
      <c r="EI136" s="756"/>
      <c r="EJ136" s="756"/>
    </row>
    <row r="137" spans="25:140" s="425" customFormat="1">
      <c r="Y137" s="756"/>
      <c r="Z137" s="756"/>
      <c r="AA137" s="756"/>
      <c r="AB137" s="756"/>
      <c r="AC137" s="756"/>
      <c r="DV137" s="299"/>
      <c r="DW137" s="3"/>
      <c r="DX137" s="3"/>
      <c r="DY137" s="3"/>
      <c r="DZ137" s="3"/>
      <c r="EA137" s="3"/>
      <c r="EB137" s="299"/>
      <c r="EC137" s="756"/>
      <c r="ED137" s="751"/>
      <c r="EE137" s="743"/>
      <c r="EF137" s="742"/>
      <c r="EG137" s="743"/>
      <c r="EH137" s="756"/>
      <c r="EI137" s="756"/>
      <c r="EJ137" s="756"/>
    </row>
    <row r="138" spans="25:140" s="425" customFormat="1">
      <c r="Y138" s="756"/>
      <c r="Z138" s="756"/>
      <c r="AA138" s="756"/>
      <c r="AB138" s="756"/>
      <c r="AC138" s="756"/>
      <c r="DV138" s="299"/>
      <c r="DW138" s="3"/>
      <c r="DX138" s="3"/>
      <c r="DY138" s="3"/>
      <c r="DZ138" s="3"/>
      <c r="EA138" s="3"/>
      <c r="EB138" s="299"/>
      <c r="EC138" s="756"/>
      <c r="ED138" s="748"/>
      <c r="EE138" s="743"/>
      <c r="EF138" s="742"/>
      <c r="EG138" s="743"/>
      <c r="EH138" s="756"/>
      <c r="EI138" s="756"/>
      <c r="EJ138" s="756"/>
    </row>
    <row r="139" spans="25:140">
      <c r="Y139" s="13"/>
      <c r="Z139" s="13"/>
      <c r="AA139" s="13"/>
      <c r="AB139" s="13"/>
      <c r="AC139" s="13"/>
      <c r="DV139" s="299"/>
      <c r="EB139" s="299"/>
      <c r="EC139" s="13"/>
      <c r="ED139" s="748"/>
      <c r="EE139" s="743"/>
      <c r="EF139" s="742"/>
      <c r="EG139" s="743"/>
      <c r="EH139" s="13"/>
      <c r="EI139" s="13"/>
      <c r="EJ139" s="13"/>
    </row>
    <row r="140" spans="25:140">
      <c r="Y140" s="13"/>
      <c r="Z140" s="13"/>
      <c r="AA140" s="13"/>
      <c r="AB140" s="13"/>
      <c r="AC140" s="13"/>
      <c r="DV140" s="299"/>
      <c r="EB140" s="299"/>
      <c r="EC140" s="13"/>
      <c r="ED140" s="748"/>
      <c r="EE140" s="743"/>
      <c r="EF140" s="742"/>
      <c r="EG140" s="753"/>
      <c r="EH140" s="13"/>
      <c r="EI140" s="13"/>
      <c r="EJ140" s="13"/>
    </row>
    <row r="141" spans="25:140">
      <c r="Y141" s="13"/>
      <c r="Z141" s="13"/>
      <c r="AA141" s="13"/>
      <c r="AB141" s="13"/>
      <c r="AC141" s="13"/>
      <c r="DV141" s="299"/>
      <c r="EB141" s="299"/>
      <c r="EC141" s="13"/>
      <c r="ED141" s="754"/>
      <c r="EE141" s="743"/>
      <c r="EF141" s="742"/>
      <c r="EG141" s="753"/>
      <c r="EH141" s="13"/>
      <c r="EI141" s="13"/>
      <c r="EJ141" s="13"/>
    </row>
    <row r="142" spans="25:140">
      <c r="Y142" s="13"/>
      <c r="Z142" s="13"/>
      <c r="AA142" s="13"/>
      <c r="AB142" s="13"/>
      <c r="AC142" s="13"/>
      <c r="DV142" s="299"/>
      <c r="EB142" s="299"/>
      <c r="EC142" s="13"/>
      <c r="ED142" s="741"/>
      <c r="EE142" s="740"/>
      <c r="EF142" s="740"/>
      <c r="EG142" s="740"/>
      <c r="EH142" s="13"/>
      <c r="EI142" s="13"/>
      <c r="EJ142" s="13"/>
    </row>
    <row r="143" spans="25:140">
      <c r="Y143" s="13"/>
      <c r="Z143" s="13"/>
      <c r="AA143" s="13"/>
      <c r="AB143" s="13"/>
      <c r="AC143" s="13"/>
      <c r="DV143" s="299"/>
      <c r="EB143" s="299"/>
      <c r="EC143" s="13"/>
      <c r="ED143" s="741"/>
      <c r="EE143" s="740"/>
      <c r="EF143" s="740"/>
      <c r="EG143" s="740"/>
      <c r="EH143" s="13"/>
      <c r="EI143" s="13"/>
      <c r="EJ143" s="13"/>
    </row>
    <row r="144" spans="25:140">
      <c r="Y144" s="13"/>
      <c r="Z144" s="13"/>
      <c r="AA144" s="13"/>
      <c r="AB144" s="13"/>
      <c r="AC144" s="13"/>
      <c r="DV144" s="299"/>
      <c r="EB144" s="299"/>
      <c r="EC144" s="13"/>
      <c r="ED144" s="746"/>
      <c r="EE144" s="740"/>
      <c r="EF144" s="740"/>
      <c r="EG144" s="741"/>
      <c r="EH144" s="13"/>
      <c r="EI144" s="13"/>
      <c r="EJ144" s="13"/>
    </row>
    <row r="145" spans="25:140">
      <c r="Y145" s="13"/>
      <c r="Z145" s="13"/>
      <c r="AA145" s="13"/>
      <c r="AB145" s="13"/>
      <c r="AC145" s="13"/>
      <c r="DV145" s="299"/>
      <c r="EB145" s="299"/>
      <c r="EC145" s="13"/>
      <c r="ED145" s="748"/>
      <c r="EE145" s="740"/>
      <c r="EF145" s="742"/>
      <c r="EG145" s="740"/>
      <c r="EH145" s="13"/>
      <c r="EI145" s="13"/>
      <c r="EJ145" s="13"/>
    </row>
    <row r="146" spans="25:140">
      <c r="Y146" s="13"/>
      <c r="Z146" s="13"/>
      <c r="AA146" s="13"/>
      <c r="AB146" s="13"/>
      <c r="AC146" s="13"/>
      <c r="DV146" s="299"/>
      <c r="EB146" s="299"/>
      <c r="EC146" s="13"/>
      <c r="ED146" s="754"/>
      <c r="EE146" s="740"/>
      <c r="EF146" s="742"/>
      <c r="EG146" s="740"/>
      <c r="EH146" s="13"/>
      <c r="EI146" s="13"/>
      <c r="EJ146" s="13"/>
    </row>
    <row r="147" spans="25:140">
      <c r="Y147" s="13"/>
      <c r="Z147" s="13"/>
      <c r="AA147" s="13"/>
      <c r="AB147" s="13"/>
      <c r="AC147" s="13"/>
      <c r="DV147" s="299"/>
      <c r="EB147" s="299"/>
      <c r="EC147" s="13"/>
      <c r="ED147" s="750"/>
      <c r="EE147" s="740"/>
      <c r="EF147" s="740"/>
      <c r="EG147" s="740"/>
      <c r="EH147" s="13"/>
      <c r="EI147" s="13"/>
      <c r="EJ147" s="13"/>
    </row>
    <row r="148" spans="25:140">
      <c r="Y148" s="13"/>
      <c r="Z148" s="13"/>
      <c r="AA148" s="13"/>
      <c r="AB148" s="13"/>
      <c r="AC148" s="13"/>
      <c r="DV148" s="299"/>
      <c r="EB148" s="299"/>
      <c r="EC148" s="13"/>
      <c r="ED148" s="748"/>
      <c r="EE148" s="740"/>
      <c r="EF148" s="740"/>
      <c r="EG148" s="740"/>
      <c r="EH148" s="13"/>
      <c r="EI148" s="13"/>
      <c r="EJ148" s="13"/>
    </row>
    <row r="149" spans="25:140">
      <c r="Y149" s="13"/>
      <c r="Z149" s="13"/>
      <c r="AA149" s="13"/>
      <c r="AB149" s="13"/>
      <c r="AC149" s="13"/>
      <c r="DV149" s="299"/>
      <c r="EB149" s="299"/>
      <c r="EC149" s="13"/>
      <c r="ED149" s="750"/>
      <c r="EE149" s="752"/>
      <c r="EF149" s="752"/>
      <c r="EG149" s="752"/>
      <c r="EH149" s="13"/>
      <c r="EI149" s="13"/>
      <c r="EJ149" s="13"/>
    </row>
    <row r="150" spans="25:140">
      <c r="Y150" s="13"/>
      <c r="Z150" s="13"/>
      <c r="AA150" s="13"/>
      <c r="AB150" s="13"/>
      <c r="AC150" s="13"/>
      <c r="DV150" s="299"/>
      <c r="EB150" s="299"/>
      <c r="EC150" s="13"/>
      <c r="ED150" s="741"/>
      <c r="EE150" s="741"/>
      <c r="EF150" s="741"/>
      <c r="EG150" s="741"/>
      <c r="EH150" s="13"/>
      <c r="EI150" s="13"/>
      <c r="EJ150" s="13"/>
    </row>
    <row r="151" spans="25:140">
      <c r="Y151" s="13"/>
      <c r="Z151" s="13"/>
      <c r="AA151" s="13"/>
      <c r="AB151" s="13"/>
      <c r="AC151" s="13"/>
      <c r="DV151" s="299"/>
      <c r="EB151" s="299"/>
      <c r="EC151" s="13"/>
      <c r="ED151" s="746"/>
      <c r="EE151" s="741"/>
      <c r="EF151" s="741"/>
      <c r="EG151" s="741"/>
      <c r="EH151" s="13"/>
      <c r="EI151" s="13"/>
      <c r="EJ151" s="13"/>
    </row>
    <row r="152" spans="25:140">
      <c r="Y152" s="13"/>
      <c r="Z152" s="13"/>
      <c r="AA152" s="13"/>
      <c r="AB152" s="13"/>
      <c r="AC152" s="13"/>
      <c r="DV152" s="299"/>
      <c r="EB152" s="299"/>
      <c r="EC152" s="13"/>
      <c r="ED152" s="755"/>
      <c r="EE152" s="743"/>
      <c r="EF152" s="742"/>
      <c r="EG152" s="743"/>
      <c r="EH152" s="13"/>
      <c r="EI152" s="13"/>
      <c r="EJ152" s="13"/>
    </row>
    <row r="153" spans="25:140">
      <c r="Y153" s="13"/>
      <c r="Z153" s="13"/>
      <c r="AA153" s="13"/>
      <c r="AB153" s="13"/>
      <c r="AC153" s="13"/>
      <c r="DV153" s="299"/>
      <c r="EB153" s="299"/>
      <c r="EC153" s="13"/>
      <c r="ED153" s="755"/>
      <c r="EE153" s="743"/>
      <c r="EF153" s="742"/>
      <c r="EG153" s="743"/>
      <c r="EH153" s="13"/>
      <c r="EI153" s="13"/>
      <c r="EJ153" s="13"/>
    </row>
    <row r="154" spans="25:140">
      <c r="Y154" s="13"/>
      <c r="Z154" s="13"/>
      <c r="AA154" s="13"/>
      <c r="AB154" s="13"/>
      <c r="AC154" s="13"/>
      <c r="DV154" s="299"/>
      <c r="EB154" s="299"/>
      <c r="EC154" s="13"/>
      <c r="ED154" s="755"/>
      <c r="EE154" s="743"/>
      <c r="EF154" s="742"/>
      <c r="EG154" s="743"/>
      <c r="EH154" s="13"/>
      <c r="EI154" s="13"/>
      <c r="EJ154" s="13"/>
    </row>
    <row r="155" spans="25:140">
      <c r="Y155" s="13"/>
      <c r="Z155" s="13"/>
      <c r="AA155" s="13"/>
      <c r="AB155" s="13"/>
      <c r="AC155" s="13"/>
      <c r="EC155" s="13"/>
      <c r="ED155" s="755"/>
      <c r="EE155" s="743"/>
      <c r="EF155" s="742"/>
      <c r="EG155" s="753"/>
      <c r="EH155" s="13"/>
      <c r="EI155" s="13"/>
      <c r="EJ155" s="13"/>
    </row>
    <row r="156" spans="25:140">
      <c r="Y156" s="13"/>
      <c r="Z156" s="13"/>
      <c r="AA156" s="13"/>
      <c r="AB156" s="13"/>
      <c r="AC156" s="13"/>
      <c r="EC156" s="13"/>
      <c r="ED156" s="755"/>
      <c r="EE156" s="743"/>
      <c r="EF156" s="742"/>
      <c r="EG156" s="743"/>
      <c r="EH156" s="13"/>
      <c r="EI156" s="13"/>
      <c r="EJ156" s="13"/>
    </row>
    <row r="157" spans="25:140">
      <c r="Y157" s="13"/>
      <c r="Z157" s="13"/>
      <c r="AA157" s="13"/>
      <c r="AB157" s="13"/>
      <c r="AC157" s="13"/>
      <c r="EC157" s="13"/>
      <c r="ED157" s="738"/>
      <c r="EE157" s="743"/>
      <c r="EF157" s="742"/>
      <c r="EG157" s="743"/>
      <c r="EH157" s="13"/>
      <c r="EI157" s="13"/>
      <c r="EJ157" s="13"/>
    </row>
    <row r="158" spans="25:140">
      <c r="Y158" s="13"/>
      <c r="Z158" s="13"/>
      <c r="AA158" s="13"/>
      <c r="AB158" s="13"/>
      <c r="AC158" s="13"/>
      <c r="EC158" s="13"/>
      <c r="ED158" s="755"/>
      <c r="EE158" s="743"/>
      <c r="EF158" s="742"/>
      <c r="EG158" s="743"/>
      <c r="EH158" s="13"/>
      <c r="EI158" s="13"/>
      <c r="EJ158" s="13"/>
    </row>
    <row r="159" spans="25:140">
      <c r="Y159" s="13"/>
      <c r="Z159" s="13"/>
      <c r="AA159" s="13"/>
      <c r="AB159" s="13"/>
      <c r="AC159" s="13"/>
      <c r="EC159" s="13"/>
      <c r="ED159" s="755"/>
      <c r="EE159" s="743"/>
      <c r="EF159" s="742"/>
      <c r="EG159" s="753"/>
      <c r="EH159" s="13"/>
      <c r="EI159" s="13"/>
      <c r="EJ159" s="13"/>
    </row>
    <row r="160" spans="25:140">
      <c r="Y160" s="13"/>
      <c r="Z160" s="13"/>
      <c r="AA160" s="13"/>
      <c r="AB160" s="13"/>
      <c r="AC160" s="13"/>
      <c r="EC160" s="13"/>
      <c r="ED160" s="755"/>
      <c r="EE160" s="743"/>
      <c r="EF160" s="742"/>
      <c r="EG160" s="743"/>
      <c r="EH160" s="13"/>
      <c r="EI160" s="13"/>
      <c r="EJ160" s="13"/>
    </row>
    <row r="161" spans="25:140">
      <c r="Y161" s="13"/>
      <c r="Z161" s="13"/>
      <c r="AA161" s="13"/>
      <c r="AB161" s="13"/>
      <c r="AC161" s="13"/>
      <c r="EC161" s="13"/>
      <c r="ED161" s="755"/>
      <c r="EE161" s="743"/>
      <c r="EF161" s="742"/>
      <c r="EG161" s="743"/>
      <c r="EH161" s="13"/>
      <c r="EI161" s="13"/>
      <c r="EJ161" s="13"/>
    </row>
    <row r="162" spans="25:140">
      <c r="Y162" s="13"/>
      <c r="Z162" s="13"/>
      <c r="AA162" s="13"/>
      <c r="AB162" s="13"/>
      <c r="AC162" s="13"/>
      <c r="EC162" s="13"/>
      <c r="ED162" s="755"/>
      <c r="EE162" s="743"/>
      <c r="EF162" s="742"/>
      <c r="EG162" s="743"/>
      <c r="EH162" s="13"/>
      <c r="EI162" s="13"/>
      <c r="EJ162" s="13"/>
    </row>
    <row r="163" spans="25:140">
      <c r="Y163" s="13"/>
      <c r="Z163" s="13"/>
      <c r="AA163" s="13"/>
      <c r="AB163" s="13"/>
      <c r="AC163" s="13"/>
      <c r="EC163" s="13"/>
      <c r="ED163" s="755"/>
      <c r="EE163" s="743"/>
      <c r="EF163" s="742"/>
      <c r="EG163" s="753"/>
      <c r="EH163" s="13"/>
      <c r="EI163" s="13"/>
      <c r="EJ163" s="13"/>
    </row>
    <row r="164" spans="25:140">
      <c r="Y164" s="13"/>
      <c r="Z164" s="13"/>
      <c r="AA164" s="13"/>
      <c r="AB164" s="13"/>
      <c r="AC164" s="13"/>
      <c r="EC164" s="13"/>
      <c r="ED164" s="755"/>
      <c r="EE164" s="743"/>
      <c r="EF164" s="742"/>
      <c r="EG164" s="743"/>
      <c r="EH164" s="13"/>
      <c r="EI164" s="13"/>
      <c r="EJ164" s="13"/>
    </row>
    <row r="165" spans="25:140">
      <c r="Y165" s="13"/>
      <c r="Z165" s="13"/>
      <c r="AA165" s="13"/>
      <c r="AB165" s="13"/>
      <c r="AC165" s="13"/>
      <c r="EC165" s="13"/>
      <c r="ED165" s="755"/>
      <c r="EE165" s="743"/>
      <c r="EF165" s="742"/>
      <c r="EG165" s="743"/>
      <c r="EH165" s="13"/>
      <c r="EI165" s="13"/>
      <c r="EJ165" s="13"/>
    </row>
    <row r="166" spans="25:140">
      <c r="Y166" s="13"/>
      <c r="Z166" s="13"/>
      <c r="AA166" s="13"/>
      <c r="AB166" s="13"/>
      <c r="AC166" s="13"/>
      <c r="EC166" s="13"/>
      <c r="ED166" s="755"/>
      <c r="EE166" s="743"/>
      <c r="EF166" s="742"/>
      <c r="EG166" s="743"/>
      <c r="EH166" s="13"/>
      <c r="EI166" s="13"/>
      <c r="EJ166" s="13"/>
    </row>
    <row r="167" spans="25:140">
      <c r="Y167" s="13"/>
      <c r="Z167" s="13"/>
      <c r="AA167" s="13"/>
      <c r="AB167" s="13"/>
      <c r="AC167" s="13"/>
      <c r="EC167" s="13"/>
      <c r="ED167" s="755"/>
      <c r="EE167" s="743"/>
      <c r="EF167" s="742"/>
      <c r="EG167" s="753"/>
      <c r="EH167" s="13"/>
      <c r="EI167" s="13"/>
      <c r="EJ167" s="13"/>
    </row>
    <row r="168" spans="25:140">
      <c r="Y168" s="13"/>
      <c r="Z168" s="13"/>
      <c r="AA168" s="13"/>
      <c r="AB168" s="13"/>
      <c r="AC168" s="13"/>
      <c r="EC168" s="13"/>
      <c r="ED168" s="755"/>
      <c r="EE168" s="743"/>
      <c r="EF168" s="742"/>
      <c r="EG168" s="743"/>
      <c r="EH168" s="13"/>
      <c r="EI168" s="13"/>
      <c r="EJ168" s="13"/>
    </row>
    <row r="169" spans="25:140">
      <c r="Y169" s="13"/>
      <c r="Z169" s="13"/>
      <c r="AA169" s="13"/>
      <c r="AB169" s="13"/>
      <c r="AC169" s="13"/>
      <c r="EC169" s="13"/>
      <c r="ED169" s="755"/>
      <c r="EE169" s="743"/>
      <c r="EF169" s="742"/>
      <c r="EG169" s="743"/>
      <c r="EH169" s="13"/>
      <c r="EI169" s="13"/>
      <c r="EJ169" s="13"/>
    </row>
    <row r="170" spans="25:140">
      <c r="Y170" s="13"/>
      <c r="Z170" s="13"/>
      <c r="AA170" s="13"/>
      <c r="AB170" s="13"/>
      <c r="AC170" s="13"/>
      <c r="EC170" s="13"/>
      <c r="ED170" s="755"/>
      <c r="EE170" s="743"/>
      <c r="EF170" s="742"/>
      <c r="EG170" s="743"/>
      <c r="EH170" s="13"/>
      <c r="EI170" s="13"/>
      <c r="EJ170" s="13"/>
    </row>
    <row r="171" spans="25:140">
      <c r="Y171" s="13"/>
      <c r="Z171" s="13"/>
      <c r="AA171" s="13"/>
      <c r="AB171" s="13"/>
      <c r="AC171" s="13"/>
      <c r="EC171" s="13"/>
      <c r="ED171" s="755"/>
      <c r="EE171" s="743"/>
      <c r="EF171" s="742"/>
      <c r="EG171" s="753"/>
      <c r="EH171" s="13"/>
      <c r="EI171" s="13"/>
      <c r="EJ171" s="13"/>
    </row>
    <row r="172" spans="25:140">
      <c r="Y172" s="13"/>
      <c r="Z172" s="13"/>
      <c r="AA172" s="13"/>
      <c r="AB172" s="13"/>
      <c r="AC172" s="13"/>
      <c r="EC172" s="13"/>
      <c r="ED172" s="755"/>
      <c r="EE172" s="743"/>
      <c r="EF172" s="742"/>
      <c r="EG172" s="743"/>
      <c r="EH172" s="13"/>
      <c r="EI172" s="13"/>
      <c r="EJ172" s="13"/>
    </row>
    <row r="173" spans="25:140">
      <c r="Y173" s="13"/>
      <c r="Z173" s="13"/>
      <c r="AA173" s="13"/>
      <c r="AB173" s="13"/>
      <c r="AC173" s="13"/>
      <c r="EC173" s="13"/>
      <c r="ED173" s="755"/>
      <c r="EE173" s="743"/>
      <c r="EF173" s="742"/>
      <c r="EG173" s="743"/>
      <c r="EH173" s="13"/>
      <c r="EI173" s="13"/>
      <c r="EJ173" s="13"/>
    </row>
    <row r="174" spans="25:140">
      <c r="Y174" s="13"/>
      <c r="Z174" s="13"/>
      <c r="AA174" s="13"/>
      <c r="AB174" s="13"/>
      <c r="AC174" s="13"/>
      <c r="EC174" s="13"/>
      <c r="ED174" s="755"/>
      <c r="EE174" s="743"/>
      <c r="EF174" s="742"/>
      <c r="EG174" s="743"/>
      <c r="EH174" s="13"/>
      <c r="EI174" s="13"/>
      <c r="EJ174" s="13"/>
    </row>
    <row r="175" spans="25:140">
      <c r="Y175" s="13"/>
      <c r="Z175" s="13"/>
      <c r="AA175" s="13"/>
      <c r="AB175" s="13"/>
      <c r="AC175" s="13"/>
      <c r="EC175" s="13"/>
      <c r="ED175" s="755"/>
      <c r="EE175" s="743"/>
      <c r="EF175" s="742"/>
      <c r="EG175" s="743"/>
      <c r="EH175" s="13"/>
      <c r="EI175" s="13"/>
      <c r="EJ175" s="13"/>
    </row>
    <row r="176" spans="25:140">
      <c r="Y176" s="13"/>
      <c r="Z176" s="13"/>
      <c r="AA176" s="13"/>
      <c r="AB176" s="13"/>
      <c r="AC176" s="13"/>
      <c r="EC176" s="13"/>
      <c r="ED176" s="755"/>
      <c r="EE176" s="743"/>
      <c r="EF176" s="742"/>
      <c r="EG176" s="743"/>
      <c r="EH176" s="13"/>
      <c r="EI176" s="13"/>
      <c r="EJ176" s="13"/>
    </row>
    <row r="177" spans="25:140">
      <c r="Y177" s="13"/>
      <c r="Z177" s="13"/>
      <c r="AA177" s="13"/>
      <c r="AB177" s="13"/>
      <c r="AC177" s="13"/>
      <c r="EC177" s="13"/>
      <c r="ED177" s="755"/>
      <c r="EE177" s="743"/>
      <c r="EF177" s="742"/>
      <c r="EG177" s="743"/>
      <c r="EH177" s="13"/>
      <c r="EI177" s="13"/>
      <c r="EJ177" s="13"/>
    </row>
    <row r="178" spans="25:140">
      <c r="Y178" s="13"/>
      <c r="Z178" s="13"/>
      <c r="AA178" s="13"/>
      <c r="AB178" s="13"/>
      <c r="AC178" s="13"/>
      <c r="EC178" s="13"/>
      <c r="ED178" s="755"/>
      <c r="EE178" s="743"/>
      <c r="EF178" s="742"/>
      <c r="EG178" s="743"/>
      <c r="EH178" s="13"/>
      <c r="EI178" s="13"/>
      <c r="EJ178" s="13"/>
    </row>
    <row r="179" spans="25:140">
      <c r="Y179" s="13"/>
      <c r="Z179" s="13"/>
      <c r="AA179" s="13"/>
      <c r="AB179" s="13"/>
      <c r="AC179" s="13"/>
      <c r="EC179" s="13"/>
      <c r="ED179" s="741"/>
      <c r="EE179" s="752"/>
      <c r="EF179" s="752"/>
      <c r="EG179" s="752"/>
      <c r="EH179" s="13"/>
      <c r="EI179" s="13"/>
      <c r="EJ179" s="13"/>
    </row>
    <row r="180" spans="25:140">
      <c r="EC180" s="13"/>
      <c r="ED180" s="737"/>
      <c r="EE180" s="737"/>
      <c r="EF180" s="737"/>
      <c r="EG180" s="737"/>
      <c r="EH180" s="13"/>
      <c r="EI180" s="13"/>
      <c r="EJ180" s="13"/>
    </row>
    <row r="181" spans="25:140">
      <c r="EC181" s="13"/>
      <c r="ED181" s="13"/>
      <c r="EE181" s="756"/>
      <c r="EF181" s="756"/>
      <c r="EG181" s="756"/>
      <c r="EH181" s="13"/>
      <c r="EI181" s="13"/>
      <c r="EJ181" s="13"/>
    </row>
    <row r="182" spans="25:140">
      <c r="EC182" s="13"/>
      <c r="ED182" s="13"/>
      <c r="EE182" s="756"/>
      <c r="EF182" s="756"/>
      <c r="EG182" s="756"/>
      <c r="EH182" s="13"/>
      <c r="EI182" s="13"/>
      <c r="EJ182" s="13"/>
    </row>
    <row r="183" spans="25:140">
      <c r="EC183" s="13"/>
      <c r="ED183" s="13"/>
      <c r="EE183" s="756"/>
      <c r="EF183" s="756"/>
      <c r="EG183" s="756"/>
      <c r="EH183" s="13"/>
      <c r="EI183" s="13"/>
      <c r="EJ183" s="13"/>
    </row>
    <row r="184" spans="25:140">
      <c r="EC184" s="13"/>
      <c r="ED184" s="13"/>
      <c r="EE184" s="756"/>
      <c r="EF184" s="756"/>
      <c r="EG184" s="756"/>
      <c r="EH184" s="13"/>
      <c r="EI184" s="13"/>
      <c r="EJ184" s="13"/>
    </row>
    <row r="185" spans="25:140">
      <c r="EC185" s="13"/>
      <c r="ED185" s="13"/>
      <c r="EE185" s="756"/>
      <c r="EF185" s="756"/>
      <c r="EG185" s="756"/>
      <c r="EH185" s="13"/>
      <c r="EI185" s="13"/>
      <c r="EJ185" s="13"/>
    </row>
    <row r="186" spans="25:140">
      <c r="EC186" s="13"/>
      <c r="ED186" s="13"/>
      <c r="EE186" s="756"/>
      <c r="EF186" s="756"/>
      <c r="EG186" s="756"/>
      <c r="EJ186" s="13"/>
    </row>
    <row r="187" spans="25:140">
      <c r="EC187" s="13"/>
      <c r="ED187" s="13"/>
      <c r="EE187" s="756"/>
      <c r="EF187" s="756"/>
      <c r="EG187" s="756"/>
    </row>
    <row r="188" spans="25:140">
      <c r="EC188" s="13"/>
      <c r="ED188" s="13"/>
      <c r="EE188" s="756"/>
      <c r="EF188" s="756"/>
      <c r="EG188" s="756"/>
    </row>
  </sheetData>
  <customSheetViews>
    <customSheetView guid="{AD88DA1E-4535-4A0F-86F8-39D7812ED88C}" scale="88" fitToPage="1" showRuler="0" topLeftCell="BS41">
      <selection activeCell="CE1" sqref="CE1:CI20"/>
      <pageMargins left="0.5" right="0.5" top="0.5" bottom="0.5" header="0.25" footer="0.25"/>
      <printOptions horizontalCentered="1"/>
      <pageSetup firstPageNumber="3" orientation="portrait" useFirstPageNumber="1" r:id="rId1"/>
      <headerFooter alignWithMargins="0"/>
    </customSheetView>
  </customSheetViews>
  <mergeCells count="48">
    <mergeCell ref="ED112:EG112"/>
    <mergeCell ref="Z46:AC46"/>
    <mergeCell ref="T32:W32"/>
    <mergeCell ref="DR44:DU44"/>
    <mergeCell ref="AK9:AO9"/>
    <mergeCell ref="AK10:AO10"/>
    <mergeCell ref="AK11:AO11"/>
    <mergeCell ref="AK12:AO12"/>
    <mergeCell ref="DQ13:DU13"/>
    <mergeCell ref="DQ12:DU12"/>
    <mergeCell ref="AE12:AI12"/>
    <mergeCell ref="AE8:AI8"/>
    <mergeCell ref="AE9:AI9"/>
    <mergeCell ref="AE10:AI10"/>
    <mergeCell ref="AE11:AI11"/>
    <mergeCell ref="CA8:CE8"/>
    <mergeCell ref="CA9:CE9"/>
    <mergeCell ref="CA10:CE10"/>
    <mergeCell ref="CA11:CE11"/>
    <mergeCell ref="AK8:AO8"/>
    <mergeCell ref="CS8:CW8"/>
    <mergeCell ref="CS9:CW9"/>
    <mergeCell ref="CS10:CW10"/>
    <mergeCell ref="CS11:CW11"/>
    <mergeCell ref="CG8:CK8"/>
    <mergeCell ref="CG9:CK9"/>
    <mergeCell ref="CM8:CQ8"/>
    <mergeCell ref="CM9:CQ9"/>
    <mergeCell ref="CM10:CQ10"/>
    <mergeCell ref="CM11:CQ11"/>
    <mergeCell ref="CG10:CK10"/>
    <mergeCell ref="CG11:CK11"/>
    <mergeCell ref="DE8:DI8"/>
    <mergeCell ref="DE9:DI9"/>
    <mergeCell ref="DE10:DI10"/>
    <mergeCell ref="DE11:DI11"/>
    <mergeCell ref="CY8:DC8"/>
    <mergeCell ref="CY9:DC9"/>
    <mergeCell ref="CY10:DC10"/>
    <mergeCell ref="CY11:DC11"/>
    <mergeCell ref="DK8:DO8"/>
    <mergeCell ref="DK9:DO9"/>
    <mergeCell ref="DK10:DO10"/>
    <mergeCell ref="DK11:DO11"/>
    <mergeCell ref="DQ8:DU8"/>
    <mergeCell ref="DQ9:DU9"/>
    <mergeCell ref="DQ10:DU10"/>
    <mergeCell ref="DQ11:DU11"/>
  </mergeCells>
  <phoneticPr fontId="27" type="noConversion"/>
  <conditionalFormatting sqref="A1">
    <cfRule type="notContainsBlanks" dxfId="19" priority="3">
      <formula>LEN(TRIM(A1))&gt;0</formula>
    </cfRule>
  </conditionalFormatting>
  <dataValidations count="1">
    <dataValidation type="list" allowBlank="1" showInputMessage="1" showErrorMessage="1" sqref="P34">
      <formula1>"Yes, No"</formula1>
    </dataValidation>
  </dataValidations>
  <printOptions horizontalCentered="1"/>
  <pageMargins left="0.5" right="0.5" top="0.25" bottom="0.5" header="0.25" footer="0.25"/>
  <pageSetup scale="80" firstPageNumber="3" fitToWidth="0" fitToHeight="0" orientation="portrait" useFirstPageNumber="1" r:id="rId2"/>
  <headerFooter alignWithMargins="0"/>
  <colBreaks count="23" manualBreakCount="23">
    <brk id="6" max="1048575" man="1"/>
    <brk id="12" max="1048575" man="1"/>
    <brk id="18" max="1048575" man="1"/>
    <brk id="24" max="1048575" man="1"/>
    <brk id="30" max="1048575" man="1"/>
    <brk id="36" max="1048575" man="1"/>
    <brk id="42" max="1048575" man="1"/>
    <brk id="48" max="1048575" man="1"/>
    <brk id="54" max="1048575" man="1"/>
    <brk id="60" max="1048575" man="1"/>
    <brk id="66" max="1048575" man="1"/>
    <brk id="72" max="1048575" man="1"/>
    <brk id="78" max="1048575" man="1"/>
    <brk id="84" max="1048575" man="1"/>
    <brk id="90" max="1048575" man="1"/>
    <brk id="96" max="1048575" man="1"/>
    <brk id="102" max="1048575" man="1"/>
    <brk id="108" max="1048575" man="1"/>
    <brk id="114" max="1048575" man="1"/>
    <brk id="120" max="1048575" man="1"/>
    <brk id="126" max="1048575" man="1"/>
    <brk id="132" max="1048575" man="1"/>
    <brk id="147" max="1048575" man="1"/>
  </colBreaks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H20"/>
  <sheetViews>
    <sheetView workbookViewId="0">
      <selection activeCell="D14" sqref="D14"/>
    </sheetView>
  </sheetViews>
  <sheetFormatPr defaultRowHeight="15"/>
  <cols>
    <col min="1" max="1" width="11.28515625" style="512" bestFit="1" customWidth="1"/>
    <col min="2" max="2" width="12.5703125" style="512" customWidth="1"/>
    <col min="3" max="3" width="12.5703125" style="512" bestFit="1" customWidth="1"/>
    <col min="4" max="4" width="11.5703125" style="512" bestFit="1" customWidth="1"/>
    <col min="5" max="5" width="10.5703125" style="512" bestFit="1" customWidth="1"/>
    <col min="6" max="6" width="9" style="512" bestFit="1" customWidth="1"/>
    <col min="7" max="7" width="16.28515625" style="512" bestFit="1" customWidth="1"/>
    <col min="8" max="8" width="16.5703125" style="512" customWidth="1"/>
    <col min="9" max="16384" width="9.140625" style="512"/>
  </cols>
  <sheetData>
    <row r="1" spans="1:8" ht="20.25">
      <c r="A1" s="512" t="s">
        <v>604</v>
      </c>
      <c r="B1" s="512" t="s">
        <v>605</v>
      </c>
      <c r="C1" s="508"/>
    </row>
    <row r="3" spans="1:8">
      <c r="A3" s="512" t="s">
        <v>606</v>
      </c>
      <c r="C3" s="512" t="s">
        <v>607</v>
      </c>
    </row>
    <row r="4" spans="1:8">
      <c r="A4" s="512" t="s">
        <v>608</v>
      </c>
      <c r="B4" s="512" t="s">
        <v>609</v>
      </c>
      <c r="C4" s="512" t="s">
        <v>610</v>
      </c>
      <c r="D4" s="512" t="s">
        <v>611</v>
      </c>
      <c r="E4" s="512" t="s">
        <v>612</v>
      </c>
      <c r="F4" s="512" t="s">
        <v>613</v>
      </c>
      <c r="G4" s="512" t="s">
        <v>614</v>
      </c>
    </row>
    <row r="5" spans="1:8">
      <c r="A5" s="512" t="s">
        <v>615</v>
      </c>
      <c r="B5" s="513">
        <v>40817</v>
      </c>
      <c r="C5" s="514">
        <v>11219886.608100001</v>
      </c>
      <c r="D5" s="514">
        <v>6030558.0591999991</v>
      </c>
      <c r="E5" s="514">
        <v>226666.99860000002</v>
      </c>
      <c r="F5" s="514">
        <v>58715.377200000003</v>
      </c>
      <c r="G5" s="514">
        <v>17535827.043099999</v>
      </c>
    </row>
    <row r="6" spans="1:8">
      <c r="B6" s="513">
        <v>40848</v>
      </c>
      <c r="C6" s="514">
        <v>15737561.880900001</v>
      </c>
      <c r="D6" s="514">
        <v>6927367.8555000005</v>
      </c>
      <c r="E6" s="514">
        <v>271794.99939999997</v>
      </c>
      <c r="F6" s="514">
        <v>55876.8073</v>
      </c>
      <c r="G6" s="514">
        <v>22992601.543100003</v>
      </c>
    </row>
    <row r="7" spans="1:8">
      <c r="B7" s="513">
        <v>40878</v>
      </c>
      <c r="C7" s="514">
        <v>23018617.999899998</v>
      </c>
      <c r="D7" s="514">
        <v>8195007.7947999993</v>
      </c>
      <c r="E7" s="514">
        <v>314978</v>
      </c>
      <c r="F7" s="514">
        <v>61672.005199999992</v>
      </c>
      <c r="G7" s="514">
        <v>31590275.799899995</v>
      </c>
    </row>
    <row r="8" spans="1:8">
      <c r="B8" s="513">
        <v>40909</v>
      </c>
      <c r="C8" s="514">
        <v>24745901.501799967</v>
      </c>
      <c r="D8" s="514">
        <v>8591568.0064999983</v>
      </c>
      <c r="E8" s="514">
        <v>318342.99979999999</v>
      </c>
      <c r="F8" s="514">
        <v>57144.822799999987</v>
      </c>
      <c r="G8" s="514">
        <v>33712957.330899969</v>
      </c>
    </row>
    <row r="9" spans="1:8">
      <c r="B9" s="513">
        <v>40940</v>
      </c>
      <c r="C9" s="514">
        <v>24683345.892800003</v>
      </c>
      <c r="D9" s="514">
        <v>8593296.6059000008</v>
      </c>
      <c r="E9" s="514">
        <v>321793.9999</v>
      </c>
      <c r="F9" s="514">
        <v>62172.759700000002</v>
      </c>
      <c r="G9" s="514">
        <v>33660609.258300006</v>
      </c>
    </row>
    <row r="10" spans="1:8">
      <c r="B10" s="513">
        <v>40969</v>
      </c>
      <c r="C10" s="514">
        <v>22594832.42759997</v>
      </c>
      <c r="D10" s="514">
        <v>8416446.0124999955</v>
      </c>
      <c r="E10" s="514">
        <v>319868.99859999999</v>
      </c>
      <c r="F10" s="514">
        <v>56412.699899999992</v>
      </c>
      <c r="G10" s="514">
        <v>31387560.138599966</v>
      </c>
    </row>
    <row r="11" spans="1:8">
      <c r="B11" s="513">
        <v>41000</v>
      </c>
      <c r="C11" s="514">
        <v>20216878.879099999</v>
      </c>
      <c r="D11" s="514">
        <v>7415733.3759000003</v>
      </c>
      <c r="E11" s="514">
        <v>296122.9987</v>
      </c>
      <c r="F11" s="514">
        <v>59681.250199999995</v>
      </c>
      <c r="G11" s="514">
        <v>27988416.503899999</v>
      </c>
    </row>
    <row r="12" spans="1:8">
      <c r="B12" s="513">
        <v>41030</v>
      </c>
      <c r="C12" s="514">
        <v>14942943.9429</v>
      </c>
      <c r="D12" s="514">
        <v>6600828.3132000007</v>
      </c>
      <c r="E12" s="514">
        <v>270701.00529999996</v>
      </c>
      <c r="F12" s="514">
        <v>55136.549599999984</v>
      </c>
      <c r="G12" s="514">
        <v>21869609.811000001</v>
      </c>
    </row>
    <row r="13" spans="1:8">
      <c r="B13" s="513">
        <v>41061</v>
      </c>
      <c r="C13" s="514">
        <v>12951776.711399999</v>
      </c>
      <c r="D13" s="514">
        <v>6539861.5548000019</v>
      </c>
      <c r="E13" s="514">
        <v>263877.99530000001</v>
      </c>
      <c r="F13" s="514">
        <v>57887.567500000005</v>
      </c>
      <c r="G13" s="514">
        <v>19813403.828999996</v>
      </c>
    </row>
    <row r="14" spans="1:8">
      <c r="B14" s="716">
        <v>41091</v>
      </c>
      <c r="C14" s="595">
        <v>12047557.790500006</v>
      </c>
      <c r="D14" s="595">
        <v>5838317.6960999975</v>
      </c>
      <c r="E14" s="595">
        <v>254431.99969999999</v>
      </c>
      <c r="F14" s="595">
        <v>54810.228299999988</v>
      </c>
      <c r="G14" s="595">
        <v>18195117.714600004</v>
      </c>
      <c r="H14" s="714"/>
    </row>
    <row r="15" spans="1:8">
      <c r="B15" s="716">
        <v>41122</v>
      </c>
      <c r="C15" s="595">
        <v>10749715.744999999</v>
      </c>
      <c r="D15" s="595">
        <v>5865311.1885000002</v>
      </c>
      <c r="E15" s="595">
        <v>227984.9999</v>
      </c>
      <c r="F15" s="595">
        <v>58674.489499999989</v>
      </c>
      <c r="G15" s="595">
        <v>16901686.422899999</v>
      </c>
      <c r="H15" s="714"/>
    </row>
    <row r="16" spans="1:8">
      <c r="B16" s="716">
        <v>41153</v>
      </c>
      <c r="C16" s="595">
        <v>10211962.630400002</v>
      </c>
      <c r="D16" s="595">
        <v>6212341.5450999988</v>
      </c>
      <c r="E16" s="595">
        <v>221411.99959999998</v>
      </c>
      <c r="F16" s="595">
        <v>55100.294500000011</v>
      </c>
      <c r="G16" s="595">
        <v>16700816.469600003</v>
      </c>
      <c r="H16" s="714"/>
    </row>
    <row r="17" spans="1:8">
      <c r="A17" s="512" t="s">
        <v>616</v>
      </c>
      <c r="B17" s="594"/>
      <c r="C17" s="595">
        <v>203120982.01039997</v>
      </c>
      <c r="D17" s="595">
        <v>85226638.008000001</v>
      </c>
      <c r="E17" s="595">
        <v>3307976.9948000005</v>
      </c>
      <c r="F17" s="595">
        <v>693284.85169999988</v>
      </c>
      <c r="G17" s="595">
        <v>292348881.86489993</v>
      </c>
      <c r="H17" s="714"/>
    </row>
    <row r="18" spans="1:8">
      <c r="A18" s="512" t="s">
        <v>614</v>
      </c>
      <c r="B18" s="594"/>
      <c r="C18" s="595">
        <v>203120982.01039997</v>
      </c>
      <c r="D18" s="595">
        <v>85226638.008000001</v>
      </c>
      <c r="E18" s="595">
        <v>3307976.9948000005</v>
      </c>
      <c r="F18" s="595">
        <v>693284.85169999988</v>
      </c>
      <c r="G18" s="595">
        <v>292348881.86489993</v>
      </c>
      <c r="H18" s="714"/>
    </row>
    <row r="19" spans="1:8">
      <c r="B19" s="714"/>
      <c r="C19" s="714"/>
      <c r="D19" s="714"/>
      <c r="E19" s="714"/>
      <c r="F19" s="714"/>
      <c r="G19" s="715"/>
      <c r="H19" s="714"/>
    </row>
    <row r="20" spans="1:8">
      <c r="B20" s="714"/>
      <c r="C20" s="714"/>
      <c r="D20" s="714"/>
      <c r="E20" s="714"/>
      <c r="F20" s="714"/>
      <c r="G20" s="715"/>
      <c r="H20" s="714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R32"/>
  <sheetViews>
    <sheetView workbookViewId="0">
      <selection activeCell="D14" sqref="D14"/>
    </sheetView>
  </sheetViews>
  <sheetFormatPr defaultRowHeight="12.75"/>
  <cols>
    <col min="1" max="2" width="9.140625" style="517"/>
    <col min="3" max="3" width="14.28515625" style="517" bestFit="1" customWidth="1"/>
    <col min="4" max="4" width="2.7109375" style="517" customWidth="1"/>
    <col min="5" max="5" width="11" style="517" bestFit="1" customWidth="1"/>
    <col min="6" max="6" width="10.42578125" style="517" bestFit="1" customWidth="1"/>
    <col min="7" max="7" width="10" style="517" bestFit="1" customWidth="1"/>
    <col min="8" max="8" width="9" style="517" bestFit="1" customWidth="1"/>
    <col min="9" max="9" width="12" style="517" bestFit="1" customWidth="1"/>
    <col min="10" max="10" width="12.85546875" style="517" bestFit="1" customWidth="1"/>
    <col min="11" max="11" width="12" style="517" bestFit="1" customWidth="1"/>
    <col min="12" max="12" width="11" style="517" bestFit="1" customWidth="1"/>
    <col min="13" max="13" width="12.5703125" style="517" bestFit="1" customWidth="1"/>
    <col min="14" max="14" width="18.42578125" style="517" bestFit="1" customWidth="1"/>
    <col min="15" max="15" width="13.28515625" style="517" bestFit="1" customWidth="1"/>
    <col min="16" max="16" width="2.7109375" style="517" customWidth="1"/>
    <col min="17" max="17" width="13.42578125" style="517" bestFit="1" customWidth="1"/>
    <col min="18" max="16384" width="9.140625" style="517"/>
  </cols>
  <sheetData>
    <row r="1" spans="1:18" ht="20.25">
      <c r="A1" s="508"/>
    </row>
    <row r="2" spans="1:18" ht="33.75">
      <c r="A2" s="516" t="s">
        <v>617</v>
      </c>
    </row>
    <row r="4" spans="1:18" s="939" customFormat="1">
      <c r="A4" s="1351"/>
      <c r="B4" s="1351"/>
      <c r="C4" s="1351"/>
      <c r="D4" s="1351"/>
      <c r="E4" s="1351"/>
      <c r="F4" s="1351"/>
      <c r="G4" s="1351"/>
      <c r="H4" s="1351"/>
      <c r="I4" s="1351"/>
      <c r="J4" s="1351"/>
      <c r="K4" s="1351"/>
      <c r="L4" s="1351"/>
      <c r="M4" s="1351"/>
      <c r="N4" s="1351"/>
      <c r="O4" s="1351"/>
      <c r="P4" s="1352"/>
      <c r="Q4" s="1352"/>
    </row>
    <row r="5" spans="1:18" s="939" customFormat="1">
      <c r="A5" s="1351"/>
      <c r="B5" s="1351"/>
      <c r="C5" s="1351"/>
      <c r="D5" s="1351"/>
      <c r="E5" s="1351"/>
      <c r="F5" s="1351"/>
      <c r="G5" s="1351"/>
      <c r="H5" s="1351"/>
      <c r="I5" s="1351"/>
      <c r="J5" s="1351"/>
      <c r="K5" s="1351"/>
      <c r="L5" s="1351"/>
      <c r="M5" s="1351"/>
      <c r="N5" s="1351"/>
      <c r="O5" s="1351"/>
      <c r="P5" s="1352"/>
      <c r="Q5" s="1352"/>
    </row>
    <row r="6" spans="1:18" ht="13.5" thickBot="1"/>
    <row r="7" spans="1:18" ht="36">
      <c r="A7" s="522" t="s">
        <v>655</v>
      </c>
      <c r="B7" s="523"/>
      <c r="C7" s="523"/>
      <c r="D7" s="523"/>
      <c r="E7" s="523"/>
      <c r="F7" s="523"/>
      <c r="G7" s="523"/>
      <c r="H7" s="523"/>
      <c r="I7" s="523"/>
      <c r="J7" s="523"/>
      <c r="K7" s="523"/>
      <c r="L7" s="523"/>
      <c r="M7" s="523"/>
      <c r="N7" s="523"/>
      <c r="O7" s="523"/>
      <c r="P7" s="523"/>
      <c r="Q7" s="524"/>
    </row>
    <row r="8" spans="1:18" ht="15">
      <c r="A8" s="941" t="s">
        <v>873</v>
      </c>
      <c r="B8" s="526"/>
      <c r="C8" s="526"/>
      <c r="D8" s="526"/>
      <c r="E8" s="526"/>
      <c r="F8" s="526"/>
      <c r="G8" s="526"/>
      <c r="H8" s="526"/>
      <c r="I8" s="526"/>
      <c r="J8" s="526"/>
      <c r="K8" s="576">
        <f>K12/L12</f>
        <v>6.899999999999995E-2</v>
      </c>
      <c r="L8" s="526"/>
      <c r="M8" s="526"/>
      <c r="N8" s="577"/>
      <c r="O8" s="526"/>
      <c r="P8" s="526"/>
      <c r="Q8" s="527"/>
    </row>
    <row r="9" spans="1:18">
      <c r="A9" s="525"/>
      <c r="B9" s="526"/>
      <c r="C9" s="526"/>
      <c r="D9" s="526"/>
      <c r="E9" s="1353" t="s">
        <v>618</v>
      </c>
      <c r="F9" s="1353"/>
      <c r="G9" s="1353"/>
      <c r="H9" s="1353"/>
      <c r="I9" s="1353"/>
      <c r="J9" s="1353"/>
      <c r="K9" s="1353"/>
      <c r="L9" s="1353"/>
      <c r="M9" s="1353"/>
      <c r="N9" s="1353"/>
      <c r="O9" s="1353"/>
      <c r="P9" s="1353"/>
      <c r="Q9" s="1354"/>
    </row>
    <row r="10" spans="1:18">
      <c r="A10" s="528" t="s">
        <v>619</v>
      </c>
      <c r="B10" s="529" t="s">
        <v>620</v>
      </c>
      <c r="C10" s="529" t="s">
        <v>609</v>
      </c>
      <c r="D10" s="526"/>
      <c r="E10" s="529" t="s">
        <v>243</v>
      </c>
      <c r="F10" s="529" t="s">
        <v>307</v>
      </c>
      <c r="G10" s="529" t="s">
        <v>308</v>
      </c>
      <c r="H10" s="529" t="s">
        <v>621</v>
      </c>
      <c r="I10" s="529" t="s">
        <v>622</v>
      </c>
      <c r="J10" s="543" t="s">
        <v>623</v>
      </c>
      <c r="K10" s="529" t="s">
        <v>624</v>
      </c>
      <c r="L10" s="529" t="s">
        <v>501</v>
      </c>
      <c r="M10" s="529" t="s">
        <v>625</v>
      </c>
      <c r="N10" s="529" t="s">
        <v>626</v>
      </c>
      <c r="O10" s="529" t="s">
        <v>627</v>
      </c>
      <c r="P10" s="526"/>
      <c r="Q10" s="530" t="s">
        <v>628</v>
      </c>
    </row>
    <row r="11" spans="1:18" ht="3" customHeight="1">
      <c r="A11" s="525"/>
      <c r="B11" s="526"/>
      <c r="C11" s="526"/>
      <c r="D11" s="526"/>
      <c r="E11" s="526"/>
      <c r="F11" s="526"/>
      <c r="G11" s="526"/>
      <c r="H11" s="526"/>
      <c r="I11" s="526"/>
      <c r="J11" s="526"/>
      <c r="K11" s="526"/>
      <c r="L11" s="526"/>
      <c r="M11" s="526"/>
      <c r="N11" s="526"/>
      <c r="O11" s="526"/>
      <c r="P11" s="526"/>
      <c r="Q11" s="527"/>
    </row>
    <row r="12" spans="1:18">
      <c r="A12" s="531" t="s">
        <v>214</v>
      </c>
      <c r="B12" s="532"/>
      <c r="C12" s="533" t="s">
        <v>872</v>
      </c>
      <c r="D12" s="534"/>
      <c r="E12" s="535">
        <f t="shared" ref="E12:O12" si="0">SUM(E14:E25)</f>
        <v>10601213.361908525</v>
      </c>
      <c r="F12" s="535">
        <f t="shared" si="0"/>
        <v>9333188.897856703</v>
      </c>
      <c r="G12" s="535">
        <f t="shared" si="0"/>
        <v>1251021.7635109036</v>
      </c>
      <c r="H12" s="535">
        <f t="shared" si="0"/>
        <v>95725.594133528677</v>
      </c>
      <c r="I12" s="535">
        <f t="shared" si="0"/>
        <v>7489.7499626404187</v>
      </c>
      <c r="J12" s="940">
        <f t="shared" si="0"/>
        <v>21288639.3673723</v>
      </c>
      <c r="K12" s="535">
        <f t="shared" si="0"/>
        <v>1577783.1539728115</v>
      </c>
      <c r="L12" s="535">
        <f t="shared" si="0"/>
        <v>22866422.521345112</v>
      </c>
      <c r="M12" s="535">
        <f t="shared" si="0"/>
        <v>22880.728694764173</v>
      </c>
      <c r="N12" s="535">
        <f t="shared" si="0"/>
        <v>1578.7702799387282</v>
      </c>
      <c r="O12" s="535">
        <f t="shared" si="0"/>
        <v>22890882.020319819</v>
      </c>
      <c r="P12" s="526"/>
      <c r="Q12" s="536">
        <f>MAX(Q14:Q25)</f>
        <v>4785.3579982835745</v>
      </c>
    </row>
    <row r="13" spans="1:18" ht="3" customHeight="1">
      <c r="A13" s="528"/>
      <c r="B13" s="529"/>
      <c r="C13" s="537"/>
      <c r="D13" s="526"/>
      <c r="E13" s="526"/>
      <c r="F13" s="526"/>
      <c r="G13" s="526"/>
      <c r="H13" s="526"/>
      <c r="I13" s="526"/>
      <c r="J13" s="526"/>
      <c r="K13" s="526"/>
      <c r="L13" s="526"/>
      <c r="M13" s="526"/>
      <c r="N13" s="526"/>
      <c r="O13" s="526"/>
      <c r="P13" s="526"/>
      <c r="Q13" s="527"/>
    </row>
    <row r="14" spans="1:18">
      <c r="A14" s="528">
        <v>2013</v>
      </c>
      <c r="B14" s="529">
        <v>11</v>
      </c>
      <c r="C14" s="537">
        <v>41579</v>
      </c>
      <c r="D14" s="526"/>
      <c r="E14" s="538">
        <v>1002164.9011709875</v>
      </c>
      <c r="F14" s="538">
        <v>777292.48017619376</v>
      </c>
      <c r="G14" s="538">
        <v>97085.597631653582</v>
      </c>
      <c r="H14" s="538">
        <v>8601.9183716566458</v>
      </c>
      <c r="I14" s="538">
        <v>756.75622477626564</v>
      </c>
      <c r="J14" s="538">
        <v>1885901.6535752676</v>
      </c>
      <c r="K14" s="538">
        <v>139771.44371288223</v>
      </c>
      <c r="L14" s="538">
        <v>2025673.0972881499</v>
      </c>
      <c r="M14" s="538">
        <v>1697.4546959532297</v>
      </c>
      <c r="N14" s="538">
        <v>117.12437402077286</v>
      </c>
      <c r="O14" s="538">
        <v>2027487.676358124</v>
      </c>
      <c r="P14" s="526"/>
      <c r="Q14" s="539">
        <v>4546.9670230154052</v>
      </c>
      <c r="R14" s="520"/>
    </row>
    <row r="15" spans="1:18">
      <c r="A15" s="528">
        <v>2013</v>
      </c>
      <c r="B15" s="529">
        <v>12</v>
      </c>
      <c r="C15" s="537">
        <v>41609</v>
      </c>
      <c r="D15" s="526"/>
      <c r="E15" s="538">
        <v>1266706.1305852274</v>
      </c>
      <c r="F15" s="538">
        <v>849340.93859704956</v>
      </c>
      <c r="G15" s="538">
        <v>99523.069665041141</v>
      </c>
      <c r="H15" s="538">
        <v>8638.5495459600043</v>
      </c>
      <c r="I15" s="538">
        <v>1097.532786802926</v>
      </c>
      <c r="J15" s="538">
        <v>2225306.2211800809</v>
      </c>
      <c r="K15" s="538">
        <v>164926.02498541959</v>
      </c>
      <c r="L15" s="538">
        <v>2390232.2461655005</v>
      </c>
      <c r="M15" s="538">
        <v>1583.6154725445472</v>
      </c>
      <c r="N15" s="538">
        <v>109.26946760557377</v>
      </c>
      <c r="O15" s="538">
        <v>2391925.1311056507</v>
      </c>
      <c r="P15" s="526"/>
      <c r="Q15" s="539">
        <v>4785.3579982835745</v>
      </c>
      <c r="R15" s="520"/>
    </row>
    <row r="16" spans="1:18">
      <c r="A16" s="528">
        <v>2014</v>
      </c>
      <c r="B16" s="529">
        <v>1</v>
      </c>
      <c r="C16" s="537">
        <v>41640</v>
      </c>
      <c r="D16" s="526"/>
      <c r="E16" s="538">
        <v>1232708.4386651779</v>
      </c>
      <c r="F16" s="538">
        <v>830854.39990193117</v>
      </c>
      <c r="G16" s="538">
        <v>113141.01157763258</v>
      </c>
      <c r="H16" s="538">
        <v>8402.9347715833283</v>
      </c>
      <c r="I16" s="538">
        <v>934.29574435547022</v>
      </c>
      <c r="J16" s="538">
        <v>2186041.0806606803</v>
      </c>
      <c r="K16" s="538">
        <v>162015.93401244562</v>
      </c>
      <c r="L16" s="538">
        <v>2348057.0146731259</v>
      </c>
      <c r="M16" s="538">
        <v>2165.5640014277396</v>
      </c>
      <c r="N16" s="538">
        <v>149.42391609851404</v>
      </c>
      <c r="O16" s="538">
        <v>2350372.0025906526</v>
      </c>
      <c r="P16" s="526"/>
      <c r="Q16" s="539">
        <v>4493.530234017473</v>
      </c>
      <c r="R16" s="520"/>
    </row>
    <row r="17" spans="1:18">
      <c r="A17" s="528">
        <v>2014</v>
      </c>
      <c r="B17" s="529">
        <v>2</v>
      </c>
      <c r="C17" s="537">
        <v>41671</v>
      </c>
      <c r="D17" s="526"/>
      <c r="E17" s="538">
        <v>1021615.6037298264</v>
      </c>
      <c r="F17" s="538">
        <v>759586.2382491444</v>
      </c>
      <c r="G17" s="538">
        <v>98705.810094545915</v>
      </c>
      <c r="H17" s="538">
        <v>7679.8117516020193</v>
      </c>
      <c r="I17" s="538">
        <v>860.17616785677944</v>
      </c>
      <c r="J17" s="538">
        <v>1888447.6399929754</v>
      </c>
      <c r="K17" s="538">
        <v>139960.13658379717</v>
      </c>
      <c r="L17" s="538">
        <v>2028407.7765767726</v>
      </c>
      <c r="M17" s="538">
        <v>2280.2022388738392</v>
      </c>
      <c r="N17" s="538">
        <v>157.33395448229493</v>
      </c>
      <c r="O17" s="538">
        <v>2030845.3127701287</v>
      </c>
      <c r="P17" s="526"/>
      <c r="Q17" s="539">
        <v>4429.514865918065</v>
      </c>
      <c r="R17" s="520"/>
    </row>
    <row r="18" spans="1:18">
      <c r="A18" s="528">
        <v>2014</v>
      </c>
      <c r="B18" s="529">
        <v>3</v>
      </c>
      <c r="C18" s="537">
        <v>41699</v>
      </c>
      <c r="D18" s="526"/>
      <c r="E18" s="538">
        <v>1015431.122651034</v>
      </c>
      <c r="F18" s="538">
        <v>803291.90127103229</v>
      </c>
      <c r="G18" s="538">
        <v>105685.04278348129</v>
      </c>
      <c r="H18" s="538">
        <v>8520.1882779228654</v>
      </c>
      <c r="I18" s="538">
        <v>856.49052573229255</v>
      </c>
      <c r="J18" s="538">
        <v>1933784.7455092026</v>
      </c>
      <c r="K18" s="538">
        <v>143320.24429660034</v>
      </c>
      <c r="L18" s="538">
        <v>2077104.9898058029</v>
      </c>
      <c r="M18" s="538">
        <v>2191.1309768305714</v>
      </c>
      <c r="N18" s="538">
        <v>151.18803740130943</v>
      </c>
      <c r="O18" s="538">
        <v>2079447.3088200348</v>
      </c>
      <c r="P18" s="526"/>
      <c r="Q18" s="539">
        <v>3759.0629291240152</v>
      </c>
      <c r="R18" s="520"/>
    </row>
    <row r="19" spans="1:18">
      <c r="A19" s="528">
        <v>2014</v>
      </c>
      <c r="B19" s="529">
        <v>4</v>
      </c>
      <c r="C19" s="537">
        <v>41730</v>
      </c>
      <c r="D19" s="526"/>
      <c r="E19" s="538">
        <v>855775.44037357147</v>
      </c>
      <c r="F19" s="538">
        <v>744861.21433021117</v>
      </c>
      <c r="G19" s="538">
        <v>101346.23248476286</v>
      </c>
      <c r="H19" s="538">
        <v>7479.2015904147866</v>
      </c>
      <c r="I19" s="538">
        <v>629.5183454098551</v>
      </c>
      <c r="J19" s="538">
        <v>1710091.6071243701</v>
      </c>
      <c r="K19" s="538">
        <v>126741.48323478131</v>
      </c>
      <c r="L19" s="538">
        <v>1836833.0903591514</v>
      </c>
      <c r="M19" s="538">
        <v>2032.6984625344471</v>
      </c>
      <c r="N19" s="538">
        <v>140.25619391487686</v>
      </c>
      <c r="O19" s="538">
        <v>1839006.0450156007</v>
      </c>
      <c r="P19" s="526"/>
      <c r="Q19" s="539">
        <v>3443.2910375972983</v>
      </c>
      <c r="R19" s="520"/>
    </row>
    <row r="20" spans="1:18">
      <c r="A20" s="528">
        <v>2014</v>
      </c>
      <c r="B20" s="529">
        <v>5</v>
      </c>
      <c r="C20" s="537">
        <v>41760</v>
      </c>
      <c r="D20" s="526"/>
      <c r="E20" s="538">
        <v>736290.82996386581</v>
      </c>
      <c r="F20" s="538">
        <v>749453.17170798033</v>
      </c>
      <c r="G20" s="538">
        <v>107437.78734452577</v>
      </c>
      <c r="H20" s="538">
        <v>7749.2722715002792</v>
      </c>
      <c r="I20" s="538">
        <v>489.51209344944397</v>
      </c>
      <c r="J20" s="538">
        <v>1601420.5733813215</v>
      </c>
      <c r="K20" s="538">
        <v>118687.4538811075</v>
      </c>
      <c r="L20" s="538">
        <v>1720108.027262429</v>
      </c>
      <c r="M20" s="538">
        <v>2023.3428169727158</v>
      </c>
      <c r="N20" s="538">
        <v>139.61065437111739</v>
      </c>
      <c r="O20" s="538">
        <v>1722270.9807337727</v>
      </c>
      <c r="P20" s="526"/>
      <c r="Q20" s="539">
        <v>3082.3698233761079</v>
      </c>
      <c r="R20" s="520"/>
    </row>
    <row r="21" spans="1:18">
      <c r="A21" s="528">
        <v>2014</v>
      </c>
      <c r="B21" s="529">
        <v>6</v>
      </c>
      <c r="C21" s="537">
        <v>41791</v>
      </c>
      <c r="D21" s="526"/>
      <c r="E21" s="538">
        <v>662606.79716644553</v>
      </c>
      <c r="F21" s="538">
        <v>741976.62936741486</v>
      </c>
      <c r="G21" s="538">
        <v>105649.71524828085</v>
      </c>
      <c r="H21" s="538">
        <v>7623.7604427349079</v>
      </c>
      <c r="I21" s="538">
        <v>378.9351953839008</v>
      </c>
      <c r="J21" s="538">
        <v>1518235.8374202601</v>
      </c>
      <c r="K21" s="538">
        <v>112522.31233297288</v>
      </c>
      <c r="L21" s="538">
        <v>1630758.149753233</v>
      </c>
      <c r="M21" s="538">
        <v>1669.3296301369865</v>
      </c>
      <c r="N21" s="538">
        <v>115.18374447945207</v>
      </c>
      <c r="O21" s="538">
        <v>1632542.6631278493</v>
      </c>
      <c r="P21" s="526"/>
      <c r="Q21" s="539">
        <v>2728.8983738223228</v>
      </c>
      <c r="R21" s="520"/>
    </row>
    <row r="22" spans="1:18">
      <c r="A22" s="528">
        <v>2014</v>
      </c>
      <c r="B22" s="529">
        <v>7</v>
      </c>
      <c r="C22" s="537">
        <v>41821</v>
      </c>
      <c r="D22" s="526"/>
      <c r="E22" s="538">
        <v>664553.18828926643</v>
      </c>
      <c r="F22" s="538">
        <v>777973.62897367799</v>
      </c>
      <c r="G22" s="538">
        <v>108386.99732389659</v>
      </c>
      <c r="H22" s="538">
        <v>7361.4389499609651</v>
      </c>
      <c r="I22" s="538">
        <v>338.77188475097591</v>
      </c>
      <c r="J22" s="538">
        <v>1558614.0254215528</v>
      </c>
      <c r="K22" s="538">
        <v>115514.89554681745</v>
      </c>
      <c r="L22" s="538">
        <v>1674128.9209683703</v>
      </c>
      <c r="M22" s="538">
        <v>2674.360552432785</v>
      </c>
      <c r="N22" s="538">
        <v>184.53087811786219</v>
      </c>
      <c r="O22" s="538">
        <v>1676987.8123989208</v>
      </c>
      <c r="P22" s="526"/>
      <c r="Q22" s="539">
        <v>3149.2830562848349</v>
      </c>
      <c r="R22" s="520"/>
    </row>
    <row r="23" spans="1:18">
      <c r="A23" s="528">
        <v>2014</v>
      </c>
      <c r="B23" s="529">
        <v>8</v>
      </c>
      <c r="C23" s="537">
        <v>41852</v>
      </c>
      <c r="D23" s="526"/>
      <c r="E23" s="538">
        <v>662948.54926159827</v>
      </c>
      <c r="F23" s="538">
        <v>790502.8436521223</v>
      </c>
      <c r="G23" s="538">
        <v>109037.42698237664</v>
      </c>
      <c r="H23" s="538">
        <v>7827.9375613452294</v>
      </c>
      <c r="I23" s="538">
        <v>297.05737490583601</v>
      </c>
      <c r="J23" s="538">
        <v>1570613.8148323484</v>
      </c>
      <c r="K23" s="538">
        <v>116404.24621206429</v>
      </c>
      <c r="L23" s="538">
        <v>1687018.0610444127</v>
      </c>
      <c r="M23" s="538">
        <v>1527.8264515258479</v>
      </c>
      <c r="N23" s="538">
        <v>105.42002515528351</v>
      </c>
      <c r="O23" s="538">
        <v>1688651.3075210936</v>
      </c>
      <c r="P23" s="526"/>
      <c r="Q23" s="539">
        <v>3108.3584185618247</v>
      </c>
      <c r="R23" s="520"/>
    </row>
    <row r="24" spans="1:18">
      <c r="A24" s="528">
        <v>2014</v>
      </c>
      <c r="B24" s="529">
        <v>9</v>
      </c>
      <c r="C24" s="537">
        <v>41883</v>
      </c>
      <c r="D24" s="526"/>
      <c r="E24" s="538">
        <v>664189.32581163815</v>
      </c>
      <c r="F24" s="538">
        <v>745627.81596345687</v>
      </c>
      <c r="G24" s="538">
        <v>101709.81592821253</v>
      </c>
      <c r="H24" s="538">
        <v>7773.3338961645668</v>
      </c>
      <c r="I24" s="538">
        <v>340.25154501732061</v>
      </c>
      <c r="J24" s="538">
        <v>1519640.5431444894</v>
      </c>
      <c r="K24" s="538">
        <v>112626.42049083742</v>
      </c>
      <c r="L24" s="538">
        <v>1632266.9636353268</v>
      </c>
      <c r="M24" s="538">
        <v>1328.5560922680627</v>
      </c>
      <c r="N24" s="538">
        <v>91.670370366496329</v>
      </c>
      <c r="O24" s="538">
        <v>1633687.1900979613</v>
      </c>
      <c r="P24" s="526"/>
      <c r="Q24" s="539">
        <v>2908.5302501768474</v>
      </c>
      <c r="R24" s="520"/>
    </row>
    <row r="25" spans="1:18">
      <c r="A25" s="528">
        <v>2014</v>
      </c>
      <c r="B25" s="529">
        <v>10</v>
      </c>
      <c r="C25" s="537">
        <v>41913</v>
      </c>
      <c r="D25" s="526"/>
      <c r="E25" s="538">
        <v>816223.03423988889</v>
      </c>
      <c r="F25" s="538">
        <v>762427.63566648797</v>
      </c>
      <c r="G25" s="538">
        <v>103313.25644649369</v>
      </c>
      <c r="H25" s="538">
        <v>8067.2467026830818</v>
      </c>
      <c r="I25" s="538">
        <v>510.45207419935252</v>
      </c>
      <c r="J25" s="538">
        <v>1690541.6251297533</v>
      </c>
      <c r="K25" s="538">
        <v>125292.55868308572</v>
      </c>
      <c r="L25" s="538">
        <v>1815834.183812839</v>
      </c>
      <c r="M25" s="538">
        <v>1706.6473032634021</v>
      </c>
      <c r="N25" s="538">
        <v>117.75866392517476</v>
      </c>
      <c r="O25" s="538">
        <v>1817658.5897800275</v>
      </c>
      <c r="P25" s="526"/>
      <c r="Q25" s="539">
        <v>3522.4047784558838</v>
      </c>
      <c r="R25" s="520"/>
    </row>
    <row r="26" spans="1:18" ht="13.5" thickBot="1">
      <c r="A26" s="540"/>
      <c r="B26" s="541"/>
      <c r="C26" s="541"/>
      <c r="D26" s="541"/>
      <c r="E26" s="541"/>
      <c r="F26" s="541"/>
      <c r="G26" s="541"/>
      <c r="H26" s="541"/>
      <c r="I26" s="541"/>
      <c r="J26" s="541"/>
      <c r="K26" s="541"/>
      <c r="L26" s="541"/>
      <c r="M26" s="541"/>
      <c r="N26" s="541"/>
      <c r="O26" s="541"/>
      <c r="P26" s="541"/>
      <c r="Q26" s="542"/>
    </row>
    <row r="27" spans="1:18">
      <c r="A27" s="518"/>
      <c r="B27" s="518"/>
      <c r="C27" s="519"/>
      <c r="E27" s="520"/>
      <c r="F27" s="520"/>
      <c r="G27" s="520"/>
      <c r="H27" s="520"/>
      <c r="I27" s="520"/>
      <c r="J27" s="520"/>
      <c r="K27" s="520"/>
      <c r="L27" s="520"/>
      <c r="M27" s="520"/>
      <c r="N27" s="520"/>
      <c r="O27" s="521"/>
      <c r="Q27" s="520"/>
    </row>
    <row r="28" spans="1:18">
      <c r="A28" s="518"/>
      <c r="B28" s="518"/>
      <c r="C28" s="519"/>
      <c r="E28" s="520"/>
      <c r="F28" s="520"/>
      <c r="G28" s="520"/>
      <c r="H28" s="520"/>
      <c r="I28" s="520"/>
      <c r="J28" s="520"/>
      <c r="K28" s="520"/>
      <c r="L28" s="520"/>
      <c r="M28" s="520"/>
      <c r="N28" s="520"/>
      <c r="O28" s="521"/>
      <c r="Q28" s="520"/>
    </row>
    <row r="29" spans="1:18">
      <c r="K29" s="575"/>
    </row>
    <row r="31" spans="1:18">
      <c r="N31" s="521"/>
    </row>
    <row r="32" spans="1:18">
      <c r="N32" s="521"/>
    </row>
  </sheetData>
  <mergeCells count="2">
    <mergeCell ref="A4:Q5"/>
    <mergeCell ref="E9:Q9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5:L17"/>
  <sheetViews>
    <sheetView workbookViewId="0">
      <selection activeCell="D14" sqref="D14"/>
    </sheetView>
  </sheetViews>
  <sheetFormatPr defaultRowHeight="12.75"/>
  <cols>
    <col min="1" max="1" width="16.7109375" bestFit="1" customWidth="1"/>
    <col min="2" max="2" width="13.42578125" bestFit="1" customWidth="1"/>
    <col min="3" max="3" width="12.28515625" bestFit="1" customWidth="1"/>
    <col min="4" max="4" width="13.42578125" bestFit="1" customWidth="1"/>
    <col min="6" max="6" width="16.5703125" bestFit="1" customWidth="1"/>
    <col min="7" max="7" width="16.5703125" style="1" bestFit="1" customWidth="1"/>
    <col min="8" max="8" width="12.28515625" bestFit="1" customWidth="1"/>
    <col min="9" max="9" width="12.28515625" style="1" bestFit="1" customWidth="1"/>
    <col min="10" max="11" width="13.42578125" style="1" bestFit="1" customWidth="1"/>
    <col min="12" max="12" width="14" style="1" bestFit="1" customWidth="1"/>
  </cols>
  <sheetData>
    <row r="5" spans="1:12">
      <c r="H5" s="796" t="s">
        <v>766</v>
      </c>
      <c r="I5" s="796" t="s">
        <v>767</v>
      </c>
      <c r="J5" s="796" t="s">
        <v>768</v>
      </c>
      <c r="K5" s="796" t="s">
        <v>770</v>
      </c>
      <c r="L5" s="796" t="s">
        <v>771</v>
      </c>
    </row>
    <row r="6" spans="1:12">
      <c r="B6" s="796" t="s">
        <v>758</v>
      </c>
      <c r="C6" s="944" t="s">
        <v>760</v>
      </c>
      <c r="D6" s="796" t="s">
        <v>762</v>
      </c>
      <c r="F6" s="796" t="s">
        <v>763</v>
      </c>
      <c r="G6" s="796" t="s">
        <v>764</v>
      </c>
      <c r="H6" s="796" t="s">
        <v>765</v>
      </c>
      <c r="I6" s="796" t="s">
        <v>765</v>
      </c>
      <c r="J6" s="796" t="s">
        <v>769</v>
      </c>
      <c r="K6" s="796" t="s">
        <v>760</v>
      </c>
      <c r="L6" s="796" t="s">
        <v>772</v>
      </c>
    </row>
    <row r="7" spans="1:12">
      <c r="A7" s="426" t="s">
        <v>761</v>
      </c>
      <c r="B7" s="426">
        <f>'Prod RB Lead'!B28</f>
        <v>81389386.039999992</v>
      </c>
      <c r="C7" s="426">
        <f>'Prod RB Lead'!B38</f>
        <v>11156138.446000004</v>
      </c>
      <c r="D7" s="426">
        <f>SUM(B7:C7)</f>
        <v>92545524.486000001</v>
      </c>
      <c r="E7" s="426"/>
      <c r="F7" s="426">
        <f>'Prod RB Lead'!B4</f>
        <v>3013740790.4870834</v>
      </c>
      <c r="G7" s="426">
        <f>'Prod RB Lead'!B5</f>
        <v>-1246489006</v>
      </c>
      <c r="H7" s="426">
        <f>'Prod RB Lead'!B6</f>
        <v>77802363</v>
      </c>
      <c r="I7" s="426">
        <f>'Prod RB Lead'!B7</f>
        <v>-5230652</v>
      </c>
      <c r="J7" s="426">
        <f>'Prod RB Lead'!B10</f>
        <v>250533721</v>
      </c>
      <c r="K7" s="426">
        <f>'Prod RB Lead'!B11</f>
        <v>-71026635</v>
      </c>
      <c r="L7" s="426">
        <f>'Prod RB Lead'!B14</f>
        <v>-319559869.86386573</v>
      </c>
    </row>
    <row r="8" spans="1:12">
      <c r="A8" s="426" t="s">
        <v>752</v>
      </c>
      <c r="B8" s="515">
        <f>+'CTM-2 Adjustments'!Q29</f>
        <v>12306471.042400002</v>
      </c>
      <c r="C8" s="515"/>
      <c r="D8" s="515">
        <f t="shared" ref="D8:D15" si="0">SUM(B8:C8)</f>
        <v>12306471.042400002</v>
      </c>
      <c r="E8" s="515"/>
      <c r="F8" s="515">
        <f>+'CTM-2 Adjustments'!Q18</f>
        <v>261822578.45833331</v>
      </c>
      <c r="G8" s="515">
        <f>+'CTM-2 Adjustments'!Q19</f>
        <v>-60143081.66883339</v>
      </c>
      <c r="H8" s="515"/>
      <c r="I8" s="515"/>
      <c r="J8" s="515"/>
      <c r="K8" s="515"/>
      <c r="L8" s="515">
        <f>+'CTM-2 Adjustments'!Q20</f>
        <v>-112318122.96648526</v>
      </c>
    </row>
    <row r="9" spans="1:12">
      <c r="A9" s="426" t="s">
        <v>753</v>
      </c>
      <c r="B9" s="515">
        <f>+'CTM-2 Adjustments'!W30</f>
        <v>9936485.9230248183</v>
      </c>
      <c r="C9" s="515"/>
      <c r="D9" s="515">
        <f t="shared" si="0"/>
        <v>9936485.9230248183</v>
      </c>
      <c r="E9" s="515"/>
      <c r="F9" s="515">
        <f>+'CTM-2 Adjustments'!W18</f>
        <v>287784738.23999995</v>
      </c>
      <c r="G9" s="515">
        <f>+'CTM-2 Adjustments'!W19</f>
        <v>-9012865.5767140072</v>
      </c>
      <c r="H9" s="515"/>
      <c r="I9" s="515"/>
      <c r="J9" s="515"/>
      <c r="K9" s="515"/>
      <c r="L9" s="515">
        <f>+'CTM-2 Adjustments'!W20</f>
        <v>-42797479.58642906</v>
      </c>
    </row>
    <row r="10" spans="1:12">
      <c r="A10" s="426" t="s">
        <v>754</v>
      </c>
      <c r="B10" s="515">
        <f>+'CTM-2 Adjustments'!AU31</f>
        <v>1855149.3928615388</v>
      </c>
      <c r="C10" s="515">
        <f>+'CTM-2 Adjustments'!AU32</f>
        <v>1144338.9415384615</v>
      </c>
      <c r="D10" s="515">
        <f t="shared" si="0"/>
        <v>2999488.3344000001</v>
      </c>
      <c r="E10" s="515"/>
      <c r="F10" s="515">
        <f>+'CTM-2 Adjustments'!AU18</f>
        <v>134878098.86000004</v>
      </c>
      <c r="G10" s="515">
        <f>+'CTM-2 Adjustments'!AU20</f>
        <v>-87528420.761076942</v>
      </c>
      <c r="J10" s="515">
        <f>+'CTM-2 Adjustments'!AU21</f>
        <v>30992513</v>
      </c>
      <c r="K10" s="515">
        <f>+'CTM-2 Adjustments'!AU22</f>
        <v>-1763629.0069230769</v>
      </c>
      <c r="L10" s="515">
        <f>+'CTM-2 Adjustments'!AU23</f>
        <v>-3226090.081391891</v>
      </c>
    </row>
    <row r="11" spans="1:12">
      <c r="A11" s="426" t="s">
        <v>536</v>
      </c>
      <c r="B11" s="515">
        <f>+'CTM-2 Adjustments'!AI30</f>
        <v>3513711.7435031729</v>
      </c>
      <c r="C11" s="515"/>
      <c r="D11" s="515">
        <f t="shared" si="0"/>
        <v>3513711.7435031729</v>
      </c>
      <c r="E11" s="515"/>
      <c r="F11" s="515">
        <f>+'CTM-2 Adjustments'!AI18</f>
        <v>152062126.11249995</v>
      </c>
      <c r="G11" s="515">
        <f>+'CTM-2 Adjustments'!AI19</f>
        <v>-3397260.3265684545</v>
      </c>
      <c r="H11" s="515"/>
      <c r="I11" s="515"/>
      <c r="J11" s="515"/>
      <c r="K11" s="515"/>
      <c r="L11" s="515">
        <f>+'CTM-2 Adjustments'!AI20</f>
        <v>-23946246.489657301</v>
      </c>
    </row>
    <row r="12" spans="1:12">
      <c r="A12" s="426" t="s">
        <v>755</v>
      </c>
      <c r="B12" s="515">
        <f>+'CTM-2 Adjustments'!BG28</f>
        <v>-203596.64</v>
      </c>
      <c r="C12" s="515"/>
      <c r="D12" s="515">
        <f t="shared" si="0"/>
        <v>-203596.64</v>
      </c>
      <c r="E12" s="515"/>
      <c r="F12" s="515">
        <f>+'CTM-2 Adjustments'!BG19</f>
        <v>-4530703</v>
      </c>
      <c r="G12" s="515">
        <f>+'CTM-2 Adjustments'!BG20</f>
        <v>825947.24</v>
      </c>
      <c r="H12" s="515"/>
      <c r="I12" s="515"/>
      <c r="J12" s="515"/>
      <c r="K12" s="515"/>
      <c r="L12" s="515">
        <f>+'CTM-2 Adjustments'!BG21</f>
        <v>899206.15624999965</v>
      </c>
    </row>
    <row r="13" spans="1:12">
      <c r="A13" s="426" t="s">
        <v>756</v>
      </c>
      <c r="B13" s="515">
        <f>+'CTM-2 Adjustments'!AU33</f>
        <v>57756</v>
      </c>
      <c r="C13" s="515"/>
      <c r="D13" s="515">
        <f t="shared" si="0"/>
        <v>57756</v>
      </c>
      <c r="E13" s="515"/>
      <c r="F13" s="515">
        <f>+'CTM-2 Adjustments'!AU19</f>
        <v>1475672</v>
      </c>
      <c r="G13" s="515"/>
      <c r="H13" s="515"/>
      <c r="I13" s="515"/>
      <c r="J13" s="515"/>
      <c r="K13" s="515"/>
      <c r="L13" s="515"/>
    </row>
    <row r="14" spans="1:12" s="1" customFormat="1">
      <c r="A14" s="426" t="s">
        <v>802</v>
      </c>
      <c r="B14" s="515">
        <f>'CTM-2 Adjustments'!BS18</f>
        <v>-61274.989999998361</v>
      </c>
      <c r="C14" s="515"/>
      <c r="D14" s="515">
        <f t="shared" si="0"/>
        <v>-61274.989999998361</v>
      </c>
      <c r="E14" s="515"/>
      <c r="F14" s="515">
        <f>'CTM-2 Adjustments'!BS23</f>
        <v>138176.66666667163</v>
      </c>
      <c r="G14" s="515">
        <f>'CTM-2 Adjustments'!BS24</f>
        <v>-9801834.4200000018</v>
      </c>
      <c r="H14" s="515"/>
      <c r="I14" s="515"/>
      <c r="J14" s="515"/>
      <c r="K14" s="515"/>
      <c r="L14" s="515">
        <f>'CTM-2 Adjustments'!BS25</f>
        <v>2135524.5104166712</v>
      </c>
    </row>
    <row r="15" spans="1:12">
      <c r="A15" s="426" t="s">
        <v>757</v>
      </c>
      <c r="B15" s="515">
        <f>+'CTM-2 Adjustments'!AU34</f>
        <v>117379.23800933127</v>
      </c>
      <c r="C15" s="515"/>
      <c r="D15" s="515">
        <f t="shared" si="0"/>
        <v>117379.23800933127</v>
      </c>
      <c r="E15" s="515"/>
      <c r="F15" s="515">
        <f>+'CTM-2 Adjustments'!AU24</f>
        <v>-1716252.5491783291</v>
      </c>
      <c r="G15" s="515"/>
      <c r="H15" s="515"/>
      <c r="I15" s="515"/>
      <c r="J15" s="515"/>
      <c r="K15" s="515"/>
      <c r="L15" s="515"/>
    </row>
    <row r="16" spans="1:12">
      <c r="A16" s="426" t="s">
        <v>25</v>
      </c>
      <c r="B16" s="426">
        <f>SUM(B7:B15)</f>
        <v>108911467.74979886</v>
      </c>
      <c r="C16" s="426">
        <f>SUM(C7:C15)</f>
        <v>12300477.387538467</v>
      </c>
      <c r="D16" s="426">
        <f>SUM(D7:D15)</f>
        <v>121211945.13733733</v>
      </c>
      <c r="E16" s="426"/>
      <c r="F16" s="426">
        <f t="shared" ref="F16:L16" si="1">SUM(F7:F15)</f>
        <v>3845655225.2754054</v>
      </c>
      <c r="G16" s="426">
        <f t="shared" si="1"/>
        <v>-1415546521.5131929</v>
      </c>
      <c r="H16" s="426">
        <f t="shared" si="1"/>
        <v>77802363</v>
      </c>
      <c r="I16" s="426">
        <f t="shared" si="1"/>
        <v>-5230652</v>
      </c>
      <c r="J16" s="426">
        <f t="shared" si="1"/>
        <v>281526234</v>
      </c>
      <c r="K16" s="426">
        <f t="shared" si="1"/>
        <v>-72790264.006923079</v>
      </c>
      <c r="L16" s="426">
        <f t="shared" si="1"/>
        <v>-498813078.32116252</v>
      </c>
    </row>
    <row r="17" spans="8:8">
      <c r="H17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pageSetUpPr fitToPage="1"/>
  </sheetPr>
  <dimension ref="A1:S51"/>
  <sheetViews>
    <sheetView workbookViewId="0">
      <pane xSplit="3" ySplit="14" topLeftCell="D15" activePane="bottomRight" state="frozen"/>
      <selection activeCell="M7" sqref="M7"/>
      <selection pane="topRight" activeCell="M7" sqref="M7"/>
      <selection pane="bottomLeft" activeCell="M7" sqref="M7"/>
      <selection pane="bottomRight" activeCell="M7" sqref="M7"/>
    </sheetView>
  </sheetViews>
  <sheetFormatPr defaultRowHeight="12.75" outlineLevelCol="1"/>
  <cols>
    <col min="1" max="1" width="4.42578125" bestFit="1" customWidth="1"/>
    <col min="3" max="3" width="30.5703125" bestFit="1" customWidth="1"/>
    <col min="4" max="4" width="16.140625" customWidth="1" outlineLevel="1"/>
    <col min="5" max="5" width="14.42578125" customWidth="1" outlineLevel="1"/>
    <col min="6" max="6" width="13.5703125" customWidth="1" outlineLevel="1"/>
    <col min="7" max="7" width="13.140625" customWidth="1" outlineLevel="1"/>
    <col min="8" max="8" width="15" customWidth="1" outlineLevel="1"/>
    <col min="9" max="9" width="2.7109375" customWidth="1"/>
    <col min="10" max="10" width="15.140625" bestFit="1" customWidth="1"/>
    <col min="11" max="11" width="15" customWidth="1"/>
    <col min="12" max="12" width="13.140625" bestFit="1" customWidth="1"/>
    <col min="13" max="13" width="15.140625" customWidth="1"/>
    <col min="14" max="14" width="1.7109375" customWidth="1"/>
    <col min="15" max="15" width="14.85546875" bestFit="1" customWidth="1"/>
    <col min="16" max="16" width="9.28515625" bestFit="1" customWidth="1"/>
    <col min="17" max="17" width="13.42578125" bestFit="1" customWidth="1"/>
    <col min="18" max="18" width="12.28515625" bestFit="1" customWidth="1"/>
  </cols>
  <sheetData>
    <row r="1" spans="1:17" ht="20.25">
      <c r="A1" s="119"/>
      <c r="B1" s="10"/>
      <c r="C1" s="546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1:17">
      <c r="A2" s="119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</row>
    <row r="3" spans="1:17">
      <c r="A3" s="119"/>
      <c r="B3" s="10"/>
      <c r="C3" s="10"/>
      <c r="D3" s="10"/>
      <c r="E3" s="10"/>
      <c r="F3" s="10"/>
      <c r="G3" s="10"/>
      <c r="H3" s="10"/>
      <c r="I3" s="10"/>
      <c r="J3" s="10" t="s">
        <v>969</v>
      </c>
      <c r="K3" s="10"/>
      <c r="L3" s="10"/>
      <c r="M3" s="10"/>
      <c r="N3" s="10"/>
      <c r="O3" s="10"/>
      <c r="P3" s="10"/>
      <c r="Q3" s="10"/>
    </row>
    <row r="4" spans="1:17">
      <c r="A4" s="326" t="s">
        <v>61</v>
      </c>
      <c r="B4" s="19"/>
      <c r="C4" s="19"/>
      <c r="D4" s="19"/>
      <c r="E4" s="19"/>
      <c r="F4" s="19"/>
      <c r="G4" s="19"/>
      <c r="H4" s="19"/>
      <c r="I4" s="19"/>
      <c r="J4" s="120"/>
      <c r="K4" s="19"/>
      <c r="L4" s="19"/>
      <c r="M4" s="19"/>
      <c r="N4" s="19"/>
      <c r="O4" s="19"/>
      <c r="P4" s="10"/>
      <c r="Q4" s="10"/>
    </row>
    <row r="5" spans="1:17">
      <c r="A5" s="326" t="s">
        <v>242</v>
      </c>
      <c r="B5" s="19"/>
      <c r="C5" s="19"/>
      <c r="D5" s="19"/>
      <c r="E5" s="19"/>
      <c r="F5" s="19"/>
      <c r="G5" s="19"/>
      <c r="H5" s="19"/>
      <c r="I5" s="19"/>
      <c r="J5" s="120"/>
      <c r="K5" s="19"/>
      <c r="L5" s="19"/>
      <c r="M5" s="19"/>
      <c r="N5" s="19"/>
      <c r="O5" s="19"/>
      <c r="P5" s="10"/>
      <c r="Q5" s="10"/>
    </row>
    <row r="6" spans="1:17">
      <c r="A6" s="326" t="s">
        <v>631</v>
      </c>
      <c r="B6" s="19"/>
      <c r="C6" s="19"/>
      <c r="D6" s="19"/>
      <c r="E6" s="19"/>
      <c r="F6" s="19"/>
      <c r="G6" s="19"/>
      <c r="H6" s="19"/>
      <c r="I6" s="19"/>
      <c r="J6" s="120"/>
      <c r="K6" s="19"/>
      <c r="L6" s="19"/>
      <c r="M6" s="19"/>
      <c r="N6" s="19"/>
      <c r="O6" s="19"/>
      <c r="P6" s="10"/>
      <c r="Q6" s="10"/>
    </row>
    <row r="7" spans="1:17">
      <c r="A7" s="326" t="s">
        <v>803</v>
      </c>
      <c r="B7" s="19"/>
      <c r="C7" s="19"/>
      <c r="D7" s="19"/>
      <c r="E7" s="19"/>
      <c r="F7" s="19"/>
      <c r="G7" s="19"/>
      <c r="H7" s="19"/>
      <c r="I7" s="19"/>
      <c r="J7" s="120"/>
      <c r="K7" s="19"/>
      <c r="L7" s="19"/>
      <c r="M7" s="19"/>
      <c r="N7" s="19"/>
      <c r="O7" s="19"/>
      <c r="P7" s="10"/>
      <c r="Q7" s="10"/>
    </row>
    <row r="8" spans="1:17">
      <c r="A8" s="327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0"/>
      <c r="Q8" s="10"/>
    </row>
    <row r="9" spans="1:17">
      <c r="A9" s="327"/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0"/>
      <c r="Q9" s="10"/>
    </row>
    <row r="10" spans="1:17">
      <c r="A10" s="10"/>
      <c r="B10" s="10"/>
      <c r="C10" s="10"/>
      <c r="D10" s="328" t="s">
        <v>106</v>
      </c>
      <c r="E10" s="328"/>
      <c r="F10" s="122"/>
      <c r="G10" s="122"/>
      <c r="H10" s="122"/>
      <c r="I10" s="10"/>
      <c r="J10" s="328" t="s">
        <v>110</v>
      </c>
      <c r="K10" s="122"/>
      <c r="L10" s="122"/>
      <c r="M10" s="122"/>
      <c r="N10" s="122"/>
      <c r="O10" s="122"/>
      <c r="P10" s="10"/>
    </row>
    <row r="11" spans="1:17" ht="14.25">
      <c r="A11" s="10"/>
      <c r="B11" s="10"/>
      <c r="C11" s="10"/>
      <c r="D11" s="123"/>
      <c r="E11" s="123"/>
      <c r="F11" s="113"/>
      <c r="G11" s="113"/>
      <c r="H11" s="329"/>
      <c r="I11" s="10"/>
      <c r="J11" s="1039" t="s">
        <v>587</v>
      </c>
      <c r="K11" s="1039" t="s">
        <v>587</v>
      </c>
      <c r="L11" s="1040"/>
      <c r="M11" s="1039" t="s">
        <v>587</v>
      </c>
      <c r="N11" s="1041"/>
      <c r="O11" s="1039" t="s">
        <v>587</v>
      </c>
      <c r="P11" s="10"/>
    </row>
    <row r="12" spans="1:17">
      <c r="A12" s="10"/>
      <c r="B12" s="10"/>
      <c r="C12" s="10"/>
      <c r="D12" s="123"/>
      <c r="E12" s="123"/>
      <c r="F12" s="330"/>
      <c r="G12" s="113"/>
      <c r="H12" s="329"/>
      <c r="I12" s="10"/>
      <c r="J12" s="123"/>
      <c r="K12" s="123"/>
      <c r="L12" s="121"/>
      <c r="M12" s="10"/>
      <c r="N12" s="10"/>
      <c r="O12" s="18" t="s">
        <v>183</v>
      </c>
      <c r="P12" s="10"/>
    </row>
    <row r="13" spans="1:17">
      <c r="A13" s="10"/>
      <c r="B13" s="10"/>
      <c r="C13" s="10"/>
      <c r="D13" s="324" t="s">
        <v>159</v>
      </c>
      <c r="E13" s="324" t="s">
        <v>295</v>
      </c>
      <c r="F13" s="331" t="s">
        <v>164</v>
      </c>
      <c r="G13" s="331" t="s">
        <v>502</v>
      </c>
      <c r="H13" s="10"/>
      <c r="I13" s="10"/>
      <c r="J13" s="324" t="s">
        <v>159</v>
      </c>
      <c r="K13" s="18" t="s">
        <v>295</v>
      </c>
      <c r="L13" s="18" t="s">
        <v>164</v>
      </c>
      <c r="M13" s="18" t="s">
        <v>181</v>
      </c>
      <c r="N13" s="18"/>
      <c r="O13" s="18" t="s">
        <v>184</v>
      </c>
      <c r="P13" s="10"/>
    </row>
    <row r="14" spans="1:17">
      <c r="A14" s="115" t="s">
        <v>163</v>
      </c>
      <c r="B14" s="114" t="s">
        <v>71</v>
      </c>
      <c r="C14" s="114" t="s">
        <v>95</v>
      </c>
      <c r="D14" s="124">
        <v>41182</v>
      </c>
      <c r="E14" s="124" t="s">
        <v>234</v>
      </c>
      <c r="F14" s="332" t="s">
        <v>503</v>
      </c>
      <c r="G14" s="333" t="s">
        <v>167</v>
      </c>
      <c r="H14" s="115" t="s">
        <v>160</v>
      </c>
      <c r="I14" s="13"/>
      <c r="J14" s="124">
        <v>41943</v>
      </c>
      <c r="K14" s="124" t="s">
        <v>296</v>
      </c>
      <c r="L14" s="115" t="s">
        <v>167</v>
      </c>
      <c r="M14" s="115" t="s">
        <v>182</v>
      </c>
      <c r="N14" s="113"/>
      <c r="O14" s="448">
        <f>1-'CTM-2 Adjustments'!EF15</f>
        <v>0.98233999999999999</v>
      </c>
      <c r="P14" s="10"/>
    </row>
    <row r="15" spans="1:17">
      <c r="A15" s="10"/>
      <c r="B15" s="10"/>
      <c r="C15" s="10"/>
      <c r="D15" s="10"/>
      <c r="E15" s="10"/>
      <c r="F15" s="10"/>
      <c r="G15" s="10"/>
      <c r="H15" s="10"/>
      <c r="I15" s="10"/>
      <c r="J15" s="744" t="s">
        <v>912</v>
      </c>
      <c r="K15" s="744" t="s">
        <v>913</v>
      </c>
      <c r="L15" s="744" t="s">
        <v>914</v>
      </c>
      <c r="M15" s="10"/>
      <c r="N15" s="13"/>
      <c r="O15" s="744" t="s">
        <v>915</v>
      </c>
      <c r="P15" s="10"/>
    </row>
    <row r="16" spans="1:17">
      <c r="A16" s="324">
        <v>1</v>
      </c>
      <c r="B16" s="10" t="s">
        <v>172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3"/>
      <c r="O16" s="10"/>
      <c r="P16" s="10"/>
    </row>
    <row r="17" spans="1:16">
      <c r="A17" s="324">
        <f t="shared" ref="A17:A37" si="0">A16+1</f>
        <v>2</v>
      </c>
      <c r="B17" s="324">
        <v>501</v>
      </c>
      <c r="C17" s="14" t="s">
        <v>162</v>
      </c>
      <c r="D17" s="568">
        <f>'[77]A-1 Line 13 501'!C13</f>
        <v>71061123.979999989</v>
      </c>
      <c r="E17" s="568">
        <f>-'CTM-2 Adjustments'!DM30</f>
        <v>-958333.38000000012</v>
      </c>
      <c r="F17" s="125"/>
      <c r="G17" s="125"/>
      <c r="H17" s="574">
        <f>SUM(D17:G17)</f>
        <v>70102790.599999994</v>
      </c>
      <c r="I17" s="10"/>
      <c r="J17" s="1225">
        <f>+'DEM PC'!P11*1000</f>
        <v>92811223.852843031</v>
      </c>
      <c r="K17" s="1225">
        <f>-SUM('Reg Assets'!Q13)*1000</f>
        <v>-500000.00000000017</v>
      </c>
      <c r="L17" s="1225">
        <v>0</v>
      </c>
      <c r="M17" s="1229">
        <f>SUM(J17:L17)</f>
        <v>92311223.852843031</v>
      </c>
      <c r="N17" s="1226"/>
      <c r="O17" s="1229">
        <f>M17*$O$14</f>
        <v>90681007.639601827</v>
      </c>
      <c r="P17" s="10"/>
    </row>
    <row r="18" spans="1:16">
      <c r="A18" s="324">
        <f t="shared" si="0"/>
        <v>3</v>
      </c>
      <c r="B18" s="324">
        <v>547</v>
      </c>
      <c r="C18" s="14" t="s">
        <v>121</v>
      </c>
      <c r="D18" s="569">
        <f>'[77]A-1 Line 16 547'!C31</f>
        <v>150301179.26999998</v>
      </c>
      <c r="E18" s="569">
        <f>-'CTM-2 Adjustments'!DA24-'CTM-2 Adjustments'!DA25</f>
        <v>929795.88000000012</v>
      </c>
      <c r="F18" s="22"/>
      <c r="G18" s="22"/>
      <c r="H18" s="569">
        <f>SUM(D18:G18)</f>
        <v>151230975.14999998</v>
      </c>
      <c r="I18" s="22"/>
      <c r="J18" s="1004">
        <f>+'DEM PC'!P12*1000</f>
        <v>151105650.71817395</v>
      </c>
      <c r="K18" s="1004">
        <f>-SUM('Reg Assets'!Q10:Q11)*1000</f>
        <v>929795.88025889965</v>
      </c>
      <c r="L18" s="1004"/>
      <c r="M18" s="1004">
        <f>SUM(J18:L18)</f>
        <v>152035446.59843284</v>
      </c>
      <c r="N18" s="116"/>
      <c r="O18" s="1004">
        <f>M18*$O$14</f>
        <v>149350500.61150452</v>
      </c>
      <c r="P18" s="10"/>
    </row>
    <row r="19" spans="1:16">
      <c r="A19" s="324">
        <f t="shared" si="0"/>
        <v>4</v>
      </c>
      <c r="B19" s="10"/>
      <c r="C19" s="14"/>
      <c r="D19" s="570">
        <f>SUM(D17:D18)</f>
        <v>221362303.24999997</v>
      </c>
      <c r="E19" s="570">
        <f>SUM(E17:E18)</f>
        <v>-28537.5</v>
      </c>
      <c r="F19" s="127">
        <f>SUM(F17:F18)</f>
        <v>0</v>
      </c>
      <c r="G19" s="127">
        <f>SUM(G17:G18)</f>
        <v>0</v>
      </c>
      <c r="H19" s="570">
        <f>SUM(H17:H18)</f>
        <v>221333765.74999997</v>
      </c>
      <c r="I19" s="22"/>
      <c r="J19" s="133">
        <f>SUM(J17:J18)</f>
        <v>243916874.57101697</v>
      </c>
      <c r="K19" s="133">
        <f>SUM(K17:K18)</f>
        <v>429795.88025889947</v>
      </c>
      <c r="L19" s="133">
        <f>SUM(L17:L18)</f>
        <v>0</v>
      </c>
      <c r="M19" s="133">
        <f>SUM(M17:M18)</f>
        <v>244346670.45127589</v>
      </c>
      <c r="N19" s="116"/>
      <c r="O19" s="133">
        <f>SUM(O17:O18)</f>
        <v>240031508.25110635</v>
      </c>
      <c r="P19" s="10"/>
    </row>
    <row r="20" spans="1:16">
      <c r="A20" s="324">
        <f t="shared" si="0"/>
        <v>5</v>
      </c>
      <c r="B20" s="10" t="s">
        <v>173</v>
      </c>
      <c r="C20" s="10"/>
      <c r="D20" s="127"/>
      <c r="E20" s="127"/>
      <c r="F20" s="127"/>
      <c r="G20" s="127"/>
      <c r="H20" s="127"/>
      <c r="I20" s="22"/>
      <c r="J20" s="133"/>
      <c r="K20" s="133"/>
      <c r="L20" s="133"/>
      <c r="M20" s="133"/>
      <c r="N20" s="116"/>
      <c r="O20" s="133"/>
      <c r="P20" s="10"/>
    </row>
    <row r="21" spans="1:16">
      <c r="A21" s="324">
        <f t="shared" si="0"/>
        <v>6</v>
      </c>
      <c r="B21" s="324">
        <v>555</v>
      </c>
      <c r="C21" s="14" t="s">
        <v>117</v>
      </c>
      <c r="D21" s="569">
        <f>'[77]A-1 Line 14 555'!B151</f>
        <v>567741335.89999998</v>
      </c>
      <c r="E21" s="569">
        <f>-'CTM-2 Adjustments'!BK25-'CTM-2 Adjustments'!CI22-'CTM-2 Adjustments'!DG25</f>
        <v>-20181017.43</v>
      </c>
      <c r="F21" s="569">
        <f>-'[77]A-1 Line 14 555'!B155-'[77]A-1 Line 14 555'!B154</f>
        <v>72016270.969999999</v>
      </c>
      <c r="G21" s="22"/>
      <c r="H21" s="569">
        <f>SUM(D21:G21)</f>
        <v>619576589.44000006</v>
      </c>
      <c r="I21" s="22"/>
      <c r="J21" s="1004">
        <f>+'DEM PC'!P13*1000</f>
        <v>422107265.79001015</v>
      </c>
      <c r="K21" s="1004">
        <f>-SUM('Reg Assets'!Q9,'Reg Assets'!Q12)*1000</f>
        <v>-10614685.589499997</v>
      </c>
      <c r="L21" s="1004">
        <v>0</v>
      </c>
      <c r="M21" s="1004">
        <f>SUM(J21:L21)</f>
        <v>411492580.20051014</v>
      </c>
      <c r="N21" s="116"/>
      <c r="O21" s="1004">
        <f>M21*$O$14</f>
        <v>404225621.23416913</v>
      </c>
      <c r="P21" s="10"/>
    </row>
    <row r="22" spans="1:16">
      <c r="A22" s="324">
        <f t="shared" si="0"/>
        <v>7</v>
      </c>
      <c r="B22" s="324"/>
      <c r="C22" s="334"/>
      <c r="D22" s="22"/>
      <c r="E22" s="22"/>
      <c r="F22" s="22"/>
      <c r="G22" s="22"/>
      <c r="H22" s="22">
        <f>SUM(D22:G22)</f>
        <v>0</v>
      </c>
      <c r="I22" s="22"/>
      <c r="J22" s="1004"/>
      <c r="K22" s="1004"/>
      <c r="L22" s="1004"/>
      <c r="M22" s="1004">
        <f>SUM(J22:L22)</f>
        <v>0</v>
      </c>
      <c r="N22" s="116"/>
      <c r="O22" s="1004">
        <f>M22*$O$14</f>
        <v>0</v>
      </c>
      <c r="P22" s="10"/>
    </row>
    <row r="23" spans="1:16">
      <c r="A23" s="324">
        <f t="shared" si="0"/>
        <v>8</v>
      </c>
      <c r="B23" s="324">
        <v>557</v>
      </c>
      <c r="C23" s="14" t="s">
        <v>161</v>
      </c>
      <c r="D23" s="569">
        <f>'[77]A-1 Line 15 557'!C37</f>
        <v>0</v>
      </c>
      <c r="E23" s="22"/>
      <c r="F23" s="10"/>
      <c r="G23" s="569">
        <f>-'[77]A-1 Line 15 557'!$C$39-'[77]A-1 Line 15 557'!$C$40</f>
        <v>-1373462.46</v>
      </c>
      <c r="H23" s="569">
        <f>SUM(D23:G23)</f>
        <v>-1373462.46</v>
      </c>
      <c r="I23" s="22"/>
      <c r="J23" s="1004">
        <f>+'DEM PC'!P14*1000</f>
        <v>7833383.0000000009</v>
      </c>
      <c r="K23" s="1004"/>
      <c r="L23" s="1004">
        <f>G23</f>
        <v>-1373462.46</v>
      </c>
      <c r="M23" s="1004">
        <f>SUM(J23:L23)</f>
        <v>6459920.540000001</v>
      </c>
      <c r="N23" s="116"/>
      <c r="O23" s="1004">
        <f>M23*$O$14</f>
        <v>6345838.343263601</v>
      </c>
      <c r="P23" s="10"/>
    </row>
    <row r="24" spans="1:16">
      <c r="A24" s="324">
        <f t="shared" si="0"/>
        <v>9</v>
      </c>
      <c r="B24" s="10"/>
      <c r="C24" s="335"/>
      <c r="D24" s="570">
        <f>SUM(D21:D23)</f>
        <v>567741335.89999998</v>
      </c>
      <c r="E24" s="570">
        <f>SUM(E21:E23)</f>
        <v>-20181017.43</v>
      </c>
      <c r="F24" s="570">
        <f>SUM(F21:F23)</f>
        <v>72016270.969999999</v>
      </c>
      <c r="G24" s="570">
        <f>SUM(G21:G23)</f>
        <v>-1373462.46</v>
      </c>
      <c r="H24" s="570">
        <f>SUM(H21:H23)</f>
        <v>618203126.98000002</v>
      </c>
      <c r="I24" s="22"/>
      <c r="J24" s="133">
        <f>SUM(J21:J23)</f>
        <v>429940648.79001015</v>
      </c>
      <c r="K24" s="133">
        <f>SUM(K21:K23)</f>
        <v>-10614685.589499997</v>
      </c>
      <c r="L24" s="133">
        <f>SUM(L21:L23)</f>
        <v>-1373462.46</v>
      </c>
      <c r="M24" s="133">
        <f>SUM(M21:M23)</f>
        <v>417952500.74051017</v>
      </c>
      <c r="N24" s="116"/>
      <c r="O24" s="133">
        <f>SUM(O21:O23)</f>
        <v>410571459.57743275</v>
      </c>
      <c r="P24" s="10"/>
    </row>
    <row r="25" spans="1:16">
      <c r="A25" s="324">
        <f t="shared" si="0"/>
        <v>10</v>
      </c>
      <c r="B25" s="10"/>
      <c r="C25" s="335"/>
      <c r="D25" s="127"/>
      <c r="E25" s="127"/>
      <c r="F25" s="127"/>
      <c r="G25" s="127"/>
      <c r="H25" s="127"/>
      <c r="I25" s="22"/>
      <c r="J25" s="133"/>
      <c r="K25" s="133"/>
      <c r="L25" s="133"/>
      <c r="M25" s="133"/>
      <c r="N25" s="116"/>
      <c r="O25" s="133"/>
      <c r="P25" s="10"/>
    </row>
    <row r="26" spans="1:16">
      <c r="A26" s="324">
        <f t="shared" si="0"/>
        <v>11</v>
      </c>
      <c r="B26" s="324">
        <v>565</v>
      </c>
      <c r="C26" s="10" t="s">
        <v>122</v>
      </c>
      <c r="D26" s="569">
        <f>'[77]A-1 Line 17 565'!C37</f>
        <v>84999684.159999996</v>
      </c>
      <c r="E26" s="22"/>
      <c r="F26" s="22"/>
      <c r="G26" s="22"/>
      <c r="H26" s="569">
        <f>SUM(D26:G26)</f>
        <v>84999684.159999996</v>
      </c>
      <c r="I26" s="22"/>
      <c r="J26" s="1004">
        <f>+'DEM PC'!P15*1000</f>
        <v>110482772.91604507</v>
      </c>
      <c r="K26" s="1004">
        <f>-SUM('Reg Assets'!P22)*1000</f>
        <v>-3288030.7005065265</v>
      </c>
      <c r="L26" s="1004">
        <f>SUM(F26:G26)</f>
        <v>0</v>
      </c>
      <c r="M26" s="1004">
        <f>SUM(J26:L26)</f>
        <v>107194742.21553855</v>
      </c>
      <c r="N26" s="116"/>
      <c r="O26" s="1004">
        <f>M26*$O$14</f>
        <v>105301683.06801213</v>
      </c>
      <c r="P26" s="10"/>
    </row>
    <row r="27" spans="1:16">
      <c r="A27" s="324">
        <f t="shared" si="0"/>
        <v>12</v>
      </c>
      <c r="B27" s="10"/>
      <c r="C27" s="10"/>
      <c r="D27" s="22"/>
      <c r="E27" s="22"/>
      <c r="F27" s="22"/>
      <c r="G27" s="22"/>
      <c r="H27" s="22">
        <f>SUM(D27:G27)</f>
        <v>0</v>
      </c>
      <c r="I27" s="22"/>
      <c r="J27" s="1004"/>
      <c r="K27" s="1004"/>
      <c r="L27" s="1004">
        <f>SUM(F27:G27)</f>
        <v>0</v>
      </c>
      <c r="M27" s="1004"/>
      <c r="N27" s="116"/>
      <c r="O27" s="1004"/>
      <c r="P27" s="10"/>
    </row>
    <row r="28" spans="1:16">
      <c r="A28" s="744">
        <f t="shared" si="0"/>
        <v>13</v>
      </c>
      <c r="B28" s="113"/>
      <c r="C28" s="13"/>
      <c r="D28" s="21"/>
      <c r="E28" s="21"/>
      <c r="F28" s="21"/>
      <c r="G28" s="21"/>
      <c r="H28" s="22">
        <f>SUM(D28:G28)</f>
        <v>0</v>
      </c>
      <c r="I28" s="21"/>
      <c r="J28" s="116"/>
      <c r="K28" s="116"/>
      <c r="L28" s="116"/>
      <c r="M28" s="116"/>
      <c r="N28" s="116"/>
      <c r="O28" s="116"/>
      <c r="P28" s="13"/>
    </row>
    <row r="29" spans="1:16">
      <c r="A29" s="744">
        <f t="shared" si="0"/>
        <v>14</v>
      </c>
      <c r="B29" s="324">
        <v>447</v>
      </c>
      <c r="C29" s="10" t="s">
        <v>166</v>
      </c>
      <c r="D29" s="569">
        <f>'[77]A-1 Line 20 447'!B85</f>
        <v>-30438073.520000003</v>
      </c>
      <c r="E29" s="22"/>
      <c r="F29" s="569">
        <f>-F21</f>
        <v>-72016270.969999999</v>
      </c>
      <c r="G29" s="22"/>
      <c r="H29" s="569">
        <f>SUM(D29:G29)</f>
        <v>-102454344.49000001</v>
      </c>
      <c r="I29" s="22"/>
      <c r="J29" s="1004">
        <f>+'DEM PC'!P16*1000</f>
        <v>-29861153.02760129</v>
      </c>
      <c r="K29" s="1004"/>
      <c r="L29" s="1004"/>
      <c r="M29" s="1004">
        <f>SUM(J29:L29)</f>
        <v>-29861153.02760129</v>
      </c>
      <c r="N29" s="116"/>
      <c r="O29" s="1004">
        <f>M29*$O$14</f>
        <v>-29333805.065133851</v>
      </c>
      <c r="P29" s="10"/>
    </row>
    <row r="30" spans="1:16">
      <c r="A30" s="744">
        <f t="shared" si="0"/>
        <v>15</v>
      </c>
      <c r="B30" s="324">
        <v>456</v>
      </c>
      <c r="C30" s="10" t="s">
        <v>175</v>
      </c>
      <c r="D30" s="569">
        <f>'[77]A-1 Line 21 456'!C14</f>
        <v>24051167.339999989</v>
      </c>
      <c r="E30" s="22"/>
      <c r="F30" s="22"/>
      <c r="G30" s="22"/>
      <c r="H30" s="569">
        <f>SUM(D30:G30)</f>
        <v>24051167.339999989</v>
      </c>
      <c r="I30" s="22"/>
      <c r="J30" s="1004">
        <f>+'DEM PC'!P17*1000</f>
        <v>-14958134.756038409</v>
      </c>
      <c r="K30" s="1004"/>
      <c r="L30" s="1004">
        <f>SUM(F30:G30)</f>
        <v>0</v>
      </c>
      <c r="M30" s="1004">
        <f>SUM(J30:L30)</f>
        <v>-14958134.756038409</v>
      </c>
      <c r="N30" s="116"/>
      <c r="O30" s="1004">
        <f>M30*$O$14</f>
        <v>-14693974.09624677</v>
      </c>
      <c r="P30" s="10"/>
    </row>
    <row r="31" spans="1:16">
      <c r="A31" s="744">
        <f t="shared" si="0"/>
        <v>16</v>
      </c>
      <c r="B31" s="10"/>
      <c r="C31" s="10"/>
      <c r="D31" s="572">
        <f>SUM(D29:D30)</f>
        <v>-6386906.1800000146</v>
      </c>
      <c r="E31" s="128">
        <f>SUM(E29:E30)</f>
        <v>0</v>
      </c>
      <c r="F31" s="572">
        <f>SUM(F29:F30)</f>
        <v>-72016270.969999999</v>
      </c>
      <c r="G31" s="128">
        <f>SUM(G29:G30)</f>
        <v>0</v>
      </c>
      <c r="H31" s="572">
        <f>SUM(H29:H30)</f>
        <v>-78403177.150000021</v>
      </c>
      <c r="I31" s="10"/>
      <c r="J31" s="1227">
        <f>SUM(J29:J30)</f>
        <v>-44819287.783639699</v>
      </c>
      <c r="K31" s="1227">
        <f>SUM(K29:K30)</f>
        <v>0</v>
      </c>
      <c r="L31" s="1227">
        <f>SUM(L29:L30)</f>
        <v>0</v>
      </c>
      <c r="M31" s="1227">
        <f>SUM(M29:M30)</f>
        <v>-44819287.783639699</v>
      </c>
      <c r="N31" s="1230"/>
      <c r="O31" s="1227">
        <f>SUM(O29:O30)</f>
        <v>-44027779.161380619</v>
      </c>
      <c r="P31" s="10"/>
    </row>
    <row r="32" spans="1:16">
      <c r="A32" s="744">
        <f t="shared" si="0"/>
        <v>17</v>
      </c>
      <c r="B32" s="10"/>
      <c r="C32" s="10"/>
      <c r="D32" s="10"/>
      <c r="E32" s="10"/>
      <c r="F32" s="10"/>
      <c r="G32" s="10"/>
      <c r="H32" s="10"/>
      <c r="I32" s="10"/>
      <c r="J32" s="510"/>
      <c r="K32" s="510"/>
      <c r="L32" s="510"/>
      <c r="M32" s="510"/>
      <c r="N32" s="756"/>
      <c r="O32" s="510"/>
      <c r="P32" s="10"/>
    </row>
    <row r="33" spans="1:19">
      <c r="A33" s="744">
        <f t="shared" si="0"/>
        <v>18</v>
      </c>
      <c r="B33" s="10" t="s">
        <v>918</v>
      </c>
      <c r="C33" s="10"/>
      <c r="D33" s="571">
        <f>D19+D24+D26+D31</f>
        <v>867716417.12999988</v>
      </c>
      <c r="E33" s="571">
        <f>E19+E24+E26+E31</f>
        <v>-20209554.93</v>
      </c>
      <c r="F33" s="21">
        <f>F19+F24+F26+F31</f>
        <v>0</v>
      </c>
      <c r="G33" s="571">
        <f>G19+G24+G26+G31</f>
        <v>-1373462.46</v>
      </c>
      <c r="H33" s="571">
        <f>H19+H24+H26+H31</f>
        <v>846133399.74000001</v>
      </c>
      <c r="I33" s="10"/>
      <c r="J33" s="116">
        <f>J19+J24+J26+J31</f>
        <v>739521008.49343252</v>
      </c>
      <c r="K33" s="116">
        <f>K19+K24+K26+K31</f>
        <v>-13472920.409747625</v>
      </c>
      <c r="L33" s="116">
        <f>L19+L24+L26+L31</f>
        <v>-1373462.46</v>
      </c>
      <c r="M33" s="116">
        <f>M19+M24+M26+M31</f>
        <v>724674625.62368488</v>
      </c>
      <c r="N33" s="116"/>
      <c r="O33" s="116">
        <f>O19+O24+O26+O31</f>
        <v>711876871.7351706</v>
      </c>
      <c r="P33" s="10"/>
    </row>
    <row r="34" spans="1:19">
      <c r="A34" s="744">
        <f t="shared" si="0"/>
        <v>19</v>
      </c>
      <c r="B34" s="113" t="s">
        <v>168</v>
      </c>
      <c r="C34" s="13" t="s">
        <v>340</v>
      </c>
      <c r="D34" s="571">
        <f>'[77]A-1 Line 19 O&amp;M'!D3</f>
        <v>121246818.2</v>
      </c>
      <c r="E34" s="571">
        <f>-SUM('CTM-2 Adjustments'!DM33:DM37)</f>
        <v>-1512549.25</v>
      </c>
      <c r="F34" s="21"/>
      <c r="G34" s="571">
        <f>+'[77]A-1 Line 19 O&amp;M'!$D$5+'[77]A-1 Line 19 O&amp;M'!$D$6</f>
        <v>-7349821.879999999</v>
      </c>
      <c r="H34" s="569">
        <f>SUM(D34:G34)</f>
        <v>112384447.07000001</v>
      </c>
      <c r="I34" s="21"/>
      <c r="J34" s="1324">
        <f>+'LEO Exh1'!I32</f>
        <v>136374316.63780996</v>
      </c>
      <c r="K34" s="116">
        <f>-'Reg Assets'!P27*1000</f>
        <v>0</v>
      </c>
      <c r="L34" s="116">
        <f>G34</f>
        <v>-7349821.879999999</v>
      </c>
      <c r="M34" s="1004">
        <f>SUM(J34:L34)</f>
        <v>129024494.75780997</v>
      </c>
      <c r="N34" s="116"/>
      <c r="O34" s="1004">
        <f>M34*$O$14</f>
        <v>126745922.18038704</v>
      </c>
      <c r="P34" s="13"/>
    </row>
    <row r="35" spans="1:19" s="1" customFormat="1">
      <c r="A35" s="744">
        <f t="shared" si="0"/>
        <v>20</v>
      </c>
      <c r="B35" s="744" t="s">
        <v>168</v>
      </c>
      <c r="C35" s="10" t="s">
        <v>174</v>
      </c>
      <c r="D35" s="569">
        <f>+'CTM-2 Summary'!C34</f>
        <v>973202.17</v>
      </c>
      <c r="E35" s="571"/>
      <c r="F35" s="21"/>
      <c r="G35" s="571"/>
      <c r="H35" s="569">
        <f>SUM(D35:G35)</f>
        <v>973202.17</v>
      </c>
      <c r="I35" s="10"/>
      <c r="J35" s="116">
        <f>+'[77]A-1 Ljne 22 500KV'!$D$21</f>
        <v>973202.17</v>
      </c>
      <c r="K35" s="116"/>
      <c r="L35" s="116"/>
      <c r="M35" s="1004">
        <f>SUM(J35:L35)</f>
        <v>973202.17</v>
      </c>
      <c r="N35" s="116"/>
      <c r="O35" s="1004">
        <f>M35*$O$14</f>
        <v>956015.41967780003</v>
      </c>
      <c r="P35" s="10"/>
      <c r="Q35"/>
      <c r="R35"/>
      <c r="S35"/>
    </row>
    <row r="36" spans="1:19">
      <c r="A36" s="744">
        <f t="shared" si="0"/>
        <v>21</v>
      </c>
      <c r="B36" s="567" t="s">
        <v>653</v>
      </c>
      <c r="C36" s="10" t="s">
        <v>220</v>
      </c>
      <c r="D36" s="569">
        <f>+'CTM-2 Summary'!C30</f>
        <v>-6326170.4799999995</v>
      </c>
      <c r="E36" s="22"/>
      <c r="F36" s="22">
        <v>0</v>
      </c>
      <c r="G36" s="22"/>
      <c r="H36" s="569">
        <f>SUM(D36:G36)</f>
        <v>-6326170.4799999995</v>
      </c>
      <c r="I36" s="10"/>
      <c r="J36" s="103">
        <f>-'Transmission Revenue'!C36</f>
        <v>-7588727.4145519584</v>
      </c>
      <c r="K36" s="1004">
        <v>0</v>
      </c>
      <c r="L36" s="1004">
        <f>SUM(F36:G36)</f>
        <v>0</v>
      </c>
      <c r="M36" s="1004">
        <f>SUM(J36:L36)</f>
        <v>-7588727.4145519584</v>
      </c>
      <c r="N36" s="116"/>
      <c r="O36" s="1004">
        <f>M36*$O$14</f>
        <v>-7454710.4884109711</v>
      </c>
      <c r="P36" s="16"/>
    </row>
    <row r="37" spans="1:19">
      <c r="A37" s="744">
        <f t="shared" si="0"/>
        <v>22</v>
      </c>
      <c r="B37" s="10"/>
      <c r="C37" s="10"/>
      <c r="D37" s="129"/>
      <c r="E37" s="129"/>
      <c r="F37" s="129"/>
      <c r="G37" s="129"/>
      <c r="H37" s="129"/>
      <c r="I37" s="10"/>
      <c r="J37" s="756"/>
      <c r="K37" s="1228"/>
      <c r="L37" s="1228"/>
      <c r="M37" s="1228"/>
      <c r="N37" s="756"/>
      <c r="O37" s="1228"/>
      <c r="P37" s="10"/>
    </row>
    <row r="38" spans="1:19" ht="13.5" thickBot="1">
      <c r="A38" s="744">
        <f>A37+1</f>
        <v>23</v>
      </c>
      <c r="B38" s="10" t="s">
        <v>241</v>
      </c>
      <c r="C38" s="10"/>
      <c r="D38" s="573">
        <f>SUM(D33:D37)</f>
        <v>983610267.01999986</v>
      </c>
      <c r="E38" s="573">
        <f>SUM(E33:E37)</f>
        <v>-21722104.18</v>
      </c>
      <c r="F38" s="130">
        <f>SUM(F33:F37)</f>
        <v>0</v>
      </c>
      <c r="G38" s="573">
        <f>SUM(G33:G37)</f>
        <v>-8723284.3399999999</v>
      </c>
      <c r="H38" s="573">
        <f>SUM(H33:H37)</f>
        <v>953164878.5</v>
      </c>
      <c r="I38" s="10"/>
      <c r="J38" s="1221">
        <f>SUM(J33:J37)</f>
        <v>869279799.8866905</v>
      </c>
      <c r="K38" s="1221">
        <f>SUM(K33:K37)</f>
        <v>-13472920.409747625</v>
      </c>
      <c r="L38" s="1221">
        <f>SUM(L33:L37)</f>
        <v>-8723284.3399999999</v>
      </c>
      <c r="M38" s="1221">
        <f>SUM(M33:M37)</f>
        <v>847083595.13694286</v>
      </c>
      <c r="N38" s="1226"/>
      <c r="O38" s="1221">
        <f>SUM(O33:O37)</f>
        <v>832124098.84682453</v>
      </c>
      <c r="P38" s="10"/>
    </row>
    <row r="39" spans="1:19" ht="13.5" thickTop="1">
      <c r="A39" s="18"/>
      <c r="B39" s="10"/>
      <c r="C39" s="10"/>
      <c r="D39" s="564"/>
      <c r="E39" s="20"/>
      <c r="F39" s="10"/>
      <c r="G39" s="10"/>
      <c r="H39" s="126"/>
      <c r="I39" s="10"/>
      <c r="J39" s="16"/>
      <c r="K39" s="10"/>
      <c r="L39" s="10"/>
      <c r="M39" s="10"/>
      <c r="N39" s="10"/>
      <c r="P39" s="10"/>
    </row>
    <row r="40" spans="1:19">
      <c r="C40" s="601"/>
      <c r="J40" t="s">
        <v>916</v>
      </c>
    </row>
    <row r="41" spans="1:19">
      <c r="J41" s="1" t="s">
        <v>917</v>
      </c>
    </row>
    <row r="43" spans="1:19">
      <c r="D43" s="1"/>
      <c r="F43" s="22"/>
      <c r="J43" s="1131"/>
      <c r="O43" s="511"/>
    </row>
    <row r="44" spans="1:19">
      <c r="D44" s="1"/>
      <c r="F44" s="22"/>
    </row>
    <row r="45" spans="1:19">
      <c r="D45" s="1"/>
      <c r="F45" s="22"/>
    </row>
    <row r="46" spans="1:19">
      <c r="D46" s="1"/>
      <c r="F46" s="22"/>
    </row>
    <row r="47" spans="1:19">
      <c r="F47" s="118"/>
    </row>
    <row r="48" spans="1:19" s="1" customFormat="1">
      <c r="F48" s="118"/>
    </row>
    <row r="49" spans="4:6" s="1" customFormat="1">
      <c r="F49" s="118"/>
    </row>
    <row r="50" spans="4:6">
      <c r="D50" s="1"/>
      <c r="F50" s="112"/>
    </row>
    <row r="51" spans="4:6">
      <c r="D51" s="1"/>
      <c r="F51" s="112"/>
    </row>
  </sheetData>
  <customSheetViews>
    <customSheetView guid="{AD88DA1E-4535-4A0F-86F8-39D7812ED88C}" fitToPage="1" showRuler="0">
      <pane xSplit="3" ySplit="14" topLeftCell="H40" activePane="bottomRight" state="frozen"/>
      <selection pane="bottomRight" activeCell="O48" sqref="O48"/>
      <pageMargins left="0.25" right="0.25" top="0.25" bottom="0.25" header="0.5" footer="0.5"/>
      <printOptions horizontalCentered="1"/>
      <pageSetup scale="81" orientation="landscape" r:id="rId1"/>
      <headerFooter alignWithMargins="0"/>
    </customSheetView>
  </customSheetViews>
  <phoneticPr fontId="27" type="noConversion"/>
  <printOptions horizontalCentered="1"/>
  <pageMargins left="0.5" right="0.25" top="0.25" bottom="0.25" header="0.5" footer="0.5"/>
  <pageSetup scale="97" orientation="landscape" r:id="rId2"/>
  <headerFooter alignWithMargins="0">
    <oddFooter>&amp;RPage &amp;P of &amp;N</oddFooter>
  </headerFooter>
  <colBreaks count="1" manualBreakCount="1">
    <brk id="9" max="1048575" man="1"/>
  </colBreak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32"/>
  <sheetViews>
    <sheetView workbookViewId="0">
      <selection activeCell="M7" sqref="M7"/>
    </sheetView>
  </sheetViews>
  <sheetFormatPr defaultRowHeight="12.75"/>
  <cols>
    <col min="1" max="1" width="5.85546875" customWidth="1"/>
    <col min="2" max="2" width="109.5703125" bestFit="1" customWidth="1"/>
    <col min="3" max="4" width="15.7109375" hidden="1" customWidth="1"/>
    <col min="5" max="5" width="20.28515625" hidden="1" customWidth="1"/>
    <col min="6" max="6" width="15" bestFit="1" customWidth="1"/>
    <col min="7" max="7" width="15.140625" bestFit="1" customWidth="1"/>
    <col min="8" max="8" width="15" bestFit="1" customWidth="1"/>
    <col min="9" max="9" width="12" bestFit="1" customWidth="1"/>
  </cols>
  <sheetData>
    <row r="1" spans="1:8" ht="20.25">
      <c r="A1" s="131"/>
      <c r="B1" s="508"/>
      <c r="C1" s="1"/>
      <c r="D1" s="1"/>
      <c r="E1" s="1"/>
      <c r="F1" s="1"/>
      <c r="G1" s="1"/>
      <c r="H1" s="1"/>
    </row>
    <row r="2" spans="1:8">
      <c r="A2" s="1"/>
      <c r="B2" s="1"/>
      <c r="C2" s="1"/>
      <c r="D2" s="1"/>
      <c r="E2" s="1"/>
      <c r="F2" s="1"/>
      <c r="G2" s="1"/>
      <c r="H2" s="1"/>
    </row>
    <row r="3" spans="1:8">
      <c r="A3" s="1"/>
      <c r="B3" s="1"/>
      <c r="C3" s="1"/>
      <c r="D3" s="1"/>
      <c r="E3" s="1"/>
      <c r="F3" s="1"/>
      <c r="G3" s="1"/>
      <c r="H3" s="1"/>
    </row>
    <row r="4" spans="1:8">
      <c r="A4" s="1"/>
      <c r="B4" s="1"/>
      <c r="C4" s="1"/>
      <c r="D4" s="1"/>
      <c r="E4" s="1"/>
      <c r="F4" s="1"/>
      <c r="G4" s="1"/>
      <c r="H4" s="1"/>
    </row>
    <row r="5" spans="1:8">
      <c r="A5" s="117" t="s">
        <v>24</v>
      </c>
      <c r="B5" s="117"/>
      <c r="C5" s="117"/>
      <c r="D5" s="117"/>
      <c r="E5" s="117"/>
      <c r="F5" s="117"/>
      <c r="G5" s="17"/>
      <c r="H5" s="1"/>
    </row>
    <row r="6" spans="1:8">
      <c r="A6" s="117" t="s">
        <v>195</v>
      </c>
      <c r="B6" s="117"/>
      <c r="C6" s="117"/>
      <c r="D6" s="117"/>
      <c r="E6" s="117"/>
      <c r="F6" s="117"/>
      <c r="G6" s="17"/>
      <c r="H6" s="1"/>
    </row>
    <row r="7" spans="1:8">
      <c r="A7" s="117" t="s">
        <v>27</v>
      </c>
      <c r="B7" s="117"/>
      <c r="C7" s="117"/>
      <c r="D7" s="117"/>
      <c r="E7" s="117"/>
      <c r="F7" s="117"/>
      <c r="G7" s="17"/>
      <c r="H7" s="1"/>
    </row>
    <row r="8" spans="1:8">
      <c r="A8" s="117" t="s">
        <v>648</v>
      </c>
      <c r="B8" s="117"/>
      <c r="C8" s="117"/>
      <c r="D8" s="117"/>
      <c r="E8" s="117"/>
      <c r="F8" s="117"/>
      <c r="G8" s="17"/>
      <c r="H8" s="1"/>
    </row>
    <row r="9" spans="1:8">
      <c r="A9" s="117" t="s">
        <v>910</v>
      </c>
      <c r="B9" s="117"/>
      <c r="C9" s="117"/>
      <c r="D9" s="117"/>
      <c r="E9" s="117"/>
      <c r="F9" s="117"/>
      <c r="G9" s="17"/>
      <c r="H9" s="1"/>
    </row>
    <row r="10" spans="1:8">
      <c r="A10" s="17"/>
      <c r="B10" s="17"/>
      <c r="C10" s="17"/>
      <c r="D10" s="17"/>
      <c r="E10" s="17"/>
      <c r="F10" s="17"/>
      <c r="G10" s="17"/>
      <c r="H10" s="1"/>
    </row>
    <row r="11" spans="1:8">
      <c r="A11" s="1"/>
      <c r="B11" s="1"/>
      <c r="C11" s="1"/>
      <c r="D11" s="1"/>
      <c r="E11" s="1"/>
      <c r="F11" s="1"/>
      <c r="G11" s="25"/>
    </row>
    <row r="12" spans="1:8">
      <c r="A12" s="17"/>
      <c r="B12" s="17"/>
      <c r="C12" s="17"/>
      <c r="D12" s="17"/>
      <c r="E12" s="17"/>
      <c r="F12" s="17" t="s">
        <v>212</v>
      </c>
      <c r="G12" s="25"/>
    </row>
    <row r="13" spans="1:8">
      <c r="A13" s="132" t="s">
        <v>163</v>
      </c>
      <c r="B13" s="132" t="s">
        <v>95</v>
      </c>
      <c r="C13" s="132"/>
      <c r="D13" s="132"/>
      <c r="E13" s="132"/>
      <c r="F13" s="132" t="s">
        <v>196</v>
      </c>
      <c r="G13" s="25"/>
    </row>
    <row r="14" spans="1:8">
      <c r="A14" s="17">
        <v>1</v>
      </c>
      <c r="B14" s="1" t="s">
        <v>204</v>
      </c>
      <c r="C14" s="1"/>
      <c r="D14" s="1"/>
      <c r="E14" s="1"/>
      <c r="F14" s="116">
        <f>'SOE 9-12'!B57</f>
        <v>21336092117.638004</v>
      </c>
      <c r="G14" s="25"/>
    </row>
    <row r="15" spans="1:8">
      <c r="A15" s="17">
        <f>A14+1</f>
        <v>2</v>
      </c>
      <c r="B15" s="1" t="s">
        <v>235</v>
      </c>
      <c r="C15" s="1"/>
      <c r="D15" s="1"/>
      <c r="E15" s="1"/>
      <c r="F15" s="116">
        <f>'SOE 9-12'!B58</f>
        <v>-14597614.775</v>
      </c>
      <c r="G15" s="25"/>
      <c r="H15" s="118"/>
    </row>
    <row r="16" spans="1:8">
      <c r="A16" s="17">
        <f>A15+1</f>
        <v>3</v>
      </c>
      <c r="B16" s="1" t="s">
        <v>188</v>
      </c>
      <c r="C16" s="1"/>
      <c r="D16" s="1"/>
      <c r="E16" s="1"/>
      <c r="F16" s="116">
        <f>'CTM-2 Adjustments'!EP29*1000</f>
        <v>-113565000</v>
      </c>
      <c r="G16" s="25"/>
    </row>
    <row r="17" spans="1:10">
      <c r="A17" s="944">
        <f t="shared" ref="A17:A18" si="0">A16+1</f>
        <v>4</v>
      </c>
      <c r="B17" t="s">
        <v>971</v>
      </c>
      <c r="F17" s="118">
        <f>'[81]Actual Total Usage'!$N$50-(F14+F18)</f>
        <v>-2819169.9345855713</v>
      </c>
      <c r="G17" s="25"/>
    </row>
    <row r="18" spans="1:10">
      <c r="A18" s="944">
        <f t="shared" si="0"/>
        <v>5</v>
      </c>
      <c r="B18" s="10" t="s">
        <v>741</v>
      </c>
      <c r="C18" s="10"/>
      <c r="D18" s="10"/>
      <c r="E18" s="10"/>
      <c r="F18" s="116">
        <f>-'Jeff Cty KWh 10.11-9.12'!G18</f>
        <v>-292348881.86489993</v>
      </c>
      <c r="G18" s="25"/>
      <c r="H18" s="118"/>
    </row>
    <row r="19" spans="1:10">
      <c r="A19" s="17">
        <f t="shared" ref="A19:A25" si="1">A18+1</f>
        <v>6</v>
      </c>
      <c r="B19" s="1"/>
      <c r="C19" s="1"/>
      <c r="D19" s="1"/>
      <c r="E19" s="1"/>
      <c r="F19" s="133"/>
      <c r="G19" s="25"/>
      <c r="H19" s="118"/>
    </row>
    <row r="20" spans="1:10">
      <c r="A20" s="17">
        <f t="shared" si="1"/>
        <v>7</v>
      </c>
      <c r="B20" s="24" t="s">
        <v>226</v>
      </c>
      <c r="C20" s="24"/>
      <c r="D20" s="24"/>
      <c r="E20" s="13"/>
      <c r="F20" s="103">
        <f>SUM(F14:F19)</f>
        <v>20912761451.063519</v>
      </c>
      <c r="G20" s="25"/>
    </row>
    <row r="21" spans="1:10">
      <c r="A21" s="17">
        <f t="shared" si="1"/>
        <v>8</v>
      </c>
      <c r="B21" s="592" t="s">
        <v>657</v>
      </c>
      <c r="C21" s="24"/>
      <c r="D21" s="24"/>
      <c r="E21" s="13"/>
      <c r="F21" s="116">
        <f>'Rate Year Load'!J12*1000</f>
        <v>21288639367.372299</v>
      </c>
      <c r="G21" s="25"/>
      <c r="J21" s="118"/>
    </row>
    <row r="22" spans="1:10" ht="13.5" thickBot="1">
      <c r="A22" s="17">
        <f t="shared" si="1"/>
        <v>9</v>
      </c>
      <c r="B22" s="24"/>
      <c r="C22" s="24"/>
      <c r="D22" s="24"/>
      <c r="E22" s="13"/>
      <c r="F22" s="10"/>
      <c r="G22" s="25"/>
    </row>
    <row r="23" spans="1:10">
      <c r="A23" s="17">
        <f t="shared" si="1"/>
        <v>10</v>
      </c>
      <c r="B23" s="24" t="str">
        <f>"LINE "&amp;A20&amp;" DIVIDED BY LINE "&amp;A21</f>
        <v>LINE 7 DIVIDED BY LINE 8</v>
      </c>
      <c r="C23" s="24"/>
      <c r="D23" s="116"/>
      <c r="E23" s="134"/>
      <c r="F23" s="135">
        <f>ROUND(F20/F21,5)</f>
        <v>0.98233999999999999</v>
      </c>
      <c r="G23" s="25"/>
    </row>
    <row r="24" spans="1:10">
      <c r="A24" s="17">
        <f t="shared" si="1"/>
        <v>11</v>
      </c>
      <c r="B24" s="24"/>
      <c r="C24" s="24"/>
      <c r="D24" s="136"/>
      <c r="E24" s="1"/>
      <c r="F24" s="137"/>
      <c r="G24" s="25"/>
    </row>
    <row r="25" spans="1:10" ht="13.5" thickBot="1">
      <c r="A25" s="17">
        <f t="shared" si="1"/>
        <v>12</v>
      </c>
      <c r="B25" s="24" t="str">
        <f>"PRODUCTION FACTOR = (1 - LINE "&amp;A23&amp;")"</f>
        <v>PRODUCTION FACTOR = (1 - LINE 10)</v>
      </c>
      <c r="C25" s="24"/>
      <c r="D25" s="116"/>
      <c r="E25" s="134"/>
      <c r="F25" s="138">
        <f>1-F23</f>
        <v>1.7660000000000009E-2</v>
      </c>
      <c r="G25" s="25"/>
    </row>
    <row r="26" spans="1:10">
      <c r="A26" s="1"/>
      <c r="B26" s="24"/>
      <c r="C26" s="24"/>
      <c r="D26" s="24"/>
      <c r="E26" s="24"/>
      <c r="F26" s="1"/>
      <c r="G26" s="25"/>
    </row>
    <row r="27" spans="1:10">
      <c r="A27" s="1"/>
      <c r="B27" s="24"/>
      <c r="C27" s="24"/>
      <c r="D27" s="24"/>
      <c r="E27" s="24"/>
      <c r="F27" s="1"/>
      <c r="G27" s="25"/>
    </row>
    <row r="28" spans="1:10">
      <c r="A28" s="1"/>
      <c r="B28" s="24"/>
      <c r="C28" s="24"/>
      <c r="D28" s="24"/>
      <c r="E28" s="24"/>
      <c r="F28" s="10"/>
      <c r="G28" s="25"/>
    </row>
    <row r="29" spans="1:10">
      <c r="A29" s="1"/>
      <c r="B29" s="24"/>
      <c r="C29" s="24"/>
      <c r="D29" s="24"/>
      <c r="E29" s="24"/>
      <c r="F29" s="10"/>
      <c r="G29" s="25"/>
    </row>
    <row r="30" spans="1:10">
      <c r="A30" s="1"/>
      <c r="B30" s="24"/>
      <c r="C30" s="24"/>
      <c r="D30" s="24"/>
      <c r="E30" s="24"/>
      <c r="F30" s="10"/>
      <c r="G30" s="25"/>
      <c r="H30" s="1"/>
    </row>
    <row r="31" spans="1:10">
      <c r="F31" s="10"/>
      <c r="G31" s="25"/>
    </row>
    <row r="32" spans="1:10">
      <c r="F32" s="16"/>
    </row>
  </sheetData>
  <customSheetViews>
    <customSheetView guid="{AD88DA1E-4535-4A0F-86F8-39D7812ED88C}" showRuler="0">
      <selection activeCell="E47" sqref="E47"/>
      <pageMargins left="0.75" right="0.75" top="0.25" bottom="1" header="0.5" footer="0.5"/>
      <pageSetup orientation="portrait" r:id="rId1"/>
      <headerFooter alignWithMargins="0"/>
    </customSheetView>
  </customSheetViews>
  <phoneticPr fontId="27" type="noConversion"/>
  <pageMargins left="0.75" right="0.75" top="0.25" bottom="1" header="0.5" footer="0.5"/>
  <pageSetup orientation="portrait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autoPageBreaks="0" fitToPage="1"/>
  </sheetPr>
  <dimension ref="A1:X84"/>
  <sheetViews>
    <sheetView zoomScale="85" zoomScaleNormal="85" workbookViewId="0">
      <pane xSplit="2" ySplit="1" topLeftCell="C2" activePane="bottomRight" state="frozen"/>
      <selection activeCell="D14" sqref="D14"/>
      <selection pane="topRight" activeCell="D14" sqref="D14"/>
      <selection pane="bottomLeft" activeCell="D14" sqref="D14"/>
      <selection pane="bottomRight" activeCell="D14" sqref="D14"/>
    </sheetView>
  </sheetViews>
  <sheetFormatPr defaultColWidth="9.140625" defaultRowHeight="15"/>
  <cols>
    <col min="1" max="1" width="8" style="607" bestFit="1" customWidth="1"/>
    <col min="2" max="2" width="37" style="605" customWidth="1"/>
    <col min="3" max="3" width="9.5703125" style="605" customWidth="1"/>
    <col min="4" max="4" width="18.42578125" style="605" customWidth="1"/>
    <col min="5" max="5" width="13.5703125" style="605" customWidth="1"/>
    <col min="6" max="7" width="3.140625" style="605" customWidth="1"/>
    <col min="8" max="8" width="14.7109375" style="606" customWidth="1"/>
    <col min="9" max="9" width="13.5703125" style="606" customWidth="1"/>
    <col min="10" max="10" width="14" style="606" customWidth="1"/>
    <col min="11" max="11" width="18.42578125" style="605" customWidth="1"/>
    <col min="12" max="12" width="13.5703125" style="605" customWidth="1"/>
    <col min="13" max="14" width="3.140625" style="605" customWidth="1"/>
    <col min="15" max="15" width="14.7109375" style="606" customWidth="1"/>
    <col min="16" max="16" width="13.5703125" style="606" customWidth="1"/>
    <col min="17" max="17" width="14" style="606" customWidth="1"/>
    <col min="18" max="18" width="18.42578125" style="605" customWidth="1"/>
    <col min="19" max="19" width="13.5703125" style="605" customWidth="1"/>
    <col min="20" max="21" width="3.140625" style="605" customWidth="1"/>
    <col min="22" max="22" width="14.7109375" style="606" customWidth="1"/>
    <col min="23" max="23" width="13.5703125" style="606" customWidth="1"/>
    <col min="24" max="24" width="14" style="606" customWidth="1"/>
    <col min="25" max="16384" width="9.140625" style="605"/>
  </cols>
  <sheetData>
    <row r="1" spans="1:24" ht="15.75">
      <c r="A1" s="713"/>
      <c r="B1" s="712"/>
      <c r="C1" s="711"/>
      <c r="D1" s="710" t="s">
        <v>698</v>
      </c>
      <c r="E1" s="709"/>
      <c r="F1" s="709"/>
      <c r="G1" s="709"/>
      <c r="H1" s="708"/>
      <c r="I1" s="708"/>
      <c r="J1" s="707"/>
      <c r="K1" s="706" t="s">
        <v>697</v>
      </c>
      <c r="L1" s="705"/>
      <c r="M1" s="705"/>
      <c r="N1" s="705"/>
      <c r="O1" s="704"/>
      <c r="P1" s="704"/>
      <c r="Q1" s="703"/>
      <c r="R1" s="702" t="s">
        <v>696</v>
      </c>
      <c r="S1" s="701"/>
      <c r="T1" s="701"/>
      <c r="U1" s="701"/>
      <c r="V1" s="700"/>
      <c r="W1" s="700"/>
      <c r="X1" s="699"/>
    </row>
    <row r="2" spans="1:24" ht="15.75">
      <c r="A2" s="697"/>
      <c r="B2" s="637"/>
      <c r="C2" s="639"/>
      <c r="D2" s="697"/>
      <c r="E2" s="637"/>
      <c r="F2" s="637"/>
      <c r="G2" s="637"/>
      <c r="H2" s="696"/>
      <c r="I2" s="696"/>
      <c r="J2" s="698" t="s">
        <v>360</v>
      </c>
      <c r="K2" s="697"/>
      <c r="L2" s="637"/>
      <c r="M2" s="637"/>
      <c r="N2" s="637"/>
      <c r="O2" s="696"/>
      <c r="P2" s="696"/>
      <c r="Q2" s="698"/>
      <c r="R2" s="697"/>
      <c r="S2" s="637"/>
      <c r="T2" s="637"/>
      <c r="U2" s="637"/>
      <c r="V2" s="696"/>
      <c r="W2" s="696"/>
      <c r="X2" s="698"/>
    </row>
    <row r="3" spans="1:24" ht="15.75">
      <c r="A3" s="697"/>
      <c r="B3" s="637"/>
      <c r="C3" s="639"/>
      <c r="D3" s="697"/>
      <c r="E3" s="637"/>
      <c r="F3" s="637"/>
      <c r="G3" s="637"/>
      <c r="H3" s="696"/>
      <c r="I3" s="696"/>
      <c r="J3" s="692" t="s">
        <v>592</v>
      </c>
      <c r="K3" s="697"/>
      <c r="L3" s="637"/>
      <c r="M3" s="637"/>
      <c r="N3" s="637"/>
      <c r="O3" s="696"/>
      <c r="P3" s="696"/>
      <c r="Q3" s="692"/>
      <c r="R3" s="697"/>
      <c r="S3" s="637"/>
      <c r="T3" s="637"/>
      <c r="U3" s="637"/>
      <c r="V3" s="696"/>
      <c r="W3" s="696"/>
      <c r="X3" s="692"/>
    </row>
    <row r="4" spans="1:24" ht="15.75">
      <c r="A4" s="631"/>
      <c r="B4" s="637"/>
      <c r="C4" s="639"/>
      <c r="D4" s="695"/>
      <c r="E4" s="693"/>
      <c r="F4" s="694"/>
      <c r="G4" s="627"/>
      <c r="H4" s="693"/>
      <c r="I4" s="637"/>
      <c r="J4" s="692" t="s">
        <v>334</v>
      </c>
      <c r="K4" s="695"/>
      <c r="L4" s="693"/>
      <c r="M4" s="694"/>
      <c r="N4" s="627"/>
      <c r="O4" s="693"/>
      <c r="P4" s="637"/>
      <c r="Q4" s="692"/>
      <c r="R4" s="695"/>
      <c r="S4" s="693"/>
      <c r="T4" s="694"/>
      <c r="U4" s="627"/>
      <c r="V4" s="693"/>
      <c r="W4" s="637"/>
      <c r="X4" s="692"/>
    </row>
    <row r="5" spans="1:24" ht="15.75">
      <c r="A5" s="631"/>
      <c r="B5" s="691" t="s">
        <v>202</v>
      </c>
      <c r="C5" s="650"/>
      <c r="D5" s="631" t="s">
        <v>335</v>
      </c>
      <c r="E5" s="680"/>
      <c r="F5" s="680"/>
      <c r="G5" s="680"/>
      <c r="H5" s="636"/>
      <c r="I5" s="636"/>
      <c r="J5" s="690"/>
      <c r="K5" s="631" t="s">
        <v>335</v>
      </c>
      <c r="L5" s="680"/>
      <c r="M5" s="680"/>
      <c r="N5" s="680"/>
      <c r="O5" s="636"/>
      <c r="P5" s="636"/>
      <c r="Q5" s="690"/>
      <c r="R5" s="631" t="s">
        <v>335</v>
      </c>
      <c r="S5" s="680"/>
      <c r="T5" s="680"/>
      <c r="U5" s="680"/>
      <c r="V5" s="636"/>
      <c r="W5" s="636"/>
      <c r="X5" s="690"/>
    </row>
    <row r="6" spans="1:24" ht="15.75">
      <c r="A6" s="631" t="s">
        <v>205</v>
      </c>
      <c r="B6" s="670"/>
      <c r="C6" s="650"/>
      <c r="D6" s="689" t="s">
        <v>206</v>
      </c>
      <c r="E6" s="680"/>
      <c r="F6" s="680"/>
      <c r="G6" s="680"/>
      <c r="H6" s="688"/>
      <c r="I6" s="688"/>
      <c r="J6" s="687"/>
      <c r="K6" s="689" t="s">
        <v>206</v>
      </c>
      <c r="L6" s="680"/>
      <c r="M6" s="680"/>
      <c r="N6" s="680"/>
      <c r="O6" s="688"/>
      <c r="P6" s="688"/>
      <c r="Q6" s="687"/>
      <c r="R6" s="689" t="s">
        <v>206</v>
      </c>
      <c r="S6" s="680"/>
      <c r="T6" s="680"/>
      <c r="U6" s="680"/>
      <c r="V6" s="688"/>
      <c r="W6" s="688"/>
      <c r="X6" s="687"/>
    </row>
    <row r="7" spans="1:24" ht="15.75">
      <c r="A7" s="631">
        <v>3</v>
      </c>
      <c r="B7" s="674" t="s">
        <v>207</v>
      </c>
      <c r="C7" s="650"/>
      <c r="D7" s="645">
        <v>305100736.36216122</v>
      </c>
      <c r="E7" s="680"/>
      <c r="F7" s="680"/>
      <c r="G7" s="680"/>
      <c r="H7" s="636"/>
      <c r="I7" s="636"/>
      <c r="J7" s="635"/>
      <c r="K7" s="645">
        <v>305100736.36216122</v>
      </c>
      <c r="L7" s="680"/>
      <c r="M7" s="680"/>
      <c r="N7" s="680"/>
      <c r="O7" s="636"/>
      <c r="P7" s="636"/>
      <c r="Q7" s="635"/>
      <c r="R7" s="645">
        <f>K7-D7</f>
        <v>0</v>
      </c>
      <c r="S7" s="680"/>
      <c r="T7" s="680"/>
      <c r="U7" s="680"/>
      <c r="V7" s="636"/>
      <c r="W7" s="636"/>
      <c r="X7" s="635"/>
    </row>
    <row r="8" spans="1:24" ht="15.75">
      <c r="A8" s="631">
        <v>4</v>
      </c>
      <c r="B8" s="674" t="s">
        <v>208</v>
      </c>
      <c r="C8" s="650"/>
      <c r="D8" s="686">
        <v>94699227.839500055</v>
      </c>
      <c r="E8" s="680"/>
      <c r="F8" s="680"/>
      <c r="G8" s="680"/>
      <c r="H8" s="636"/>
      <c r="I8" s="636"/>
      <c r="J8" s="635"/>
      <c r="K8" s="686">
        <v>94699227.839500055</v>
      </c>
      <c r="L8" s="680"/>
      <c r="M8" s="680"/>
      <c r="N8" s="680"/>
      <c r="O8" s="636"/>
      <c r="P8" s="636"/>
      <c r="Q8" s="635"/>
      <c r="R8" s="686">
        <f>K8-D8</f>
        <v>0</v>
      </c>
      <c r="S8" s="680"/>
      <c r="T8" s="680"/>
      <c r="U8" s="680"/>
      <c r="V8" s="636"/>
      <c r="W8" s="636"/>
      <c r="X8" s="635"/>
    </row>
    <row r="9" spans="1:24" ht="15.75">
      <c r="A9" s="631">
        <v>5</v>
      </c>
      <c r="B9" s="674" t="s">
        <v>209</v>
      </c>
      <c r="C9" s="650"/>
      <c r="D9" s="638">
        <v>2025749041.2334979</v>
      </c>
      <c r="E9" s="680"/>
      <c r="F9" s="680"/>
      <c r="G9" s="680"/>
      <c r="H9" s="636"/>
      <c r="I9" s="636"/>
      <c r="J9" s="635"/>
      <c r="K9" s="638">
        <v>2025749041.2334979</v>
      </c>
      <c r="L9" s="680"/>
      <c r="M9" s="680"/>
      <c r="N9" s="680"/>
      <c r="O9" s="636"/>
      <c r="P9" s="636"/>
      <c r="Q9" s="635"/>
      <c r="R9" s="638">
        <f>K9-D9</f>
        <v>0</v>
      </c>
      <c r="S9" s="680"/>
      <c r="T9" s="680"/>
      <c r="U9" s="680"/>
      <c r="V9" s="636"/>
      <c r="W9" s="636"/>
      <c r="X9" s="635"/>
    </row>
    <row r="10" spans="1:24" ht="15.75">
      <c r="A10" s="631">
        <v>6</v>
      </c>
      <c r="B10" s="637"/>
      <c r="C10" s="639"/>
      <c r="D10" s="645">
        <f>SUM(D7:D9)</f>
        <v>2425549005.4351592</v>
      </c>
      <c r="E10" s="680"/>
      <c r="F10" s="680"/>
      <c r="G10" s="680"/>
      <c r="H10" s="683" t="s">
        <v>212</v>
      </c>
      <c r="I10" s="683"/>
      <c r="J10" s="682"/>
      <c r="K10" s="645">
        <f>SUM(K7:K9)</f>
        <v>2425549005.4351592</v>
      </c>
      <c r="L10" s="680"/>
      <c r="M10" s="680"/>
      <c r="N10" s="680"/>
      <c r="O10" s="683" t="s">
        <v>212</v>
      </c>
      <c r="P10" s="683"/>
      <c r="Q10" s="682"/>
      <c r="R10" s="645">
        <f>SUM(R7:R9)</f>
        <v>0</v>
      </c>
      <c r="S10" s="680"/>
      <c r="T10" s="680"/>
      <c r="U10" s="680"/>
      <c r="V10" s="683" t="s">
        <v>212</v>
      </c>
      <c r="W10" s="683"/>
      <c r="X10" s="682"/>
    </row>
    <row r="11" spans="1:24" ht="15.75">
      <c r="A11" s="631">
        <v>7</v>
      </c>
      <c r="B11" s="674" t="s">
        <v>210</v>
      </c>
      <c r="C11" s="650"/>
      <c r="D11" s="685">
        <v>6.7099999999999993E-2</v>
      </c>
      <c r="E11" s="684"/>
      <c r="F11" s="680"/>
      <c r="G11" s="680"/>
      <c r="H11" s="683" t="s">
        <v>221</v>
      </c>
      <c r="I11" s="683"/>
      <c r="J11" s="682"/>
      <c r="K11" s="685">
        <v>6.7099999999999993E-2</v>
      </c>
      <c r="L11" s="684"/>
      <c r="M11" s="680"/>
      <c r="N11" s="680"/>
      <c r="O11" s="683" t="s">
        <v>221</v>
      </c>
      <c r="P11" s="683"/>
      <c r="Q11" s="682"/>
      <c r="R11" s="685">
        <v>6.7099999999999993E-2</v>
      </c>
      <c r="S11" s="684"/>
      <c r="T11" s="680"/>
      <c r="U11" s="680"/>
      <c r="V11" s="683" t="s">
        <v>221</v>
      </c>
      <c r="W11" s="683"/>
      <c r="X11" s="682"/>
    </row>
    <row r="12" spans="1:24" ht="15.75">
      <c r="A12" s="631">
        <v>8</v>
      </c>
      <c r="B12" s="674"/>
      <c r="C12" s="650"/>
      <c r="D12" s="669"/>
      <c r="E12" s="681" t="s">
        <v>211</v>
      </c>
      <c r="F12" s="680"/>
      <c r="G12" s="680"/>
      <c r="H12" s="679">
        <v>0.97901000000000005</v>
      </c>
      <c r="I12" s="627"/>
      <c r="J12" s="626"/>
      <c r="K12" s="669"/>
      <c r="L12" s="681" t="s">
        <v>211</v>
      </c>
      <c r="M12" s="680"/>
      <c r="N12" s="680"/>
      <c r="O12" s="679">
        <v>0.97901000000000005</v>
      </c>
      <c r="P12" s="627"/>
      <c r="Q12" s="626"/>
      <c r="R12" s="669"/>
      <c r="S12" s="681" t="s">
        <v>211</v>
      </c>
      <c r="T12" s="680"/>
      <c r="U12" s="680"/>
      <c r="V12" s="679">
        <v>0.97901000000000005</v>
      </c>
      <c r="W12" s="627"/>
      <c r="X12" s="626"/>
    </row>
    <row r="13" spans="1:24" ht="15.75">
      <c r="A13" s="631">
        <v>9</v>
      </c>
      <c r="B13" s="637"/>
      <c r="C13" s="639"/>
      <c r="D13" s="669"/>
      <c r="E13" s="678" t="s">
        <v>213</v>
      </c>
      <c r="F13" s="637"/>
      <c r="G13" s="637"/>
      <c r="H13" s="677" t="s">
        <v>214</v>
      </c>
      <c r="I13" s="676" t="s">
        <v>336</v>
      </c>
      <c r="J13" s="675"/>
      <c r="K13" s="669"/>
      <c r="L13" s="678" t="s">
        <v>213</v>
      </c>
      <c r="M13" s="637"/>
      <c r="N13" s="637"/>
      <c r="O13" s="677" t="s">
        <v>214</v>
      </c>
      <c r="P13" s="676" t="s">
        <v>336</v>
      </c>
      <c r="Q13" s="675"/>
      <c r="R13" s="669"/>
      <c r="S13" s="678" t="s">
        <v>213</v>
      </c>
      <c r="T13" s="637"/>
      <c r="U13" s="637"/>
      <c r="V13" s="677" t="s">
        <v>214</v>
      </c>
      <c r="W13" s="676" t="s">
        <v>336</v>
      </c>
      <c r="X13" s="675"/>
    </row>
    <row r="14" spans="1:24" ht="15.75">
      <c r="A14" s="631">
        <v>10</v>
      </c>
      <c r="B14" s="674" t="s">
        <v>293</v>
      </c>
      <c r="C14" s="639"/>
      <c r="D14" s="645">
        <f>(D7*D11)/0.65</f>
        <v>31495783.707540024</v>
      </c>
      <c r="E14" s="673">
        <f t="shared" ref="E14:E36" si="0">ROUND(D14/$D$40,3)</f>
        <v>1.49</v>
      </c>
      <c r="F14" s="637"/>
      <c r="G14" s="637" t="s">
        <v>216</v>
      </c>
      <c r="H14" s="640"/>
      <c r="I14" s="636"/>
      <c r="J14" s="635"/>
      <c r="K14" s="645">
        <f>(K7*K11)/0.65</f>
        <v>31495783.707540024</v>
      </c>
      <c r="L14" s="673">
        <f t="shared" ref="L14:L36" si="1">ROUND(K14/$D$40,3)</f>
        <v>1.49</v>
      </c>
      <c r="M14" s="637"/>
      <c r="N14" s="637" t="s">
        <v>216</v>
      </c>
      <c r="O14" s="640"/>
      <c r="P14" s="636"/>
      <c r="Q14" s="635"/>
      <c r="R14" s="645">
        <f>(R7*R11)/0.65</f>
        <v>0</v>
      </c>
      <c r="S14" s="673">
        <f t="shared" ref="S14:S36" si="2">ROUND(R14/$D$40,3)</f>
        <v>0</v>
      </c>
      <c r="T14" s="637"/>
      <c r="U14" s="637" t="s">
        <v>216</v>
      </c>
      <c r="V14" s="640"/>
      <c r="W14" s="636"/>
      <c r="X14" s="635"/>
    </row>
    <row r="15" spans="1:24" ht="15.75">
      <c r="A15" s="631">
        <v>11</v>
      </c>
      <c r="B15" s="637" t="s">
        <v>135</v>
      </c>
      <c r="C15" s="639"/>
      <c r="D15" s="633">
        <f>D8*D11/0.65</f>
        <v>9775874.1354314666</v>
      </c>
      <c r="E15" s="649">
        <f t="shared" si="0"/>
        <v>0.46200000000000002</v>
      </c>
      <c r="F15" s="637" t="s">
        <v>218</v>
      </c>
      <c r="G15" s="637"/>
      <c r="H15" s="640">
        <f>D15</f>
        <v>9775874.1354314666</v>
      </c>
      <c r="I15" s="643">
        <f>H15/12</f>
        <v>814656.17795262218</v>
      </c>
      <c r="J15" s="642"/>
      <c r="K15" s="633">
        <f>K8*K11/0.65</f>
        <v>9775874.1354314666</v>
      </c>
      <c r="L15" s="649">
        <f t="shared" si="1"/>
        <v>0.46200000000000002</v>
      </c>
      <c r="M15" s="637" t="s">
        <v>218</v>
      </c>
      <c r="N15" s="637"/>
      <c r="O15" s="640">
        <f>K15</f>
        <v>9775874.1354314666</v>
      </c>
      <c r="P15" s="643">
        <f>O15/12</f>
        <v>814656.17795262218</v>
      </c>
      <c r="Q15" s="642"/>
      <c r="R15" s="633">
        <f>R8*R11/0.65</f>
        <v>0</v>
      </c>
      <c r="S15" s="649">
        <f t="shared" si="2"/>
        <v>0</v>
      </c>
      <c r="T15" s="637" t="s">
        <v>218</v>
      </c>
      <c r="U15" s="637"/>
      <c r="V15" s="640">
        <f>R15</f>
        <v>0</v>
      </c>
      <c r="W15" s="643">
        <f>V15/12</f>
        <v>0</v>
      </c>
      <c r="X15" s="642"/>
    </row>
    <row r="16" spans="1:24" ht="15.75">
      <c r="A16" s="631">
        <v>12</v>
      </c>
      <c r="B16" s="637" t="s">
        <v>136</v>
      </c>
      <c r="C16" s="639"/>
      <c r="D16" s="633">
        <f>(D9*D11)/0.65</f>
        <v>209119631.7950272</v>
      </c>
      <c r="E16" s="649">
        <f t="shared" si="0"/>
        <v>9.891</v>
      </c>
      <c r="F16" s="637" t="s">
        <v>218</v>
      </c>
      <c r="G16" s="637"/>
      <c r="H16" s="640">
        <f>D16/$H$12</f>
        <v>213603162.16895351</v>
      </c>
      <c r="I16" s="643">
        <f>H16/12</f>
        <v>17800263.514079459</v>
      </c>
      <c r="J16" s="642">
        <f>SUM(I15:I16)</f>
        <v>18614919.69203208</v>
      </c>
      <c r="K16" s="633">
        <f>(K9*K11)/0.65</f>
        <v>209119631.7950272</v>
      </c>
      <c r="L16" s="649">
        <f t="shared" si="1"/>
        <v>9.891</v>
      </c>
      <c r="M16" s="637" t="s">
        <v>218</v>
      </c>
      <c r="N16" s="637"/>
      <c r="O16" s="640">
        <f>K16/$H$12</f>
        <v>213603162.16895351</v>
      </c>
      <c r="P16" s="643">
        <f>O16/12</f>
        <v>17800263.514079459</v>
      </c>
      <c r="Q16" s="642">
        <f>SUM(P15:P16)</f>
        <v>18614919.69203208</v>
      </c>
      <c r="R16" s="633">
        <f>(R9*R11)/0.65</f>
        <v>0</v>
      </c>
      <c r="S16" s="649">
        <f t="shared" si="2"/>
        <v>0</v>
      </c>
      <c r="T16" s="637" t="s">
        <v>218</v>
      </c>
      <c r="U16" s="637"/>
      <c r="V16" s="640">
        <f>R16/$H$12</f>
        <v>0</v>
      </c>
      <c r="W16" s="643">
        <f>V16/12</f>
        <v>0</v>
      </c>
      <c r="X16" s="642">
        <f>SUM(W15:W16)</f>
        <v>0</v>
      </c>
    </row>
    <row r="17" spans="1:24" ht="15.75">
      <c r="A17" s="631">
        <v>13</v>
      </c>
      <c r="B17" s="637" t="s">
        <v>131</v>
      </c>
      <c r="C17" s="639"/>
      <c r="D17" s="669">
        <v>87352900.417719007</v>
      </c>
      <c r="E17" s="649">
        <f t="shared" si="0"/>
        <v>4.1310000000000002</v>
      </c>
      <c r="F17" s="637"/>
      <c r="G17" s="637" t="s">
        <v>216</v>
      </c>
      <c r="H17" s="640"/>
      <c r="I17" s="640"/>
      <c r="J17" s="672"/>
      <c r="K17" s="669">
        <v>87352900.417719007</v>
      </c>
      <c r="L17" s="649">
        <f t="shared" si="1"/>
        <v>4.1310000000000002</v>
      </c>
      <c r="M17" s="637"/>
      <c r="N17" s="637" t="s">
        <v>216</v>
      </c>
      <c r="O17" s="640"/>
      <c r="P17" s="640"/>
      <c r="Q17" s="672"/>
      <c r="R17" s="669">
        <f t="shared" ref="R17:R36" si="3">K17-D17</f>
        <v>0</v>
      </c>
      <c r="S17" s="649">
        <f t="shared" si="2"/>
        <v>0</v>
      </c>
      <c r="T17" s="637"/>
      <c r="U17" s="637" t="s">
        <v>216</v>
      </c>
      <c r="V17" s="640"/>
      <c r="W17" s="640"/>
      <c r="X17" s="672"/>
    </row>
    <row r="18" spans="1:24" ht="15.75">
      <c r="A18" s="631">
        <v>14</v>
      </c>
      <c r="B18" s="627" t="s">
        <v>132</v>
      </c>
      <c r="C18" s="626"/>
      <c r="D18" s="633">
        <v>456637399.69800109</v>
      </c>
      <c r="E18" s="649">
        <f t="shared" si="0"/>
        <v>21.597000000000001</v>
      </c>
      <c r="F18" s="637"/>
      <c r="G18" s="637" t="s">
        <v>216</v>
      </c>
      <c r="H18" s="640"/>
      <c r="I18" s="643"/>
      <c r="J18" s="672"/>
      <c r="K18" s="633">
        <v>456637399.69800109</v>
      </c>
      <c r="L18" s="649">
        <f t="shared" si="1"/>
        <v>21.597000000000001</v>
      </c>
      <c r="M18" s="637"/>
      <c r="N18" s="637" t="s">
        <v>216</v>
      </c>
      <c r="O18" s="640"/>
      <c r="P18" s="643"/>
      <c r="Q18" s="672"/>
      <c r="R18" s="633">
        <f t="shared" si="3"/>
        <v>0</v>
      </c>
      <c r="S18" s="649">
        <f t="shared" si="2"/>
        <v>0</v>
      </c>
      <c r="T18" s="637"/>
      <c r="U18" s="637" t="s">
        <v>216</v>
      </c>
      <c r="V18" s="640"/>
      <c r="W18" s="643"/>
      <c r="X18" s="672"/>
    </row>
    <row r="19" spans="1:24" ht="15.75">
      <c r="A19" s="631">
        <v>15</v>
      </c>
      <c r="B19" s="627" t="s">
        <v>133</v>
      </c>
      <c r="C19" s="626"/>
      <c r="D19" s="633">
        <v>6598333.8996130517</v>
      </c>
      <c r="E19" s="649">
        <f t="shared" si="0"/>
        <v>0.312</v>
      </c>
      <c r="F19" s="637" t="s">
        <v>218</v>
      </c>
      <c r="G19" s="637"/>
      <c r="H19" s="640">
        <f>D19/$H$12</f>
        <v>6739802.3509596949</v>
      </c>
      <c r="I19" s="643">
        <f>H19/12</f>
        <v>561650.19591330795</v>
      </c>
      <c r="J19" s="672"/>
      <c r="K19" s="633">
        <v>6598333.8996130517</v>
      </c>
      <c r="L19" s="649">
        <f t="shared" si="1"/>
        <v>0.312</v>
      </c>
      <c r="M19" s="637" t="s">
        <v>218</v>
      </c>
      <c r="N19" s="637"/>
      <c r="O19" s="640">
        <f>K19/$H$12</f>
        <v>6739802.3509596949</v>
      </c>
      <c r="P19" s="643">
        <f>O19/12</f>
        <v>561650.19591330795</v>
      </c>
      <c r="Q19" s="672"/>
      <c r="R19" s="633">
        <f t="shared" si="3"/>
        <v>0</v>
      </c>
      <c r="S19" s="649">
        <f t="shared" si="2"/>
        <v>0</v>
      </c>
      <c r="T19" s="637" t="s">
        <v>218</v>
      </c>
      <c r="U19" s="637"/>
      <c r="V19" s="640">
        <f>R19/$H$12</f>
        <v>0</v>
      </c>
      <c r="W19" s="643">
        <f>V19/12</f>
        <v>0</v>
      </c>
      <c r="X19" s="672"/>
    </row>
    <row r="20" spans="1:24" ht="15.75">
      <c r="A20" s="631" t="s">
        <v>255</v>
      </c>
      <c r="B20" s="627" t="s">
        <v>225</v>
      </c>
      <c r="C20" s="626"/>
      <c r="D20" s="633">
        <v>4904765.372048947</v>
      </c>
      <c r="E20" s="649">
        <f t="shared" si="0"/>
        <v>0.23200000000000001</v>
      </c>
      <c r="F20" s="637" t="s">
        <v>218</v>
      </c>
      <c r="G20" s="637"/>
      <c r="H20" s="640">
        <f>D20/$H$12</f>
        <v>5009923.6698797224</v>
      </c>
      <c r="I20" s="643">
        <f>H20/12</f>
        <v>417493.63915664353</v>
      </c>
      <c r="J20" s="642"/>
      <c r="K20" s="633">
        <v>4904765.372048947</v>
      </c>
      <c r="L20" s="649">
        <f t="shared" si="1"/>
        <v>0.23200000000000001</v>
      </c>
      <c r="M20" s="637" t="s">
        <v>218</v>
      </c>
      <c r="N20" s="637"/>
      <c r="O20" s="640">
        <f>K20/$H$12</f>
        <v>5009923.6698797224</v>
      </c>
      <c r="P20" s="643">
        <f>O20/12</f>
        <v>417493.63915664353</v>
      </c>
      <c r="Q20" s="642"/>
      <c r="R20" s="633">
        <f t="shared" si="3"/>
        <v>0</v>
      </c>
      <c r="S20" s="649">
        <f t="shared" si="2"/>
        <v>0</v>
      </c>
      <c r="T20" s="637" t="s">
        <v>218</v>
      </c>
      <c r="U20" s="637"/>
      <c r="V20" s="640">
        <f>R20/$H$12</f>
        <v>0</v>
      </c>
      <c r="W20" s="643">
        <f>V20/12</f>
        <v>0</v>
      </c>
      <c r="X20" s="642"/>
    </row>
    <row r="21" spans="1:24" ht="15.75">
      <c r="A21" s="631" t="s">
        <v>256</v>
      </c>
      <c r="B21" s="627" t="s">
        <v>74</v>
      </c>
      <c r="C21" s="626"/>
      <c r="D21" s="633">
        <v>3286695.9431999694</v>
      </c>
      <c r="E21" s="649">
        <f t="shared" si="0"/>
        <v>0.155</v>
      </c>
      <c r="F21" s="637" t="s">
        <v>218</v>
      </c>
      <c r="G21" s="637"/>
      <c r="H21" s="640">
        <f>D21/$H$12</f>
        <v>3357162.790165544</v>
      </c>
      <c r="I21" s="643">
        <f>H21/12</f>
        <v>279763.56584712869</v>
      </c>
      <c r="J21" s="642"/>
      <c r="K21" s="633">
        <v>3286695.9431999694</v>
      </c>
      <c r="L21" s="649">
        <f t="shared" si="1"/>
        <v>0.155</v>
      </c>
      <c r="M21" s="637" t="s">
        <v>218</v>
      </c>
      <c r="N21" s="637"/>
      <c r="O21" s="640">
        <f>K21/$H$12</f>
        <v>3357162.790165544</v>
      </c>
      <c r="P21" s="643">
        <f>O21/12</f>
        <v>279763.56584712869</v>
      </c>
      <c r="Q21" s="642"/>
      <c r="R21" s="633">
        <f t="shared" si="3"/>
        <v>0</v>
      </c>
      <c r="S21" s="649">
        <f t="shared" si="2"/>
        <v>0</v>
      </c>
      <c r="T21" s="637" t="s">
        <v>218</v>
      </c>
      <c r="U21" s="637"/>
      <c r="V21" s="640">
        <f>R21/$H$12</f>
        <v>0</v>
      </c>
      <c r="W21" s="643">
        <f>V21/12</f>
        <v>0</v>
      </c>
      <c r="X21" s="642"/>
    </row>
    <row r="22" spans="1:24" ht="15.75">
      <c r="A22" s="631" t="s">
        <v>257</v>
      </c>
      <c r="B22" s="627" t="s">
        <v>224</v>
      </c>
      <c r="C22" s="626"/>
      <c r="D22" s="633">
        <v>1647660.4314159916</v>
      </c>
      <c r="E22" s="649">
        <f t="shared" si="0"/>
        <v>7.8E-2</v>
      </c>
      <c r="F22" s="637" t="s">
        <v>218</v>
      </c>
      <c r="G22" s="637"/>
      <c r="H22" s="640">
        <f>D22/$H$12</f>
        <v>1682986.31415</v>
      </c>
      <c r="I22" s="643">
        <f>H22/12</f>
        <v>140248.8595125</v>
      </c>
      <c r="J22" s="642"/>
      <c r="K22" s="633">
        <v>1647660.4314159916</v>
      </c>
      <c r="L22" s="649">
        <f t="shared" si="1"/>
        <v>7.8E-2</v>
      </c>
      <c r="M22" s="637" t="s">
        <v>218</v>
      </c>
      <c r="N22" s="637"/>
      <c r="O22" s="640">
        <f>K22/$H$12</f>
        <v>1682986.31415</v>
      </c>
      <c r="P22" s="643">
        <f>O22/12</f>
        <v>140248.8595125</v>
      </c>
      <c r="Q22" s="642"/>
      <c r="R22" s="633">
        <f t="shared" si="3"/>
        <v>0</v>
      </c>
      <c r="S22" s="649">
        <f t="shared" si="2"/>
        <v>0</v>
      </c>
      <c r="T22" s="637" t="s">
        <v>218</v>
      </c>
      <c r="U22" s="637"/>
      <c r="V22" s="640">
        <f>R22/$H$12</f>
        <v>0</v>
      </c>
      <c r="W22" s="643">
        <f>V22/12</f>
        <v>0</v>
      </c>
      <c r="X22" s="642"/>
    </row>
    <row r="23" spans="1:24" ht="15.75">
      <c r="A23" s="631" t="s">
        <v>258</v>
      </c>
      <c r="B23" s="627" t="s">
        <v>259</v>
      </c>
      <c r="C23" s="626"/>
      <c r="D23" s="633">
        <v>1979896.8217506055</v>
      </c>
      <c r="E23" s="649">
        <f t="shared" si="0"/>
        <v>9.4E-2</v>
      </c>
      <c r="F23" s="637" t="s">
        <v>218</v>
      </c>
      <c r="G23" s="637"/>
      <c r="H23" s="640">
        <f>D23/$H$12</f>
        <v>2022345.8613809925</v>
      </c>
      <c r="I23" s="643">
        <f>H23/12</f>
        <v>168528.82178174937</v>
      </c>
      <c r="J23" s="642"/>
      <c r="K23" s="633">
        <v>1979896.8217506055</v>
      </c>
      <c r="L23" s="649">
        <f t="shared" si="1"/>
        <v>9.4E-2</v>
      </c>
      <c r="M23" s="637" t="s">
        <v>218</v>
      </c>
      <c r="N23" s="637"/>
      <c r="O23" s="640">
        <f>K23/$H$12</f>
        <v>2022345.8613809925</v>
      </c>
      <c r="P23" s="643">
        <f>O23/12</f>
        <v>168528.82178174937</v>
      </c>
      <c r="Q23" s="642"/>
      <c r="R23" s="633">
        <f t="shared" si="3"/>
        <v>0</v>
      </c>
      <c r="S23" s="649">
        <f t="shared" si="2"/>
        <v>0</v>
      </c>
      <c r="T23" s="637" t="s">
        <v>218</v>
      </c>
      <c r="U23" s="637"/>
      <c r="V23" s="640">
        <f>R23/$H$12</f>
        <v>0</v>
      </c>
      <c r="W23" s="643">
        <f>V23/12</f>
        <v>0</v>
      </c>
      <c r="X23" s="642"/>
    </row>
    <row r="24" spans="1:24" ht="15.75">
      <c r="A24" s="631">
        <v>16</v>
      </c>
      <c r="B24" s="627" t="s">
        <v>134</v>
      </c>
      <c r="C24" s="626"/>
      <c r="D24" s="633">
        <v>181075932.75031257</v>
      </c>
      <c r="E24" s="649">
        <f t="shared" si="0"/>
        <v>8.5640000000000001</v>
      </c>
      <c r="F24" s="637"/>
      <c r="G24" s="637" t="s">
        <v>216</v>
      </c>
      <c r="H24" s="640"/>
      <c r="I24" s="643"/>
      <c r="J24" s="642"/>
      <c r="K24" s="633">
        <v>181075932.75031257</v>
      </c>
      <c r="L24" s="649">
        <f t="shared" si="1"/>
        <v>8.5640000000000001</v>
      </c>
      <c r="M24" s="637"/>
      <c r="N24" s="637" t="s">
        <v>216</v>
      </c>
      <c r="O24" s="640"/>
      <c r="P24" s="643"/>
      <c r="Q24" s="642"/>
      <c r="R24" s="633">
        <f t="shared" si="3"/>
        <v>0</v>
      </c>
      <c r="S24" s="649">
        <f t="shared" si="2"/>
        <v>0</v>
      </c>
      <c r="T24" s="637"/>
      <c r="U24" s="637" t="s">
        <v>216</v>
      </c>
      <c r="V24" s="640"/>
      <c r="W24" s="643"/>
      <c r="X24" s="642"/>
    </row>
    <row r="25" spans="1:24" ht="15.75">
      <c r="A25" s="631">
        <v>17</v>
      </c>
      <c r="B25" s="627" t="s">
        <v>140</v>
      </c>
      <c r="C25" s="626"/>
      <c r="D25" s="633">
        <v>89979229.9233426</v>
      </c>
      <c r="E25" s="649">
        <f t="shared" si="0"/>
        <v>4.2560000000000002</v>
      </c>
      <c r="F25" s="637"/>
      <c r="G25" s="637" t="s">
        <v>216</v>
      </c>
      <c r="H25" s="640"/>
      <c r="I25" s="643"/>
      <c r="J25" s="642"/>
      <c r="K25" s="633">
        <v>89979229.9233426</v>
      </c>
      <c r="L25" s="649">
        <f t="shared" si="1"/>
        <v>4.2560000000000002</v>
      </c>
      <c r="M25" s="637"/>
      <c r="N25" s="637" t="s">
        <v>216</v>
      </c>
      <c r="O25" s="640"/>
      <c r="P25" s="643"/>
      <c r="Q25" s="642"/>
      <c r="R25" s="633">
        <f t="shared" si="3"/>
        <v>0</v>
      </c>
      <c r="S25" s="649">
        <f t="shared" si="2"/>
        <v>0</v>
      </c>
      <c r="T25" s="637"/>
      <c r="U25" s="637" t="s">
        <v>216</v>
      </c>
      <c r="V25" s="640"/>
      <c r="W25" s="643"/>
      <c r="X25" s="642"/>
    </row>
    <row r="26" spans="1:24" ht="15.75">
      <c r="A26" s="631">
        <v>18</v>
      </c>
      <c r="B26" s="627" t="s">
        <v>220</v>
      </c>
      <c r="C26" s="626"/>
      <c r="D26" s="669">
        <v>-5495638.1281608641</v>
      </c>
      <c r="E26" s="649">
        <f t="shared" si="0"/>
        <v>-0.26</v>
      </c>
      <c r="F26" s="637"/>
      <c r="G26" s="637" t="s">
        <v>216</v>
      </c>
      <c r="H26" s="640"/>
      <c r="I26" s="643"/>
      <c r="J26" s="642"/>
      <c r="K26" s="669">
        <v>-5495638.1281608641</v>
      </c>
      <c r="L26" s="649">
        <f t="shared" si="1"/>
        <v>-0.26</v>
      </c>
      <c r="M26" s="637"/>
      <c r="N26" s="637" t="s">
        <v>216</v>
      </c>
      <c r="O26" s="640"/>
      <c r="P26" s="643"/>
      <c r="Q26" s="642"/>
      <c r="R26" s="669">
        <f t="shared" si="3"/>
        <v>0</v>
      </c>
      <c r="S26" s="649">
        <f t="shared" si="2"/>
        <v>0</v>
      </c>
      <c r="T26" s="637"/>
      <c r="U26" s="637" t="s">
        <v>216</v>
      </c>
      <c r="V26" s="640"/>
      <c r="W26" s="643"/>
      <c r="X26" s="642"/>
    </row>
    <row r="27" spans="1:24" ht="15.75">
      <c r="A27" s="631">
        <v>19</v>
      </c>
      <c r="B27" s="627" t="s">
        <v>340</v>
      </c>
      <c r="C27" s="626"/>
      <c r="D27" s="669">
        <v>124192550.28452051</v>
      </c>
      <c r="E27" s="649">
        <f t="shared" si="0"/>
        <v>5.8739999999999997</v>
      </c>
      <c r="F27" s="637" t="s">
        <v>218</v>
      </c>
      <c r="G27" s="637"/>
      <c r="H27" s="640">
        <f>D27/$H$12</f>
        <v>126855241.81011482</v>
      </c>
      <c r="I27" s="643">
        <f>H27/12</f>
        <v>10571270.150842901</v>
      </c>
      <c r="J27" s="642">
        <f>SUM(I19:I35)</f>
        <v>23118348.029318973</v>
      </c>
      <c r="K27" s="669">
        <v>124192550.28452051</v>
      </c>
      <c r="L27" s="649">
        <f t="shared" si="1"/>
        <v>5.8739999999999997</v>
      </c>
      <c r="M27" s="637" t="s">
        <v>218</v>
      </c>
      <c r="N27" s="637"/>
      <c r="O27" s="640">
        <f>K27/$H$12</f>
        <v>126855241.81011482</v>
      </c>
      <c r="P27" s="643">
        <f>O27/12</f>
        <v>10571270.150842901</v>
      </c>
      <c r="Q27" s="642">
        <f>SUM(P19:P35)</f>
        <v>21521830.371617515</v>
      </c>
      <c r="R27" s="669">
        <f t="shared" si="3"/>
        <v>0</v>
      </c>
      <c r="S27" s="649">
        <f t="shared" si="2"/>
        <v>0</v>
      </c>
      <c r="T27" s="637" t="s">
        <v>218</v>
      </c>
      <c r="U27" s="637"/>
      <c r="V27" s="640">
        <f>R27/$H$12</f>
        <v>0</v>
      </c>
      <c r="W27" s="643">
        <f>V27/12</f>
        <v>0</v>
      </c>
      <c r="X27" s="642">
        <f>SUM(W19:W35)</f>
        <v>-1596517.6577014616</v>
      </c>
    </row>
    <row r="28" spans="1:24" ht="15.75">
      <c r="A28" s="631">
        <v>20</v>
      </c>
      <c r="B28" s="627" t="s">
        <v>141</v>
      </c>
      <c r="C28" s="626"/>
      <c r="D28" s="669">
        <v>-40163723.356444776</v>
      </c>
      <c r="E28" s="649">
        <f t="shared" si="0"/>
        <v>-1.9</v>
      </c>
      <c r="F28" s="637"/>
      <c r="G28" s="637" t="s">
        <v>216</v>
      </c>
      <c r="H28" s="640"/>
      <c r="I28" s="643"/>
      <c r="J28" s="642"/>
      <c r="K28" s="669">
        <v>-40163723.356444776</v>
      </c>
      <c r="L28" s="649">
        <f t="shared" si="1"/>
        <v>-1.9</v>
      </c>
      <c r="M28" s="637"/>
      <c r="N28" s="637" t="s">
        <v>216</v>
      </c>
      <c r="O28" s="640"/>
      <c r="P28" s="643"/>
      <c r="Q28" s="642"/>
      <c r="R28" s="669">
        <f t="shared" si="3"/>
        <v>0</v>
      </c>
      <c r="S28" s="649">
        <f t="shared" si="2"/>
        <v>0</v>
      </c>
      <c r="T28" s="637"/>
      <c r="U28" s="637" t="s">
        <v>216</v>
      </c>
      <c r="V28" s="640"/>
      <c r="W28" s="643"/>
      <c r="X28" s="642"/>
    </row>
    <row r="29" spans="1:24" s="671" customFormat="1" ht="15.75">
      <c r="A29" s="631">
        <v>21</v>
      </c>
      <c r="B29" s="627" t="s">
        <v>337</v>
      </c>
      <c r="C29" s="626"/>
      <c r="D29" s="633">
        <v>0</v>
      </c>
      <c r="E29" s="649">
        <f t="shared" si="0"/>
        <v>0</v>
      </c>
      <c r="F29" s="627"/>
      <c r="G29" s="627" t="s">
        <v>216</v>
      </c>
      <c r="H29" s="643"/>
      <c r="I29" s="643"/>
      <c r="J29" s="642"/>
      <c r="K29" s="633">
        <v>0</v>
      </c>
      <c r="L29" s="649">
        <f t="shared" si="1"/>
        <v>0</v>
      </c>
      <c r="M29" s="627"/>
      <c r="N29" s="627" t="s">
        <v>216</v>
      </c>
      <c r="O29" s="643"/>
      <c r="P29" s="643"/>
      <c r="Q29" s="642"/>
      <c r="R29" s="633">
        <f t="shared" si="3"/>
        <v>0</v>
      </c>
      <c r="S29" s="649">
        <f t="shared" si="2"/>
        <v>0</v>
      </c>
      <c r="T29" s="627"/>
      <c r="U29" s="627" t="s">
        <v>216</v>
      </c>
      <c r="V29" s="643"/>
      <c r="W29" s="643"/>
      <c r="X29" s="642"/>
    </row>
    <row r="30" spans="1:24" ht="15.75">
      <c r="A30" s="631">
        <v>22</v>
      </c>
      <c r="B30" s="627" t="s">
        <v>0</v>
      </c>
      <c r="C30" s="626"/>
      <c r="D30" s="669">
        <v>1389836.8613500001</v>
      </c>
      <c r="E30" s="649">
        <f t="shared" si="0"/>
        <v>6.6000000000000003E-2</v>
      </c>
      <c r="F30" s="637" t="s">
        <v>218</v>
      </c>
      <c r="G30" s="637"/>
      <c r="H30" s="640">
        <f>D30/$H$12</f>
        <v>1419635</v>
      </c>
      <c r="I30" s="643">
        <f>H30/12</f>
        <v>118302.91666666667</v>
      </c>
      <c r="J30" s="642"/>
      <c r="K30" s="669">
        <v>1389836.8613500001</v>
      </c>
      <c r="L30" s="649">
        <f t="shared" si="1"/>
        <v>6.6000000000000003E-2</v>
      </c>
      <c r="M30" s="637" t="s">
        <v>218</v>
      </c>
      <c r="N30" s="637"/>
      <c r="O30" s="640">
        <f>K30/$H$12</f>
        <v>1419635</v>
      </c>
      <c r="P30" s="643">
        <f>O30/12</f>
        <v>118302.91666666667</v>
      </c>
      <c r="Q30" s="642"/>
      <c r="R30" s="669">
        <f t="shared" si="3"/>
        <v>0</v>
      </c>
      <c r="S30" s="649">
        <f t="shared" si="2"/>
        <v>0</v>
      </c>
      <c r="T30" s="637" t="s">
        <v>218</v>
      </c>
      <c r="U30" s="637"/>
      <c r="V30" s="640">
        <f>R30/$H$12</f>
        <v>0</v>
      </c>
      <c r="W30" s="643">
        <f>V30/12</f>
        <v>0</v>
      </c>
      <c r="X30" s="642"/>
    </row>
    <row r="31" spans="1:24" ht="15.75">
      <c r="A31" s="631">
        <v>23</v>
      </c>
      <c r="B31" s="627" t="s">
        <v>338</v>
      </c>
      <c r="C31" s="626"/>
      <c r="D31" s="669">
        <v>104749684.29750811</v>
      </c>
      <c r="E31" s="649">
        <f t="shared" si="0"/>
        <v>4.9539999999999997</v>
      </c>
      <c r="F31" s="637" t="s">
        <v>218</v>
      </c>
      <c r="G31" s="637"/>
      <c r="H31" s="640">
        <f>D31/$H$12</f>
        <v>106995520.267932</v>
      </c>
      <c r="I31" s="643">
        <f>H31/12</f>
        <v>8916293.3556609992</v>
      </c>
      <c r="J31" s="642"/>
      <c r="K31" s="669">
        <v>104749684.29750811</v>
      </c>
      <c r="L31" s="649">
        <f t="shared" si="1"/>
        <v>4.9539999999999997</v>
      </c>
      <c r="M31" s="637" t="s">
        <v>218</v>
      </c>
      <c r="N31" s="637"/>
      <c r="O31" s="640">
        <f>K31/$H$12</f>
        <v>106995520.267932</v>
      </c>
      <c r="P31" s="643">
        <f>O31/12</f>
        <v>8916293.3556609992</v>
      </c>
      <c r="Q31" s="642"/>
      <c r="R31" s="669">
        <f t="shared" si="3"/>
        <v>0</v>
      </c>
      <c r="S31" s="649">
        <f t="shared" si="2"/>
        <v>0</v>
      </c>
      <c r="T31" s="637" t="s">
        <v>218</v>
      </c>
      <c r="U31" s="637"/>
      <c r="V31" s="640">
        <f>R31/$H$12</f>
        <v>0</v>
      </c>
      <c r="W31" s="643">
        <f>V31/12</f>
        <v>0</v>
      </c>
      <c r="X31" s="642"/>
    </row>
    <row r="32" spans="1:24" ht="15.75">
      <c r="A32" s="631">
        <v>24</v>
      </c>
      <c r="B32" s="670" t="s">
        <v>2</v>
      </c>
      <c r="C32" s="626"/>
      <c r="D32" s="669">
        <v>4091621.9139999999</v>
      </c>
      <c r="E32" s="649">
        <f t="shared" si="0"/>
        <v>0.19400000000000001</v>
      </c>
      <c r="F32" s="637" t="s">
        <v>218</v>
      </c>
      <c r="G32" s="637"/>
      <c r="H32" s="640">
        <f>D32/$H$12</f>
        <v>4179346.3948274273</v>
      </c>
      <c r="I32" s="643">
        <f>H32/12</f>
        <v>348278.86623561895</v>
      </c>
      <c r="J32" s="642"/>
      <c r="K32" s="669">
        <v>4091621.9139999999</v>
      </c>
      <c r="L32" s="649">
        <f t="shared" si="1"/>
        <v>0.19400000000000001</v>
      </c>
      <c r="M32" s="637" t="s">
        <v>218</v>
      </c>
      <c r="N32" s="637"/>
      <c r="O32" s="640">
        <f>K32/$H$12</f>
        <v>4179346.3948274273</v>
      </c>
      <c r="P32" s="643">
        <f>O32/12</f>
        <v>348278.86623561895</v>
      </c>
      <c r="Q32" s="642"/>
      <c r="R32" s="669">
        <f t="shared" si="3"/>
        <v>0</v>
      </c>
      <c r="S32" s="649">
        <f t="shared" si="2"/>
        <v>0</v>
      </c>
      <c r="T32" s="637" t="s">
        <v>218</v>
      </c>
      <c r="U32" s="637"/>
      <c r="V32" s="640">
        <f>R32/$H$12</f>
        <v>0</v>
      </c>
      <c r="W32" s="643">
        <f>V32/12</f>
        <v>0</v>
      </c>
      <c r="X32" s="642"/>
    </row>
    <row r="33" spans="1:24" ht="15.75">
      <c r="A33" s="631">
        <v>25</v>
      </c>
      <c r="B33" s="627" t="s">
        <v>339</v>
      </c>
      <c r="C33" s="626"/>
      <c r="D33" s="633">
        <f>H73</f>
        <v>20234229.971668106</v>
      </c>
      <c r="E33" s="649">
        <f t="shared" si="0"/>
        <v>0.95699999999999996</v>
      </c>
      <c r="F33" s="627"/>
      <c r="G33" s="627" t="s">
        <v>216</v>
      </c>
      <c r="H33" s="640"/>
      <c r="I33" s="643"/>
      <c r="J33" s="642"/>
      <c r="K33" s="633">
        <f>O73</f>
        <v>20234229.971668106</v>
      </c>
      <c r="L33" s="649">
        <f t="shared" si="1"/>
        <v>0.95699999999999996</v>
      </c>
      <c r="M33" s="627"/>
      <c r="N33" s="627" t="s">
        <v>216</v>
      </c>
      <c r="O33" s="640"/>
      <c r="P33" s="643"/>
      <c r="Q33" s="642"/>
      <c r="R33" s="633">
        <f t="shared" si="3"/>
        <v>0</v>
      </c>
      <c r="S33" s="649">
        <f t="shared" si="2"/>
        <v>0</v>
      </c>
      <c r="T33" s="627"/>
      <c r="U33" s="627" t="s">
        <v>216</v>
      </c>
      <c r="V33" s="640"/>
      <c r="W33" s="643"/>
      <c r="X33" s="642"/>
    </row>
    <row r="34" spans="1:24" ht="15.75">
      <c r="A34" s="631">
        <v>26</v>
      </c>
      <c r="B34" s="637" t="s">
        <v>3</v>
      </c>
      <c r="C34" s="626" t="s">
        <v>1</v>
      </c>
      <c r="D34" s="668">
        <v>15813513.84956</v>
      </c>
      <c r="E34" s="667">
        <f t="shared" si="0"/>
        <v>0.748</v>
      </c>
      <c r="F34" s="666" t="s">
        <v>218</v>
      </c>
      <c r="G34" s="666"/>
      <c r="H34" s="665">
        <f>D34/$H$12</f>
        <v>16152556</v>
      </c>
      <c r="I34" s="664">
        <f>H34/12</f>
        <v>1346046.3333333333</v>
      </c>
      <c r="J34" s="663"/>
      <c r="K34" s="662"/>
      <c r="L34" s="661">
        <f t="shared" si="1"/>
        <v>0</v>
      </c>
      <c r="M34" s="660" t="s">
        <v>218</v>
      </c>
      <c r="N34" s="660"/>
      <c r="O34" s="659">
        <f>K34/$H$12</f>
        <v>0</v>
      </c>
      <c r="P34" s="658">
        <f>O34/12</f>
        <v>0</v>
      </c>
      <c r="Q34" s="657"/>
      <c r="R34" s="656">
        <f t="shared" si="3"/>
        <v>-15813513.84956</v>
      </c>
      <c r="S34" s="655">
        <f t="shared" si="2"/>
        <v>-0.748</v>
      </c>
      <c r="T34" s="654" t="s">
        <v>218</v>
      </c>
      <c r="U34" s="654"/>
      <c r="V34" s="653">
        <f>R34/$H$12</f>
        <v>-16152556</v>
      </c>
      <c r="W34" s="652">
        <f>V34/12</f>
        <v>-1346046.3333333333</v>
      </c>
      <c r="X34" s="651"/>
    </row>
    <row r="35" spans="1:24" ht="15.75">
      <c r="A35" s="631">
        <f t="shared" ref="A35:A50" si="4">A34+1</f>
        <v>27</v>
      </c>
      <c r="B35" s="637" t="s">
        <v>4</v>
      </c>
      <c r="C35" s="650"/>
      <c r="D35" s="668">
        <v>2942567.1752356957</v>
      </c>
      <c r="E35" s="667">
        <f t="shared" si="0"/>
        <v>0.13900000000000001</v>
      </c>
      <c r="F35" s="666" t="s">
        <v>218</v>
      </c>
      <c r="G35" s="666"/>
      <c r="H35" s="665">
        <f>D35/$H$12</f>
        <v>3005655.8924175398</v>
      </c>
      <c r="I35" s="664">
        <f>H35/12</f>
        <v>250471.32436812832</v>
      </c>
      <c r="J35" s="663"/>
      <c r="K35" s="662"/>
      <c r="L35" s="661">
        <f t="shared" si="1"/>
        <v>0</v>
      </c>
      <c r="M35" s="660" t="s">
        <v>218</v>
      </c>
      <c r="N35" s="660"/>
      <c r="O35" s="659">
        <f>K35/$H$12</f>
        <v>0</v>
      </c>
      <c r="P35" s="658">
        <f>O35/12</f>
        <v>0</v>
      </c>
      <c r="Q35" s="657"/>
      <c r="R35" s="656">
        <f t="shared" si="3"/>
        <v>-2942567.1752356957</v>
      </c>
      <c r="S35" s="655">
        <f t="shared" si="2"/>
        <v>-0.13900000000000001</v>
      </c>
      <c r="T35" s="654" t="s">
        <v>218</v>
      </c>
      <c r="U35" s="654"/>
      <c r="V35" s="653">
        <f>R35/$H$12</f>
        <v>-3005655.8924175398</v>
      </c>
      <c r="W35" s="652">
        <f>V35/12</f>
        <v>-250471.32436812832</v>
      </c>
      <c r="X35" s="651"/>
    </row>
    <row r="36" spans="1:24" ht="16.5" thickBot="1">
      <c r="A36" s="631">
        <f t="shared" si="4"/>
        <v>28</v>
      </c>
      <c r="B36" s="630" t="s">
        <v>292</v>
      </c>
      <c r="C36" s="650"/>
      <c r="D36" s="638">
        <v>1420907.408017</v>
      </c>
      <c r="E36" s="649">
        <f t="shared" si="0"/>
        <v>6.7000000000000004E-2</v>
      </c>
      <c r="F36" s="627"/>
      <c r="G36" s="627" t="s">
        <v>216</v>
      </c>
      <c r="H36" s="648"/>
      <c r="I36" s="647"/>
      <c r="J36" s="646"/>
      <c r="K36" s="638">
        <v>1420907.408017</v>
      </c>
      <c r="L36" s="649">
        <f t="shared" si="1"/>
        <v>6.7000000000000004E-2</v>
      </c>
      <c r="M36" s="627"/>
      <c r="N36" s="627" t="s">
        <v>216</v>
      </c>
      <c r="O36" s="648"/>
      <c r="P36" s="647"/>
      <c r="Q36" s="646"/>
      <c r="R36" s="638">
        <f t="shared" si="3"/>
        <v>0</v>
      </c>
      <c r="S36" s="649">
        <f t="shared" si="2"/>
        <v>0</v>
      </c>
      <c r="T36" s="627"/>
      <c r="U36" s="627" t="s">
        <v>216</v>
      </c>
      <c r="V36" s="648"/>
      <c r="W36" s="647"/>
      <c r="X36" s="646"/>
    </row>
    <row r="37" spans="1:24" ht="16.5" thickBot="1">
      <c r="A37" s="631">
        <f t="shared" si="4"/>
        <v>29</v>
      </c>
      <c r="B37" s="637" t="s">
        <v>5</v>
      </c>
      <c r="C37" s="626"/>
      <c r="D37" s="645">
        <f>SUM(D14:D36)</f>
        <v>1313029655.1726561</v>
      </c>
      <c r="E37" s="644">
        <f>SUM(E14:E36)</f>
        <v>62.101000000000013</v>
      </c>
      <c r="F37" s="1342" t="s">
        <v>6</v>
      </c>
      <c r="G37" s="1342"/>
      <c r="H37" s="640">
        <f>SUM(H14:H36)</f>
        <v>500799212.65621275</v>
      </c>
      <c r="I37" s="643">
        <f>SUM(I15:I36)</f>
        <v>41733267.721351065</v>
      </c>
      <c r="J37" s="642">
        <f>SUM(J16:J36)</f>
        <v>41733267.721351057</v>
      </c>
      <c r="K37" s="645">
        <f>SUM(K14:K36)</f>
        <v>1294273574.1478603</v>
      </c>
      <c r="L37" s="644">
        <f>SUM(L14:L36)</f>
        <v>61.214000000000013</v>
      </c>
      <c r="M37" s="1342" t="s">
        <v>6</v>
      </c>
      <c r="N37" s="1342"/>
      <c r="O37" s="640">
        <f>SUM(O14:O36)</f>
        <v>481641000.7637952</v>
      </c>
      <c r="P37" s="643">
        <f>SUM(P15:P36)</f>
        <v>40136750.063649602</v>
      </c>
      <c r="Q37" s="642">
        <f>SUM(Q16:Q36)</f>
        <v>40136750.063649595</v>
      </c>
      <c r="R37" s="645">
        <f>SUM(R14:R36)</f>
        <v>-18756081.024795696</v>
      </c>
      <c r="S37" s="644">
        <f>SUM(S14:S36)</f>
        <v>-0.88700000000000001</v>
      </c>
      <c r="T37" s="1342" t="s">
        <v>6</v>
      </c>
      <c r="U37" s="1342"/>
      <c r="V37" s="640">
        <f>SUM(V14:V36)</f>
        <v>-19158211.892417539</v>
      </c>
      <c r="W37" s="643">
        <f>SUM(W15:W36)</f>
        <v>-1596517.6577014616</v>
      </c>
      <c r="X37" s="642">
        <f>SUM(X16:X36)</f>
        <v>-1596517.6577014616</v>
      </c>
    </row>
    <row r="38" spans="1:24" ht="15.75">
      <c r="A38" s="631">
        <f t="shared" si="4"/>
        <v>30</v>
      </c>
      <c r="B38" s="637" t="s">
        <v>7</v>
      </c>
      <c r="C38" s="639"/>
      <c r="D38" s="641">
        <v>0.95499800000000001</v>
      </c>
      <c r="E38" s="627"/>
      <c r="F38" s="637"/>
      <c r="G38" s="637"/>
      <c r="H38" s="640"/>
      <c r="I38" s="636"/>
      <c r="J38" s="635"/>
      <c r="K38" s="641">
        <v>0.95499800000000001</v>
      </c>
      <c r="L38" s="627"/>
      <c r="M38" s="637"/>
      <c r="N38" s="637"/>
      <c r="O38" s="640"/>
      <c r="P38" s="636"/>
      <c r="Q38" s="635"/>
      <c r="R38" s="641">
        <v>0.95499800000000001</v>
      </c>
      <c r="S38" s="627"/>
      <c r="T38" s="637"/>
      <c r="U38" s="637"/>
      <c r="V38" s="640"/>
      <c r="W38" s="636"/>
      <c r="X38" s="635"/>
    </row>
    <row r="39" spans="1:24" ht="15.75">
      <c r="A39" s="631">
        <f t="shared" si="4"/>
        <v>31</v>
      </c>
      <c r="B39" s="637"/>
      <c r="C39" s="639"/>
      <c r="D39" s="633">
        <f>D37/D38</f>
        <v>1374903041.8625548</v>
      </c>
      <c r="E39" s="636"/>
      <c r="F39" s="637"/>
      <c r="G39" s="637"/>
      <c r="H39" s="627"/>
      <c r="I39" s="627"/>
      <c r="J39" s="626"/>
      <c r="K39" s="633">
        <f>K37/K38</f>
        <v>1355263125.3132052</v>
      </c>
      <c r="L39" s="636"/>
      <c r="M39" s="637"/>
      <c r="N39" s="637"/>
      <c r="O39" s="627"/>
      <c r="P39" s="627"/>
      <c r="Q39" s="626"/>
      <c r="R39" s="633">
        <f>R37/R38</f>
        <v>-19639916.549349524</v>
      </c>
      <c r="S39" s="636"/>
      <c r="T39" s="637"/>
      <c r="U39" s="637"/>
      <c r="V39" s="627"/>
      <c r="W39" s="627"/>
      <c r="X39" s="626"/>
    </row>
    <row r="40" spans="1:24" ht="15.75">
      <c r="A40" s="631">
        <f t="shared" si="4"/>
        <v>32</v>
      </c>
      <c r="B40" s="637" t="s">
        <v>120</v>
      </c>
      <c r="C40" s="639"/>
      <c r="D40" s="638">
        <v>21143300</v>
      </c>
      <c r="E40" s="627" t="s">
        <v>8</v>
      </c>
      <c r="F40" s="637"/>
      <c r="G40" s="637"/>
      <c r="H40" s="636"/>
      <c r="I40" s="636"/>
      <c r="J40" s="635"/>
      <c r="K40" s="638">
        <v>21143300</v>
      </c>
      <c r="L40" s="627" t="s">
        <v>8</v>
      </c>
      <c r="M40" s="637"/>
      <c r="N40" s="637"/>
      <c r="O40" s="636"/>
      <c r="P40" s="636"/>
      <c r="Q40" s="635"/>
      <c r="R40" s="638">
        <v>21143300</v>
      </c>
      <c r="S40" s="627" t="s">
        <v>8</v>
      </c>
      <c r="T40" s="637"/>
      <c r="U40" s="637"/>
      <c r="V40" s="636"/>
      <c r="W40" s="636"/>
      <c r="X40" s="635"/>
    </row>
    <row r="41" spans="1:24" ht="15.75">
      <c r="A41" s="631">
        <f t="shared" si="4"/>
        <v>33</v>
      </c>
      <c r="B41" s="630"/>
      <c r="C41" s="629"/>
      <c r="D41" s="633"/>
      <c r="E41" s="627"/>
      <c r="F41" s="637"/>
      <c r="G41" s="637"/>
      <c r="H41" s="636"/>
      <c r="I41" s="636"/>
      <c r="J41" s="635"/>
      <c r="K41" s="633"/>
      <c r="L41" s="627"/>
      <c r="M41" s="637"/>
      <c r="N41" s="637"/>
      <c r="O41" s="636"/>
      <c r="P41" s="636"/>
      <c r="Q41" s="635"/>
      <c r="R41" s="633"/>
      <c r="S41" s="627"/>
      <c r="T41" s="637"/>
      <c r="U41" s="637"/>
      <c r="V41" s="636"/>
      <c r="W41" s="636"/>
      <c r="X41" s="635"/>
    </row>
    <row r="42" spans="1:24" ht="15.75">
      <c r="A42" s="631">
        <f t="shared" si="4"/>
        <v>34</v>
      </c>
      <c r="B42" s="630"/>
      <c r="C42" s="629"/>
      <c r="D42" s="633"/>
      <c r="E42" s="627"/>
      <c r="F42" s="637"/>
      <c r="G42" s="637"/>
      <c r="H42" s="636"/>
      <c r="I42" s="636"/>
      <c r="J42" s="635"/>
      <c r="K42" s="633"/>
      <c r="L42" s="627"/>
      <c r="M42" s="637"/>
      <c r="N42" s="637"/>
      <c r="O42" s="636"/>
      <c r="P42" s="636"/>
      <c r="Q42" s="635"/>
      <c r="R42" s="633"/>
      <c r="S42" s="627"/>
      <c r="T42" s="637"/>
      <c r="U42" s="637"/>
      <c r="V42" s="636"/>
      <c r="W42" s="636"/>
      <c r="X42" s="635"/>
    </row>
    <row r="43" spans="1:24" ht="15.75">
      <c r="A43" s="631">
        <f t="shared" si="4"/>
        <v>35</v>
      </c>
      <c r="B43" s="630"/>
      <c r="C43" s="629"/>
      <c r="D43" s="633"/>
      <c r="E43" s="627"/>
      <c r="F43" s="637"/>
      <c r="G43" s="637"/>
      <c r="H43" s="636"/>
      <c r="I43" s="636"/>
      <c r="J43" s="635"/>
      <c r="K43" s="633"/>
      <c r="L43" s="627"/>
      <c r="M43" s="637"/>
      <c r="N43" s="637"/>
      <c r="O43" s="636"/>
      <c r="P43" s="636"/>
      <c r="Q43" s="635"/>
      <c r="R43" s="633"/>
      <c r="S43" s="627"/>
      <c r="T43" s="637"/>
      <c r="U43" s="637"/>
      <c r="V43" s="636"/>
      <c r="W43" s="636"/>
      <c r="X43" s="635"/>
    </row>
    <row r="44" spans="1:24" ht="15.75">
      <c r="A44" s="631">
        <f t="shared" si="4"/>
        <v>36</v>
      </c>
      <c r="B44" s="630"/>
      <c r="C44" s="629"/>
      <c r="D44" s="633" t="s">
        <v>227</v>
      </c>
      <c r="E44" s="627"/>
      <c r="F44" s="627"/>
      <c r="G44" s="634" t="s">
        <v>228</v>
      </c>
      <c r="H44" s="627"/>
      <c r="I44" s="627"/>
      <c r="J44" s="626"/>
      <c r="K44" s="633" t="s">
        <v>227</v>
      </c>
      <c r="L44" s="627"/>
      <c r="M44" s="627"/>
      <c r="N44" s="634" t="s">
        <v>228</v>
      </c>
      <c r="O44" s="627"/>
      <c r="P44" s="627"/>
      <c r="Q44" s="626"/>
      <c r="R44" s="633" t="s">
        <v>227</v>
      </c>
      <c r="S44" s="627"/>
      <c r="T44" s="627"/>
      <c r="U44" s="634" t="s">
        <v>228</v>
      </c>
      <c r="V44" s="627"/>
      <c r="W44" s="627"/>
      <c r="X44" s="626"/>
    </row>
    <row r="45" spans="1:24" ht="15.75">
      <c r="A45" s="631">
        <f t="shared" si="4"/>
        <v>37</v>
      </c>
      <c r="B45" s="630"/>
      <c r="C45" s="629"/>
      <c r="D45" s="633" t="s">
        <v>229</v>
      </c>
      <c r="E45" s="627"/>
      <c r="F45" s="627"/>
      <c r="G45" s="634" t="s">
        <v>229</v>
      </c>
      <c r="H45" s="627"/>
      <c r="I45" s="627"/>
      <c r="J45" s="626"/>
      <c r="K45" s="633" t="s">
        <v>229</v>
      </c>
      <c r="L45" s="627"/>
      <c r="M45" s="627"/>
      <c r="N45" s="634" t="s">
        <v>229</v>
      </c>
      <c r="O45" s="627"/>
      <c r="P45" s="627"/>
      <c r="Q45" s="626"/>
      <c r="R45" s="633" t="s">
        <v>229</v>
      </c>
      <c r="S45" s="627"/>
      <c r="T45" s="627"/>
      <c r="U45" s="634" t="s">
        <v>229</v>
      </c>
      <c r="V45" s="627"/>
      <c r="W45" s="627"/>
      <c r="X45" s="626"/>
    </row>
    <row r="46" spans="1:24" ht="16.5" customHeight="1">
      <c r="A46" s="631">
        <f t="shared" si="4"/>
        <v>38</v>
      </c>
      <c r="B46" s="627" t="s">
        <v>138</v>
      </c>
      <c r="C46" s="629"/>
      <c r="D46" s="633"/>
      <c r="E46" s="627"/>
      <c r="F46" s="627"/>
      <c r="G46" s="627"/>
      <c r="H46" s="627"/>
      <c r="I46" s="627"/>
      <c r="J46" s="626"/>
      <c r="K46" s="633"/>
      <c r="L46" s="627"/>
      <c r="M46" s="627"/>
      <c r="N46" s="627"/>
      <c r="O46" s="627"/>
      <c r="P46" s="627"/>
      <c r="Q46" s="626"/>
      <c r="R46" s="633"/>
      <c r="S46" s="627"/>
      <c r="T46" s="627"/>
      <c r="U46" s="627"/>
      <c r="V46" s="627"/>
      <c r="W46" s="627"/>
      <c r="X46" s="626"/>
    </row>
    <row r="47" spans="1:24" ht="15.75">
      <c r="A47" s="631">
        <f t="shared" si="4"/>
        <v>39</v>
      </c>
      <c r="B47" s="630" t="s">
        <v>139</v>
      </c>
      <c r="C47" s="629"/>
      <c r="D47" s="628">
        <f>E37</f>
        <v>62.101000000000013</v>
      </c>
      <c r="E47" s="1343">
        <f>+E37/$D$38</f>
        <v>65.027361313845702</v>
      </c>
      <c r="F47" s="1343"/>
      <c r="G47" s="1343"/>
      <c r="H47" s="627"/>
      <c r="I47" s="627"/>
      <c r="J47" s="626"/>
      <c r="K47" s="628">
        <f>L37</f>
        <v>61.214000000000013</v>
      </c>
      <c r="L47" s="1343">
        <f>+L37/$D$38</f>
        <v>64.098563557201174</v>
      </c>
      <c r="M47" s="1343"/>
      <c r="N47" s="1343"/>
      <c r="O47" s="627"/>
      <c r="P47" s="627"/>
      <c r="Q47" s="626"/>
      <c r="R47" s="628">
        <f>S37</f>
        <v>-0.88700000000000001</v>
      </c>
      <c r="S47" s="1343">
        <f>+S37/$D$38</f>
        <v>-0.92879775664451658</v>
      </c>
      <c r="T47" s="1343"/>
      <c r="U47" s="1343"/>
      <c r="V47" s="627"/>
      <c r="W47" s="627"/>
      <c r="X47" s="626"/>
    </row>
    <row r="48" spans="1:24" ht="13.5" customHeight="1">
      <c r="A48" s="631">
        <f t="shared" si="4"/>
        <v>40</v>
      </c>
      <c r="B48" s="632" t="s">
        <v>9</v>
      </c>
      <c r="C48" s="629"/>
      <c r="D48" s="628">
        <f>SUMIF($F$14:$F$36,"(a)",E14:E36)</f>
        <v>23.198999999999995</v>
      </c>
      <c r="E48" s="1344">
        <f>D48/$D$38</f>
        <v>24.292197470570613</v>
      </c>
      <c r="F48" s="1344"/>
      <c r="G48" s="1344"/>
      <c r="H48" s="627"/>
      <c r="I48" s="627"/>
      <c r="J48" s="626"/>
      <c r="K48" s="628">
        <f>SUMIF($F$14:$F$36,"(a)",L14:L36)</f>
        <v>22.311999999999994</v>
      </c>
      <c r="L48" s="1344">
        <f>K48/$D$38</f>
        <v>23.363399713926096</v>
      </c>
      <c r="M48" s="1344"/>
      <c r="N48" s="1344"/>
      <c r="O48" s="627"/>
      <c r="P48" s="627"/>
      <c r="Q48" s="626"/>
      <c r="R48" s="628">
        <f>SUMIF($F$14:$F$36,"(a)",S14:S36)</f>
        <v>-0.88700000000000001</v>
      </c>
      <c r="S48" s="1344">
        <f>R48/$D$38</f>
        <v>-0.92879775664451658</v>
      </c>
      <c r="T48" s="1344"/>
      <c r="U48" s="1344"/>
      <c r="V48" s="627"/>
      <c r="W48" s="627"/>
      <c r="X48" s="626"/>
    </row>
    <row r="49" spans="1:24" ht="15.75">
      <c r="A49" s="631">
        <f t="shared" si="4"/>
        <v>41</v>
      </c>
      <c r="B49" s="630" t="s">
        <v>10</v>
      </c>
      <c r="C49" s="629"/>
      <c r="D49" s="628">
        <f>E37</f>
        <v>62.101000000000013</v>
      </c>
      <c r="E49" s="1344">
        <f>D49/$D$38</f>
        <v>65.027361313845702</v>
      </c>
      <c r="F49" s="1344"/>
      <c r="G49" s="1344"/>
      <c r="H49" s="627"/>
      <c r="I49" s="627"/>
      <c r="J49" s="626"/>
      <c r="K49" s="628">
        <f>L37</f>
        <v>61.214000000000013</v>
      </c>
      <c r="L49" s="1344">
        <f>K49/$D$38</f>
        <v>64.098563557201174</v>
      </c>
      <c r="M49" s="1344"/>
      <c r="N49" s="1344"/>
      <c r="O49" s="627"/>
      <c r="P49" s="627"/>
      <c r="Q49" s="626"/>
      <c r="R49" s="628">
        <f>S37</f>
        <v>-0.88700000000000001</v>
      </c>
      <c r="S49" s="1344">
        <f>R49/$D$38</f>
        <v>-0.92879775664451658</v>
      </c>
      <c r="T49" s="1344"/>
      <c r="U49" s="1344"/>
      <c r="V49" s="627"/>
      <c r="W49" s="627"/>
      <c r="X49" s="626"/>
    </row>
    <row r="50" spans="1:24" ht="15.75">
      <c r="A50" s="625">
        <f t="shared" si="4"/>
        <v>42</v>
      </c>
      <c r="B50" s="624" t="s">
        <v>11</v>
      </c>
      <c r="C50" s="623"/>
      <c r="D50" s="622">
        <f>SUMIF($G$14:$G$36,"(c)",E14:E36)</f>
        <v>38.902000000000008</v>
      </c>
      <c r="E50" s="1345">
        <f>D50/$D$38</f>
        <v>40.735163843275075</v>
      </c>
      <c r="F50" s="1345"/>
      <c r="G50" s="1345"/>
      <c r="H50" s="621"/>
      <c r="I50" s="621"/>
      <c r="J50" s="620"/>
      <c r="K50" s="622">
        <f>SUMIF($G$14:$G$36,"(c)",L14:L36)</f>
        <v>38.902000000000008</v>
      </c>
      <c r="L50" s="1345">
        <f>K50/$D$38</f>
        <v>40.735163843275075</v>
      </c>
      <c r="M50" s="1345"/>
      <c r="N50" s="1345"/>
      <c r="O50" s="621"/>
      <c r="P50" s="621"/>
      <c r="Q50" s="620"/>
      <c r="R50" s="622">
        <f>SUMIF($G$14:$G$36,"(c)",S14:S36)</f>
        <v>0</v>
      </c>
      <c r="S50" s="1345">
        <f>R50/$D$38</f>
        <v>0</v>
      </c>
      <c r="T50" s="1345"/>
      <c r="U50" s="1345"/>
      <c r="V50" s="621"/>
      <c r="W50" s="621"/>
      <c r="X50" s="620"/>
    </row>
    <row r="51" spans="1:24" ht="15.75">
      <c r="A51" s="619"/>
      <c r="B51" s="609"/>
      <c r="C51" s="609"/>
      <c r="D51" s="611"/>
      <c r="E51" s="609"/>
      <c r="F51" s="609"/>
      <c r="G51" s="609"/>
      <c r="H51" s="608"/>
      <c r="I51" s="608"/>
      <c r="J51" s="608"/>
      <c r="K51" s="611"/>
      <c r="L51" s="609"/>
      <c r="M51" s="609"/>
      <c r="N51" s="609"/>
      <c r="O51" s="608"/>
      <c r="P51" s="608"/>
      <c r="Q51" s="608"/>
      <c r="R51" s="611"/>
      <c r="S51" s="609"/>
      <c r="T51" s="609"/>
      <c r="U51" s="609"/>
      <c r="V51" s="608"/>
      <c r="W51" s="608"/>
      <c r="X51" s="608"/>
    </row>
    <row r="52" spans="1:24" ht="15.75">
      <c r="A52" s="610"/>
      <c r="B52" s="609"/>
      <c r="C52" s="609"/>
      <c r="D52" s="611"/>
      <c r="E52" s="609"/>
      <c r="F52" s="609"/>
      <c r="G52" s="609"/>
      <c r="H52" s="608"/>
      <c r="I52" s="608"/>
      <c r="J52" s="608"/>
      <c r="K52" s="611"/>
      <c r="L52" s="609"/>
      <c r="M52" s="609"/>
      <c r="N52" s="609"/>
      <c r="O52" s="608"/>
      <c r="P52" s="608"/>
      <c r="Q52" s="608"/>
      <c r="R52" s="611"/>
      <c r="S52" s="609"/>
      <c r="T52" s="609"/>
      <c r="U52" s="609"/>
      <c r="V52" s="608"/>
      <c r="W52" s="608"/>
      <c r="X52" s="608"/>
    </row>
    <row r="53" spans="1:24" ht="15.75">
      <c r="A53" s="610"/>
      <c r="B53" s="609"/>
      <c r="C53" s="609"/>
      <c r="D53" s="618">
        <f>D39-D37</f>
        <v>61873386.689898729</v>
      </c>
      <c r="E53" s="609"/>
      <c r="F53" s="609"/>
      <c r="G53" s="609"/>
      <c r="H53" s="608"/>
      <c r="I53" s="608"/>
      <c r="J53" s="608"/>
      <c r="K53" s="618">
        <f>K39-K37</f>
        <v>60989551.165344954</v>
      </c>
      <c r="L53" s="609"/>
      <c r="M53" s="609"/>
      <c r="N53" s="609"/>
      <c r="O53" s="608"/>
      <c r="P53" s="608"/>
      <c r="Q53" s="608"/>
      <c r="R53" s="618">
        <f>R39-R37</f>
        <v>-883835.52455382794</v>
      </c>
      <c r="S53" s="609"/>
      <c r="T53" s="609"/>
      <c r="U53" s="609"/>
      <c r="V53" s="608"/>
      <c r="W53" s="608"/>
      <c r="X53" s="608"/>
    </row>
    <row r="54" spans="1:24" ht="15.75">
      <c r="A54" s="610"/>
      <c r="B54" s="609"/>
      <c r="C54" s="609"/>
      <c r="D54" s="611"/>
      <c r="E54" s="609"/>
      <c r="F54" s="609"/>
      <c r="G54" s="609"/>
      <c r="H54" s="608"/>
      <c r="I54" s="608"/>
      <c r="J54" s="608"/>
      <c r="K54" s="611"/>
      <c r="L54" s="609"/>
      <c r="M54" s="609"/>
      <c r="N54" s="609"/>
      <c r="O54" s="608"/>
      <c r="P54" s="608"/>
      <c r="Q54" s="608"/>
      <c r="R54" s="611"/>
      <c r="S54" s="609"/>
      <c r="T54" s="609"/>
      <c r="U54" s="609"/>
      <c r="V54" s="608"/>
      <c r="W54" s="608"/>
      <c r="X54" s="608"/>
    </row>
    <row r="55" spans="1:24" ht="15.75">
      <c r="A55" s="610"/>
      <c r="B55" s="609"/>
      <c r="C55" s="609"/>
      <c r="H55" s="617" t="s">
        <v>335</v>
      </c>
      <c r="I55" s="609" t="s">
        <v>341</v>
      </c>
      <c r="J55" s="609"/>
      <c r="O55" s="617" t="s">
        <v>335</v>
      </c>
      <c r="P55" s="609" t="s">
        <v>341</v>
      </c>
      <c r="Q55" s="609"/>
      <c r="V55" s="617" t="s">
        <v>335</v>
      </c>
      <c r="W55" s="609" t="s">
        <v>341</v>
      </c>
      <c r="X55" s="609"/>
    </row>
    <row r="56" spans="1:24" ht="15.75">
      <c r="A56" s="610"/>
      <c r="B56" s="614" t="s">
        <v>342</v>
      </c>
      <c r="C56" s="609"/>
      <c r="H56" s="613">
        <v>3452596.2461999999</v>
      </c>
      <c r="I56" s="613">
        <f>H56</f>
        <v>3452596.2461999999</v>
      </c>
      <c r="J56" s="615">
        <v>555</v>
      </c>
      <c r="O56" s="613">
        <v>3452596.2461999999</v>
      </c>
      <c r="P56" s="613">
        <f>O56</f>
        <v>3452596.2461999999</v>
      </c>
      <c r="Q56" s="615">
        <v>555</v>
      </c>
      <c r="V56" s="613">
        <v>3452596.2461999999</v>
      </c>
      <c r="W56" s="613">
        <f>V56</f>
        <v>3452596.2461999999</v>
      </c>
      <c r="X56" s="615">
        <v>555</v>
      </c>
    </row>
    <row r="57" spans="1:24" ht="15.75">
      <c r="A57" s="610"/>
      <c r="B57" s="614" t="s">
        <v>343</v>
      </c>
      <c r="C57" s="609"/>
      <c r="H57" s="613">
        <v>1463327.9329247547</v>
      </c>
      <c r="I57" s="613"/>
      <c r="J57" s="616"/>
      <c r="O57" s="613">
        <v>1463327.9329247547</v>
      </c>
      <c r="P57" s="613"/>
      <c r="Q57" s="616"/>
      <c r="V57" s="613">
        <v>1463327.9329247547</v>
      </c>
      <c r="W57" s="613"/>
      <c r="X57" s="616"/>
    </row>
    <row r="58" spans="1:24" ht="15.75">
      <c r="A58" s="610"/>
      <c r="B58" s="614" t="s">
        <v>344</v>
      </c>
      <c r="C58" s="609"/>
      <c r="H58" s="613">
        <v>0</v>
      </c>
      <c r="I58" s="613">
        <f>H58</f>
        <v>0</v>
      </c>
      <c r="J58" s="615"/>
      <c r="O58" s="613">
        <v>0</v>
      </c>
      <c r="P58" s="613">
        <f>O58</f>
        <v>0</v>
      </c>
      <c r="Q58" s="615"/>
      <c r="V58" s="613">
        <v>0</v>
      </c>
      <c r="W58" s="613">
        <f>V58</f>
        <v>0</v>
      </c>
      <c r="X58" s="615"/>
    </row>
    <row r="59" spans="1:24" ht="15.75">
      <c r="A59" s="610"/>
      <c r="B59" s="614" t="s">
        <v>345</v>
      </c>
      <c r="C59" s="609"/>
      <c r="H59" s="613">
        <v>0</v>
      </c>
      <c r="I59" s="613">
        <f>H59</f>
        <v>0</v>
      </c>
      <c r="J59" s="615">
        <v>565</v>
      </c>
      <c r="O59" s="613">
        <v>0</v>
      </c>
      <c r="P59" s="613">
        <f>O59</f>
        <v>0</v>
      </c>
      <c r="Q59" s="615">
        <v>565</v>
      </c>
      <c r="V59" s="613">
        <v>0</v>
      </c>
      <c r="W59" s="613">
        <f>V59</f>
        <v>0</v>
      </c>
      <c r="X59" s="615">
        <v>565</v>
      </c>
    </row>
    <row r="60" spans="1:24" ht="15.75">
      <c r="A60" s="610"/>
      <c r="B60" s="614" t="s">
        <v>346</v>
      </c>
      <c r="C60" s="609"/>
      <c r="H60" s="613">
        <v>0</v>
      </c>
      <c r="I60" s="613"/>
      <c r="J60" s="616"/>
      <c r="O60" s="613">
        <v>0</v>
      </c>
      <c r="P60" s="613"/>
      <c r="Q60" s="616"/>
      <c r="V60" s="613">
        <v>0</v>
      </c>
      <c r="W60" s="613"/>
      <c r="X60" s="616"/>
    </row>
    <row r="61" spans="1:24" ht="15.75">
      <c r="A61" s="610"/>
      <c r="B61" s="614" t="s">
        <v>347</v>
      </c>
      <c r="C61" s="609"/>
      <c r="H61" s="613">
        <v>0</v>
      </c>
      <c r="I61" s="613">
        <f>H61</f>
        <v>0</v>
      </c>
      <c r="J61" s="615">
        <v>555</v>
      </c>
      <c r="O61" s="613">
        <v>0</v>
      </c>
      <c r="P61" s="613">
        <f>O61</f>
        <v>0</v>
      </c>
      <c r="Q61" s="615">
        <v>555</v>
      </c>
      <c r="V61" s="613">
        <v>0</v>
      </c>
      <c r="W61" s="613">
        <f>V61</f>
        <v>0</v>
      </c>
      <c r="X61" s="615">
        <v>555</v>
      </c>
    </row>
    <row r="62" spans="1:24" ht="15.75">
      <c r="A62" s="610"/>
      <c r="B62" s="614" t="s">
        <v>348</v>
      </c>
      <c r="C62" s="609"/>
      <c r="H62" s="613">
        <v>-383938.02536333335</v>
      </c>
      <c r="I62" s="613">
        <f>H62</f>
        <v>-383938.02536333335</v>
      </c>
      <c r="J62" s="615">
        <v>547</v>
      </c>
      <c r="O62" s="613">
        <v>-383938.02536333335</v>
      </c>
      <c r="P62" s="613">
        <f>O62</f>
        <v>-383938.02536333335</v>
      </c>
      <c r="Q62" s="615">
        <v>547</v>
      </c>
      <c r="V62" s="613">
        <v>-383938.02536333335</v>
      </c>
      <c r="W62" s="613">
        <f>V62</f>
        <v>-383938.02536333335</v>
      </c>
      <c r="X62" s="615">
        <v>547</v>
      </c>
    </row>
    <row r="63" spans="1:24" ht="15.75">
      <c r="A63" s="610"/>
      <c r="B63" s="614" t="s">
        <v>349</v>
      </c>
      <c r="C63" s="609"/>
      <c r="H63" s="613">
        <v>-526341.43936893193</v>
      </c>
      <c r="I63" s="613">
        <f>H63</f>
        <v>-526341.43936893193</v>
      </c>
      <c r="J63" s="615">
        <v>547</v>
      </c>
      <c r="O63" s="613">
        <v>-526341.43936893193</v>
      </c>
      <c r="P63" s="613">
        <f>O63</f>
        <v>-526341.43936893193</v>
      </c>
      <c r="Q63" s="615">
        <v>547</v>
      </c>
      <c r="V63" s="613">
        <v>-526341.43936893193</v>
      </c>
      <c r="W63" s="613">
        <f>V63</f>
        <v>-526341.43936893193</v>
      </c>
      <c r="X63" s="615">
        <v>547</v>
      </c>
    </row>
    <row r="64" spans="1:24" ht="15.75">
      <c r="A64" s="610"/>
      <c r="B64" s="614" t="s">
        <v>350</v>
      </c>
      <c r="C64" s="609"/>
      <c r="H64" s="613">
        <v>2811894.7387587558</v>
      </c>
      <c r="I64" s="613"/>
      <c r="J64" s="615"/>
      <c r="O64" s="613">
        <v>2811894.7387587558</v>
      </c>
      <c r="P64" s="613"/>
      <c r="Q64" s="615"/>
      <c r="V64" s="613">
        <v>2811894.7387587558</v>
      </c>
      <c r="W64" s="613"/>
      <c r="X64" s="615"/>
    </row>
    <row r="65" spans="1:24" ht="15.75">
      <c r="A65" s="610"/>
      <c r="B65" s="614" t="s">
        <v>351</v>
      </c>
      <c r="C65" s="609"/>
      <c r="H65" s="613">
        <v>0</v>
      </c>
      <c r="I65" s="613"/>
      <c r="J65" s="615"/>
      <c r="O65" s="613">
        <v>0</v>
      </c>
      <c r="P65" s="613"/>
      <c r="Q65" s="615"/>
      <c r="V65" s="613">
        <v>0</v>
      </c>
      <c r="W65" s="613"/>
      <c r="X65" s="615"/>
    </row>
    <row r="66" spans="1:24" ht="15.75">
      <c r="A66" s="610"/>
      <c r="B66" s="614" t="s">
        <v>352</v>
      </c>
      <c r="C66" s="609"/>
      <c r="H66" s="613">
        <v>489505.00000000006</v>
      </c>
      <c r="I66" s="613">
        <f>H66</f>
        <v>489505.00000000006</v>
      </c>
      <c r="J66" s="615">
        <v>501</v>
      </c>
      <c r="O66" s="613">
        <v>489505.00000000006</v>
      </c>
      <c r="P66" s="613">
        <f>O66</f>
        <v>489505.00000000006</v>
      </c>
      <c r="Q66" s="615">
        <v>501</v>
      </c>
      <c r="V66" s="613">
        <v>489505.00000000006</v>
      </c>
      <c r="W66" s="613">
        <f>V66</f>
        <v>489505.00000000006</v>
      </c>
      <c r="X66" s="615">
        <v>501</v>
      </c>
    </row>
    <row r="67" spans="1:24" ht="15.75">
      <c r="A67" s="610"/>
      <c r="B67" s="614" t="s">
        <v>353</v>
      </c>
      <c r="C67" s="609"/>
      <c r="H67" s="613">
        <v>259589.39655</v>
      </c>
      <c r="I67" s="613"/>
      <c r="J67" s="615"/>
      <c r="O67" s="613">
        <v>259589.39655</v>
      </c>
      <c r="P67" s="613"/>
      <c r="Q67" s="615"/>
      <c r="V67" s="613">
        <v>259589.39655</v>
      </c>
      <c r="W67" s="613"/>
      <c r="X67" s="615"/>
    </row>
    <row r="68" spans="1:24" ht="15.75">
      <c r="A68" s="610"/>
      <c r="B68" s="614" t="s">
        <v>354</v>
      </c>
      <c r="C68" s="609"/>
      <c r="H68" s="613">
        <v>149383.08152163043</v>
      </c>
      <c r="I68" s="613">
        <f>H68</f>
        <v>149383.08152163043</v>
      </c>
      <c r="J68" s="615" t="s">
        <v>165</v>
      </c>
      <c r="O68" s="613">
        <v>149383.08152163043</v>
      </c>
      <c r="P68" s="613">
        <f>O68</f>
        <v>149383.08152163043</v>
      </c>
      <c r="Q68" s="615" t="s">
        <v>165</v>
      </c>
      <c r="V68" s="613">
        <v>149383.08152163043</v>
      </c>
      <c r="W68" s="613">
        <f>V68</f>
        <v>149383.08152163043</v>
      </c>
      <c r="X68" s="615" t="s">
        <v>165</v>
      </c>
    </row>
    <row r="69" spans="1:24" ht="15.75">
      <c r="A69" s="610"/>
      <c r="B69" s="614" t="s">
        <v>355</v>
      </c>
      <c r="C69" s="609"/>
      <c r="H69" s="613">
        <v>683099.07694053638</v>
      </c>
      <c r="I69" s="613"/>
      <c r="J69" s="615"/>
      <c r="O69" s="613">
        <v>683099.07694053638</v>
      </c>
      <c r="P69" s="613"/>
      <c r="Q69" s="615"/>
      <c r="V69" s="613">
        <v>683099.07694053638</v>
      </c>
      <c r="W69" s="613"/>
      <c r="X69" s="615"/>
    </row>
    <row r="70" spans="1:24" ht="15.75">
      <c r="A70" s="610"/>
      <c r="B70" s="614" t="s">
        <v>356</v>
      </c>
      <c r="C70" s="609"/>
      <c r="H70" s="613">
        <v>411382.53289013472</v>
      </c>
      <c r="I70" s="613">
        <f>H70</f>
        <v>411382.53289013472</v>
      </c>
      <c r="J70" s="615" t="s">
        <v>357</v>
      </c>
      <c r="O70" s="613">
        <v>411382.53289013472</v>
      </c>
      <c r="P70" s="613">
        <f>O70</f>
        <v>411382.53289013472</v>
      </c>
      <c r="Q70" s="615" t="s">
        <v>357</v>
      </c>
      <c r="V70" s="613">
        <v>411382.53289013472</v>
      </c>
      <c r="W70" s="613">
        <f>V70</f>
        <v>411382.53289013472</v>
      </c>
      <c r="X70" s="615" t="s">
        <v>357</v>
      </c>
    </row>
    <row r="71" spans="1:24" ht="15.75">
      <c r="A71" s="610"/>
      <c r="B71" s="614" t="s">
        <v>358</v>
      </c>
      <c r="C71" s="609"/>
      <c r="H71" s="613">
        <v>4484444.3378381692</v>
      </c>
      <c r="I71" s="613"/>
      <c r="J71" s="615"/>
      <c r="O71" s="613">
        <v>4484444.3378381692</v>
      </c>
      <c r="P71" s="613"/>
      <c r="Q71" s="615"/>
      <c r="V71" s="613">
        <v>4484444.3378381692</v>
      </c>
      <c r="W71" s="613"/>
      <c r="X71" s="615"/>
    </row>
    <row r="72" spans="1:24" ht="15.75">
      <c r="A72" s="610"/>
      <c r="B72" s="614" t="s">
        <v>359</v>
      </c>
      <c r="C72" s="609"/>
      <c r="H72" s="613">
        <v>6939287.0927763889</v>
      </c>
      <c r="I72" s="613">
        <f>H72</f>
        <v>6939287.0927763889</v>
      </c>
      <c r="J72" s="615">
        <v>555</v>
      </c>
      <c r="O72" s="613">
        <v>6939287.0927763889</v>
      </c>
      <c r="P72" s="613">
        <f>O72</f>
        <v>6939287.0927763889</v>
      </c>
      <c r="Q72" s="615">
        <v>555</v>
      </c>
      <c r="V72" s="613">
        <v>6939287.0927763889</v>
      </c>
      <c r="W72" s="613">
        <f>V72</f>
        <v>6939287.0927763889</v>
      </c>
      <c r="X72" s="615">
        <v>555</v>
      </c>
    </row>
    <row r="73" spans="1:24" ht="15.75">
      <c r="A73" s="610"/>
      <c r="B73" s="614"/>
      <c r="C73" s="609"/>
      <c r="H73" s="613">
        <f>SUM(H56:H72)</f>
        <v>20234229.971668106</v>
      </c>
      <c r="I73" s="613">
        <f>SUM(I56:I72)</f>
        <v>10531874.488655888</v>
      </c>
      <c r="J73" s="609"/>
      <c r="O73" s="613">
        <f>SUM(O56:O72)</f>
        <v>20234229.971668106</v>
      </c>
      <c r="P73" s="613">
        <f>SUM(P56:P72)</f>
        <v>10531874.488655888</v>
      </c>
      <c r="Q73" s="609"/>
      <c r="V73" s="613">
        <f>SUM(V56:V72)</f>
        <v>20234229.971668106</v>
      </c>
      <c r="W73" s="613">
        <f>SUM(W56:W72)</f>
        <v>10531874.488655888</v>
      </c>
      <c r="X73" s="609"/>
    </row>
    <row r="74" spans="1:24" ht="15.75">
      <c r="A74" s="610"/>
      <c r="B74" s="609"/>
      <c r="C74" s="609"/>
      <c r="D74" s="612"/>
      <c r="E74" s="609"/>
      <c r="F74" s="609"/>
      <c r="G74" s="609"/>
      <c r="H74" s="608">
        <f>H73-D33</f>
        <v>0</v>
      </c>
      <c r="I74" s="608"/>
      <c r="J74" s="608"/>
      <c r="K74" s="612"/>
      <c r="L74" s="609"/>
      <c r="M74" s="609"/>
      <c r="N74" s="609"/>
      <c r="O74" s="608">
        <f>O73-K33</f>
        <v>0</v>
      </c>
      <c r="P74" s="608"/>
      <c r="Q74" s="608"/>
      <c r="R74" s="612"/>
      <c r="S74" s="609"/>
      <c r="T74" s="609"/>
      <c r="U74" s="609"/>
      <c r="V74" s="608">
        <f>V73-R33</f>
        <v>20234229.971668106</v>
      </c>
      <c r="W74" s="608"/>
      <c r="X74" s="608"/>
    </row>
    <row r="75" spans="1:24" ht="15.75">
      <c r="A75" s="610"/>
      <c r="B75" s="609"/>
      <c r="C75" s="609"/>
      <c r="D75" s="611"/>
      <c r="E75" s="609"/>
      <c r="F75" s="609"/>
      <c r="G75" s="609"/>
      <c r="H75" s="608">
        <f>H56+H59+H61+H62+H63+H66+H68+H70+H72</f>
        <v>10531874.488655888</v>
      </c>
      <c r="I75" s="608"/>
      <c r="J75" s="608"/>
      <c r="K75" s="611"/>
      <c r="L75" s="609"/>
      <c r="M75" s="609"/>
      <c r="N75" s="609"/>
      <c r="O75" s="608"/>
      <c r="P75" s="608"/>
      <c r="Q75" s="608"/>
      <c r="R75" s="611"/>
      <c r="S75" s="609"/>
      <c r="T75" s="609"/>
      <c r="U75" s="609"/>
      <c r="V75" s="608"/>
      <c r="W75" s="608"/>
      <c r="X75" s="608"/>
    </row>
    <row r="76" spans="1:24" ht="15.75">
      <c r="A76" s="610"/>
      <c r="B76" s="609"/>
      <c r="C76" s="609"/>
      <c r="D76" s="611"/>
      <c r="E76" s="609"/>
      <c r="F76" s="609"/>
      <c r="G76" s="609"/>
      <c r="H76" s="608">
        <f>H57+H67+H69+H71+H64</f>
        <v>9702355.4830122162</v>
      </c>
      <c r="I76" s="608"/>
      <c r="J76" s="608"/>
      <c r="K76" s="611"/>
      <c r="L76" s="609"/>
      <c r="M76" s="609"/>
      <c r="N76" s="609"/>
      <c r="O76" s="608"/>
      <c r="P76" s="608"/>
      <c r="Q76" s="608"/>
      <c r="R76" s="611"/>
      <c r="S76" s="609"/>
      <c r="T76" s="609"/>
      <c r="U76" s="609"/>
      <c r="V76" s="608"/>
      <c r="W76" s="608"/>
      <c r="X76" s="608"/>
    </row>
    <row r="77" spans="1:24" ht="15.75">
      <c r="A77" s="610"/>
      <c r="B77" s="609"/>
      <c r="C77" s="609"/>
      <c r="D77" s="609"/>
      <c r="E77" s="609"/>
      <c r="F77" s="609"/>
      <c r="G77" s="609"/>
      <c r="H77" s="608">
        <f>SUM(H74:H76)</f>
        <v>20234229.971668102</v>
      </c>
      <c r="I77" s="608"/>
      <c r="J77" s="608"/>
      <c r="K77" s="609"/>
      <c r="L77" s="609"/>
      <c r="M77" s="609"/>
      <c r="N77" s="609"/>
      <c r="O77" s="608"/>
      <c r="P77" s="608"/>
      <c r="Q77" s="608"/>
      <c r="R77" s="609"/>
      <c r="S77" s="609"/>
      <c r="T77" s="609"/>
      <c r="U77" s="609"/>
      <c r="V77" s="608"/>
      <c r="W77" s="608"/>
      <c r="X77" s="608"/>
    </row>
    <row r="78" spans="1:24" ht="15.75">
      <c r="A78" s="610"/>
      <c r="B78" s="609"/>
      <c r="C78" s="609"/>
      <c r="D78" s="609"/>
      <c r="E78" s="609"/>
      <c r="F78" s="609"/>
      <c r="G78" s="609"/>
      <c r="H78" s="608"/>
      <c r="I78" s="608"/>
      <c r="J78" s="608"/>
      <c r="K78" s="609"/>
      <c r="L78" s="609"/>
      <c r="M78" s="609"/>
      <c r="N78" s="609"/>
      <c r="O78" s="608"/>
      <c r="P78" s="608"/>
      <c r="Q78" s="608"/>
      <c r="R78" s="609"/>
      <c r="S78" s="609"/>
      <c r="T78" s="609"/>
      <c r="U78" s="609"/>
      <c r="V78" s="608"/>
      <c r="W78" s="608"/>
      <c r="X78" s="608"/>
    </row>
    <row r="79" spans="1:24" ht="15.75">
      <c r="A79" s="610"/>
      <c r="B79" s="609"/>
      <c r="C79" s="609"/>
      <c r="D79" s="609"/>
      <c r="E79" s="609"/>
      <c r="F79" s="609"/>
      <c r="G79" s="609"/>
      <c r="H79" s="608"/>
      <c r="I79" s="608"/>
      <c r="J79" s="608"/>
      <c r="K79" s="609"/>
      <c r="L79" s="609"/>
      <c r="M79" s="609"/>
      <c r="N79" s="609"/>
      <c r="O79" s="608"/>
      <c r="P79" s="608"/>
      <c r="Q79" s="608"/>
      <c r="R79" s="609"/>
      <c r="S79" s="609"/>
      <c r="T79" s="609"/>
      <c r="U79" s="609"/>
      <c r="V79" s="608"/>
      <c r="W79" s="608"/>
      <c r="X79" s="608"/>
    </row>
    <row r="80" spans="1:24" ht="15.75">
      <c r="A80" s="610"/>
      <c r="B80" s="609"/>
      <c r="C80" s="609"/>
      <c r="D80" s="609"/>
      <c r="E80" s="609"/>
      <c r="F80" s="609"/>
      <c r="G80" s="609"/>
      <c r="H80" s="608"/>
      <c r="I80" s="608"/>
      <c r="J80" s="608"/>
      <c r="K80" s="609"/>
      <c r="L80" s="609"/>
      <c r="M80" s="609"/>
      <c r="N80" s="609"/>
      <c r="O80" s="608"/>
      <c r="P80" s="608"/>
      <c r="Q80" s="608"/>
      <c r="R80" s="609"/>
      <c r="S80" s="609"/>
      <c r="T80" s="609"/>
      <c r="U80" s="609"/>
      <c r="V80" s="608"/>
      <c r="W80" s="608"/>
      <c r="X80" s="608"/>
    </row>
    <row r="81" spans="1:24" ht="15.75">
      <c r="A81" s="610"/>
      <c r="B81" s="609"/>
      <c r="C81" s="609"/>
      <c r="D81" s="609"/>
      <c r="E81" s="609"/>
      <c r="F81" s="609"/>
      <c r="G81" s="609"/>
      <c r="H81" s="608"/>
      <c r="I81" s="608"/>
      <c r="J81" s="608"/>
      <c r="K81" s="609"/>
      <c r="L81" s="609"/>
      <c r="M81" s="609"/>
      <c r="N81" s="609"/>
      <c r="O81" s="608"/>
      <c r="P81" s="608"/>
      <c r="Q81" s="608"/>
      <c r="R81" s="609"/>
      <c r="S81" s="609"/>
      <c r="T81" s="609"/>
      <c r="U81" s="609"/>
      <c r="V81" s="608"/>
      <c r="W81" s="608"/>
      <c r="X81" s="608"/>
    </row>
    <row r="82" spans="1:24" ht="15.75">
      <c r="A82" s="610"/>
      <c r="B82" s="609"/>
      <c r="C82" s="609"/>
      <c r="D82" s="609"/>
      <c r="E82" s="609"/>
      <c r="F82" s="609"/>
      <c r="G82" s="609"/>
      <c r="H82" s="608"/>
      <c r="I82" s="608"/>
      <c r="J82" s="608"/>
      <c r="K82" s="609"/>
      <c r="L82" s="609"/>
      <c r="M82" s="609"/>
      <c r="N82" s="609"/>
      <c r="O82" s="608"/>
      <c r="P82" s="608"/>
      <c r="Q82" s="608"/>
      <c r="R82" s="609"/>
      <c r="S82" s="609"/>
      <c r="T82" s="609"/>
      <c r="U82" s="609"/>
      <c r="V82" s="608"/>
      <c r="W82" s="608"/>
      <c r="X82" s="608"/>
    </row>
    <row r="83" spans="1:24" ht="15.75">
      <c r="B83" s="609"/>
      <c r="C83" s="609"/>
      <c r="D83" s="609"/>
      <c r="E83" s="609"/>
      <c r="F83" s="609"/>
      <c r="G83" s="609"/>
      <c r="H83" s="608"/>
      <c r="I83" s="608"/>
      <c r="J83" s="608"/>
      <c r="K83" s="609"/>
      <c r="L83" s="609"/>
      <c r="M83" s="609"/>
      <c r="N83" s="609"/>
      <c r="O83" s="608"/>
      <c r="P83" s="608"/>
      <c r="Q83" s="608"/>
      <c r="R83" s="609"/>
      <c r="S83" s="609"/>
      <c r="T83" s="609"/>
      <c r="U83" s="609"/>
      <c r="V83" s="608"/>
      <c r="W83" s="608"/>
      <c r="X83" s="608"/>
    </row>
    <row r="84" spans="1:24" ht="15.75">
      <c r="B84" s="609"/>
      <c r="C84" s="609"/>
      <c r="D84" s="609"/>
      <c r="E84" s="609"/>
      <c r="F84" s="609"/>
      <c r="G84" s="609"/>
      <c r="H84" s="608"/>
      <c r="I84" s="608"/>
      <c r="J84" s="608"/>
      <c r="K84" s="609"/>
      <c r="L84" s="609"/>
      <c r="M84" s="609"/>
      <c r="N84" s="609"/>
      <c r="O84" s="608"/>
      <c r="P84" s="608"/>
      <c r="Q84" s="608"/>
      <c r="R84" s="609"/>
      <c r="S84" s="609"/>
      <c r="T84" s="609"/>
      <c r="U84" s="609"/>
      <c r="V84" s="608"/>
      <c r="W84" s="608"/>
      <c r="X84" s="608"/>
    </row>
  </sheetData>
  <mergeCells count="15">
    <mergeCell ref="T37:U37"/>
    <mergeCell ref="S47:U47"/>
    <mergeCell ref="S48:U48"/>
    <mergeCell ref="S49:U49"/>
    <mergeCell ref="S50:U50"/>
    <mergeCell ref="F37:G37"/>
    <mergeCell ref="E47:G47"/>
    <mergeCell ref="E48:G48"/>
    <mergeCell ref="E49:G49"/>
    <mergeCell ref="E50:G50"/>
    <mergeCell ref="M37:N37"/>
    <mergeCell ref="L47:N47"/>
    <mergeCell ref="L48:N48"/>
    <mergeCell ref="L49:N49"/>
    <mergeCell ref="L50:N50"/>
  </mergeCells>
  <printOptions horizontalCentered="1"/>
  <pageMargins left="0.25" right="0.25" top="0.72" bottom="0.71" header="0.5" footer="0.28000000000000003"/>
  <pageSetup paperSize="17" scale="58" orientation="landscape" verticalDpi="300" r:id="rId1"/>
  <headerFooter alignWithMargins="0">
    <oddHeader xml:space="preserve">&amp;L&amp;"Helv,Bold"&amp;12Adapted from Attachment F to 2011 GRC Accounting Instructions&amp;R&amp;"Helv,Bold"&amp;10
</oddHeader>
    <oddFooter xml:space="preserve">&amp;R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B71"/>
  <sheetViews>
    <sheetView workbookViewId="0">
      <pane xSplit="3" ySplit="6" topLeftCell="D7" activePane="bottomRight" state="frozen"/>
      <selection activeCell="D14" sqref="D14"/>
      <selection pane="topRight" activeCell="D14" sqref="D14"/>
      <selection pane="bottomLeft" activeCell="D14" sqref="D14"/>
      <selection pane="bottomRight" activeCell="D14" sqref="D14"/>
    </sheetView>
  </sheetViews>
  <sheetFormatPr defaultRowHeight="12.75"/>
  <cols>
    <col min="1" max="1" width="4.7109375" style="339" bestFit="1" customWidth="1"/>
    <col min="2" max="2" width="42.28515625" style="339" customWidth="1"/>
    <col min="3" max="3" width="2.7109375" style="339" customWidth="1"/>
    <col min="4" max="4" width="16.5703125" style="339" bestFit="1" customWidth="1"/>
    <col min="5" max="5" width="12" style="339" bestFit="1" customWidth="1"/>
    <col min="6" max="6" width="16.5703125" style="338" bestFit="1" customWidth="1"/>
    <col min="7" max="7" width="12" style="338" bestFit="1" customWidth="1"/>
    <col min="8" max="8" width="16.28515625" style="339" customWidth="1"/>
    <col min="9" max="9" width="14" style="338" customWidth="1"/>
    <col min="10" max="10" width="14.28515625" style="338" bestFit="1" customWidth="1"/>
    <col min="11" max="11" width="2.85546875" style="339" customWidth="1"/>
    <col min="12" max="12" width="5" style="339" customWidth="1"/>
    <col min="13" max="13" width="18.85546875" style="341" bestFit="1" customWidth="1"/>
    <col min="14" max="14" width="15.5703125" style="339" customWidth="1"/>
    <col min="15" max="15" width="16.85546875" style="339" bestFit="1" customWidth="1"/>
    <col min="16" max="16" width="12.85546875" style="339" customWidth="1"/>
    <col min="17" max="17" width="9.140625" style="339" customWidth="1"/>
    <col min="18" max="18" width="46.85546875" style="339" bestFit="1" customWidth="1"/>
    <col min="19" max="19" width="16.5703125" style="339" bestFit="1" customWidth="1"/>
    <col min="20" max="16384" width="9.140625" style="339"/>
  </cols>
  <sheetData>
    <row r="1" spans="1:28">
      <c r="J1" s="507"/>
    </row>
    <row r="2" spans="1:28" ht="15.75">
      <c r="A2" s="404" t="s">
        <v>61</v>
      </c>
      <c r="B2" s="404"/>
      <c r="C2" s="404"/>
      <c r="D2" s="404"/>
      <c r="E2" s="404"/>
      <c r="F2" s="405"/>
      <c r="G2" s="405"/>
      <c r="H2" s="404"/>
      <c r="I2" s="405"/>
      <c r="J2" s="405"/>
    </row>
    <row r="3" spans="1:28" ht="15.75">
      <c r="A3" s="404" t="s">
        <v>522</v>
      </c>
      <c r="B3" s="404"/>
      <c r="C3" s="404"/>
      <c r="D3" s="404"/>
      <c r="E3" s="404"/>
      <c r="F3" s="405"/>
      <c r="G3" s="405"/>
      <c r="H3" s="404"/>
      <c r="I3" s="405"/>
      <c r="J3" s="405"/>
    </row>
    <row r="4" spans="1:28" ht="15.75">
      <c r="A4" s="404" t="s">
        <v>933</v>
      </c>
      <c r="B4" s="404"/>
      <c r="C4" s="404"/>
      <c r="D4" s="404"/>
      <c r="E4" s="404"/>
      <c r="F4" s="405"/>
      <c r="G4" s="405"/>
      <c r="H4" s="404"/>
      <c r="I4" s="405"/>
      <c r="J4" s="405"/>
    </row>
    <row r="6" spans="1:28" ht="50.25" customHeight="1">
      <c r="A6" s="413"/>
      <c r="B6" s="433" t="s">
        <v>202</v>
      </c>
      <c r="C6" s="414"/>
      <c r="D6" s="406" t="s">
        <v>932</v>
      </c>
      <c r="E6" s="407"/>
      <c r="F6" s="406" t="s">
        <v>516</v>
      </c>
      <c r="G6" s="407"/>
      <c r="H6" s="408" t="s">
        <v>515</v>
      </c>
      <c r="I6" s="408"/>
      <c r="J6" s="409"/>
    </row>
    <row r="7" spans="1:28" ht="15.75">
      <c r="A7" s="354"/>
      <c r="B7" s="547"/>
      <c r="C7" s="355"/>
      <c r="D7" s="364"/>
      <c r="E7" s="359"/>
      <c r="F7" s="376"/>
      <c r="G7" s="377"/>
      <c r="H7" s="364"/>
      <c r="I7" s="342"/>
      <c r="J7" s="395"/>
    </row>
    <row r="8" spans="1:28">
      <c r="A8" s="356" t="s">
        <v>205</v>
      </c>
      <c r="B8" s="434"/>
      <c r="C8" s="357"/>
      <c r="D8" s="367"/>
      <c r="E8" s="368"/>
      <c r="F8" s="367"/>
      <c r="G8" s="389"/>
      <c r="H8" s="364"/>
      <c r="I8" s="396"/>
      <c r="J8" s="377"/>
      <c r="K8" s="340"/>
      <c r="L8" s="340"/>
      <c r="M8" s="343"/>
      <c r="N8" s="340"/>
      <c r="O8" s="340"/>
      <c r="P8" s="340"/>
      <c r="Q8" s="340"/>
      <c r="S8" s="340"/>
      <c r="T8" s="340"/>
      <c r="U8" s="340"/>
      <c r="V8" s="340"/>
      <c r="W8" s="340"/>
      <c r="X8" s="340"/>
      <c r="Y8" s="340"/>
      <c r="Z8" s="340"/>
      <c r="AA8" s="340"/>
      <c r="AB8" s="340"/>
    </row>
    <row r="9" spans="1:28">
      <c r="A9" s="356">
        <v>3</v>
      </c>
      <c r="B9" s="435" t="s">
        <v>207</v>
      </c>
      <c r="C9" s="358"/>
      <c r="D9" s="369">
        <f>'[104]CTM-3 Ex A-1'!D4</f>
        <v>279080170.51820624</v>
      </c>
      <c r="E9" s="370"/>
      <c r="F9" s="390">
        <f>'A-1 2011 GRC Compl Less Prop Tx'!K7</f>
        <v>305100736.36216122</v>
      </c>
      <c r="G9" s="391"/>
      <c r="H9" s="390">
        <f>D9-F9</f>
        <v>-26020565.84395498</v>
      </c>
      <c r="I9" s="396"/>
      <c r="J9" s="377"/>
      <c r="K9" s="340"/>
      <c r="L9" s="340"/>
      <c r="M9" s="340"/>
      <c r="N9" s="340"/>
      <c r="O9" s="340"/>
      <c r="P9" s="340"/>
      <c r="Q9" s="340"/>
      <c r="R9" s="340"/>
      <c r="S9" s="340"/>
      <c r="T9" s="340"/>
    </row>
    <row r="10" spans="1:28">
      <c r="A10" s="356">
        <v>4</v>
      </c>
      <c r="B10" s="435" t="s">
        <v>208</v>
      </c>
      <c r="C10" s="358"/>
      <c r="D10" s="416">
        <f>'[104]CTM-3 Ex A-1'!D5</f>
        <v>91760898.563750044</v>
      </c>
      <c r="E10" s="417"/>
      <c r="F10" s="418">
        <f>'A-1 2011 GRC Compl Less Prop Tx'!K8</f>
        <v>94699227.839500055</v>
      </c>
      <c r="G10" s="419"/>
      <c r="H10" s="418">
        <f t="shared" ref="H10:H11" si="0">D10-F10</f>
        <v>-2938329.2757500112</v>
      </c>
      <c r="I10" s="344"/>
      <c r="J10" s="377"/>
      <c r="K10" s="340"/>
      <c r="L10" s="340"/>
      <c r="M10" s="340"/>
      <c r="N10" s="340"/>
      <c r="O10" s="340"/>
      <c r="P10" s="340"/>
      <c r="Q10" s="340"/>
      <c r="R10" s="340"/>
      <c r="S10" s="340"/>
      <c r="T10" s="340"/>
    </row>
    <row r="11" spans="1:28">
      <c r="A11" s="356">
        <v>5</v>
      </c>
      <c r="B11" s="435" t="s">
        <v>209</v>
      </c>
      <c r="C11" s="358"/>
      <c r="D11" s="416">
        <f>'[104]CTM-3 Ex A-1'!D6</f>
        <v>2217843121.2989659</v>
      </c>
      <c r="E11" s="417"/>
      <c r="F11" s="418">
        <f>'A-1 2011 GRC Compl Less Prop Tx'!K9</f>
        <v>2025749041.2334979</v>
      </c>
      <c r="G11" s="419"/>
      <c r="H11" s="418">
        <f t="shared" si="0"/>
        <v>192094080.06546807</v>
      </c>
      <c r="I11" s="344"/>
      <c r="J11" s="377"/>
      <c r="K11" s="340"/>
      <c r="L11" s="340"/>
      <c r="M11" s="339"/>
      <c r="N11" s="340"/>
      <c r="O11" s="340"/>
      <c r="P11" s="340"/>
      <c r="Q11" s="340"/>
      <c r="R11" s="340"/>
      <c r="S11" s="340"/>
      <c r="T11" s="340"/>
    </row>
    <row r="12" spans="1:28" ht="13.5" thickBot="1">
      <c r="A12" s="356">
        <v>6</v>
      </c>
      <c r="B12" s="340"/>
      <c r="C12" s="359"/>
      <c r="D12" s="415">
        <f>SUM(D9:D11)</f>
        <v>2588684190.3809223</v>
      </c>
      <c r="E12" s="371"/>
      <c r="F12" s="415">
        <f>SUM(F9:F11)</f>
        <v>2425549005.4351592</v>
      </c>
      <c r="G12" s="392"/>
      <c r="H12" s="415">
        <f>SUM(H9:H11)</f>
        <v>163135184.94576308</v>
      </c>
      <c r="I12" s="397"/>
      <c r="J12" s="398"/>
      <c r="K12" s="340"/>
      <c r="L12" s="340"/>
      <c r="M12" s="339"/>
      <c r="N12" s="340"/>
      <c r="O12" s="340"/>
      <c r="P12" s="340"/>
      <c r="Q12" s="340"/>
      <c r="R12" s="340"/>
      <c r="S12" s="340"/>
      <c r="T12" s="340"/>
    </row>
    <row r="13" spans="1:28" ht="13.5" thickTop="1">
      <c r="A13" s="356">
        <v>7</v>
      </c>
      <c r="B13" s="435" t="s">
        <v>210</v>
      </c>
      <c r="C13" s="358"/>
      <c r="D13" s="372">
        <f>'[104]CTM-3 Ex A-1'!D8</f>
        <v>6.6900000000000001E-2</v>
      </c>
      <c r="E13" s="373"/>
      <c r="F13" s="372">
        <f>'A-1 2011 GRC Compl Less Prop Tx'!K11</f>
        <v>6.7099999999999993E-2</v>
      </c>
      <c r="G13" s="373"/>
      <c r="H13" s="372"/>
      <c r="I13" s="399"/>
      <c r="J13" s="398"/>
      <c r="K13" s="340"/>
      <c r="L13" s="340"/>
      <c r="M13" s="339"/>
      <c r="N13" s="340"/>
      <c r="O13" s="340"/>
      <c r="P13" s="340"/>
      <c r="Q13" s="340"/>
      <c r="R13" s="340"/>
      <c r="S13" s="340"/>
      <c r="T13" s="340"/>
    </row>
    <row r="14" spans="1:28">
      <c r="A14" s="356">
        <v>8</v>
      </c>
      <c r="B14" s="435"/>
      <c r="C14" s="358"/>
      <c r="D14" s="374"/>
      <c r="E14" s="375"/>
      <c r="F14" s="386"/>
      <c r="G14" s="387"/>
      <c r="H14" s="410" t="s">
        <v>514</v>
      </c>
      <c r="I14" s="410" t="s">
        <v>506</v>
      </c>
      <c r="J14" s="410" t="s">
        <v>507</v>
      </c>
      <c r="K14" s="340"/>
      <c r="L14" s="340"/>
      <c r="M14" s="339"/>
      <c r="N14" s="340"/>
      <c r="O14" s="340"/>
      <c r="P14" s="340"/>
      <c r="Q14" s="340"/>
      <c r="R14" s="340"/>
      <c r="S14" s="340"/>
      <c r="T14" s="340"/>
    </row>
    <row r="15" spans="1:28">
      <c r="A15" s="356">
        <v>9</v>
      </c>
      <c r="B15" s="435"/>
      <c r="C15" s="358"/>
      <c r="D15" s="376"/>
      <c r="E15" s="377"/>
      <c r="F15" s="386"/>
      <c r="G15" s="387"/>
      <c r="H15" s="364"/>
      <c r="I15" s="346"/>
      <c r="J15" s="377"/>
      <c r="K15" s="340"/>
      <c r="L15" s="340"/>
      <c r="M15" s="339"/>
      <c r="N15" s="340"/>
      <c r="O15" s="340"/>
      <c r="P15" s="340"/>
      <c r="Q15" s="340"/>
      <c r="R15" s="340"/>
      <c r="S15" s="340"/>
      <c r="T15" s="340"/>
    </row>
    <row r="16" spans="1:28">
      <c r="A16" s="356"/>
      <c r="B16" s="435"/>
      <c r="C16" s="358"/>
      <c r="D16" s="378" t="s">
        <v>509</v>
      </c>
      <c r="E16" s="379" t="s">
        <v>517</v>
      </c>
      <c r="F16" s="378" t="s">
        <v>508</v>
      </c>
      <c r="G16" s="379" t="s">
        <v>518</v>
      </c>
      <c r="H16" s="378" t="s">
        <v>519</v>
      </c>
      <c r="I16" s="400" t="s">
        <v>520</v>
      </c>
      <c r="J16" s="379" t="s">
        <v>521</v>
      </c>
      <c r="K16" s="340"/>
      <c r="L16" s="340"/>
      <c r="M16" s="340"/>
      <c r="N16" s="340"/>
      <c r="O16" s="340"/>
      <c r="P16" s="340"/>
      <c r="Q16" s="340"/>
      <c r="R16" s="340"/>
      <c r="S16" s="340"/>
      <c r="T16" s="340"/>
    </row>
    <row r="17" spans="1:20">
      <c r="A17" s="356">
        <v>10</v>
      </c>
      <c r="B17" s="436" t="s">
        <v>293</v>
      </c>
      <c r="C17" s="360" t="s">
        <v>534</v>
      </c>
      <c r="D17" s="380">
        <f>'[104]CTM-3 Ex A-1'!D12</f>
        <v>28723789.367950771</v>
      </c>
      <c r="E17" s="381">
        <f t="shared" ref="E17:E39" si="1">D17/D$43</f>
        <v>1.3735053620108206</v>
      </c>
      <c r="F17" s="380">
        <f>'A-1 2011 GRC Compl Less Prop Tx'!K14</f>
        <v>31495783.707540024</v>
      </c>
      <c r="G17" s="381">
        <f t="shared" ref="G17:G39" si="2">F17/F$43</f>
        <v>1.4896342438285426</v>
      </c>
      <c r="H17" s="380">
        <f t="shared" ref="H17:H39" si="3">D17-F17</f>
        <v>-2771994.3395892531</v>
      </c>
      <c r="I17" s="345">
        <f t="shared" ref="I17:I39" si="4">E17-G17</f>
        <v>-0.11612888181772196</v>
      </c>
      <c r="J17" s="401">
        <f>I17*$D$43</f>
        <v>-2428575.5506512648</v>
      </c>
      <c r="K17" s="340"/>
      <c r="L17" s="340"/>
      <c r="M17" s="429"/>
      <c r="N17" s="429"/>
      <c r="O17" s="340"/>
      <c r="P17" s="340"/>
      <c r="Q17" s="340"/>
      <c r="R17" s="340"/>
      <c r="S17" s="340"/>
      <c r="T17" s="340"/>
    </row>
    <row r="18" spans="1:20">
      <c r="A18" s="356">
        <v>11</v>
      </c>
      <c r="B18" s="437" t="s">
        <v>535</v>
      </c>
      <c r="C18" s="443" t="s">
        <v>371</v>
      </c>
      <c r="D18" s="420">
        <f>'[104]CTM-3 Ex A-1'!D13</f>
        <v>9444314.0214075036</v>
      </c>
      <c r="E18" s="381">
        <f t="shared" si="1"/>
        <v>0.45160531511872121</v>
      </c>
      <c r="F18" s="420">
        <f>'A-1 2011 GRC Compl Less Prop Tx'!K15</f>
        <v>9775874.1354314666</v>
      </c>
      <c r="G18" s="381">
        <f t="shared" si="2"/>
        <v>0.46236274069948713</v>
      </c>
      <c r="H18" s="420">
        <f t="shared" si="3"/>
        <v>-331560.11402396299</v>
      </c>
      <c r="I18" s="345">
        <f t="shared" si="4"/>
        <v>-1.0757425580765922E-2</v>
      </c>
      <c r="J18" s="401">
        <f t="shared" ref="J18:J39" si="5">I18*$D$43</f>
        <v>-224967.47014584392</v>
      </c>
      <c r="K18" s="340"/>
      <c r="L18" s="340"/>
      <c r="M18" s="429"/>
      <c r="N18" s="429"/>
      <c r="O18" s="340"/>
      <c r="P18" s="340"/>
      <c r="Q18" s="340"/>
      <c r="R18" s="340"/>
      <c r="S18" s="340"/>
      <c r="T18" s="340"/>
    </row>
    <row r="19" spans="1:20">
      <c r="A19" s="356">
        <v>12</v>
      </c>
      <c r="B19" s="437" t="s">
        <v>136</v>
      </c>
      <c r="C19" s="443" t="s">
        <v>371</v>
      </c>
      <c r="D19" s="420">
        <f>'[104]CTM-3 Ex A-1'!D14</f>
        <v>228267238.17677051</v>
      </c>
      <c r="E19" s="381">
        <f t="shared" si="1"/>
        <v>10.915212877762555</v>
      </c>
      <c r="F19" s="420">
        <f>'A-1 2011 GRC Compl Less Prop Tx'!K16</f>
        <v>209119631.7950272</v>
      </c>
      <c r="G19" s="381">
        <f t="shared" si="2"/>
        <v>9.8905862280262404</v>
      </c>
      <c r="H19" s="420">
        <f t="shared" si="3"/>
        <v>19147606.381743312</v>
      </c>
      <c r="I19" s="345">
        <f t="shared" si="4"/>
        <v>1.0246266497363141</v>
      </c>
      <c r="J19" s="401">
        <f t="shared" si="5"/>
        <v>21427772.240166251</v>
      </c>
      <c r="K19" s="340"/>
      <c r="L19" s="340"/>
      <c r="M19" s="429"/>
      <c r="N19" s="429"/>
      <c r="O19" s="340"/>
      <c r="P19" s="340"/>
      <c r="Q19" s="340"/>
      <c r="R19" s="340"/>
      <c r="S19" s="340"/>
      <c r="T19" s="340"/>
    </row>
    <row r="20" spans="1:20">
      <c r="A20" s="356">
        <v>13</v>
      </c>
      <c r="B20" s="340" t="s">
        <v>131</v>
      </c>
      <c r="C20" s="358" t="s">
        <v>534</v>
      </c>
      <c r="D20" s="420">
        <f>'[104]CTM-3 Ex A-1'!D15</f>
        <v>90681007.639342934</v>
      </c>
      <c r="E20" s="381">
        <f t="shared" si="1"/>
        <v>4.3361566480553639</v>
      </c>
      <c r="F20" s="420">
        <f>'A-1 2011 GRC Compl Less Prop Tx'!K17</f>
        <v>87352900.417719007</v>
      </c>
      <c r="G20" s="381">
        <f t="shared" si="2"/>
        <v>4.1314695632999108</v>
      </c>
      <c r="H20" s="420">
        <f t="shared" si="3"/>
        <v>3328107.2216239274</v>
      </c>
      <c r="I20" s="345">
        <f t="shared" si="4"/>
        <v>0.20468708475545316</v>
      </c>
      <c r="J20" s="401">
        <f t="shared" si="5"/>
        <v>4280572.0832775356</v>
      </c>
      <c r="K20" s="340"/>
      <c r="L20" s="340"/>
      <c r="M20" s="429"/>
      <c r="N20" s="429"/>
      <c r="O20" s="340"/>
      <c r="P20" s="340"/>
      <c r="Q20" s="340"/>
      <c r="R20" s="340"/>
      <c r="S20" s="340"/>
      <c r="T20" s="340"/>
    </row>
    <row r="21" spans="1:20">
      <c r="A21" s="356">
        <v>14</v>
      </c>
      <c r="B21" s="340" t="s">
        <v>132</v>
      </c>
      <c r="C21" s="358" t="s">
        <v>534</v>
      </c>
      <c r="D21" s="420">
        <f>'[104]CTM-3 Ex A-1'!D16</f>
        <v>404225621.23416913</v>
      </c>
      <c r="E21" s="381">
        <f t="shared" si="1"/>
        <v>19.329136943427468</v>
      </c>
      <c r="F21" s="420">
        <f>'A-1 2011 GRC Compl Less Prop Tx'!K18</f>
        <v>456637399.69800109</v>
      </c>
      <c r="G21" s="381">
        <f t="shared" si="2"/>
        <v>21.597262475488741</v>
      </c>
      <c r="H21" s="420">
        <f t="shared" si="3"/>
        <v>-52411778.463831961</v>
      </c>
      <c r="I21" s="345">
        <f t="shared" si="4"/>
        <v>-2.2681255320612728</v>
      </c>
      <c r="J21" s="401">
        <f t="shared" si="5"/>
        <v>-47432767.169995233</v>
      </c>
      <c r="K21" s="340"/>
      <c r="L21" s="340"/>
      <c r="M21" s="429"/>
      <c r="N21" s="429"/>
      <c r="O21" s="340"/>
      <c r="P21" s="340"/>
      <c r="Q21" s="340"/>
      <c r="R21" s="340"/>
      <c r="S21" s="340"/>
      <c r="T21" s="340"/>
    </row>
    <row r="22" spans="1:20">
      <c r="A22" s="356">
        <v>15</v>
      </c>
      <c r="B22" s="340" t="s">
        <v>133</v>
      </c>
      <c r="C22" s="358" t="s">
        <v>371</v>
      </c>
      <c r="D22" s="420">
        <f>'[104]CTM-3 Ex A-1'!D17</f>
        <v>6345838.343263601</v>
      </c>
      <c r="E22" s="381">
        <f t="shared" si="1"/>
        <v>0.3034433541923805</v>
      </c>
      <c r="F22" s="420">
        <f>'A-1 2011 GRC Compl Less Prop Tx'!K19</f>
        <v>6598333.8996130517</v>
      </c>
      <c r="G22" s="381">
        <f t="shared" si="2"/>
        <v>0.31207682337256021</v>
      </c>
      <c r="H22" s="420">
        <f t="shared" si="3"/>
        <v>-252495.55634945072</v>
      </c>
      <c r="I22" s="345">
        <f t="shared" si="4"/>
        <v>-8.6334691801797092E-3</v>
      </c>
      <c r="J22" s="401">
        <f t="shared" si="5"/>
        <v>-180549.6775659642</v>
      </c>
      <c r="K22" s="340"/>
      <c r="L22" s="340"/>
      <c r="M22" s="429"/>
      <c r="N22" s="429"/>
      <c r="O22" s="340"/>
      <c r="P22" s="340"/>
      <c r="Q22" s="340"/>
      <c r="R22" s="340"/>
      <c r="S22" s="340"/>
      <c r="T22" s="340"/>
    </row>
    <row r="23" spans="1:20">
      <c r="A23" s="361" t="s">
        <v>255</v>
      </c>
      <c r="B23" s="438" t="s">
        <v>225</v>
      </c>
      <c r="C23" s="358" t="s">
        <v>371</v>
      </c>
      <c r="D23" s="420">
        <f>'[104]CTM-3 Ex A-1'!D18</f>
        <v>6534086.3985555992</v>
      </c>
      <c r="E23" s="381">
        <f t="shared" si="1"/>
        <v>0.3124449420406803</v>
      </c>
      <c r="F23" s="420">
        <f>'A-1 2011 GRC Compl Less Prop Tx'!K20</f>
        <v>4904765.372048947</v>
      </c>
      <c r="G23" s="381">
        <f t="shared" si="2"/>
        <v>0.23197728699157402</v>
      </c>
      <c r="H23" s="420">
        <f t="shared" si="3"/>
        <v>1629321.0265066521</v>
      </c>
      <c r="I23" s="345">
        <f t="shared" si="4"/>
        <v>8.0467655049106274E-2</v>
      </c>
      <c r="J23" s="401">
        <f t="shared" si="5"/>
        <v>1682800.8382724028</v>
      </c>
      <c r="K23" s="340"/>
      <c r="L23" s="340"/>
      <c r="M23" s="429"/>
      <c r="N23" s="429"/>
      <c r="O23" s="340"/>
      <c r="P23" s="340"/>
      <c r="Q23" s="340"/>
      <c r="R23" s="340"/>
      <c r="S23" s="340"/>
      <c r="T23" s="340"/>
    </row>
    <row r="24" spans="1:20">
      <c r="A24" s="361" t="s">
        <v>256</v>
      </c>
      <c r="B24" s="438" t="s">
        <v>74</v>
      </c>
      <c r="C24" s="358" t="s">
        <v>371</v>
      </c>
      <c r="D24" s="420">
        <f>'[104]CTM-3 Ex A-1'!D19</f>
        <v>2902589.7441400001</v>
      </c>
      <c r="E24" s="381">
        <f t="shared" si="1"/>
        <v>0.13879514733324788</v>
      </c>
      <c r="F24" s="420">
        <f>'A-1 2011 GRC Compl Less Prop Tx'!K21</f>
        <v>3286695.9431999694</v>
      </c>
      <c r="G24" s="381">
        <f t="shared" si="2"/>
        <v>0.15544857913381399</v>
      </c>
      <c r="H24" s="420">
        <f t="shared" si="3"/>
        <v>-384106.19905996928</v>
      </c>
      <c r="I24" s="345">
        <f t="shared" si="4"/>
        <v>-1.665343180056611E-2</v>
      </c>
      <c r="J24" s="401">
        <f t="shared" si="5"/>
        <v>-348269.2390750387</v>
      </c>
      <c r="K24" s="340"/>
      <c r="L24" s="340"/>
      <c r="M24" s="429"/>
      <c r="N24" s="429"/>
      <c r="O24" s="340"/>
      <c r="P24" s="340"/>
      <c r="Q24" s="340"/>
      <c r="R24" s="340"/>
      <c r="S24" s="340"/>
      <c r="T24" s="340"/>
    </row>
    <row r="25" spans="1:20">
      <c r="A25" s="361" t="s">
        <v>257</v>
      </c>
      <c r="B25" s="438" t="s">
        <v>224</v>
      </c>
      <c r="C25" s="358" t="s">
        <v>371</v>
      </c>
      <c r="D25" s="420">
        <f>'[104]CTM-3 Ex A-1'!D20</f>
        <v>1707197.6733300788</v>
      </c>
      <c r="E25" s="381">
        <f t="shared" si="1"/>
        <v>8.1634255435237793E-2</v>
      </c>
      <c r="F25" s="420">
        <f>'A-1 2011 GRC Compl Less Prop Tx'!K22</f>
        <v>1647660.4314159916</v>
      </c>
      <c r="G25" s="381">
        <f t="shared" si="2"/>
        <v>7.7928252988700514E-2</v>
      </c>
      <c r="H25" s="420">
        <f t="shared" si="3"/>
        <v>59537.241914087208</v>
      </c>
      <c r="I25" s="345">
        <f t="shared" si="4"/>
        <v>3.7060024465372793E-3</v>
      </c>
      <c r="J25" s="401">
        <f t="shared" si="5"/>
        <v>77502.743429849404</v>
      </c>
      <c r="K25" s="340"/>
      <c r="L25" s="340"/>
      <c r="M25" s="429"/>
      <c r="N25" s="429"/>
      <c r="O25" s="340"/>
      <c r="P25" s="340"/>
      <c r="Q25" s="340"/>
      <c r="R25" s="340"/>
      <c r="S25" s="340"/>
      <c r="T25" s="340"/>
    </row>
    <row r="26" spans="1:20">
      <c r="A26" s="361" t="s">
        <v>258</v>
      </c>
      <c r="B26" s="438" t="s">
        <v>259</v>
      </c>
      <c r="C26" s="358" t="s">
        <v>371</v>
      </c>
      <c r="D26" s="420">
        <f>'[104]CTM-3 Ex A-1'!D21</f>
        <v>2035144.74</v>
      </c>
      <c r="E26" s="381">
        <f t="shared" si="1"/>
        <v>9.7315927820338974E-2</v>
      </c>
      <c r="F26" s="420">
        <f>'A-1 2011 GRC Compl Less Prop Tx'!K23</f>
        <v>1979896.8217506055</v>
      </c>
      <c r="G26" s="381">
        <f t="shared" si="2"/>
        <v>9.3641807180080944E-2</v>
      </c>
      <c r="H26" s="420">
        <f t="shared" si="3"/>
        <v>55247.918249394512</v>
      </c>
      <c r="I26" s="345">
        <f t="shared" si="4"/>
        <v>3.6741206402580301E-3</v>
      </c>
      <c r="J26" s="401">
        <f t="shared" si="5"/>
        <v>76836.006834883156</v>
      </c>
      <c r="K26" s="340"/>
      <c r="L26" s="340"/>
      <c r="M26" s="429"/>
      <c r="N26" s="429"/>
      <c r="O26" s="340"/>
      <c r="P26" s="340"/>
      <c r="Q26" s="340"/>
      <c r="R26" s="340"/>
      <c r="S26" s="340"/>
      <c r="T26" s="340"/>
    </row>
    <row r="27" spans="1:20">
      <c r="A27" s="356">
        <v>16</v>
      </c>
      <c r="B27" s="340" t="s">
        <v>134</v>
      </c>
      <c r="C27" s="358" t="s">
        <v>534</v>
      </c>
      <c r="D27" s="420">
        <f>'[104]CTM-3 Ex A-1'!D22</f>
        <v>149350500.61150452</v>
      </c>
      <c r="E27" s="381">
        <f t="shared" si="1"/>
        <v>7.1415964927588718</v>
      </c>
      <c r="F27" s="420">
        <f>'A-1 2011 GRC Compl Less Prop Tx'!K24</f>
        <v>181075932.75031257</v>
      </c>
      <c r="G27" s="381">
        <f t="shared" si="2"/>
        <v>8.5642228389282931</v>
      </c>
      <c r="H27" s="420">
        <f t="shared" si="3"/>
        <v>-31725432.138808042</v>
      </c>
      <c r="I27" s="345">
        <f t="shared" si="4"/>
        <v>-1.4226263461694213</v>
      </c>
      <c r="J27" s="401">
        <f t="shared" si="5"/>
        <v>-29751044.769744374</v>
      </c>
      <c r="K27" s="340"/>
      <c r="L27" s="340"/>
      <c r="M27" s="429"/>
      <c r="N27" s="429"/>
      <c r="O27" s="340"/>
      <c r="P27" s="340"/>
      <c r="Q27" s="340"/>
      <c r="R27" s="340"/>
      <c r="S27" s="340"/>
      <c r="T27" s="340"/>
    </row>
    <row r="28" spans="1:20">
      <c r="A28" s="356">
        <v>17</v>
      </c>
      <c r="B28" s="340" t="s">
        <v>140</v>
      </c>
      <c r="C28" s="358" t="s">
        <v>534</v>
      </c>
      <c r="D28" s="420">
        <f>'[104]CTM-3 Ex A-1'!D23</f>
        <v>105301683.06801213</v>
      </c>
      <c r="E28" s="381">
        <f t="shared" si="1"/>
        <v>5.035283627446999</v>
      </c>
      <c r="F28" s="420">
        <f>'A-1 2011 GRC Compl Less Prop Tx'!K25</f>
        <v>89979229.9233426</v>
      </c>
      <c r="G28" s="381">
        <f t="shared" si="2"/>
        <v>4.255685248913017</v>
      </c>
      <c r="H28" s="420">
        <f t="shared" si="3"/>
        <v>15322453.144669533</v>
      </c>
      <c r="I28" s="345">
        <f t="shared" si="4"/>
        <v>0.77959837853398195</v>
      </c>
      <c r="J28" s="401">
        <f t="shared" si="5"/>
        <v>16303554.566268696</v>
      </c>
      <c r="K28" s="340"/>
      <c r="L28" s="340"/>
      <c r="M28" s="429"/>
      <c r="N28" s="429"/>
      <c r="O28" s="340"/>
      <c r="P28" s="340"/>
      <c r="Q28" s="340"/>
      <c r="R28" s="340"/>
      <c r="S28" s="340"/>
      <c r="T28" s="340"/>
    </row>
    <row r="29" spans="1:20">
      <c r="A29" s="356">
        <v>18</v>
      </c>
      <c r="B29" s="340" t="s">
        <v>220</v>
      </c>
      <c r="C29" s="358" t="s">
        <v>534</v>
      </c>
      <c r="D29" s="420">
        <f>'[104]CTM-3 Ex A-1'!D24</f>
        <v>-7454710.4884109711</v>
      </c>
      <c r="E29" s="381">
        <f t="shared" si="1"/>
        <v>-0.35646706278577805</v>
      </c>
      <c r="F29" s="420">
        <f>'A-1 2011 GRC Compl Less Prop Tx'!K26</f>
        <v>-5495638.1281608641</v>
      </c>
      <c r="G29" s="381">
        <f t="shared" si="2"/>
        <v>-0.25992338604479265</v>
      </c>
      <c r="H29" s="420">
        <f t="shared" si="3"/>
        <v>-1959072.360250107</v>
      </c>
      <c r="I29" s="345">
        <f t="shared" si="4"/>
        <v>-9.6543676740985407E-2</v>
      </c>
      <c r="J29" s="401">
        <f t="shared" si="5"/>
        <v>-2018994.8377454868</v>
      </c>
      <c r="K29" s="340"/>
      <c r="L29" s="340"/>
      <c r="M29" s="429"/>
      <c r="N29" s="429"/>
      <c r="O29" s="340"/>
      <c r="P29" s="340"/>
      <c r="Q29" s="340"/>
      <c r="R29" s="340"/>
      <c r="S29" s="340"/>
      <c r="T29" s="340"/>
    </row>
    <row r="30" spans="1:20">
      <c r="A30" s="356">
        <v>19</v>
      </c>
      <c r="B30" s="340" t="s">
        <v>340</v>
      </c>
      <c r="C30" s="358" t="s">
        <v>371</v>
      </c>
      <c r="D30" s="420">
        <f>'[104]CTM-3 Ex A-1'!D25</f>
        <v>126745922.18038704</v>
      </c>
      <c r="E30" s="381">
        <f t="shared" si="1"/>
        <v>6.0606976850348468</v>
      </c>
      <c r="F30" s="420">
        <f>'A-1 2011 GRC Compl Less Prop Tx'!K27</f>
        <v>124192550.28452051</v>
      </c>
      <c r="G30" s="381">
        <f t="shared" si="2"/>
        <v>5.8738489395941267</v>
      </c>
      <c r="H30" s="420">
        <f t="shared" si="3"/>
        <v>2553371.8958665282</v>
      </c>
      <c r="I30" s="345">
        <f t="shared" si="4"/>
        <v>0.18684874544072017</v>
      </c>
      <c r="J30" s="401">
        <f t="shared" si="5"/>
        <v>3907523.1565516205</v>
      </c>
      <c r="K30" s="340"/>
      <c r="L30" s="340"/>
      <c r="M30" s="429"/>
      <c r="N30" s="429"/>
      <c r="O30" s="340"/>
      <c r="P30" s="340"/>
      <c r="Q30" s="340"/>
      <c r="R30" s="340"/>
      <c r="S30" s="340"/>
      <c r="T30" s="340"/>
    </row>
    <row r="31" spans="1:20">
      <c r="A31" s="356">
        <v>20</v>
      </c>
      <c r="B31" s="340" t="s">
        <v>141</v>
      </c>
      <c r="C31" s="358" t="s">
        <v>534</v>
      </c>
      <c r="D31" s="420">
        <f>'[104]CTM-3 Ex A-1'!D26</f>
        <v>-29333805.065133855</v>
      </c>
      <c r="E31" s="381">
        <f t="shared" si="1"/>
        <v>-1.402674905773267</v>
      </c>
      <c r="F31" s="420">
        <f>'A-1 2011 GRC Compl Less Prop Tx'!K28</f>
        <v>-40163723.356444776</v>
      </c>
      <c r="G31" s="381">
        <f t="shared" si="2"/>
        <v>-1.8995957753257426</v>
      </c>
      <c r="H31" s="420">
        <f t="shared" si="3"/>
        <v>10829918.291310921</v>
      </c>
      <c r="I31" s="345">
        <f t="shared" si="4"/>
        <v>0.49692086955247561</v>
      </c>
      <c r="J31" s="401">
        <f t="shared" si="5"/>
        <v>10391987.380863098</v>
      </c>
      <c r="K31" s="340"/>
      <c r="L31" s="340"/>
      <c r="M31" s="429"/>
      <c r="N31" s="429"/>
      <c r="O31" s="340"/>
      <c r="P31" s="340"/>
      <c r="Q31" s="340"/>
      <c r="R31" s="340"/>
      <c r="S31" s="340"/>
      <c r="T31" s="340"/>
    </row>
    <row r="32" spans="1:20">
      <c r="A32" s="362">
        <v>21</v>
      </c>
      <c r="B32" s="439" t="s">
        <v>523</v>
      </c>
      <c r="C32" s="444" t="s">
        <v>534</v>
      </c>
      <c r="D32" s="420">
        <f>'[104]CTM-3 Ex A-1'!D27</f>
        <v>-14693974.096246772</v>
      </c>
      <c r="E32" s="381">
        <f t="shared" si="1"/>
        <v>-0.70263195262676081</v>
      </c>
      <c r="F32" s="420">
        <f>'A-1 2011 GRC Compl Less Prop Tx'!K29</f>
        <v>0</v>
      </c>
      <c r="G32" s="381">
        <f t="shared" si="2"/>
        <v>0</v>
      </c>
      <c r="H32" s="420">
        <f t="shared" si="3"/>
        <v>-14693974.096246772</v>
      </c>
      <c r="I32" s="345">
        <f t="shared" si="4"/>
        <v>-0.70263195262676081</v>
      </c>
      <c r="J32" s="401">
        <f t="shared" si="5"/>
        <v>-14693974.096246772</v>
      </c>
      <c r="K32" s="340"/>
      <c r="L32" s="340"/>
      <c r="M32" s="429"/>
      <c r="N32" s="429"/>
      <c r="O32" s="340"/>
      <c r="P32" s="340"/>
      <c r="Q32" s="340"/>
      <c r="R32" s="340"/>
      <c r="S32" s="340"/>
      <c r="T32" s="340"/>
    </row>
    <row r="33" spans="1:20">
      <c r="A33" s="356">
        <v>22</v>
      </c>
      <c r="B33" s="340" t="s">
        <v>0</v>
      </c>
      <c r="C33" s="358" t="s">
        <v>371</v>
      </c>
      <c r="D33" s="420">
        <f>'[104]CTM-3 Ex A-1'!D28</f>
        <v>956015.41967780003</v>
      </c>
      <c r="E33" s="381">
        <f t="shared" si="1"/>
        <v>4.5714452514318889E-2</v>
      </c>
      <c r="F33" s="420">
        <f>'A-1 2011 GRC Compl Less Prop Tx'!K30</f>
        <v>1389836.8613500001</v>
      </c>
      <c r="G33" s="381">
        <f t="shared" si="2"/>
        <v>6.573415036205324E-2</v>
      </c>
      <c r="H33" s="420">
        <f t="shared" si="3"/>
        <v>-433821.4416722001</v>
      </c>
      <c r="I33" s="345">
        <f t="shared" si="4"/>
        <v>-2.0019697847734351E-2</v>
      </c>
      <c r="J33" s="401">
        <f t="shared" si="5"/>
        <v>-418667.1563818829</v>
      </c>
      <c r="K33" s="340"/>
      <c r="L33" s="340"/>
      <c r="M33" s="429"/>
      <c r="N33" s="429"/>
      <c r="O33" s="340"/>
      <c r="P33" s="340"/>
      <c r="Q33" s="340"/>
      <c r="R33" s="340"/>
      <c r="S33" s="340"/>
      <c r="T33" s="340"/>
    </row>
    <row r="34" spans="1:20">
      <c r="A34" s="356">
        <v>23</v>
      </c>
      <c r="B34" s="440" t="s">
        <v>137</v>
      </c>
      <c r="C34" s="360" t="s">
        <v>371</v>
      </c>
      <c r="D34" s="420">
        <f>'[104]CTM-3 Ex A-1'!D29</f>
        <v>119071342.18621194</v>
      </c>
      <c r="E34" s="381">
        <f t="shared" si="1"/>
        <v>5.693716969567622</v>
      </c>
      <c r="F34" s="420">
        <f>'A-1 2011 GRC Compl Less Prop Tx'!K31</f>
        <v>104749684.29750811</v>
      </c>
      <c r="G34" s="381">
        <f t="shared" si="2"/>
        <v>4.9542731880788766</v>
      </c>
      <c r="H34" s="420">
        <f t="shared" si="3"/>
        <v>14321657.888703838</v>
      </c>
      <c r="I34" s="345">
        <f t="shared" si="4"/>
        <v>0.73944378148874534</v>
      </c>
      <c r="J34" s="401">
        <f t="shared" si="5"/>
        <v>15463811.075210355</v>
      </c>
      <c r="K34" s="340"/>
      <c r="L34" s="340"/>
      <c r="M34" s="429"/>
      <c r="N34" s="429"/>
      <c r="O34" s="340"/>
      <c r="P34" s="340"/>
      <c r="Q34" s="340"/>
      <c r="R34" s="340"/>
      <c r="S34" s="340"/>
      <c r="T34" s="340"/>
    </row>
    <row r="35" spans="1:20">
      <c r="A35" s="356">
        <v>24</v>
      </c>
      <c r="B35" s="434" t="s">
        <v>2</v>
      </c>
      <c r="C35" s="358" t="s">
        <v>371</v>
      </c>
      <c r="D35" s="420">
        <f>'[104]CTM-3 Ex A-1'!D30</f>
        <v>4136829.5334999994</v>
      </c>
      <c r="E35" s="381">
        <f t="shared" si="1"/>
        <v>0.19781364753797931</v>
      </c>
      <c r="F35" s="420">
        <f>'A-1 2011 GRC Compl Less Prop Tx'!K32</f>
        <v>4091621.9139999999</v>
      </c>
      <c r="G35" s="381">
        <f t="shared" si="2"/>
        <v>0.19351860466436174</v>
      </c>
      <c r="H35" s="420">
        <f t="shared" si="3"/>
        <v>45207.619499999564</v>
      </c>
      <c r="I35" s="345">
        <f t="shared" si="4"/>
        <v>4.2950428736175661E-3</v>
      </c>
      <c r="J35" s="401">
        <f t="shared" si="5"/>
        <v>89821.205100717372</v>
      </c>
      <c r="K35" s="340"/>
      <c r="L35" s="340"/>
      <c r="M35" s="429"/>
      <c r="N35" s="429"/>
      <c r="O35" s="340"/>
      <c r="P35" s="340"/>
      <c r="Q35" s="340"/>
      <c r="R35" s="340"/>
      <c r="S35" s="340"/>
      <c r="T35" s="340"/>
    </row>
    <row r="36" spans="1:20">
      <c r="A36" s="356" t="s">
        <v>510</v>
      </c>
      <c r="B36" s="434" t="s">
        <v>230</v>
      </c>
      <c r="C36" s="358" t="s">
        <v>534</v>
      </c>
      <c r="D36" s="420">
        <f>'[104]CTM-3 Ex A-1'!D31</f>
        <v>29358839.087648079</v>
      </c>
      <c r="E36" s="381">
        <f t="shared" si="1"/>
        <v>1.4038719749940278</v>
      </c>
      <c r="F36" s="420">
        <f>'A-1 2011 GRC Compl Less Prop Tx'!K33</f>
        <v>20234229.971668106</v>
      </c>
      <c r="G36" s="381">
        <f t="shared" si="2"/>
        <v>0.95700434519058541</v>
      </c>
      <c r="H36" s="420">
        <f t="shared" si="3"/>
        <v>9124609.1159799732</v>
      </c>
      <c r="I36" s="345">
        <f t="shared" si="4"/>
        <v>0.44686762980344241</v>
      </c>
      <c r="J36" s="401">
        <f t="shared" si="5"/>
        <v>9345235.940715868</v>
      </c>
      <c r="K36" s="340"/>
      <c r="L36" s="340"/>
      <c r="M36" s="429"/>
      <c r="N36" s="429"/>
      <c r="O36" s="340"/>
      <c r="P36" s="340"/>
      <c r="Q36" s="340"/>
      <c r="R36" s="340"/>
      <c r="S36" s="340"/>
      <c r="T36" s="340"/>
    </row>
    <row r="37" spans="1:20">
      <c r="A37" s="356">
        <v>26</v>
      </c>
      <c r="B37" s="340" t="s">
        <v>3</v>
      </c>
      <c r="C37" s="358" t="s">
        <v>371</v>
      </c>
      <c r="D37" s="420">
        <f>'[104]CTM-3 Ex A-1'!D32</f>
        <v>0</v>
      </c>
      <c r="E37" s="381">
        <f t="shared" si="1"/>
        <v>0</v>
      </c>
      <c r="F37" s="420">
        <f>'A-1 2011 GRC Compl Less Prop Tx'!K34</f>
        <v>0</v>
      </c>
      <c r="G37" s="381">
        <f t="shared" si="2"/>
        <v>0</v>
      </c>
      <c r="H37" s="420">
        <f t="shared" si="3"/>
        <v>0</v>
      </c>
      <c r="I37" s="345">
        <f t="shared" si="4"/>
        <v>0</v>
      </c>
      <c r="J37" s="401">
        <f t="shared" si="5"/>
        <v>0</v>
      </c>
      <c r="K37" s="340"/>
      <c r="L37" s="340"/>
      <c r="M37" s="429"/>
      <c r="N37" s="429"/>
      <c r="O37" s="340"/>
      <c r="P37" s="340"/>
      <c r="Q37" s="340"/>
      <c r="R37" s="340"/>
      <c r="S37" s="340"/>
      <c r="T37" s="340"/>
    </row>
    <row r="38" spans="1:20">
      <c r="A38" s="356">
        <v>27</v>
      </c>
      <c r="B38" s="340" t="s">
        <v>4</v>
      </c>
      <c r="C38" s="358" t="s">
        <v>371</v>
      </c>
      <c r="D38" s="420">
        <f>'[104]CTM-3 Ex A-1'!D33</f>
        <v>0</v>
      </c>
      <c r="E38" s="381">
        <f t="shared" si="1"/>
        <v>0</v>
      </c>
      <c r="F38" s="420">
        <f>'A-1 2011 GRC Compl Less Prop Tx'!K35</f>
        <v>0</v>
      </c>
      <c r="G38" s="381">
        <f t="shared" si="2"/>
        <v>0</v>
      </c>
      <c r="H38" s="420">
        <f t="shared" si="3"/>
        <v>0</v>
      </c>
      <c r="I38" s="345">
        <f t="shared" si="4"/>
        <v>0</v>
      </c>
      <c r="J38" s="401">
        <f t="shared" si="5"/>
        <v>0</v>
      </c>
      <c r="K38" s="340"/>
      <c r="L38" s="340"/>
      <c r="M38" s="429"/>
      <c r="N38" s="429"/>
      <c r="O38" s="340"/>
      <c r="P38" s="340"/>
      <c r="Q38" s="340"/>
      <c r="R38" s="340"/>
      <c r="S38" s="340"/>
      <c r="T38" s="340"/>
    </row>
    <row r="39" spans="1:20">
      <c r="A39" s="356">
        <v>28</v>
      </c>
      <c r="B39" s="435" t="s">
        <v>292</v>
      </c>
      <c r="C39" s="358" t="s">
        <v>534</v>
      </c>
      <c r="D39" s="420">
        <f>'[104]CTM-3 Ex A-1'!D34</f>
        <v>785296.60200725193</v>
      </c>
      <c r="E39" s="381">
        <f t="shared" si="1"/>
        <v>3.7551072381463733E-2</v>
      </c>
      <c r="F39" s="420">
        <f>'A-1 2011 GRC Compl Less Prop Tx'!K36</f>
        <v>1420907.408017</v>
      </c>
      <c r="G39" s="381">
        <f t="shared" si="2"/>
        <v>6.7203672464421355E-2</v>
      </c>
      <c r="H39" s="420">
        <f t="shared" si="3"/>
        <v>-635610.80600974802</v>
      </c>
      <c r="I39" s="345">
        <f t="shared" si="4"/>
        <v>-2.9652600082957621E-2</v>
      </c>
      <c r="J39" s="401">
        <f t="shared" si="5"/>
        <v>-620117.73856347287</v>
      </c>
      <c r="K39" s="340"/>
      <c r="L39" s="340"/>
      <c r="M39" s="429"/>
      <c r="N39" s="429"/>
      <c r="O39" s="340"/>
      <c r="P39" s="340"/>
      <c r="Q39" s="340"/>
      <c r="R39" s="340"/>
      <c r="S39" s="340"/>
      <c r="T39" s="340"/>
    </row>
    <row r="40" spans="1:20">
      <c r="A40" s="356">
        <v>29</v>
      </c>
      <c r="B40" s="441" t="s">
        <v>26</v>
      </c>
      <c r="C40" s="363"/>
      <c r="D40" s="382">
        <f t="shared" ref="D40:J40" si="6">SUM(D17:D39)</f>
        <v>1265090766.3780873</v>
      </c>
      <c r="E40" s="383">
        <f t="shared" si="6"/>
        <v>60.493722774247139</v>
      </c>
      <c r="F40" s="382">
        <f t="shared" si="6"/>
        <v>1294273574.1478603</v>
      </c>
      <c r="G40" s="383">
        <f t="shared" si="6"/>
        <v>61.214359827834855</v>
      </c>
      <c r="H40" s="382">
        <f t="shared" si="6"/>
        <v>-29182807.769773301</v>
      </c>
      <c r="I40" s="347">
        <f t="shared" si="6"/>
        <v>-0.7206370535877139</v>
      </c>
      <c r="J40" s="402">
        <f t="shared" si="6"/>
        <v>-15070510.469424048</v>
      </c>
      <c r="K40" s="340"/>
      <c r="L40" s="340"/>
      <c r="M40" s="429"/>
      <c r="N40" s="429"/>
      <c r="O40" s="340"/>
      <c r="P40" s="340"/>
      <c r="Q40" s="340"/>
      <c r="R40" s="340"/>
      <c r="S40" s="340"/>
      <c r="T40" s="340"/>
    </row>
    <row r="41" spans="1:20" ht="13.5" thickBot="1">
      <c r="A41" s="356">
        <v>30</v>
      </c>
      <c r="B41" s="340" t="s">
        <v>7</v>
      </c>
      <c r="C41" s="359"/>
      <c r="D41" s="384">
        <f>'[104]CTM-3 Ex A-1'!D36</f>
        <v>0.95499400000000001</v>
      </c>
      <c r="E41" s="385">
        <f>D41</f>
        <v>0.95499400000000001</v>
      </c>
      <c r="F41" s="384">
        <f>'A-1 2011 GRC Compl Less Prop Tx'!K38</f>
        <v>0.95499800000000001</v>
      </c>
      <c r="G41" s="385">
        <f>F41</f>
        <v>0.95499800000000001</v>
      </c>
      <c r="H41" s="364"/>
      <c r="I41" s="348"/>
      <c r="J41" s="411"/>
      <c r="K41" s="340"/>
      <c r="L41" s="340"/>
      <c r="M41" s="339"/>
      <c r="O41" s="340"/>
      <c r="P41" s="340"/>
      <c r="Q41" s="340"/>
      <c r="R41" s="340"/>
      <c r="S41" s="340"/>
      <c r="T41" s="340"/>
    </row>
    <row r="42" spans="1:20" ht="13.5" thickBot="1">
      <c r="A42" s="356">
        <v>31</v>
      </c>
      <c r="B42" s="340" t="s">
        <v>524</v>
      </c>
      <c r="C42" s="359"/>
      <c r="D42" s="380">
        <f>D40/D41</f>
        <v>1324710695.9604847</v>
      </c>
      <c r="E42" s="381">
        <f>ROUND(E40/E41,5)</f>
        <v>63.344610000000003</v>
      </c>
      <c r="F42" s="380">
        <f>F40/F41</f>
        <v>1355263125.3132052</v>
      </c>
      <c r="G42" s="381">
        <f>ROUND(G40/G41,5)</f>
        <v>64.098939999999999</v>
      </c>
      <c r="H42" s="382">
        <f>D42-F42</f>
        <v>-30552429.352720499</v>
      </c>
      <c r="I42" s="345">
        <f>E42-G42</f>
        <v>-0.75432999999999595</v>
      </c>
      <c r="J42" s="412">
        <f>I42*D43</f>
        <v>-15775123.005129915</v>
      </c>
      <c r="K42" s="340"/>
      <c r="L42" s="340"/>
      <c r="M42" s="339"/>
      <c r="O42" s="340"/>
      <c r="P42" s="340"/>
      <c r="Q42" s="340"/>
      <c r="R42" s="340"/>
      <c r="S42" s="340"/>
      <c r="T42" s="340"/>
    </row>
    <row r="43" spans="1:20">
      <c r="A43" s="356">
        <v>32</v>
      </c>
      <c r="B43" s="340" t="s">
        <v>525</v>
      </c>
      <c r="C43" s="359"/>
      <c r="D43" s="386">
        <f>'[104]CTM-3 Ex A-1'!D38</f>
        <v>20912761</v>
      </c>
      <c r="E43" s="387"/>
      <c r="F43" s="376">
        <f>'A-1 2011 GRC Compl Less Prop Tx'!K40</f>
        <v>21143300</v>
      </c>
      <c r="G43" s="381"/>
      <c r="H43" s="364"/>
      <c r="I43" s="346"/>
      <c r="J43" s="377"/>
      <c r="K43" s="340"/>
      <c r="L43" s="340"/>
      <c r="M43" s="339"/>
      <c r="O43" s="340"/>
      <c r="P43" s="340"/>
      <c r="Q43" s="340"/>
      <c r="R43" s="340"/>
      <c r="S43" s="340"/>
      <c r="T43" s="340"/>
    </row>
    <row r="44" spans="1:20">
      <c r="A44" s="356"/>
      <c r="B44" s="340"/>
      <c r="C44" s="359"/>
      <c r="D44" s="386"/>
      <c r="E44" s="387"/>
      <c r="F44" s="376"/>
      <c r="G44" s="432" t="s">
        <v>532</v>
      </c>
      <c r="H44" s="380">
        <f>ROUND(SUMIF($C$17:$C$39,"F",$H$17:$H$39)/(ROUND(H40/H42,6)),0)</f>
        <v>38118794</v>
      </c>
      <c r="I44" s="345">
        <f>ROUND(SUMIF($C$17:$C$39,"F",$I$17:$I$39)/(ROUND(I40/I42,6)),3)</f>
        <v>2.08</v>
      </c>
      <c r="J44" s="377">
        <f>ROUND(SUMIF($C$17:$C$39,"F",$J$17:$J$39)/(ROUND(J40/J42,6)),0)</f>
        <v>43496425</v>
      </c>
      <c r="K44" s="340"/>
      <c r="L44" s="340"/>
      <c r="M44" s="339"/>
      <c r="O44" s="340"/>
      <c r="P44" s="340"/>
      <c r="Q44" s="340"/>
      <c r="R44" s="340"/>
      <c r="S44" s="340"/>
      <c r="T44" s="340"/>
    </row>
    <row r="45" spans="1:20" ht="13.5" thickBot="1">
      <c r="A45" s="356"/>
      <c r="B45" s="340"/>
      <c r="C45" s="359"/>
      <c r="D45" s="386"/>
      <c r="E45" s="387"/>
      <c r="F45" s="376"/>
      <c r="G45" s="432" t="s">
        <v>533</v>
      </c>
      <c r="H45" s="380">
        <f>ROUND(SUMIF($C$17:$C$39,"V",$H$17:$H$39)/(ROUND(H40/H42,6)),0)+5</f>
        <v>-68671232</v>
      </c>
      <c r="I45" s="345">
        <f>ROUND(SUMIF($C$17:$C$39,"V",$I$17:$I$39)/(ROUND(I40/I42,6)),3)</f>
        <v>-2.8340000000000001</v>
      </c>
      <c r="J45" s="377">
        <f>ROUND(SUMIF($C$17:$C$39,"V",$J$17:$J$39)/(ROUND(J40/J42,6)),0)-2</f>
        <v>-59271549</v>
      </c>
      <c r="K45" s="340"/>
      <c r="L45" s="340"/>
      <c r="M45" s="339"/>
      <c r="O45" s="340"/>
      <c r="P45" s="340"/>
      <c r="Q45" s="340"/>
      <c r="R45" s="340"/>
      <c r="S45" s="340"/>
      <c r="T45" s="340"/>
    </row>
    <row r="46" spans="1:20" ht="13.5" thickBot="1">
      <c r="A46" s="356"/>
      <c r="B46" s="340"/>
      <c r="C46" s="359"/>
      <c r="D46" s="386"/>
      <c r="E46" s="387"/>
      <c r="F46" s="376"/>
      <c r="G46" s="432"/>
      <c r="H46" s="382">
        <f>SUM(H44:H45)</f>
        <v>-30552438</v>
      </c>
      <c r="I46" s="347">
        <f>SUM(I44:I45)</f>
        <v>-0.754</v>
      </c>
      <c r="J46" s="412">
        <f>SUM(J44:J45)</f>
        <v>-15775124</v>
      </c>
      <c r="K46" s="340"/>
      <c r="L46" s="340"/>
      <c r="M46" s="339"/>
      <c r="O46" s="340"/>
      <c r="P46" s="340"/>
      <c r="Q46" s="340"/>
      <c r="R46" s="340"/>
      <c r="S46" s="340"/>
      <c r="T46" s="340"/>
    </row>
    <row r="47" spans="1:20">
      <c r="A47" s="356"/>
      <c r="B47" s="340"/>
      <c r="C47" s="359"/>
      <c r="D47" s="386"/>
      <c r="E47" s="387"/>
      <c r="F47" s="376"/>
      <c r="G47" s="432"/>
      <c r="H47" s="364"/>
      <c r="I47" s="346"/>
      <c r="J47" s="377"/>
      <c r="K47" s="340"/>
      <c r="L47" s="340"/>
      <c r="M47" s="339"/>
      <c r="O47" s="340"/>
      <c r="P47" s="340"/>
      <c r="Q47" s="340"/>
      <c r="R47" s="340"/>
      <c r="S47" s="340"/>
      <c r="T47" s="340"/>
    </row>
    <row r="48" spans="1:20">
      <c r="A48" s="356"/>
      <c r="B48" s="340" t="s">
        <v>511</v>
      </c>
      <c r="C48" s="359"/>
      <c r="D48" s="380">
        <f>D42-D40</f>
        <v>59619929.582397461</v>
      </c>
      <c r="E48" s="388"/>
      <c r="F48" s="380">
        <f>F42-F40</f>
        <v>60989551.165344954</v>
      </c>
      <c r="G48" s="377"/>
      <c r="H48" s="380">
        <f>H42-H40</f>
        <v>-1369621.5829471983</v>
      </c>
      <c r="I48" s="445">
        <f>I42-I40</f>
        <v>-3.3692946412282043E-2</v>
      </c>
      <c r="J48" s="377">
        <f>J42-J40</f>
        <v>-704612.53570586629</v>
      </c>
      <c r="K48" s="340"/>
      <c r="L48" s="340"/>
      <c r="M48" s="339"/>
      <c r="O48" s="340"/>
      <c r="P48" s="340"/>
      <c r="Q48" s="340"/>
      <c r="R48" s="340"/>
      <c r="S48" s="340"/>
      <c r="T48" s="340"/>
    </row>
    <row r="49" spans="1:13">
      <c r="A49" s="365"/>
      <c r="B49" s="442"/>
      <c r="C49" s="366"/>
      <c r="D49" s="365"/>
      <c r="E49" s="366"/>
      <c r="F49" s="393"/>
      <c r="G49" s="394"/>
      <c r="H49" s="365"/>
      <c r="I49" s="403"/>
      <c r="J49" s="394">
        <f>J42-'[12]CTM-4 Def Calc'!H24</f>
        <v>0</v>
      </c>
      <c r="M49" s="339"/>
    </row>
    <row r="51" spans="1:13">
      <c r="H51" s="410" t="s">
        <v>514</v>
      </c>
      <c r="I51" s="446" t="s">
        <v>507</v>
      </c>
      <c r="J51" s="447"/>
    </row>
    <row r="52" spans="1:13">
      <c r="H52" s="349" t="s">
        <v>512</v>
      </c>
      <c r="I52" s="349" t="s">
        <v>512</v>
      </c>
      <c r="J52" s="349" t="s">
        <v>513</v>
      </c>
    </row>
    <row r="53" spans="1:13">
      <c r="G53" s="343" t="s">
        <v>800</v>
      </c>
      <c r="H53" s="350">
        <f>H17+H65</f>
        <v>3017337.13752269</v>
      </c>
      <c r="I53" s="350">
        <f>J17+J65</f>
        <v>3466546.949181735</v>
      </c>
      <c r="J53" s="350">
        <f>+I53+(I53/$I$58*$J$48)</f>
        <v>3628623.2403298556</v>
      </c>
    </row>
    <row r="54" spans="1:13">
      <c r="G54" s="343" t="s">
        <v>801</v>
      </c>
      <c r="H54" s="351">
        <f>H19+H34+H18+H35</f>
        <v>33182911.775923189</v>
      </c>
      <c r="I54" s="351">
        <f>J19+J34+J18+J35</f>
        <v>36756437.050331481</v>
      </c>
      <c r="J54" s="351">
        <f>+I54+(I54/$I$58*$J$48)</f>
        <v>38474961.87641044</v>
      </c>
    </row>
    <row r="55" spans="1:13">
      <c r="G55" s="343" t="s">
        <v>531</v>
      </c>
      <c r="H55" s="351">
        <f>H20+H21+H22+H27+H28+H31+H32+H64</f>
        <v>-66267923.918123722</v>
      </c>
      <c r="I55" s="351">
        <f>J20+J21+J22+J27+J28+J31+J32+J64</f>
        <v>-57632108.20162005</v>
      </c>
      <c r="J55" s="351">
        <f>+I55+(I55/$I$58*$J$48)</f>
        <v>-60326662.317083746</v>
      </c>
    </row>
    <row r="56" spans="1:13">
      <c r="F56" s="353"/>
      <c r="G56" s="343" t="s">
        <v>526</v>
      </c>
      <c r="H56" s="351">
        <f>H30</f>
        <v>2553371.8958665282</v>
      </c>
      <c r="I56" s="351">
        <f>J30</f>
        <v>3907523.1565516205</v>
      </c>
      <c r="J56" s="351">
        <f>+I56+(I56/$I$58*$J$48)</f>
        <v>4090217.0216783499</v>
      </c>
    </row>
    <row r="57" spans="1:13">
      <c r="F57" s="353"/>
      <c r="G57" s="343" t="s">
        <v>270</v>
      </c>
      <c r="H57" s="351">
        <f>H29+SUM(H23:H26)+H33+SUM(H37:H39)</f>
        <v>-1668504.6203218906</v>
      </c>
      <c r="I57" s="351">
        <f>J29+SUM(J23:J26)+J33+SUM(J37:J39)</f>
        <v>-1568909.383228746</v>
      </c>
      <c r="J57" s="351">
        <f>+I57+(I57/$I$58*$J$48)</f>
        <v>-1642262.785824728</v>
      </c>
    </row>
    <row r="58" spans="1:13" ht="13.5" thickBot="1">
      <c r="H58" s="352">
        <f>SUM(H53:H57)</f>
        <v>-29182807.729133211</v>
      </c>
      <c r="I58" s="352">
        <f>SUM(I53:I57)</f>
        <v>-15070510.428783959</v>
      </c>
      <c r="J58" s="352">
        <f>SUM(J53:J57)</f>
        <v>-15775122.964489829</v>
      </c>
    </row>
    <row r="59" spans="1:13" ht="13.5" thickTop="1">
      <c r="H59" s="351">
        <f>ROUND(H58-H40,0)</f>
        <v>0</v>
      </c>
      <c r="I59" s="351">
        <f>ROUND(I58-J40,0)</f>
        <v>0</v>
      </c>
      <c r="J59" s="351">
        <f>ROUND(J58-J42,0)</f>
        <v>0</v>
      </c>
    </row>
    <row r="60" spans="1:13">
      <c r="F60" s="507" t="s">
        <v>371</v>
      </c>
      <c r="G60" s="338" t="s">
        <v>532</v>
      </c>
      <c r="H60" s="351">
        <f>SUMIF($C$17:$C$39,F60,$H$17:$H$39)</f>
        <v>36409966.661378227</v>
      </c>
      <c r="I60" s="351">
        <f>SUMIF($C$17:$C$39,F60,$J$17:$J$39)</f>
        <v>41553613.72239735</v>
      </c>
      <c r="J60" s="351">
        <f>+I60+(I60/$I$58*$J$48)</f>
        <v>43496427.62183626</v>
      </c>
    </row>
    <row r="61" spans="1:13">
      <c r="F61" s="507" t="s">
        <v>534</v>
      </c>
      <c r="G61" s="338" t="s">
        <v>533</v>
      </c>
      <c r="H61" s="351">
        <f>SUMIF($C$17:$C$39,F61,$H$17:$H$39)</f>
        <v>-65592774.431151517</v>
      </c>
      <c r="I61" s="351">
        <f>SUMIF($C$17:$C$39,F61,$J$17:$J$39)</f>
        <v>-56624124.191821404</v>
      </c>
      <c r="J61" s="351">
        <f>+I61+(I61/$I$58*$J$48)</f>
        <v>-59271550.628866278</v>
      </c>
    </row>
    <row r="62" spans="1:13" ht="13.5" thickBot="1">
      <c r="H62" s="352">
        <f>SUM(H60:H61)</f>
        <v>-29182807.76977329</v>
      </c>
      <c r="I62" s="352">
        <f>SUM(I60:I61)</f>
        <v>-15070510.469424054</v>
      </c>
      <c r="J62" s="352">
        <f>SUM(J60:J61)</f>
        <v>-15775123.007030018</v>
      </c>
    </row>
    <row r="63" spans="1:13" ht="13.5" thickTop="1">
      <c r="H63" s="351">
        <f>ROUND(H62-H40,0)</f>
        <v>0</v>
      </c>
      <c r="I63" s="351">
        <f>ROUND(I62-J40,0)</f>
        <v>0</v>
      </c>
    </row>
    <row r="64" spans="1:13">
      <c r="B64" s="339" t="s">
        <v>529</v>
      </c>
      <c r="D64" s="427">
        <f>SUM('CTM-2 Adjustments'!EG42:EG48)</f>
        <v>13867152.168164004</v>
      </c>
      <c r="E64" s="428">
        <f t="shared" ref="E64:E66" si="7">D64/D$43</f>
        <v>0.66309523492206524</v>
      </c>
      <c r="F64" s="427">
        <f>'A-1 2011 GRC Compl Less Prop Tx'!H75</f>
        <v>10531874.488655888</v>
      </c>
      <c r="G64" s="428">
        <f t="shared" ref="G64:G65" si="8">F64/F$43</f>
        <v>0.49811876521904752</v>
      </c>
      <c r="H64" s="427">
        <f t="shared" ref="H64" si="9">D64-F64</f>
        <v>3335277.6795081161</v>
      </c>
      <c r="I64" s="428">
        <f t="shared" ref="I64:I65" si="10">E64-G64</f>
        <v>0.16497646970301771</v>
      </c>
      <c r="J64" s="427">
        <f t="shared" ref="J64:J65" si="11">I64*$D$43</f>
        <v>3450113.4815229503</v>
      </c>
    </row>
    <row r="65" spans="1:13">
      <c r="B65" s="339" t="s">
        <v>530</v>
      </c>
      <c r="D65" s="429">
        <f>'CTM-2 Adjustments'!EG56-D64</f>
        <v>15491686.960124161</v>
      </c>
      <c r="E65" s="428">
        <f t="shared" si="7"/>
        <v>0.74077674201527766</v>
      </c>
      <c r="F65" s="429">
        <f>'A-1 2011 GRC Compl Less Prop Tx'!K33-'Ex A-1 Compare'!F64</f>
        <v>9702355.483012218</v>
      </c>
      <c r="G65" s="428">
        <f t="shared" si="8"/>
        <v>0.45888557997153795</v>
      </c>
      <c r="H65" s="429">
        <f>D65-F65</f>
        <v>5789331.4771119431</v>
      </c>
      <c r="I65" s="428">
        <f t="shared" si="10"/>
        <v>0.28189116204373971</v>
      </c>
      <c r="J65" s="429">
        <f t="shared" si="11"/>
        <v>5895122.4998329999</v>
      </c>
    </row>
    <row r="66" spans="1:13" ht="13.5" thickBot="1">
      <c r="A66" s="339" t="s">
        <v>510</v>
      </c>
      <c r="B66" s="339" t="s">
        <v>230</v>
      </c>
      <c r="D66" s="430">
        <f>SUM(D64:D65)</f>
        <v>29358839.128288165</v>
      </c>
      <c r="E66" s="431">
        <f t="shared" si="7"/>
        <v>1.4038719769373429</v>
      </c>
      <c r="F66" s="430">
        <f>SUM(F64:F65)</f>
        <v>20234229.971668106</v>
      </c>
      <c r="G66" s="431">
        <f t="shared" ref="G66" si="12">F66/F$43</f>
        <v>0.95700434519058541</v>
      </c>
      <c r="H66" s="430">
        <f t="shared" ref="H66" si="13">D66-F66</f>
        <v>9124609.1566200592</v>
      </c>
      <c r="I66" s="431">
        <f t="shared" ref="I66" si="14">E66-G66</f>
        <v>0.44686763174675748</v>
      </c>
      <c r="J66" s="430">
        <f t="shared" ref="J66" si="15">I66*$D$43</f>
        <v>9345235.9813559521</v>
      </c>
    </row>
    <row r="67" spans="1:13" ht="13.5" thickTop="1"/>
    <row r="69" spans="1:13">
      <c r="B69" s="339" t="s">
        <v>500</v>
      </c>
      <c r="D69" s="429">
        <f>SUM(D20:D22,D27:D33,D64)</f>
        <v>845991251.01472974</v>
      </c>
      <c r="F69" s="429">
        <f>SUM(F20:F22,F27:F33,F64)</f>
        <v>912098696.83890903</v>
      </c>
      <c r="H69" s="429">
        <f>SUM(H20:H22,H27:H33,H64)</f>
        <v>-66107445.8241795</v>
      </c>
      <c r="M69" s="429"/>
    </row>
    <row r="71" spans="1:13">
      <c r="D71" s="429"/>
    </row>
  </sheetData>
  <printOptions horizontalCentered="1"/>
  <pageMargins left="0.5" right="0.25" top="0.5" bottom="0.25" header="0.5" footer="0.25"/>
  <pageSetup scale="67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84"/>
  <sheetViews>
    <sheetView topLeftCell="A10" zoomScale="85" zoomScaleNormal="85" workbookViewId="0">
      <selection activeCell="D14" sqref="D14"/>
    </sheetView>
  </sheetViews>
  <sheetFormatPr defaultRowHeight="12.75"/>
  <cols>
    <col min="1" max="1" width="9.140625" style="1"/>
    <col min="2" max="2" width="25.140625" style="1" customWidth="1"/>
    <col min="3" max="3" width="12.28515625" style="1" bestFit="1" customWidth="1"/>
    <col min="4" max="4" width="13.7109375" style="1" customWidth="1"/>
    <col min="5" max="5" width="10.7109375" style="1" bestFit="1" customWidth="1"/>
    <col min="6" max="7" width="12.28515625" style="1" bestFit="1" customWidth="1"/>
    <col min="8" max="10" width="10.7109375" style="1" bestFit="1" customWidth="1"/>
    <col min="11" max="11" width="11.28515625" style="1" bestFit="1" customWidth="1"/>
    <col min="12" max="12" width="12.28515625" style="1" bestFit="1" customWidth="1"/>
    <col min="13" max="14" width="10.7109375" style="1" bestFit="1" customWidth="1"/>
    <col min="15" max="15" width="12.28515625" style="1" bestFit="1" customWidth="1"/>
    <col min="16" max="17" width="9.140625" style="1"/>
    <col min="18" max="18" width="14.28515625" style="1" customWidth="1"/>
    <col min="19" max="27" width="12.28515625" style="1" bestFit="1" customWidth="1"/>
    <col min="28" max="28" width="14" style="1" bestFit="1" customWidth="1"/>
    <col min="29" max="30" width="12.28515625" style="1" bestFit="1" customWidth="1"/>
    <col min="31" max="31" width="14" style="1" bestFit="1" customWidth="1"/>
    <col min="32" max="257" width="9.140625" style="1"/>
    <col min="258" max="258" width="25.140625" style="1" customWidth="1"/>
    <col min="259" max="259" width="14" style="1" bestFit="1" customWidth="1"/>
    <col min="260" max="271" width="11.28515625" style="1" bestFit="1" customWidth="1"/>
    <col min="272" max="273" width="9.140625" style="1"/>
    <col min="274" max="274" width="14.28515625" style="1" customWidth="1"/>
    <col min="275" max="283" width="12.28515625" style="1" bestFit="1" customWidth="1"/>
    <col min="284" max="284" width="14" style="1" bestFit="1" customWidth="1"/>
    <col min="285" max="286" width="12.28515625" style="1" bestFit="1" customWidth="1"/>
    <col min="287" max="287" width="14" style="1" bestFit="1" customWidth="1"/>
    <col min="288" max="513" width="9.140625" style="1"/>
    <col min="514" max="514" width="25.140625" style="1" customWidth="1"/>
    <col min="515" max="515" width="14" style="1" bestFit="1" customWidth="1"/>
    <col min="516" max="527" width="11.28515625" style="1" bestFit="1" customWidth="1"/>
    <col min="528" max="529" width="9.140625" style="1"/>
    <col min="530" max="530" width="14.28515625" style="1" customWidth="1"/>
    <col min="531" max="539" width="12.28515625" style="1" bestFit="1" customWidth="1"/>
    <col min="540" max="540" width="14" style="1" bestFit="1" customWidth="1"/>
    <col min="541" max="542" width="12.28515625" style="1" bestFit="1" customWidth="1"/>
    <col min="543" max="543" width="14" style="1" bestFit="1" customWidth="1"/>
    <col min="544" max="769" width="9.140625" style="1"/>
    <col min="770" max="770" width="25.140625" style="1" customWidth="1"/>
    <col min="771" max="771" width="14" style="1" bestFit="1" customWidth="1"/>
    <col min="772" max="783" width="11.28515625" style="1" bestFit="1" customWidth="1"/>
    <col min="784" max="785" width="9.140625" style="1"/>
    <col min="786" max="786" width="14.28515625" style="1" customWidth="1"/>
    <col min="787" max="795" width="12.28515625" style="1" bestFit="1" customWidth="1"/>
    <col min="796" max="796" width="14" style="1" bestFit="1" customWidth="1"/>
    <col min="797" max="798" width="12.28515625" style="1" bestFit="1" customWidth="1"/>
    <col min="799" max="799" width="14" style="1" bestFit="1" customWidth="1"/>
    <col min="800" max="1025" width="9.140625" style="1"/>
    <col min="1026" max="1026" width="25.140625" style="1" customWidth="1"/>
    <col min="1027" max="1027" width="14" style="1" bestFit="1" customWidth="1"/>
    <col min="1028" max="1039" width="11.28515625" style="1" bestFit="1" customWidth="1"/>
    <col min="1040" max="1041" width="9.140625" style="1"/>
    <col min="1042" max="1042" width="14.28515625" style="1" customWidth="1"/>
    <col min="1043" max="1051" width="12.28515625" style="1" bestFit="1" customWidth="1"/>
    <col min="1052" max="1052" width="14" style="1" bestFit="1" customWidth="1"/>
    <col min="1053" max="1054" width="12.28515625" style="1" bestFit="1" customWidth="1"/>
    <col min="1055" max="1055" width="14" style="1" bestFit="1" customWidth="1"/>
    <col min="1056" max="1281" width="9.140625" style="1"/>
    <col min="1282" max="1282" width="25.140625" style="1" customWidth="1"/>
    <col min="1283" max="1283" width="14" style="1" bestFit="1" customWidth="1"/>
    <col min="1284" max="1295" width="11.28515625" style="1" bestFit="1" customWidth="1"/>
    <col min="1296" max="1297" width="9.140625" style="1"/>
    <col min="1298" max="1298" width="14.28515625" style="1" customWidth="1"/>
    <col min="1299" max="1307" width="12.28515625" style="1" bestFit="1" customWidth="1"/>
    <col min="1308" max="1308" width="14" style="1" bestFit="1" customWidth="1"/>
    <col min="1309" max="1310" width="12.28515625" style="1" bestFit="1" customWidth="1"/>
    <col min="1311" max="1311" width="14" style="1" bestFit="1" customWidth="1"/>
    <col min="1312" max="1537" width="9.140625" style="1"/>
    <col min="1538" max="1538" width="25.140625" style="1" customWidth="1"/>
    <col min="1539" max="1539" width="14" style="1" bestFit="1" customWidth="1"/>
    <col min="1540" max="1551" width="11.28515625" style="1" bestFit="1" customWidth="1"/>
    <col min="1552" max="1553" width="9.140625" style="1"/>
    <col min="1554" max="1554" width="14.28515625" style="1" customWidth="1"/>
    <col min="1555" max="1563" width="12.28515625" style="1" bestFit="1" customWidth="1"/>
    <col min="1564" max="1564" width="14" style="1" bestFit="1" customWidth="1"/>
    <col min="1565" max="1566" width="12.28515625" style="1" bestFit="1" customWidth="1"/>
    <col min="1567" max="1567" width="14" style="1" bestFit="1" customWidth="1"/>
    <col min="1568" max="1793" width="9.140625" style="1"/>
    <col min="1794" max="1794" width="25.140625" style="1" customWidth="1"/>
    <col min="1795" max="1795" width="14" style="1" bestFit="1" customWidth="1"/>
    <col min="1796" max="1807" width="11.28515625" style="1" bestFit="1" customWidth="1"/>
    <col min="1808" max="1809" width="9.140625" style="1"/>
    <col min="1810" max="1810" width="14.28515625" style="1" customWidth="1"/>
    <col min="1811" max="1819" width="12.28515625" style="1" bestFit="1" customWidth="1"/>
    <col min="1820" max="1820" width="14" style="1" bestFit="1" customWidth="1"/>
    <col min="1821" max="1822" width="12.28515625" style="1" bestFit="1" customWidth="1"/>
    <col min="1823" max="1823" width="14" style="1" bestFit="1" customWidth="1"/>
    <col min="1824" max="2049" width="9.140625" style="1"/>
    <col min="2050" max="2050" width="25.140625" style="1" customWidth="1"/>
    <col min="2051" max="2051" width="14" style="1" bestFit="1" customWidth="1"/>
    <col min="2052" max="2063" width="11.28515625" style="1" bestFit="1" customWidth="1"/>
    <col min="2064" max="2065" width="9.140625" style="1"/>
    <col min="2066" max="2066" width="14.28515625" style="1" customWidth="1"/>
    <col min="2067" max="2075" width="12.28515625" style="1" bestFit="1" customWidth="1"/>
    <col min="2076" max="2076" width="14" style="1" bestFit="1" customWidth="1"/>
    <col min="2077" max="2078" width="12.28515625" style="1" bestFit="1" customWidth="1"/>
    <col min="2079" max="2079" width="14" style="1" bestFit="1" customWidth="1"/>
    <col min="2080" max="2305" width="9.140625" style="1"/>
    <col min="2306" max="2306" width="25.140625" style="1" customWidth="1"/>
    <col min="2307" max="2307" width="14" style="1" bestFit="1" customWidth="1"/>
    <col min="2308" max="2319" width="11.28515625" style="1" bestFit="1" customWidth="1"/>
    <col min="2320" max="2321" width="9.140625" style="1"/>
    <col min="2322" max="2322" width="14.28515625" style="1" customWidth="1"/>
    <col min="2323" max="2331" width="12.28515625" style="1" bestFit="1" customWidth="1"/>
    <col min="2332" max="2332" width="14" style="1" bestFit="1" customWidth="1"/>
    <col min="2333" max="2334" width="12.28515625" style="1" bestFit="1" customWidth="1"/>
    <col min="2335" max="2335" width="14" style="1" bestFit="1" customWidth="1"/>
    <col min="2336" max="2561" width="9.140625" style="1"/>
    <col min="2562" max="2562" width="25.140625" style="1" customWidth="1"/>
    <col min="2563" max="2563" width="14" style="1" bestFit="1" customWidth="1"/>
    <col min="2564" max="2575" width="11.28515625" style="1" bestFit="1" customWidth="1"/>
    <col min="2576" max="2577" width="9.140625" style="1"/>
    <col min="2578" max="2578" width="14.28515625" style="1" customWidth="1"/>
    <col min="2579" max="2587" width="12.28515625" style="1" bestFit="1" customWidth="1"/>
    <col min="2588" max="2588" width="14" style="1" bestFit="1" customWidth="1"/>
    <col min="2589" max="2590" width="12.28515625" style="1" bestFit="1" customWidth="1"/>
    <col min="2591" max="2591" width="14" style="1" bestFit="1" customWidth="1"/>
    <col min="2592" max="2817" width="9.140625" style="1"/>
    <col min="2818" max="2818" width="25.140625" style="1" customWidth="1"/>
    <col min="2819" max="2819" width="14" style="1" bestFit="1" customWidth="1"/>
    <col min="2820" max="2831" width="11.28515625" style="1" bestFit="1" customWidth="1"/>
    <col min="2832" max="2833" width="9.140625" style="1"/>
    <col min="2834" max="2834" width="14.28515625" style="1" customWidth="1"/>
    <col min="2835" max="2843" width="12.28515625" style="1" bestFit="1" customWidth="1"/>
    <col min="2844" max="2844" width="14" style="1" bestFit="1" customWidth="1"/>
    <col min="2845" max="2846" width="12.28515625" style="1" bestFit="1" customWidth="1"/>
    <col min="2847" max="2847" width="14" style="1" bestFit="1" customWidth="1"/>
    <col min="2848" max="3073" width="9.140625" style="1"/>
    <col min="3074" max="3074" width="25.140625" style="1" customWidth="1"/>
    <col min="3075" max="3075" width="14" style="1" bestFit="1" customWidth="1"/>
    <col min="3076" max="3087" width="11.28515625" style="1" bestFit="1" customWidth="1"/>
    <col min="3088" max="3089" width="9.140625" style="1"/>
    <col min="3090" max="3090" width="14.28515625" style="1" customWidth="1"/>
    <col min="3091" max="3099" width="12.28515625" style="1" bestFit="1" customWidth="1"/>
    <col min="3100" max="3100" width="14" style="1" bestFit="1" customWidth="1"/>
    <col min="3101" max="3102" width="12.28515625" style="1" bestFit="1" customWidth="1"/>
    <col min="3103" max="3103" width="14" style="1" bestFit="1" customWidth="1"/>
    <col min="3104" max="3329" width="9.140625" style="1"/>
    <col min="3330" max="3330" width="25.140625" style="1" customWidth="1"/>
    <col min="3331" max="3331" width="14" style="1" bestFit="1" customWidth="1"/>
    <col min="3332" max="3343" width="11.28515625" style="1" bestFit="1" customWidth="1"/>
    <col min="3344" max="3345" width="9.140625" style="1"/>
    <col min="3346" max="3346" width="14.28515625" style="1" customWidth="1"/>
    <col min="3347" max="3355" width="12.28515625" style="1" bestFit="1" customWidth="1"/>
    <col min="3356" max="3356" width="14" style="1" bestFit="1" customWidth="1"/>
    <col min="3357" max="3358" width="12.28515625" style="1" bestFit="1" customWidth="1"/>
    <col min="3359" max="3359" width="14" style="1" bestFit="1" customWidth="1"/>
    <col min="3360" max="3585" width="9.140625" style="1"/>
    <col min="3586" max="3586" width="25.140625" style="1" customWidth="1"/>
    <col min="3587" max="3587" width="14" style="1" bestFit="1" customWidth="1"/>
    <col min="3588" max="3599" width="11.28515625" style="1" bestFit="1" customWidth="1"/>
    <col min="3600" max="3601" width="9.140625" style="1"/>
    <col min="3602" max="3602" width="14.28515625" style="1" customWidth="1"/>
    <col min="3603" max="3611" width="12.28515625" style="1" bestFit="1" customWidth="1"/>
    <col min="3612" max="3612" width="14" style="1" bestFit="1" customWidth="1"/>
    <col min="3613" max="3614" width="12.28515625" style="1" bestFit="1" customWidth="1"/>
    <col min="3615" max="3615" width="14" style="1" bestFit="1" customWidth="1"/>
    <col min="3616" max="3841" width="9.140625" style="1"/>
    <col min="3842" max="3842" width="25.140625" style="1" customWidth="1"/>
    <col min="3843" max="3843" width="14" style="1" bestFit="1" customWidth="1"/>
    <col min="3844" max="3855" width="11.28515625" style="1" bestFit="1" customWidth="1"/>
    <col min="3856" max="3857" width="9.140625" style="1"/>
    <col min="3858" max="3858" width="14.28515625" style="1" customWidth="1"/>
    <col min="3859" max="3867" width="12.28515625" style="1" bestFit="1" customWidth="1"/>
    <col min="3868" max="3868" width="14" style="1" bestFit="1" customWidth="1"/>
    <col min="3869" max="3870" width="12.28515625" style="1" bestFit="1" customWidth="1"/>
    <col min="3871" max="3871" width="14" style="1" bestFit="1" customWidth="1"/>
    <col min="3872" max="4097" width="9.140625" style="1"/>
    <col min="4098" max="4098" width="25.140625" style="1" customWidth="1"/>
    <col min="4099" max="4099" width="14" style="1" bestFit="1" customWidth="1"/>
    <col min="4100" max="4111" width="11.28515625" style="1" bestFit="1" customWidth="1"/>
    <col min="4112" max="4113" width="9.140625" style="1"/>
    <col min="4114" max="4114" width="14.28515625" style="1" customWidth="1"/>
    <col min="4115" max="4123" width="12.28515625" style="1" bestFit="1" customWidth="1"/>
    <col min="4124" max="4124" width="14" style="1" bestFit="1" customWidth="1"/>
    <col min="4125" max="4126" width="12.28515625" style="1" bestFit="1" customWidth="1"/>
    <col min="4127" max="4127" width="14" style="1" bestFit="1" customWidth="1"/>
    <col min="4128" max="4353" width="9.140625" style="1"/>
    <col min="4354" max="4354" width="25.140625" style="1" customWidth="1"/>
    <col min="4355" max="4355" width="14" style="1" bestFit="1" customWidth="1"/>
    <col min="4356" max="4367" width="11.28515625" style="1" bestFit="1" customWidth="1"/>
    <col min="4368" max="4369" width="9.140625" style="1"/>
    <col min="4370" max="4370" width="14.28515625" style="1" customWidth="1"/>
    <col min="4371" max="4379" width="12.28515625" style="1" bestFit="1" customWidth="1"/>
    <col min="4380" max="4380" width="14" style="1" bestFit="1" customWidth="1"/>
    <col min="4381" max="4382" width="12.28515625" style="1" bestFit="1" customWidth="1"/>
    <col min="4383" max="4383" width="14" style="1" bestFit="1" customWidth="1"/>
    <col min="4384" max="4609" width="9.140625" style="1"/>
    <col min="4610" max="4610" width="25.140625" style="1" customWidth="1"/>
    <col min="4611" max="4611" width="14" style="1" bestFit="1" customWidth="1"/>
    <col min="4612" max="4623" width="11.28515625" style="1" bestFit="1" customWidth="1"/>
    <col min="4624" max="4625" width="9.140625" style="1"/>
    <col min="4626" max="4626" width="14.28515625" style="1" customWidth="1"/>
    <col min="4627" max="4635" width="12.28515625" style="1" bestFit="1" customWidth="1"/>
    <col min="4636" max="4636" width="14" style="1" bestFit="1" customWidth="1"/>
    <col min="4637" max="4638" width="12.28515625" style="1" bestFit="1" customWidth="1"/>
    <col min="4639" max="4639" width="14" style="1" bestFit="1" customWidth="1"/>
    <col min="4640" max="4865" width="9.140625" style="1"/>
    <col min="4866" max="4866" width="25.140625" style="1" customWidth="1"/>
    <col min="4867" max="4867" width="14" style="1" bestFit="1" customWidth="1"/>
    <col min="4868" max="4879" width="11.28515625" style="1" bestFit="1" customWidth="1"/>
    <col min="4880" max="4881" width="9.140625" style="1"/>
    <col min="4882" max="4882" width="14.28515625" style="1" customWidth="1"/>
    <col min="4883" max="4891" width="12.28515625" style="1" bestFit="1" customWidth="1"/>
    <col min="4892" max="4892" width="14" style="1" bestFit="1" customWidth="1"/>
    <col min="4893" max="4894" width="12.28515625" style="1" bestFit="1" customWidth="1"/>
    <col min="4895" max="4895" width="14" style="1" bestFit="1" customWidth="1"/>
    <col min="4896" max="5121" width="9.140625" style="1"/>
    <col min="5122" max="5122" width="25.140625" style="1" customWidth="1"/>
    <col min="5123" max="5123" width="14" style="1" bestFit="1" customWidth="1"/>
    <col min="5124" max="5135" width="11.28515625" style="1" bestFit="1" customWidth="1"/>
    <col min="5136" max="5137" width="9.140625" style="1"/>
    <col min="5138" max="5138" width="14.28515625" style="1" customWidth="1"/>
    <col min="5139" max="5147" width="12.28515625" style="1" bestFit="1" customWidth="1"/>
    <col min="5148" max="5148" width="14" style="1" bestFit="1" customWidth="1"/>
    <col min="5149" max="5150" width="12.28515625" style="1" bestFit="1" customWidth="1"/>
    <col min="5151" max="5151" width="14" style="1" bestFit="1" customWidth="1"/>
    <col min="5152" max="5377" width="9.140625" style="1"/>
    <col min="5378" max="5378" width="25.140625" style="1" customWidth="1"/>
    <col min="5379" max="5379" width="14" style="1" bestFit="1" customWidth="1"/>
    <col min="5380" max="5391" width="11.28515625" style="1" bestFit="1" customWidth="1"/>
    <col min="5392" max="5393" width="9.140625" style="1"/>
    <col min="5394" max="5394" width="14.28515625" style="1" customWidth="1"/>
    <col min="5395" max="5403" width="12.28515625" style="1" bestFit="1" customWidth="1"/>
    <col min="5404" max="5404" width="14" style="1" bestFit="1" customWidth="1"/>
    <col min="5405" max="5406" width="12.28515625" style="1" bestFit="1" customWidth="1"/>
    <col min="5407" max="5407" width="14" style="1" bestFit="1" customWidth="1"/>
    <col min="5408" max="5633" width="9.140625" style="1"/>
    <col min="5634" max="5634" width="25.140625" style="1" customWidth="1"/>
    <col min="5635" max="5635" width="14" style="1" bestFit="1" customWidth="1"/>
    <col min="5636" max="5647" width="11.28515625" style="1" bestFit="1" customWidth="1"/>
    <col min="5648" max="5649" width="9.140625" style="1"/>
    <col min="5650" max="5650" width="14.28515625" style="1" customWidth="1"/>
    <col min="5651" max="5659" width="12.28515625" style="1" bestFit="1" customWidth="1"/>
    <col min="5660" max="5660" width="14" style="1" bestFit="1" customWidth="1"/>
    <col min="5661" max="5662" width="12.28515625" style="1" bestFit="1" customWidth="1"/>
    <col min="5663" max="5663" width="14" style="1" bestFit="1" customWidth="1"/>
    <col min="5664" max="5889" width="9.140625" style="1"/>
    <col min="5890" max="5890" width="25.140625" style="1" customWidth="1"/>
    <col min="5891" max="5891" width="14" style="1" bestFit="1" customWidth="1"/>
    <col min="5892" max="5903" width="11.28515625" style="1" bestFit="1" customWidth="1"/>
    <col min="5904" max="5905" width="9.140625" style="1"/>
    <col min="5906" max="5906" width="14.28515625" style="1" customWidth="1"/>
    <col min="5907" max="5915" width="12.28515625" style="1" bestFit="1" customWidth="1"/>
    <col min="5916" max="5916" width="14" style="1" bestFit="1" customWidth="1"/>
    <col min="5917" max="5918" width="12.28515625" style="1" bestFit="1" customWidth="1"/>
    <col min="5919" max="5919" width="14" style="1" bestFit="1" customWidth="1"/>
    <col min="5920" max="6145" width="9.140625" style="1"/>
    <col min="6146" max="6146" width="25.140625" style="1" customWidth="1"/>
    <col min="6147" max="6147" width="14" style="1" bestFit="1" customWidth="1"/>
    <col min="6148" max="6159" width="11.28515625" style="1" bestFit="1" customWidth="1"/>
    <col min="6160" max="6161" width="9.140625" style="1"/>
    <col min="6162" max="6162" width="14.28515625" style="1" customWidth="1"/>
    <col min="6163" max="6171" width="12.28515625" style="1" bestFit="1" customWidth="1"/>
    <col min="6172" max="6172" width="14" style="1" bestFit="1" customWidth="1"/>
    <col min="6173" max="6174" width="12.28515625" style="1" bestFit="1" customWidth="1"/>
    <col min="6175" max="6175" width="14" style="1" bestFit="1" customWidth="1"/>
    <col min="6176" max="6401" width="9.140625" style="1"/>
    <col min="6402" max="6402" width="25.140625" style="1" customWidth="1"/>
    <col min="6403" max="6403" width="14" style="1" bestFit="1" customWidth="1"/>
    <col min="6404" max="6415" width="11.28515625" style="1" bestFit="1" customWidth="1"/>
    <col min="6416" max="6417" width="9.140625" style="1"/>
    <col min="6418" max="6418" width="14.28515625" style="1" customWidth="1"/>
    <col min="6419" max="6427" width="12.28515625" style="1" bestFit="1" customWidth="1"/>
    <col min="6428" max="6428" width="14" style="1" bestFit="1" customWidth="1"/>
    <col min="6429" max="6430" width="12.28515625" style="1" bestFit="1" customWidth="1"/>
    <col min="6431" max="6431" width="14" style="1" bestFit="1" customWidth="1"/>
    <col min="6432" max="6657" width="9.140625" style="1"/>
    <col min="6658" max="6658" width="25.140625" style="1" customWidth="1"/>
    <col min="6659" max="6659" width="14" style="1" bestFit="1" customWidth="1"/>
    <col min="6660" max="6671" width="11.28515625" style="1" bestFit="1" customWidth="1"/>
    <col min="6672" max="6673" width="9.140625" style="1"/>
    <col min="6674" max="6674" width="14.28515625" style="1" customWidth="1"/>
    <col min="6675" max="6683" width="12.28515625" style="1" bestFit="1" customWidth="1"/>
    <col min="6684" max="6684" width="14" style="1" bestFit="1" customWidth="1"/>
    <col min="6685" max="6686" width="12.28515625" style="1" bestFit="1" customWidth="1"/>
    <col min="6687" max="6687" width="14" style="1" bestFit="1" customWidth="1"/>
    <col min="6688" max="6913" width="9.140625" style="1"/>
    <col min="6914" max="6914" width="25.140625" style="1" customWidth="1"/>
    <col min="6915" max="6915" width="14" style="1" bestFit="1" customWidth="1"/>
    <col min="6916" max="6927" width="11.28515625" style="1" bestFit="1" customWidth="1"/>
    <col min="6928" max="6929" width="9.140625" style="1"/>
    <col min="6930" max="6930" width="14.28515625" style="1" customWidth="1"/>
    <col min="6931" max="6939" width="12.28515625" style="1" bestFit="1" customWidth="1"/>
    <col min="6940" max="6940" width="14" style="1" bestFit="1" customWidth="1"/>
    <col min="6941" max="6942" width="12.28515625" style="1" bestFit="1" customWidth="1"/>
    <col min="6943" max="6943" width="14" style="1" bestFit="1" customWidth="1"/>
    <col min="6944" max="7169" width="9.140625" style="1"/>
    <col min="7170" max="7170" width="25.140625" style="1" customWidth="1"/>
    <col min="7171" max="7171" width="14" style="1" bestFit="1" customWidth="1"/>
    <col min="7172" max="7183" width="11.28515625" style="1" bestFit="1" customWidth="1"/>
    <col min="7184" max="7185" width="9.140625" style="1"/>
    <col min="7186" max="7186" width="14.28515625" style="1" customWidth="1"/>
    <col min="7187" max="7195" width="12.28515625" style="1" bestFit="1" customWidth="1"/>
    <col min="7196" max="7196" width="14" style="1" bestFit="1" customWidth="1"/>
    <col min="7197" max="7198" width="12.28515625" style="1" bestFit="1" customWidth="1"/>
    <col min="7199" max="7199" width="14" style="1" bestFit="1" customWidth="1"/>
    <col min="7200" max="7425" width="9.140625" style="1"/>
    <col min="7426" max="7426" width="25.140625" style="1" customWidth="1"/>
    <col min="7427" max="7427" width="14" style="1" bestFit="1" customWidth="1"/>
    <col min="7428" max="7439" width="11.28515625" style="1" bestFit="1" customWidth="1"/>
    <col min="7440" max="7441" width="9.140625" style="1"/>
    <col min="7442" max="7442" width="14.28515625" style="1" customWidth="1"/>
    <col min="7443" max="7451" width="12.28515625" style="1" bestFit="1" customWidth="1"/>
    <col min="7452" max="7452" width="14" style="1" bestFit="1" customWidth="1"/>
    <col min="7453" max="7454" width="12.28515625" style="1" bestFit="1" customWidth="1"/>
    <col min="7455" max="7455" width="14" style="1" bestFit="1" customWidth="1"/>
    <col min="7456" max="7681" width="9.140625" style="1"/>
    <col min="7682" max="7682" width="25.140625" style="1" customWidth="1"/>
    <col min="7683" max="7683" width="14" style="1" bestFit="1" customWidth="1"/>
    <col min="7684" max="7695" width="11.28515625" style="1" bestFit="1" customWidth="1"/>
    <col min="7696" max="7697" width="9.140625" style="1"/>
    <col min="7698" max="7698" width="14.28515625" style="1" customWidth="1"/>
    <col min="7699" max="7707" width="12.28515625" style="1" bestFit="1" customWidth="1"/>
    <col min="7708" max="7708" width="14" style="1" bestFit="1" customWidth="1"/>
    <col min="7709" max="7710" width="12.28515625" style="1" bestFit="1" customWidth="1"/>
    <col min="7711" max="7711" width="14" style="1" bestFit="1" customWidth="1"/>
    <col min="7712" max="7937" width="9.140625" style="1"/>
    <col min="7938" max="7938" width="25.140625" style="1" customWidth="1"/>
    <col min="7939" max="7939" width="14" style="1" bestFit="1" customWidth="1"/>
    <col min="7940" max="7951" width="11.28515625" style="1" bestFit="1" customWidth="1"/>
    <col min="7952" max="7953" width="9.140625" style="1"/>
    <col min="7954" max="7954" width="14.28515625" style="1" customWidth="1"/>
    <col min="7955" max="7963" width="12.28515625" style="1" bestFit="1" customWidth="1"/>
    <col min="7964" max="7964" width="14" style="1" bestFit="1" customWidth="1"/>
    <col min="7965" max="7966" width="12.28515625" style="1" bestFit="1" customWidth="1"/>
    <col min="7967" max="7967" width="14" style="1" bestFit="1" customWidth="1"/>
    <col min="7968" max="8193" width="9.140625" style="1"/>
    <col min="8194" max="8194" width="25.140625" style="1" customWidth="1"/>
    <col min="8195" max="8195" width="14" style="1" bestFit="1" customWidth="1"/>
    <col min="8196" max="8207" width="11.28515625" style="1" bestFit="1" customWidth="1"/>
    <col min="8208" max="8209" width="9.140625" style="1"/>
    <col min="8210" max="8210" width="14.28515625" style="1" customWidth="1"/>
    <col min="8211" max="8219" width="12.28515625" style="1" bestFit="1" customWidth="1"/>
    <col min="8220" max="8220" width="14" style="1" bestFit="1" customWidth="1"/>
    <col min="8221" max="8222" width="12.28515625" style="1" bestFit="1" customWidth="1"/>
    <col min="8223" max="8223" width="14" style="1" bestFit="1" customWidth="1"/>
    <col min="8224" max="8449" width="9.140625" style="1"/>
    <col min="8450" max="8450" width="25.140625" style="1" customWidth="1"/>
    <col min="8451" max="8451" width="14" style="1" bestFit="1" customWidth="1"/>
    <col min="8452" max="8463" width="11.28515625" style="1" bestFit="1" customWidth="1"/>
    <col min="8464" max="8465" width="9.140625" style="1"/>
    <col min="8466" max="8466" width="14.28515625" style="1" customWidth="1"/>
    <col min="8467" max="8475" width="12.28515625" style="1" bestFit="1" customWidth="1"/>
    <col min="8476" max="8476" width="14" style="1" bestFit="1" customWidth="1"/>
    <col min="8477" max="8478" width="12.28515625" style="1" bestFit="1" customWidth="1"/>
    <col min="8479" max="8479" width="14" style="1" bestFit="1" customWidth="1"/>
    <col min="8480" max="8705" width="9.140625" style="1"/>
    <col min="8706" max="8706" width="25.140625" style="1" customWidth="1"/>
    <col min="8707" max="8707" width="14" style="1" bestFit="1" customWidth="1"/>
    <col min="8708" max="8719" width="11.28515625" style="1" bestFit="1" customWidth="1"/>
    <col min="8720" max="8721" width="9.140625" style="1"/>
    <col min="8722" max="8722" width="14.28515625" style="1" customWidth="1"/>
    <col min="8723" max="8731" width="12.28515625" style="1" bestFit="1" customWidth="1"/>
    <col min="8732" max="8732" width="14" style="1" bestFit="1" customWidth="1"/>
    <col min="8733" max="8734" width="12.28515625" style="1" bestFit="1" customWidth="1"/>
    <col min="8735" max="8735" width="14" style="1" bestFit="1" customWidth="1"/>
    <col min="8736" max="8961" width="9.140625" style="1"/>
    <col min="8962" max="8962" width="25.140625" style="1" customWidth="1"/>
    <col min="8963" max="8963" width="14" style="1" bestFit="1" customWidth="1"/>
    <col min="8964" max="8975" width="11.28515625" style="1" bestFit="1" customWidth="1"/>
    <col min="8976" max="8977" width="9.140625" style="1"/>
    <col min="8978" max="8978" width="14.28515625" style="1" customWidth="1"/>
    <col min="8979" max="8987" width="12.28515625" style="1" bestFit="1" customWidth="1"/>
    <col min="8988" max="8988" width="14" style="1" bestFit="1" customWidth="1"/>
    <col min="8989" max="8990" width="12.28515625" style="1" bestFit="1" customWidth="1"/>
    <col min="8991" max="8991" width="14" style="1" bestFit="1" customWidth="1"/>
    <col min="8992" max="9217" width="9.140625" style="1"/>
    <col min="9218" max="9218" width="25.140625" style="1" customWidth="1"/>
    <col min="9219" max="9219" width="14" style="1" bestFit="1" customWidth="1"/>
    <col min="9220" max="9231" width="11.28515625" style="1" bestFit="1" customWidth="1"/>
    <col min="9232" max="9233" width="9.140625" style="1"/>
    <col min="9234" max="9234" width="14.28515625" style="1" customWidth="1"/>
    <col min="9235" max="9243" width="12.28515625" style="1" bestFit="1" customWidth="1"/>
    <col min="9244" max="9244" width="14" style="1" bestFit="1" customWidth="1"/>
    <col min="9245" max="9246" width="12.28515625" style="1" bestFit="1" customWidth="1"/>
    <col min="9247" max="9247" width="14" style="1" bestFit="1" customWidth="1"/>
    <col min="9248" max="9473" width="9.140625" style="1"/>
    <col min="9474" max="9474" width="25.140625" style="1" customWidth="1"/>
    <col min="9475" max="9475" width="14" style="1" bestFit="1" customWidth="1"/>
    <col min="9476" max="9487" width="11.28515625" style="1" bestFit="1" customWidth="1"/>
    <col min="9488" max="9489" width="9.140625" style="1"/>
    <col min="9490" max="9490" width="14.28515625" style="1" customWidth="1"/>
    <col min="9491" max="9499" width="12.28515625" style="1" bestFit="1" customWidth="1"/>
    <col min="9500" max="9500" width="14" style="1" bestFit="1" customWidth="1"/>
    <col min="9501" max="9502" width="12.28515625" style="1" bestFit="1" customWidth="1"/>
    <col min="9503" max="9503" width="14" style="1" bestFit="1" customWidth="1"/>
    <col min="9504" max="9729" width="9.140625" style="1"/>
    <col min="9730" max="9730" width="25.140625" style="1" customWidth="1"/>
    <col min="9731" max="9731" width="14" style="1" bestFit="1" customWidth="1"/>
    <col min="9732" max="9743" width="11.28515625" style="1" bestFit="1" customWidth="1"/>
    <col min="9744" max="9745" width="9.140625" style="1"/>
    <col min="9746" max="9746" width="14.28515625" style="1" customWidth="1"/>
    <col min="9747" max="9755" width="12.28515625" style="1" bestFit="1" customWidth="1"/>
    <col min="9756" max="9756" width="14" style="1" bestFit="1" customWidth="1"/>
    <col min="9757" max="9758" width="12.28515625" style="1" bestFit="1" customWidth="1"/>
    <col min="9759" max="9759" width="14" style="1" bestFit="1" customWidth="1"/>
    <col min="9760" max="9985" width="9.140625" style="1"/>
    <col min="9986" max="9986" width="25.140625" style="1" customWidth="1"/>
    <col min="9987" max="9987" width="14" style="1" bestFit="1" customWidth="1"/>
    <col min="9988" max="9999" width="11.28515625" style="1" bestFit="1" customWidth="1"/>
    <col min="10000" max="10001" width="9.140625" style="1"/>
    <col min="10002" max="10002" width="14.28515625" style="1" customWidth="1"/>
    <col min="10003" max="10011" width="12.28515625" style="1" bestFit="1" customWidth="1"/>
    <col min="10012" max="10012" width="14" style="1" bestFit="1" customWidth="1"/>
    <col min="10013" max="10014" width="12.28515625" style="1" bestFit="1" customWidth="1"/>
    <col min="10015" max="10015" width="14" style="1" bestFit="1" customWidth="1"/>
    <col min="10016" max="10241" width="9.140625" style="1"/>
    <col min="10242" max="10242" width="25.140625" style="1" customWidth="1"/>
    <col min="10243" max="10243" width="14" style="1" bestFit="1" customWidth="1"/>
    <col min="10244" max="10255" width="11.28515625" style="1" bestFit="1" customWidth="1"/>
    <col min="10256" max="10257" width="9.140625" style="1"/>
    <col min="10258" max="10258" width="14.28515625" style="1" customWidth="1"/>
    <col min="10259" max="10267" width="12.28515625" style="1" bestFit="1" customWidth="1"/>
    <col min="10268" max="10268" width="14" style="1" bestFit="1" customWidth="1"/>
    <col min="10269" max="10270" width="12.28515625" style="1" bestFit="1" customWidth="1"/>
    <col min="10271" max="10271" width="14" style="1" bestFit="1" customWidth="1"/>
    <col min="10272" max="10497" width="9.140625" style="1"/>
    <col min="10498" max="10498" width="25.140625" style="1" customWidth="1"/>
    <col min="10499" max="10499" width="14" style="1" bestFit="1" customWidth="1"/>
    <col min="10500" max="10511" width="11.28515625" style="1" bestFit="1" customWidth="1"/>
    <col min="10512" max="10513" width="9.140625" style="1"/>
    <col min="10514" max="10514" width="14.28515625" style="1" customWidth="1"/>
    <col min="10515" max="10523" width="12.28515625" style="1" bestFit="1" customWidth="1"/>
    <col min="10524" max="10524" width="14" style="1" bestFit="1" customWidth="1"/>
    <col min="10525" max="10526" width="12.28515625" style="1" bestFit="1" customWidth="1"/>
    <col min="10527" max="10527" width="14" style="1" bestFit="1" customWidth="1"/>
    <col min="10528" max="10753" width="9.140625" style="1"/>
    <col min="10754" max="10754" width="25.140625" style="1" customWidth="1"/>
    <col min="10755" max="10755" width="14" style="1" bestFit="1" customWidth="1"/>
    <col min="10756" max="10767" width="11.28515625" style="1" bestFit="1" customWidth="1"/>
    <col min="10768" max="10769" width="9.140625" style="1"/>
    <col min="10770" max="10770" width="14.28515625" style="1" customWidth="1"/>
    <col min="10771" max="10779" width="12.28515625" style="1" bestFit="1" customWidth="1"/>
    <col min="10780" max="10780" width="14" style="1" bestFit="1" customWidth="1"/>
    <col min="10781" max="10782" width="12.28515625" style="1" bestFit="1" customWidth="1"/>
    <col min="10783" max="10783" width="14" style="1" bestFit="1" customWidth="1"/>
    <col min="10784" max="11009" width="9.140625" style="1"/>
    <col min="11010" max="11010" width="25.140625" style="1" customWidth="1"/>
    <col min="11011" max="11011" width="14" style="1" bestFit="1" customWidth="1"/>
    <col min="11012" max="11023" width="11.28515625" style="1" bestFit="1" customWidth="1"/>
    <col min="11024" max="11025" width="9.140625" style="1"/>
    <col min="11026" max="11026" width="14.28515625" style="1" customWidth="1"/>
    <col min="11027" max="11035" width="12.28515625" style="1" bestFit="1" customWidth="1"/>
    <col min="11036" max="11036" width="14" style="1" bestFit="1" customWidth="1"/>
    <col min="11037" max="11038" width="12.28515625" style="1" bestFit="1" customWidth="1"/>
    <col min="11039" max="11039" width="14" style="1" bestFit="1" customWidth="1"/>
    <col min="11040" max="11265" width="9.140625" style="1"/>
    <col min="11266" max="11266" width="25.140625" style="1" customWidth="1"/>
    <col min="11267" max="11267" width="14" style="1" bestFit="1" customWidth="1"/>
    <col min="11268" max="11279" width="11.28515625" style="1" bestFit="1" customWidth="1"/>
    <col min="11280" max="11281" width="9.140625" style="1"/>
    <col min="11282" max="11282" width="14.28515625" style="1" customWidth="1"/>
    <col min="11283" max="11291" width="12.28515625" style="1" bestFit="1" customWidth="1"/>
    <col min="11292" max="11292" width="14" style="1" bestFit="1" customWidth="1"/>
    <col min="11293" max="11294" width="12.28515625" style="1" bestFit="1" customWidth="1"/>
    <col min="11295" max="11295" width="14" style="1" bestFit="1" customWidth="1"/>
    <col min="11296" max="11521" width="9.140625" style="1"/>
    <col min="11522" max="11522" width="25.140625" style="1" customWidth="1"/>
    <col min="11523" max="11523" width="14" style="1" bestFit="1" customWidth="1"/>
    <col min="11524" max="11535" width="11.28515625" style="1" bestFit="1" customWidth="1"/>
    <col min="11536" max="11537" width="9.140625" style="1"/>
    <col min="11538" max="11538" width="14.28515625" style="1" customWidth="1"/>
    <col min="11539" max="11547" width="12.28515625" style="1" bestFit="1" customWidth="1"/>
    <col min="11548" max="11548" width="14" style="1" bestFit="1" customWidth="1"/>
    <col min="11549" max="11550" width="12.28515625" style="1" bestFit="1" customWidth="1"/>
    <col min="11551" max="11551" width="14" style="1" bestFit="1" customWidth="1"/>
    <col min="11552" max="11777" width="9.140625" style="1"/>
    <col min="11778" max="11778" width="25.140625" style="1" customWidth="1"/>
    <col min="11779" max="11779" width="14" style="1" bestFit="1" customWidth="1"/>
    <col min="11780" max="11791" width="11.28515625" style="1" bestFit="1" customWidth="1"/>
    <col min="11792" max="11793" width="9.140625" style="1"/>
    <col min="11794" max="11794" width="14.28515625" style="1" customWidth="1"/>
    <col min="11795" max="11803" width="12.28515625" style="1" bestFit="1" customWidth="1"/>
    <col min="11804" max="11804" width="14" style="1" bestFit="1" customWidth="1"/>
    <col min="11805" max="11806" width="12.28515625" style="1" bestFit="1" customWidth="1"/>
    <col min="11807" max="11807" width="14" style="1" bestFit="1" customWidth="1"/>
    <col min="11808" max="12033" width="9.140625" style="1"/>
    <col min="12034" max="12034" width="25.140625" style="1" customWidth="1"/>
    <col min="12035" max="12035" width="14" style="1" bestFit="1" customWidth="1"/>
    <col min="12036" max="12047" width="11.28515625" style="1" bestFit="1" customWidth="1"/>
    <col min="12048" max="12049" width="9.140625" style="1"/>
    <col min="12050" max="12050" width="14.28515625" style="1" customWidth="1"/>
    <col min="12051" max="12059" width="12.28515625" style="1" bestFit="1" customWidth="1"/>
    <col min="12060" max="12060" width="14" style="1" bestFit="1" customWidth="1"/>
    <col min="12061" max="12062" width="12.28515625" style="1" bestFit="1" customWidth="1"/>
    <col min="12063" max="12063" width="14" style="1" bestFit="1" customWidth="1"/>
    <col min="12064" max="12289" width="9.140625" style="1"/>
    <col min="12290" max="12290" width="25.140625" style="1" customWidth="1"/>
    <col min="12291" max="12291" width="14" style="1" bestFit="1" customWidth="1"/>
    <col min="12292" max="12303" width="11.28515625" style="1" bestFit="1" customWidth="1"/>
    <col min="12304" max="12305" width="9.140625" style="1"/>
    <col min="12306" max="12306" width="14.28515625" style="1" customWidth="1"/>
    <col min="12307" max="12315" width="12.28515625" style="1" bestFit="1" customWidth="1"/>
    <col min="12316" max="12316" width="14" style="1" bestFit="1" customWidth="1"/>
    <col min="12317" max="12318" width="12.28515625" style="1" bestFit="1" customWidth="1"/>
    <col min="12319" max="12319" width="14" style="1" bestFit="1" customWidth="1"/>
    <col min="12320" max="12545" width="9.140625" style="1"/>
    <col min="12546" max="12546" width="25.140625" style="1" customWidth="1"/>
    <col min="12547" max="12547" width="14" style="1" bestFit="1" customWidth="1"/>
    <col min="12548" max="12559" width="11.28515625" style="1" bestFit="1" customWidth="1"/>
    <col min="12560" max="12561" width="9.140625" style="1"/>
    <col min="12562" max="12562" width="14.28515625" style="1" customWidth="1"/>
    <col min="12563" max="12571" width="12.28515625" style="1" bestFit="1" customWidth="1"/>
    <col min="12572" max="12572" width="14" style="1" bestFit="1" customWidth="1"/>
    <col min="12573" max="12574" width="12.28515625" style="1" bestFit="1" customWidth="1"/>
    <col min="12575" max="12575" width="14" style="1" bestFit="1" customWidth="1"/>
    <col min="12576" max="12801" width="9.140625" style="1"/>
    <col min="12802" max="12802" width="25.140625" style="1" customWidth="1"/>
    <col min="12803" max="12803" width="14" style="1" bestFit="1" customWidth="1"/>
    <col min="12804" max="12815" width="11.28515625" style="1" bestFit="1" customWidth="1"/>
    <col min="12816" max="12817" width="9.140625" style="1"/>
    <col min="12818" max="12818" width="14.28515625" style="1" customWidth="1"/>
    <col min="12819" max="12827" width="12.28515625" style="1" bestFit="1" customWidth="1"/>
    <col min="12828" max="12828" width="14" style="1" bestFit="1" customWidth="1"/>
    <col min="12829" max="12830" width="12.28515625" style="1" bestFit="1" customWidth="1"/>
    <col min="12831" max="12831" width="14" style="1" bestFit="1" customWidth="1"/>
    <col min="12832" max="13057" width="9.140625" style="1"/>
    <col min="13058" max="13058" width="25.140625" style="1" customWidth="1"/>
    <col min="13059" max="13059" width="14" style="1" bestFit="1" customWidth="1"/>
    <col min="13060" max="13071" width="11.28515625" style="1" bestFit="1" customWidth="1"/>
    <col min="13072" max="13073" width="9.140625" style="1"/>
    <col min="13074" max="13074" width="14.28515625" style="1" customWidth="1"/>
    <col min="13075" max="13083" width="12.28515625" style="1" bestFit="1" customWidth="1"/>
    <col min="13084" max="13084" width="14" style="1" bestFit="1" customWidth="1"/>
    <col min="13085" max="13086" width="12.28515625" style="1" bestFit="1" customWidth="1"/>
    <col min="13087" max="13087" width="14" style="1" bestFit="1" customWidth="1"/>
    <col min="13088" max="13313" width="9.140625" style="1"/>
    <col min="13314" max="13314" width="25.140625" style="1" customWidth="1"/>
    <col min="13315" max="13315" width="14" style="1" bestFit="1" customWidth="1"/>
    <col min="13316" max="13327" width="11.28515625" style="1" bestFit="1" customWidth="1"/>
    <col min="13328" max="13329" width="9.140625" style="1"/>
    <col min="13330" max="13330" width="14.28515625" style="1" customWidth="1"/>
    <col min="13331" max="13339" width="12.28515625" style="1" bestFit="1" customWidth="1"/>
    <col min="13340" max="13340" width="14" style="1" bestFit="1" customWidth="1"/>
    <col min="13341" max="13342" width="12.28515625" style="1" bestFit="1" customWidth="1"/>
    <col min="13343" max="13343" width="14" style="1" bestFit="1" customWidth="1"/>
    <col min="13344" max="13569" width="9.140625" style="1"/>
    <col min="13570" max="13570" width="25.140625" style="1" customWidth="1"/>
    <col min="13571" max="13571" width="14" style="1" bestFit="1" customWidth="1"/>
    <col min="13572" max="13583" width="11.28515625" style="1" bestFit="1" customWidth="1"/>
    <col min="13584" max="13585" width="9.140625" style="1"/>
    <col min="13586" max="13586" width="14.28515625" style="1" customWidth="1"/>
    <col min="13587" max="13595" width="12.28515625" style="1" bestFit="1" customWidth="1"/>
    <col min="13596" max="13596" width="14" style="1" bestFit="1" customWidth="1"/>
    <col min="13597" max="13598" width="12.28515625" style="1" bestFit="1" customWidth="1"/>
    <col min="13599" max="13599" width="14" style="1" bestFit="1" customWidth="1"/>
    <col min="13600" max="13825" width="9.140625" style="1"/>
    <col min="13826" max="13826" width="25.140625" style="1" customWidth="1"/>
    <col min="13827" max="13827" width="14" style="1" bestFit="1" customWidth="1"/>
    <col min="13828" max="13839" width="11.28515625" style="1" bestFit="1" customWidth="1"/>
    <col min="13840" max="13841" width="9.140625" style="1"/>
    <col min="13842" max="13842" width="14.28515625" style="1" customWidth="1"/>
    <col min="13843" max="13851" width="12.28515625" style="1" bestFit="1" customWidth="1"/>
    <col min="13852" max="13852" width="14" style="1" bestFit="1" customWidth="1"/>
    <col min="13853" max="13854" width="12.28515625" style="1" bestFit="1" customWidth="1"/>
    <col min="13855" max="13855" width="14" style="1" bestFit="1" customWidth="1"/>
    <col min="13856" max="14081" width="9.140625" style="1"/>
    <col min="14082" max="14082" width="25.140625" style="1" customWidth="1"/>
    <col min="14083" max="14083" width="14" style="1" bestFit="1" customWidth="1"/>
    <col min="14084" max="14095" width="11.28515625" style="1" bestFit="1" customWidth="1"/>
    <col min="14096" max="14097" width="9.140625" style="1"/>
    <col min="14098" max="14098" width="14.28515625" style="1" customWidth="1"/>
    <col min="14099" max="14107" width="12.28515625" style="1" bestFit="1" customWidth="1"/>
    <col min="14108" max="14108" width="14" style="1" bestFit="1" customWidth="1"/>
    <col min="14109" max="14110" width="12.28515625" style="1" bestFit="1" customWidth="1"/>
    <col min="14111" max="14111" width="14" style="1" bestFit="1" customWidth="1"/>
    <col min="14112" max="14337" width="9.140625" style="1"/>
    <col min="14338" max="14338" width="25.140625" style="1" customWidth="1"/>
    <col min="14339" max="14339" width="14" style="1" bestFit="1" customWidth="1"/>
    <col min="14340" max="14351" width="11.28515625" style="1" bestFit="1" customWidth="1"/>
    <col min="14352" max="14353" width="9.140625" style="1"/>
    <col min="14354" max="14354" width="14.28515625" style="1" customWidth="1"/>
    <col min="14355" max="14363" width="12.28515625" style="1" bestFit="1" customWidth="1"/>
    <col min="14364" max="14364" width="14" style="1" bestFit="1" customWidth="1"/>
    <col min="14365" max="14366" width="12.28515625" style="1" bestFit="1" customWidth="1"/>
    <col min="14367" max="14367" width="14" style="1" bestFit="1" customWidth="1"/>
    <col min="14368" max="14593" width="9.140625" style="1"/>
    <col min="14594" max="14594" width="25.140625" style="1" customWidth="1"/>
    <col min="14595" max="14595" width="14" style="1" bestFit="1" customWidth="1"/>
    <col min="14596" max="14607" width="11.28515625" style="1" bestFit="1" customWidth="1"/>
    <col min="14608" max="14609" width="9.140625" style="1"/>
    <col min="14610" max="14610" width="14.28515625" style="1" customWidth="1"/>
    <col min="14611" max="14619" width="12.28515625" style="1" bestFit="1" customWidth="1"/>
    <col min="14620" max="14620" width="14" style="1" bestFit="1" customWidth="1"/>
    <col min="14621" max="14622" width="12.28515625" style="1" bestFit="1" customWidth="1"/>
    <col min="14623" max="14623" width="14" style="1" bestFit="1" customWidth="1"/>
    <col min="14624" max="14849" width="9.140625" style="1"/>
    <col min="14850" max="14850" width="25.140625" style="1" customWidth="1"/>
    <col min="14851" max="14851" width="14" style="1" bestFit="1" customWidth="1"/>
    <col min="14852" max="14863" width="11.28515625" style="1" bestFit="1" customWidth="1"/>
    <col min="14864" max="14865" width="9.140625" style="1"/>
    <col min="14866" max="14866" width="14.28515625" style="1" customWidth="1"/>
    <col min="14867" max="14875" width="12.28515625" style="1" bestFit="1" customWidth="1"/>
    <col min="14876" max="14876" width="14" style="1" bestFit="1" customWidth="1"/>
    <col min="14877" max="14878" width="12.28515625" style="1" bestFit="1" customWidth="1"/>
    <col min="14879" max="14879" width="14" style="1" bestFit="1" customWidth="1"/>
    <col min="14880" max="15105" width="9.140625" style="1"/>
    <col min="15106" max="15106" width="25.140625" style="1" customWidth="1"/>
    <col min="15107" max="15107" width="14" style="1" bestFit="1" customWidth="1"/>
    <col min="15108" max="15119" width="11.28515625" style="1" bestFit="1" customWidth="1"/>
    <col min="15120" max="15121" width="9.140625" style="1"/>
    <col min="15122" max="15122" width="14.28515625" style="1" customWidth="1"/>
    <col min="15123" max="15131" width="12.28515625" style="1" bestFit="1" customWidth="1"/>
    <col min="15132" max="15132" width="14" style="1" bestFit="1" customWidth="1"/>
    <col min="15133" max="15134" width="12.28515625" style="1" bestFit="1" customWidth="1"/>
    <col min="15135" max="15135" width="14" style="1" bestFit="1" customWidth="1"/>
    <col min="15136" max="15361" width="9.140625" style="1"/>
    <col min="15362" max="15362" width="25.140625" style="1" customWidth="1"/>
    <col min="15363" max="15363" width="14" style="1" bestFit="1" customWidth="1"/>
    <col min="15364" max="15375" width="11.28515625" style="1" bestFit="1" customWidth="1"/>
    <col min="15376" max="15377" width="9.140625" style="1"/>
    <col min="15378" max="15378" width="14.28515625" style="1" customWidth="1"/>
    <col min="15379" max="15387" width="12.28515625" style="1" bestFit="1" customWidth="1"/>
    <col min="15388" max="15388" width="14" style="1" bestFit="1" customWidth="1"/>
    <col min="15389" max="15390" width="12.28515625" style="1" bestFit="1" customWidth="1"/>
    <col min="15391" max="15391" width="14" style="1" bestFit="1" customWidth="1"/>
    <col min="15392" max="15617" width="9.140625" style="1"/>
    <col min="15618" max="15618" width="25.140625" style="1" customWidth="1"/>
    <col min="15619" max="15619" width="14" style="1" bestFit="1" customWidth="1"/>
    <col min="15620" max="15631" width="11.28515625" style="1" bestFit="1" customWidth="1"/>
    <col min="15632" max="15633" width="9.140625" style="1"/>
    <col min="15634" max="15634" width="14.28515625" style="1" customWidth="1"/>
    <col min="15635" max="15643" width="12.28515625" style="1" bestFit="1" customWidth="1"/>
    <col min="15644" max="15644" width="14" style="1" bestFit="1" customWidth="1"/>
    <col min="15645" max="15646" width="12.28515625" style="1" bestFit="1" customWidth="1"/>
    <col min="15647" max="15647" width="14" style="1" bestFit="1" customWidth="1"/>
    <col min="15648" max="15873" width="9.140625" style="1"/>
    <col min="15874" max="15874" width="25.140625" style="1" customWidth="1"/>
    <col min="15875" max="15875" width="14" style="1" bestFit="1" customWidth="1"/>
    <col min="15876" max="15887" width="11.28515625" style="1" bestFit="1" customWidth="1"/>
    <col min="15888" max="15889" width="9.140625" style="1"/>
    <col min="15890" max="15890" width="14.28515625" style="1" customWidth="1"/>
    <col min="15891" max="15899" width="12.28515625" style="1" bestFit="1" customWidth="1"/>
    <col min="15900" max="15900" width="14" style="1" bestFit="1" customWidth="1"/>
    <col min="15901" max="15902" width="12.28515625" style="1" bestFit="1" customWidth="1"/>
    <col min="15903" max="15903" width="14" style="1" bestFit="1" customWidth="1"/>
    <col min="15904" max="16129" width="9.140625" style="1"/>
    <col min="16130" max="16130" width="25.140625" style="1" customWidth="1"/>
    <col min="16131" max="16131" width="14" style="1" bestFit="1" customWidth="1"/>
    <col min="16132" max="16143" width="11.28515625" style="1" bestFit="1" customWidth="1"/>
    <col min="16144" max="16145" width="9.140625" style="1"/>
    <col min="16146" max="16146" width="14.28515625" style="1" customWidth="1"/>
    <col min="16147" max="16155" width="12.28515625" style="1" bestFit="1" customWidth="1"/>
    <col min="16156" max="16156" width="14" style="1" bestFit="1" customWidth="1"/>
    <col min="16157" max="16158" width="12.28515625" style="1" bestFit="1" customWidth="1"/>
    <col min="16159" max="16159" width="14" style="1" bestFit="1" customWidth="1"/>
    <col min="16160" max="16384" width="9.140625" style="1"/>
  </cols>
  <sheetData>
    <row r="1" spans="2:15">
      <c r="B1" s="23" t="s">
        <v>921</v>
      </c>
    </row>
    <row r="2" spans="2:15">
      <c r="B2" s="984" t="s">
        <v>922</v>
      </c>
    </row>
    <row r="4" spans="2:15">
      <c r="B4" s="23" t="s">
        <v>661</v>
      </c>
    </row>
    <row r="5" spans="2:15">
      <c r="B5" s="1" t="s">
        <v>619</v>
      </c>
      <c r="C5" s="1" t="s">
        <v>662</v>
      </c>
      <c r="D5" s="1" t="s">
        <v>663</v>
      </c>
      <c r="E5" s="1" t="s">
        <v>664</v>
      </c>
      <c r="F5" s="1" t="s">
        <v>665</v>
      </c>
      <c r="G5" s="1" t="s">
        <v>666</v>
      </c>
      <c r="H5" s="1" t="s">
        <v>667</v>
      </c>
      <c r="I5" s="1" t="s">
        <v>668</v>
      </c>
      <c r="J5" s="1" t="s">
        <v>669</v>
      </c>
      <c r="K5" s="1" t="s">
        <v>670</v>
      </c>
      <c r="L5" s="1" t="s">
        <v>671</v>
      </c>
      <c r="M5" s="1" t="s">
        <v>672</v>
      </c>
      <c r="N5" s="1" t="s">
        <v>673</v>
      </c>
      <c r="O5" s="1" t="s">
        <v>674</v>
      </c>
    </row>
    <row r="6" spans="2:15">
      <c r="B6" s="600" t="s">
        <v>676</v>
      </c>
      <c r="C6" s="1187">
        <f>SUM(D6:O6)</f>
        <v>2366347.3708462371</v>
      </c>
      <c r="D6" s="1187">
        <v>677527.35560000001</v>
      </c>
      <c r="E6" s="1187">
        <v>11413.8524</v>
      </c>
      <c r="F6" s="1187">
        <v>10034.956199999995</v>
      </c>
      <c r="G6" s="1187">
        <v>8163.1221999999998</v>
      </c>
      <c r="H6" s="1187">
        <v>638.98919999999998</v>
      </c>
      <c r="I6" s="1187">
        <v>32739.279799999989</v>
      </c>
      <c r="J6" s="1187">
        <v>152445.92682857162</v>
      </c>
      <c r="K6" s="1187">
        <v>347963.75400476193</v>
      </c>
      <c r="L6" s="1187">
        <v>288417.83759999997</v>
      </c>
      <c r="M6" s="1187">
        <v>271101.5068580645</v>
      </c>
      <c r="N6" s="1187">
        <v>279480.26775483869</v>
      </c>
      <c r="O6" s="1187">
        <v>286420.52240000002</v>
      </c>
    </row>
    <row r="7" spans="2:15">
      <c r="B7" s="600" t="s">
        <v>689</v>
      </c>
      <c r="C7" s="1187">
        <f>SUM(D7:O7)</f>
        <v>3809660.9012896316</v>
      </c>
      <c r="D7" s="1187">
        <v>282693.13860000001</v>
      </c>
      <c r="E7" s="1187">
        <v>289717.06640000001</v>
      </c>
      <c r="F7" s="1187">
        <v>282663.50180000003</v>
      </c>
      <c r="G7" s="1187">
        <v>327224.18740000005</v>
      </c>
      <c r="H7" s="1187">
        <v>327310.34733333334</v>
      </c>
      <c r="I7" s="1187">
        <v>293867.97528640646</v>
      </c>
      <c r="J7" s="1187">
        <v>314912.57979999989</v>
      </c>
      <c r="K7" s="1187">
        <v>303235.78356129036</v>
      </c>
      <c r="L7" s="1187">
        <v>290933.26148888894</v>
      </c>
      <c r="M7" s="1187">
        <v>356841.0101935484</v>
      </c>
      <c r="N7" s="1187">
        <v>418468.57974838687</v>
      </c>
      <c r="O7" s="1187">
        <v>321793.46967777773</v>
      </c>
    </row>
    <row r="8" spans="2:15">
      <c r="B8" s="600" t="s">
        <v>690</v>
      </c>
      <c r="C8" s="1187">
        <f>SUM(D8:O8)</f>
        <v>3816043.432853342</v>
      </c>
      <c r="D8" s="1187">
        <v>316985.46021505381</v>
      </c>
      <c r="E8" s="1187">
        <v>305162.02019463718</v>
      </c>
      <c r="F8" s="1187">
        <v>310099.3615591398</v>
      </c>
      <c r="G8" s="1187">
        <v>284180.99005376344</v>
      </c>
      <c r="H8" s="1187">
        <v>288302.3336666667</v>
      </c>
      <c r="I8" s="1187">
        <v>287222.7034762674</v>
      </c>
      <c r="J8" s="1187">
        <v>291355.41733333335</v>
      </c>
      <c r="K8" s="1187">
        <v>309738.06389032264</v>
      </c>
      <c r="L8" s="1187">
        <v>351097.37661111122</v>
      </c>
      <c r="M8" s="1187">
        <v>354647.53806451627</v>
      </c>
      <c r="N8" s="1187">
        <v>398079.49674408574</v>
      </c>
      <c r="O8" s="1187">
        <v>319172.67104444455</v>
      </c>
    </row>
    <row r="9" spans="2:15">
      <c r="B9" s="1" t="s">
        <v>692</v>
      </c>
      <c r="C9" s="1187">
        <f>AVERAGE(C6:C8)</f>
        <v>3330683.9016630701</v>
      </c>
      <c r="D9" s="1188"/>
      <c r="E9" s="1188"/>
      <c r="F9" s="1188"/>
      <c r="G9" s="1188"/>
      <c r="H9" s="1188"/>
      <c r="I9" s="1188"/>
      <c r="J9" s="1188"/>
      <c r="K9" s="1188"/>
      <c r="L9" s="1188"/>
      <c r="M9" s="1188"/>
      <c r="N9" s="1188"/>
      <c r="O9" s="1188"/>
    </row>
    <row r="10" spans="2:15">
      <c r="B10" s="601"/>
      <c r="C10" s="112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</row>
    <row r="11" spans="2:15">
      <c r="B11" s="602"/>
      <c r="C11" s="985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</row>
    <row r="12" spans="2:15"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</row>
    <row r="13" spans="2:15"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</row>
    <row r="14" spans="2:15"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</row>
    <row r="15" spans="2:15">
      <c r="B15" s="23" t="s">
        <v>694</v>
      </c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</row>
    <row r="16" spans="2:15">
      <c r="B16" s="1" t="s">
        <v>619</v>
      </c>
      <c r="C16" s="112" t="s">
        <v>662</v>
      </c>
      <c r="D16" s="112" t="s">
        <v>663</v>
      </c>
      <c r="E16" s="112" t="s">
        <v>664</v>
      </c>
      <c r="F16" s="112" t="s">
        <v>665</v>
      </c>
      <c r="G16" s="112" t="s">
        <v>666</v>
      </c>
      <c r="H16" s="112" t="s">
        <v>667</v>
      </c>
      <c r="I16" s="112" t="s">
        <v>668</v>
      </c>
      <c r="J16" s="112" t="s">
        <v>669</v>
      </c>
      <c r="K16" s="112" t="s">
        <v>670</v>
      </c>
      <c r="L16" s="112" t="s">
        <v>671</v>
      </c>
      <c r="M16" s="112" t="s">
        <v>672</v>
      </c>
      <c r="N16" s="112" t="s">
        <v>673</v>
      </c>
      <c r="O16" s="112" t="s">
        <v>674</v>
      </c>
    </row>
    <row r="17" spans="2:15">
      <c r="B17" s="600" t="s">
        <v>676</v>
      </c>
      <c r="C17" s="1188">
        <f>SUM(D17:O17)</f>
        <v>3308237.3693000008</v>
      </c>
      <c r="D17" s="1187">
        <v>560356.27629999991</v>
      </c>
      <c r="E17" s="1187">
        <v>225683.73689999987</v>
      </c>
      <c r="F17" s="1187">
        <v>117830.28829999999</v>
      </c>
      <c r="G17" s="1187">
        <v>182667.0713999999</v>
      </c>
      <c r="H17" s="1187">
        <v>102879.8242</v>
      </c>
      <c r="I17" s="1187">
        <v>124947.29190000001</v>
      </c>
      <c r="J17" s="1187">
        <v>279907.47969999997</v>
      </c>
      <c r="K17" s="1187">
        <v>586427.10470000003</v>
      </c>
      <c r="L17" s="1187">
        <v>656893.7925000008</v>
      </c>
      <c r="M17" s="1187">
        <v>221683.32929999978</v>
      </c>
      <c r="N17" s="1187">
        <v>130020.58030000002</v>
      </c>
      <c r="O17" s="1187">
        <v>118940.5938</v>
      </c>
    </row>
    <row r="18" spans="2:15">
      <c r="B18" s="600" t="s">
        <v>689</v>
      </c>
      <c r="C18" s="1188">
        <f>SUM(D18:O18)</f>
        <v>4872667.0446999986</v>
      </c>
      <c r="D18" s="1187">
        <v>483131.87389999989</v>
      </c>
      <c r="E18" s="1187">
        <v>180154.22190000018</v>
      </c>
      <c r="F18" s="1187">
        <v>159409.91380000004</v>
      </c>
      <c r="G18" s="1187">
        <v>387033.0514</v>
      </c>
      <c r="H18" s="1187">
        <v>700132.36039999977</v>
      </c>
      <c r="I18" s="1187">
        <v>611709.33519999986</v>
      </c>
      <c r="J18" s="1187">
        <v>613351.65369999991</v>
      </c>
      <c r="K18" s="1187">
        <v>725426.59890000022</v>
      </c>
      <c r="L18" s="1187">
        <v>416578.63199999963</v>
      </c>
      <c r="M18" s="1187">
        <v>279005.82079999987</v>
      </c>
      <c r="N18" s="1187">
        <v>186288.82969999994</v>
      </c>
      <c r="O18" s="1187">
        <v>130444.75299999997</v>
      </c>
    </row>
    <row r="19" spans="2:15">
      <c r="B19" s="600" t="s">
        <v>690</v>
      </c>
      <c r="C19" s="1188">
        <f>SUM(D19:O19)</f>
        <v>4556561.2205666667</v>
      </c>
      <c r="D19" s="1187">
        <v>199012.85959999979</v>
      </c>
      <c r="E19" s="1187">
        <v>200940.68613333316</v>
      </c>
      <c r="F19" s="1187">
        <v>125079.57009999998</v>
      </c>
      <c r="G19" s="1187">
        <v>329915.79940000002</v>
      </c>
      <c r="H19" s="1187">
        <v>323689.38339999999</v>
      </c>
      <c r="I19" s="1187">
        <v>560118.70119999978</v>
      </c>
      <c r="J19" s="1187">
        <v>738935.12823333335</v>
      </c>
      <c r="K19" s="1187">
        <v>737668.79729999998</v>
      </c>
      <c r="L19" s="1187">
        <v>375496.31326666672</v>
      </c>
      <c r="M19" s="1187">
        <v>444389.8422666667</v>
      </c>
      <c r="N19" s="1187">
        <v>330336.75166666671</v>
      </c>
      <c r="O19" s="1187">
        <v>190977.38799999998</v>
      </c>
    </row>
    <row r="20" spans="2:15">
      <c r="B20" s="1" t="s">
        <v>692</v>
      </c>
      <c r="C20" s="1188">
        <f>AVERAGE(C17:C19)</f>
        <v>4245821.8781888885</v>
      </c>
      <c r="D20" s="1188"/>
      <c r="E20" s="1188"/>
      <c r="F20" s="1188"/>
      <c r="G20" s="1188"/>
      <c r="H20" s="1188"/>
      <c r="I20" s="1188"/>
      <c r="J20" s="1188"/>
      <c r="K20" s="1188"/>
      <c r="L20" s="1188"/>
      <c r="M20" s="1188"/>
      <c r="N20" s="1188"/>
      <c r="O20" s="1188"/>
    </row>
    <row r="21" spans="2:15">
      <c r="B21" s="601"/>
      <c r="C21" s="1188"/>
      <c r="D21" s="1188"/>
      <c r="E21" s="1188"/>
      <c r="F21" s="1188"/>
      <c r="G21" s="1188"/>
      <c r="H21" s="1188"/>
      <c r="I21" s="1188"/>
      <c r="J21" s="1188"/>
      <c r="K21" s="1188"/>
      <c r="L21" s="1188"/>
      <c r="M21" s="1188"/>
      <c r="N21" s="1188"/>
      <c r="O21" s="1188"/>
    </row>
    <row r="22" spans="2:15">
      <c r="B22" s="602"/>
      <c r="C22" s="985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</row>
    <row r="23" spans="2:15"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</row>
    <row r="24" spans="2:15"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</row>
    <row r="25" spans="2:15"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</row>
    <row r="26" spans="2:15">
      <c r="B26" s="23" t="s">
        <v>695</v>
      </c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</row>
    <row r="27" spans="2:15">
      <c r="B27" s="1" t="s">
        <v>619</v>
      </c>
      <c r="C27" s="112" t="s">
        <v>662</v>
      </c>
      <c r="D27" s="112" t="s">
        <v>663</v>
      </c>
      <c r="E27" s="112" t="s">
        <v>664</v>
      </c>
      <c r="F27" s="112" t="s">
        <v>665</v>
      </c>
      <c r="G27" s="112" t="s">
        <v>666</v>
      </c>
      <c r="H27" s="112" t="s">
        <v>667</v>
      </c>
      <c r="I27" s="112" t="s">
        <v>668</v>
      </c>
      <c r="J27" s="112" t="s">
        <v>669</v>
      </c>
      <c r="K27" s="112" t="s">
        <v>670</v>
      </c>
      <c r="L27" s="112" t="s">
        <v>671</v>
      </c>
      <c r="M27" s="112" t="s">
        <v>672</v>
      </c>
      <c r="N27" s="112" t="s">
        <v>673</v>
      </c>
      <c r="O27" s="112" t="s">
        <v>674</v>
      </c>
    </row>
    <row r="28" spans="2:15">
      <c r="B28" s="600" t="s">
        <v>676</v>
      </c>
      <c r="C28" s="1187">
        <f>SUM(D28:O28)</f>
        <v>22893.8475</v>
      </c>
      <c r="D28" s="1187">
        <v>181.863</v>
      </c>
      <c r="E28" s="1187">
        <v>660.06720000000007</v>
      </c>
      <c r="F28" s="1187">
        <v>2433.1911</v>
      </c>
      <c r="G28" s="1187">
        <v>0</v>
      </c>
      <c r="H28" s="1187">
        <v>261.22140000000002</v>
      </c>
      <c r="I28" s="1187">
        <v>115.72800000000001</v>
      </c>
      <c r="J28" s="1187">
        <v>4397.7779999999993</v>
      </c>
      <c r="K28" s="1187">
        <v>3106.1040000000007</v>
      </c>
      <c r="L28" s="1187">
        <v>376.1160000000001</v>
      </c>
      <c r="M28" s="1187">
        <v>52.077600000000004</v>
      </c>
      <c r="N28" s="1187">
        <v>11248.944</v>
      </c>
      <c r="O28" s="1187">
        <v>60.757200000000005</v>
      </c>
    </row>
    <row r="29" spans="2:15">
      <c r="B29" s="600" t="s">
        <v>689</v>
      </c>
      <c r="C29" s="1187">
        <f>SUM(D29:O29)</f>
        <v>6027.0204000000003</v>
      </c>
      <c r="D29" s="1187">
        <v>401.75190000000003</v>
      </c>
      <c r="E29" s="1187">
        <v>3176.346</v>
      </c>
      <c r="F29" s="1187">
        <v>377.77860000000004</v>
      </c>
      <c r="G29" s="1187">
        <v>719.17499999999995</v>
      </c>
      <c r="H29" s="1187">
        <v>418.69259999999997</v>
      </c>
      <c r="I29" s="1187">
        <v>156.2328</v>
      </c>
      <c r="J29" s="1187">
        <v>0</v>
      </c>
      <c r="K29" s="1187">
        <v>777.04349999999999</v>
      </c>
      <c r="L29" s="1187">
        <v>0</v>
      </c>
      <c r="M29" s="1187">
        <v>0</v>
      </c>
      <c r="N29" s="1187">
        <v>0</v>
      </c>
      <c r="O29" s="1187">
        <v>0</v>
      </c>
    </row>
    <row r="30" spans="2:15">
      <c r="B30" s="600" t="s">
        <v>690</v>
      </c>
      <c r="C30" s="1187">
        <f>SUM(D30:O30)</f>
        <v>7744.0361999999996</v>
      </c>
      <c r="D30" s="1187">
        <v>0</v>
      </c>
      <c r="E30" s="1187">
        <v>0</v>
      </c>
      <c r="F30" s="1187">
        <v>5056.6082999999999</v>
      </c>
      <c r="G30" s="1187">
        <v>2222.0288999999998</v>
      </c>
      <c r="H30" s="1187">
        <v>0</v>
      </c>
      <c r="I30" s="1187">
        <v>274.44779999999997</v>
      </c>
      <c r="J30" s="1187">
        <v>0</v>
      </c>
      <c r="K30" s="1187">
        <v>0</v>
      </c>
      <c r="L30" s="1187">
        <v>190.9512</v>
      </c>
      <c r="M30" s="1187">
        <v>0</v>
      </c>
      <c r="N30" s="1187">
        <v>0</v>
      </c>
      <c r="O30" s="1187">
        <v>0</v>
      </c>
    </row>
    <row r="31" spans="2:15">
      <c r="B31" s="1" t="s">
        <v>692</v>
      </c>
      <c r="C31" s="1187">
        <f>AVERAGE(C28:C30)</f>
        <v>12221.634700000001</v>
      </c>
      <c r="D31" s="1188"/>
      <c r="E31" s="1188"/>
      <c r="F31" s="1188"/>
      <c r="G31" s="1188"/>
      <c r="H31" s="1188"/>
      <c r="I31" s="1188"/>
      <c r="J31" s="1188"/>
      <c r="K31" s="1188"/>
      <c r="L31" s="1188"/>
      <c r="M31" s="1188"/>
      <c r="N31" s="1188"/>
      <c r="O31" s="1188"/>
    </row>
    <row r="32" spans="2:15">
      <c r="B32" s="601"/>
      <c r="C32" s="1188"/>
      <c r="D32" s="1189"/>
      <c r="E32" s="1189"/>
      <c r="F32" s="1189"/>
      <c r="G32" s="1189"/>
      <c r="H32" s="1189"/>
      <c r="I32" s="1189"/>
      <c r="J32" s="1189"/>
      <c r="K32" s="1189"/>
      <c r="L32" s="1189"/>
      <c r="M32" s="1189"/>
      <c r="N32" s="1189"/>
      <c r="O32" s="1189"/>
    </row>
    <row r="33" spans="2:15">
      <c r="B33" s="602"/>
      <c r="C33" s="986"/>
    </row>
    <row r="35" spans="2:15" ht="13.5" thickBot="1"/>
    <row r="36" spans="2:15" ht="13.5" thickBot="1">
      <c r="C36" s="1190">
        <f>C9+C20+C31</f>
        <v>7588727.4145519584</v>
      </c>
      <c r="D36" s="23" t="s">
        <v>923</v>
      </c>
    </row>
    <row r="38" spans="2:15">
      <c r="C38" s="603"/>
    </row>
    <row r="40" spans="2:15">
      <c r="E40" s="1">
        <v>2009</v>
      </c>
    </row>
    <row r="42" spans="2:15">
      <c r="B42" s="1" t="s">
        <v>675</v>
      </c>
      <c r="C42" s="1" t="s">
        <v>620</v>
      </c>
    </row>
    <row r="43" spans="2:15">
      <c r="B43" s="1" t="s">
        <v>677</v>
      </c>
      <c r="C43" s="1" t="s">
        <v>678</v>
      </c>
      <c r="D43" s="1" t="s">
        <v>679</v>
      </c>
      <c r="E43" s="1" t="s">
        <v>680</v>
      </c>
      <c r="F43" s="1" t="s">
        <v>681</v>
      </c>
      <c r="G43" s="1" t="s">
        <v>670</v>
      </c>
      <c r="H43" s="1" t="s">
        <v>682</v>
      </c>
      <c r="I43" s="1" t="s">
        <v>683</v>
      </c>
      <c r="J43" s="1" t="s">
        <v>684</v>
      </c>
      <c r="K43" s="1" t="s">
        <v>685</v>
      </c>
      <c r="L43" s="1" t="s">
        <v>686</v>
      </c>
      <c r="M43" s="1" t="s">
        <v>687</v>
      </c>
      <c r="N43" s="1" t="s">
        <v>688</v>
      </c>
      <c r="O43" s="1" t="s">
        <v>614</v>
      </c>
    </row>
    <row r="44" spans="2:15">
      <c r="B44" s="1" t="s">
        <v>658</v>
      </c>
      <c r="C44" s="1187"/>
      <c r="D44" s="1187"/>
      <c r="E44" s="1187"/>
      <c r="F44" s="1187">
        <v>107.4645</v>
      </c>
      <c r="G44" s="1187">
        <v>47716.225499999993</v>
      </c>
      <c r="H44" s="1187">
        <v>2250.1262999999999</v>
      </c>
      <c r="I44" s="1187">
        <v>5574.8403000000008</v>
      </c>
      <c r="J44" s="1187">
        <v>2030.2449000000001</v>
      </c>
      <c r="K44" s="1187">
        <v>509.21640000000002</v>
      </c>
      <c r="L44" s="1187">
        <v>181.863</v>
      </c>
      <c r="M44" s="1187">
        <v>660.06720000000007</v>
      </c>
      <c r="N44" s="1187">
        <v>2433.1911</v>
      </c>
      <c r="O44" s="1187">
        <v>61463.239199999982</v>
      </c>
    </row>
    <row r="45" spans="2:15">
      <c r="B45" s="1" t="s">
        <v>691</v>
      </c>
      <c r="C45" s="1187">
        <v>427638.30619999953</v>
      </c>
      <c r="D45" s="1187">
        <v>338632.0402000001</v>
      </c>
      <c r="E45" s="1187">
        <v>8535.8280000000032</v>
      </c>
      <c r="F45" s="1187">
        <v>128294.90719999997</v>
      </c>
      <c r="G45" s="1187">
        <v>284201.674</v>
      </c>
      <c r="H45" s="1187">
        <v>164545.86860000002</v>
      </c>
      <c r="I45" s="1187">
        <v>118570.69580000003</v>
      </c>
      <c r="J45" s="1187">
        <v>295414.1084000002</v>
      </c>
      <c r="K45" s="1187">
        <v>109235.16039999999</v>
      </c>
      <c r="L45" s="1187">
        <v>677527.35560000001</v>
      </c>
      <c r="M45" s="1187">
        <v>11413.8524</v>
      </c>
      <c r="N45" s="1187">
        <v>10034.956199999995</v>
      </c>
      <c r="O45" s="1187">
        <v>2574044.753</v>
      </c>
    </row>
    <row r="46" spans="2:15">
      <c r="B46" s="1" t="s">
        <v>693</v>
      </c>
      <c r="C46" s="1187">
        <v>545854.59100000001</v>
      </c>
      <c r="D46" s="1187">
        <v>574730.15829999989</v>
      </c>
      <c r="E46" s="1187">
        <v>611639.07159999909</v>
      </c>
      <c r="F46" s="1187">
        <v>587273.94570000027</v>
      </c>
      <c r="G46" s="1187">
        <v>577104.58269999991</v>
      </c>
      <c r="H46" s="1187">
        <v>194243.22569999978</v>
      </c>
      <c r="I46" s="1187">
        <v>117553.86509999998</v>
      </c>
      <c r="J46" s="1187">
        <v>94503.776399999988</v>
      </c>
      <c r="K46" s="1187">
        <v>112310.73359999995</v>
      </c>
      <c r="L46" s="1187">
        <v>560356.27629999991</v>
      </c>
      <c r="M46" s="1187">
        <v>225683.73689999987</v>
      </c>
      <c r="N46" s="1187">
        <v>117830.28829999999</v>
      </c>
      <c r="O46" s="1187">
        <v>4319084.2515999982</v>
      </c>
    </row>
    <row r="47" spans="2:15">
      <c r="B47" s="1" t="s">
        <v>614</v>
      </c>
      <c r="C47" s="1187">
        <v>973492.89719999954</v>
      </c>
      <c r="D47" s="1187">
        <v>913362.19849999994</v>
      </c>
      <c r="E47" s="1187">
        <v>620174.89959999907</v>
      </c>
      <c r="F47" s="1187">
        <v>715676.31740000029</v>
      </c>
      <c r="G47" s="1187">
        <v>909022.48219999997</v>
      </c>
      <c r="H47" s="1187">
        <v>361039.22059999977</v>
      </c>
      <c r="I47" s="1187">
        <v>241699.40120000002</v>
      </c>
      <c r="J47" s="1187">
        <v>391948.12970000017</v>
      </c>
      <c r="K47" s="1187">
        <v>222055.11039999995</v>
      </c>
      <c r="L47" s="1187">
        <v>1238065.4948999998</v>
      </c>
      <c r="M47" s="1187">
        <v>237757.65649999987</v>
      </c>
      <c r="N47" s="1187">
        <v>130298.43559999998</v>
      </c>
      <c r="O47" s="1187">
        <v>6954592.2437999984</v>
      </c>
    </row>
    <row r="48" spans="2:15"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</row>
    <row r="49" spans="2:15"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</row>
    <row r="50" spans="2:15"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</row>
    <row r="51" spans="2:15"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</row>
    <row r="52" spans="2:15">
      <c r="C52" s="112"/>
      <c r="D52" s="112"/>
      <c r="E52" s="112"/>
      <c r="F52" s="1">
        <v>2010</v>
      </c>
      <c r="G52" s="112"/>
      <c r="H52" s="112"/>
      <c r="I52" s="112"/>
      <c r="J52" s="112"/>
      <c r="K52" s="112"/>
      <c r="L52" s="112"/>
      <c r="M52" s="112"/>
      <c r="N52" s="112"/>
      <c r="O52" s="112"/>
    </row>
    <row r="53" spans="2:15">
      <c r="B53" s="1" t="s">
        <v>675</v>
      </c>
      <c r="C53" s="112" t="s">
        <v>620</v>
      </c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</row>
    <row r="54" spans="2:15">
      <c r="B54" s="1" t="s">
        <v>677</v>
      </c>
      <c r="C54" s="112" t="s">
        <v>678</v>
      </c>
      <c r="D54" s="112" t="s">
        <v>679</v>
      </c>
      <c r="E54" s="112" t="s">
        <v>680</v>
      </c>
      <c r="F54" s="112" t="s">
        <v>681</v>
      </c>
      <c r="G54" s="112" t="s">
        <v>670</v>
      </c>
      <c r="H54" s="112" t="s">
        <v>682</v>
      </c>
      <c r="I54" s="112" t="s">
        <v>683</v>
      </c>
      <c r="J54" s="112" t="s">
        <v>684</v>
      </c>
      <c r="K54" s="112" t="s">
        <v>685</v>
      </c>
      <c r="L54" s="112" t="s">
        <v>686</v>
      </c>
      <c r="M54" s="112" t="s">
        <v>687</v>
      </c>
      <c r="N54" s="112" t="s">
        <v>688</v>
      </c>
      <c r="O54" s="112" t="s">
        <v>614</v>
      </c>
    </row>
    <row r="55" spans="2:15">
      <c r="B55" s="1" t="s">
        <v>658</v>
      </c>
      <c r="C55" s="1187"/>
      <c r="D55" s="1187">
        <v>261.22140000000002</v>
      </c>
      <c r="E55" s="1187">
        <v>115.72800000000001</v>
      </c>
      <c r="F55" s="1187">
        <v>4397.7779999999993</v>
      </c>
      <c r="G55" s="1187">
        <v>3106.1040000000007</v>
      </c>
      <c r="H55" s="1187">
        <v>376.1160000000001</v>
      </c>
      <c r="I55" s="1187">
        <v>52.077600000000004</v>
      </c>
      <c r="J55" s="1187">
        <v>11248.944</v>
      </c>
      <c r="K55" s="1187">
        <v>60.757200000000005</v>
      </c>
      <c r="L55" s="1187">
        <v>401.75190000000003</v>
      </c>
      <c r="M55" s="1187">
        <v>3176.346</v>
      </c>
      <c r="N55" s="1187">
        <v>377.77860000000004</v>
      </c>
      <c r="O55" s="1187">
        <v>23574.602700000003</v>
      </c>
    </row>
    <row r="56" spans="2:15">
      <c r="B56" s="1" t="s">
        <v>691</v>
      </c>
      <c r="C56" s="1187">
        <v>8163.1221999999998</v>
      </c>
      <c r="D56" s="1187">
        <v>638.98919999999998</v>
      </c>
      <c r="E56" s="1187">
        <v>32739.279799999989</v>
      </c>
      <c r="F56" s="1187">
        <v>152445.92682857162</v>
      </c>
      <c r="G56" s="1187">
        <v>347963.75400476193</v>
      </c>
      <c r="H56" s="1187">
        <v>288417.83759999997</v>
      </c>
      <c r="I56" s="1187">
        <v>271101.5068580645</v>
      </c>
      <c r="J56" s="1187">
        <v>279480.26775483869</v>
      </c>
      <c r="K56" s="1187">
        <v>286420.52240000002</v>
      </c>
      <c r="L56" s="1187">
        <v>282693.13860000001</v>
      </c>
      <c r="M56" s="1187">
        <v>289717.06640000001</v>
      </c>
      <c r="N56" s="1187">
        <v>282663.50180000003</v>
      </c>
      <c r="O56" s="1187">
        <v>2522444.9134462373</v>
      </c>
    </row>
    <row r="57" spans="2:15">
      <c r="B57" s="1" t="s">
        <v>693</v>
      </c>
      <c r="C57" s="1187">
        <v>182667.0713999999</v>
      </c>
      <c r="D57" s="1187">
        <v>102879.8242</v>
      </c>
      <c r="E57" s="1187">
        <v>124947.29190000001</v>
      </c>
      <c r="F57" s="1187">
        <v>279907.47969999997</v>
      </c>
      <c r="G57" s="1187">
        <v>586427.10470000003</v>
      </c>
      <c r="H57" s="1187">
        <v>656893.7925000008</v>
      </c>
      <c r="I57" s="1187">
        <v>221683.32929999978</v>
      </c>
      <c r="J57" s="1187">
        <v>130020.58030000002</v>
      </c>
      <c r="K57" s="1187">
        <v>118940.5938</v>
      </c>
      <c r="L57" s="1187">
        <v>483131.87389999989</v>
      </c>
      <c r="M57" s="1187">
        <v>180154.22190000018</v>
      </c>
      <c r="N57" s="1187">
        <v>159409.91380000004</v>
      </c>
      <c r="O57" s="1187">
        <v>3227063.0774000012</v>
      </c>
    </row>
    <row r="58" spans="2:15">
      <c r="B58" s="1" t="s">
        <v>614</v>
      </c>
      <c r="C58" s="1187">
        <v>190830.19359999991</v>
      </c>
      <c r="D58" s="1187">
        <v>103780.03480000001</v>
      </c>
      <c r="E58" s="1187">
        <v>157802.2997</v>
      </c>
      <c r="F58" s="1187">
        <v>436751.18452857155</v>
      </c>
      <c r="G58" s="1187">
        <v>937496.96270476189</v>
      </c>
      <c r="H58" s="1187">
        <v>945687.7461000008</v>
      </c>
      <c r="I58" s="1187">
        <v>492836.91375806427</v>
      </c>
      <c r="J58" s="1187">
        <v>420749.79205483873</v>
      </c>
      <c r="K58" s="1187">
        <v>405421.87340000004</v>
      </c>
      <c r="L58" s="1187">
        <v>766226.76439999987</v>
      </c>
      <c r="M58" s="1187">
        <v>473047.63430000021</v>
      </c>
      <c r="N58" s="1187">
        <v>442451.19420000009</v>
      </c>
      <c r="O58" s="1187">
        <v>5773082.5935462387</v>
      </c>
    </row>
    <row r="59" spans="2:15"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</row>
    <row r="60" spans="2:15"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</row>
    <row r="61" spans="2:15"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</row>
    <row r="62" spans="2:15"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</row>
    <row r="63" spans="2:15"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</row>
    <row r="64" spans="2:15">
      <c r="C64" s="112"/>
      <c r="D64" s="112"/>
      <c r="E64" s="112"/>
      <c r="F64" s="1">
        <v>2011</v>
      </c>
      <c r="G64" s="112"/>
      <c r="H64" s="112"/>
      <c r="I64" s="112"/>
      <c r="J64" s="112"/>
      <c r="K64" s="112"/>
      <c r="L64" s="112"/>
      <c r="M64" s="112"/>
      <c r="N64" s="112"/>
      <c r="O64" s="112"/>
    </row>
    <row r="65" spans="2:15">
      <c r="B65" s="1" t="s">
        <v>675</v>
      </c>
      <c r="C65" s="112" t="s">
        <v>620</v>
      </c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</row>
    <row r="66" spans="2:15">
      <c r="B66" s="1" t="s">
        <v>677</v>
      </c>
      <c r="C66" s="112" t="s">
        <v>678</v>
      </c>
      <c r="D66" s="112" t="s">
        <v>679</v>
      </c>
      <c r="E66" s="112" t="s">
        <v>680</v>
      </c>
      <c r="F66" s="112" t="s">
        <v>681</v>
      </c>
      <c r="G66" s="112" t="s">
        <v>670</v>
      </c>
      <c r="H66" s="112" t="s">
        <v>682</v>
      </c>
      <c r="I66" s="112" t="s">
        <v>683</v>
      </c>
      <c r="J66" s="112" t="s">
        <v>684</v>
      </c>
      <c r="K66" s="112" t="s">
        <v>685</v>
      </c>
      <c r="L66" s="112" t="s">
        <v>686</v>
      </c>
      <c r="M66" s="112" t="s">
        <v>687</v>
      </c>
      <c r="N66" s="112" t="s">
        <v>688</v>
      </c>
      <c r="O66" s="112" t="s">
        <v>614</v>
      </c>
    </row>
    <row r="67" spans="2:15">
      <c r="B67" s="1" t="s">
        <v>658</v>
      </c>
      <c r="C67" s="1187">
        <v>719.17499999999995</v>
      </c>
      <c r="D67" s="1187">
        <v>418.69259999999997</v>
      </c>
      <c r="E67" s="1187">
        <v>156.2328</v>
      </c>
      <c r="F67" s="1187"/>
      <c r="G67" s="1187">
        <v>777.04349999999999</v>
      </c>
      <c r="H67" s="1187"/>
      <c r="I67" s="1187"/>
      <c r="J67" s="1187"/>
      <c r="K67" s="1187"/>
      <c r="L67" s="1187"/>
      <c r="M67" s="1187"/>
      <c r="N67" s="1187">
        <v>5056.6082999999999</v>
      </c>
      <c r="O67" s="1187">
        <v>7127.7521999999999</v>
      </c>
    </row>
    <row r="68" spans="2:15">
      <c r="B68" s="1" t="s">
        <v>691</v>
      </c>
      <c r="C68" s="1187">
        <v>327224.18740000005</v>
      </c>
      <c r="D68" s="1187">
        <v>327310.34733333334</v>
      </c>
      <c r="E68" s="1187">
        <v>293867.97528640646</v>
      </c>
      <c r="F68" s="1187">
        <v>314912.57979999989</v>
      </c>
      <c r="G68" s="1187">
        <v>303235.78356129036</v>
      </c>
      <c r="H68" s="1187">
        <v>290933.26148888894</v>
      </c>
      <c r="I68" s="1187">
        <v>356841.0101935484</v>
      </c>
      <c r="J68" s="1187">
        <v>418468.57974838687</v>
      </c>
      <c r="K68" s="1187">
        <v>321793.46967777773</v>
      </c>
      <c r="L68" s="1187">
        <v>316985.46021505381</v>
      </c>
      <c r="M68" s="1187">
        <v>305162.02019463718</v>
      </c>
      <c r="N68" s="1187">
        <v>310099.3615591398</v>
      </c>
      <c r="O68" s="1187">
        <v>3886834.0364584625</v>
      </c>
    </row>
    <row r="69" spans="2:15">
      <c r="B69" s="1" t="s">
        <v>693</v>
      </c>
      <c r="C69" s="1187">
        <v>387033.0514</v>
      </c>
      <c r="D69" s="1187">
        <v>700132.36039999977</v>
      </c>
      <c r="E69" s="1187">
        <v>611709.33519999986</v>
      </c>
      <c r="F69" s="1187">
        <v>613351.65369999991</v>
      </c>
      <c r="G69" s="1187">
        <v>725426.59890000022</v>
      </c>
      <c r="H69" s="1187">
        <v>416578.63199999963</v>
      </c>
      <c r="I69" s="1187">
        <v>279005.82079999987</v>
      </c>
      <c r="J69" s="1187">
        <v>186288.82969999994</v>
      </c>
      <c r="K69" s="1187">
        <v>130444.75299999997</v>
      </c>
      <c r="L69" s="1187">
        <v>199012.85959999979</v>
      </c>
      <c r="M69" s="1187">
        <v>200940.68613333316</v>
      </c>
      <c r="N69" s="1187">
        <v>125079.57009999998</v>
      </c>
      <c r="O69" s="1187">
        <v>4575004.1509333327</v>
      </c>
    </row>
    <row r="70" spans="2:15">
      <c r="B70" s="1" t="s">
        <v>614</v>
      </c>
      <c r="C70" s="1187">
        <v>714976.41379999998</v>
      </c>
      <c r="D70" s="1187">
        <v>1027861.4003333331</v>
      </c>
      <c r="E70" s="1187">
        <v>905733.54328640632</v>
      </c>
      <c r="F70" s="1187">
        <v>928264.23349999986</v>
      </c>
      <c r="G70" s="1187">
        <v>1029439.4259612906</v>
      </c>
      <c r="H70" s="1187">
        <v>707511.89348888863</v>
      </c>
      <c r="I70" s="1187">
        <v>635846.83099354827</v>
      </c>
      <c r="J70" s="1187">
        <v>604757.40944838687</v>
      </c>
      <c r="K70" s="1187">
        <v>452238.2226777777</v>
      </c>
      <c r="L70" s="1187">
        <v>515998.3198150536</v>
      </c>
      <c r="M70" s="1187">
        <v>506102.70632797037</v>
      </c>
      <c r="N70" s="1187">
        <v>440235.53995913977</v>
      </c>
      <c r="O70" s="1187">
        <v>8468965.9395917952</v>
      </c>
    </row>
    <row r="71" spans="2:15"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</row>
    <row r="72" spans="2:15"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</row>
    <row r="73" spans="2:15"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</row>
    <row r="74" spans="2:15"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</row>
    <row r="75" spans="2:15">
      <c r="C75" s="112"/>
      <c r="D75" s="112"/>
      <c r="E75" s="112"/>
      <c r="F75" s="1">
        <v>2012</v>
      </c>
      <c r="G75" s="112"/>
      <c r="H75" s="112"/>
      <c r="I75" s="112"/>
      <c r="J75" s="112"/>
      <c r="K75" s="112"/>
      <c r="L75" s="112"/>
      <c r="M75" s="112"/>
      <c r="N75" s="112"/>
      <c r="O75" s="112"/>
    </row>
    <row r="76" spans="2:15">
      <c r="B76" s="1" t="s">
        <v>675</v>
      </c>
      <c r="C76" s="112" t="s">
        <v>620</v>
      </c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</row>
    <row r="77" spans="2:15">
      <c r="B77" s="1" t="s">
        <v>677</v>
      </c>
      <c r="C77" s="112" t="s">
        <v>678</v>
      </c>
      <c r="D77" s="112" t="s">
        <v>679</v>
      </c>
      <c r="E77" s="112" t="s">
        <v>680</v>
      </c>
      <c r="F77" s="112" t="s">
        <v>681</v>
      </c>
      <c r="G77" s="112" t="s">
        <v>670</v>
      </c>
      <c r="H77" s="112" t="s">
        <v>682</v>
      </c>
      <c r="I77" s="112" t="s">
        <v>683</v>
      </c>
      <c r="J77" s="112" t="s">
        <v>684</v>
      </c>
      <c r="K77" s="112" t="s">
        <v>685</v>
      </c>
      <c r="L77" s="112" t="s">
        <v>686</v>
      </c>
      <c r="M77" s="112" t="s">
        <v>687</v>
      </c>
      <c r="N77" s="112" t="s">
        <v>688</v>
      </c>
      <c r="O77" s="112" t="s">
        <v>614</v>
      </c>
    </row>
    <row r="78" spans="2:15">
      <c r="B78" s="1" t="s">
        <v>658</v>
      </c>
      <c r="C78" s="1187">
        <v>2222.0288999999998</v>
      </c>
      <c r="D78" s="1187"/>
      <c r="E78" s="1187">
        <v>274.44779999999997</v>
      </c>
      <c r="F78" s="1187"/>
      <c r="G78" s="1187"/>
      <c r="H78" s="1187">
        <v>190.9512</v>
      </c>
      <c r="I78" s="1187"/>
      <c r="J78" s="1187"/>
      <c r="K78" s="1187"/>
      <c r="L78" s="1187">
        <v>318.25200000000001</v>
      </c>
      <c r="M78" s="1187"/>
      <c r="N78" s="1187"/>
      <c r="O78" s="1187">
        <v>3005.6798999999996</v>
      </c>
    </row>
    <row r="79" spans="2:15">
      <c r="B79" s="1" t="s">
        <v>691</v>
      </c>
      <c r="C79" s="1187">
        <v>284180.99005376344</v>
      </c>
      <c r="D79" s="1187">
        <v>288302.3336666667</v>
      </c>
      <c r="E79" s="1187">
        <v>287222.7034762674</v>
      </c>
      <c r="F79" s="1187">
        <v>291355.41733333335</v>
      </c>
      <c r="G79" s="1187">
        <v>309738.06389032264</v>
      </c>
      <c r="H79" s="1187">
        <v>351097.37661111122</v>
      </c>
      <c r="I79" s="1187">
        <v>354647.53806451627</v>
      </c>
      <c r="J79" s="1187">
        <v>398079.49674408574</v>
      </c>
      <c r="K79" s="1187">
        <v>319172.67104444455</v>
      </c>
      <c r="L79" s="1187">
        <v>385854.62837419362</v>
      </c>
      <c r="M79" s="1187">
        <v>289391.4376132224</v>
      </c>
      <c r="N79" s="1187">
        <v>285073.65365376341</v>
      </c>
      <c r="O79" s="1187">
        <v>3844116.3105256907</v>
      </c>
    </row>
    <row r="80" spans="2:15">
      <c r="B80" s="1" t="s">
        <v>693</v>
      </c>
      <c r="C80" s="1187">
        <v>329915.79940000002</v>
      </c>
      <c r="D80" s="1187">
        <v>323689.38339999999</v>
      </c>
      <c r="E80" s="1187">
        <v>560118.70119999978</v>
      </c>
      <c r="F80" s="1187">
        <v>738935.12823333335</v>
      </c>
      <c r="G80" s="1187">
        <v>737668.79729999998</v>
      </c>
      <c r="H80" s="1187">
        <v>375496.31326666672</v>
      </c>
      <c r="I80" s="1187">
        <v>444389.8422666667</v>
      </c>
      <c r="J80" s="1187">
        <v>330336.75166666671</v>
      </c>
      <c r="K80" s="1187">
        <v>190977.38799999998</v>
      </c>
      <c r="L80" s="1187">
        <v>425450.40433333337</v>
      </c>
      <c r="M80" s="1187">
        <v>559589.38356666616</v>
      </c>
      <c r="N80" s="1187">
        <v>524565.62416666641</v>
      </c>
      <c r="O80" s="1187">
        <v>5541133.5167999994</v>
      </c>
    </row>
    <row r="81" spans="2:15">
      <c r="B81" s="1" t="s">
        <v>614</v>
      </c>
      <c r="C81" s="1187">
        <v>616318.81835376343</v>
      </c>
      <c r="D81" s="1187">
        <v>611991.71706666669</v>
      </c>
      <c r="E81" s="1187">
        <v>847615.85247626714</v>
      </c>
      <c r="F81" s="1187">
        <v>1030290.5455666666</v>
      </c>
      <c r="G81" s="1187">
        <v>1047406.8611903226</v>
      </c>
      <c r="H81" s="1187">
        <v>726784.64107777795</v>
      </c>
      <c r="I81" s="1187">
        <v>799037.38033118297</v>
      </c>
      <c r="J81" s="1187">
        <v>728416.24841075251</v>
      </c>
      <c r="K81" s="1187">
        <v>510150.05904444453</v>
      </c>
      <c r="L81" s="1187">
        <v>811623.28470752691</v>
      </c>
      <c r="M81" s="1187">
        <v>848980.82117988856</v>
      </c>
      <c r="N81" s="1187">
        <v>809639.27782042976</v>
      </c>
      <c r="O81" s="1187">
        <v>9388255.5072256904</v>
      </c>
    </row>
    <row r="84" spans="2:15">
      <c r="B84" s="1131" t="s">
        <v>930</v>
      </c>
    </row>
  </sheetData>
  <pageMargins left="0.75" right="0.75" top="1" bottom="1" header="0.5" footer="0.5"/>
  <pageSetup scale="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B4:V24"/>
  <sheetViews>
    <sheetView workbookViewId="0">
      <selection activeCell="D14" sqref="D14"/>
    </sheetView>
  </sheetViews>
  <sheetFormatPr defaultRowHeight="12.75" outlineLevelCol="1"/>
  <cols>
    <col min="1" max="1" width="1.28515625" style="1" customWidth="1"/>
    <col min="2" max="2" width="5.7109375" style="1" customWidth="1"/>
    <col min="3" max="3" width="22.28515625" style="1" customWidth="1"/>
    <col min="4" max="4" width="9.5703125" style="1" bestFit="1" customWidth="1" outlineLevel="1"/>
    <col min="5" max="5" width="10.28515625" style="1" bestFit="1" customWidth="1" outlineLevel="1"/>
    <col min="6" max="6" width="9.5703125" style="1" bestFit="1" customWidth="1" outlineLevel="1"/>
    <col min="7" max="7" width="10.28515625" style="1" bestFit="1" customWidth="1" outlineLevel="1"/>
    <col min="8" max="9" width="9.5703125" style="1" bestFit="1" customWidth="1" outlineLevel="1"/>
    <col min="10" max="10" width="10.140625" style="1" customWidth="1" outlineLevel="1"/>
    <col min="11" max="11" width="10.7109375" style="1" bestFit="1" customWidth="1" outlineLevel="1"/>
    <col min="12" max="14" width="10.28515625" style="1" bestFit="1" customWidth="1" outlineLevel="1"/>
    <col min="15" max="15" width="10.5703125" style="1" customWidth="1" outlineLevel="1"/>
    <col min="16" max="17" width="12.28515625" style="1" customWidth="1"/>
    <col min="18" max="18" width="10.28515625" style="1" bestFit="1" customWidth="1"/>
    <col min="19" max="19" width="1.7109375" style="1" customWidth="1" outlineLevel="1"/>
    <col min="20" max="20" width="12.28515625" style="1" customWidth="1" outlineLevel="1"/>
    <col min="21" max="21" width="11.42578125" style="1" customWidth="1" outlineLevel="1"/>
    <col min="22" max="22" width="1.7109375" style="1" customWidth="1" outlineLevel="1"/>
    <col min="23" max="16384" width="9.140625" style="1"/>
  </cols>
  <sheetData>
    <row r="4" spans="2:22" ht="18">
      <c r="B4" s="761" t="s">
        <v>742</v>
      </c>
      <c r="C4" s="117"/>
      <c r="D4" s="762"/>
      <c r="E4" s="762"/>
      <c r="F4" s="762"/>
      <c r="G4" s="762"/>
      <c r="H4" s="762"/>
      <c r="I4" s="762"/>
      <c r="J4" s="762"/>
      <c r="K4" s="762"/>
      <c r="L4" s="762"/>
      <c r="M4" s="762"/>
      <c r="N4" s="762"/>
      <c r="O4" s="762"/>
      <c r="P4" s="762"/>
      <c r="Q4" s="762"/>
      <c r="R4" s="762"/>
      <c r="S4" s="762"/>
      <c r="T4" s="762"/>
      <c r="U4" s="762"/>
      <c r="V4" s="762"/>
    </row>
    <row r="5" spans="2:22" ht="18">
      <c r="B5" s="763" t="s">
        <v>743</v>
      </c>
      <c r="C5" s="117"/>
      <c r="D5" s="762"/>
      <c r="E5" s="762"/>
      <c r="F5" s="762"/>
      <c r="G5" s="762"/>
      <c r="H5" s="762"/>
      <c r="I5" s="762"/>
      <c r="J5" s="762"/>
      <c r="K5" s="762"/>
      <c r="L5" s="762"/>
      <c r="M5" s="762"/>
      <c r="N5" s="762"/>
      <c r="O5" s="762"/>
      <c r="P5" s="762"/>
      <c r="Q5" s="762"/>
      <c r="R5" s="762"/>
      <c r="S5" s="762"/>
      <c r="T5" s="762"/>
      <c r="U5" s="762"/>
      <c r="V5" s="762"/>
    </row>
    <row r="6" spans="2:22" ht="18">
      <c r="B6" s="763" t="s">
        <v>804</v>
      </c>
      <c r="C6" s="117"/>
      <c r="D6" s="762"/>
      <c r="E6" s="762"/>
      <c r="F6" s="762"/>
      <c r="G6" s="762"/>
      <c r="H6" s="762"/>
      <c r="I6" s="762"/>
      <c r="J6" s="762"/>
      <c r="K6" s="762"/>
      <c r="L6" s="762"/>
      <c r="M6" s="762"/>
      <c r="N6" s="762"/>
      <c r="O6" s="762"/>
      <c r="P6" s="762"/>
      <c r="Q6" s="762"/>
      <c r="R6" s="762"/>
      <c r="S6" s="762"/>
      <c r="T6" s="762"/>
      <c r="U6" s="762"/>
      <c r="V6" s="762"/>
    </row>
    <row r="7" spans="2:22" ht="18">
      <c r="B7" s="769"/>
      <c r="C7" s="860" t="s">
        <v>924</v>
      </c>
      <c r="D7" s="764"/>
      <c r="E7" s="764"/>
      <c r="F7" s="764"/>
      <c r="G7" s="764"/>
      <c r="H7" s="764"/>
      <c r="I7" s="764"/>
      <c r="J7" s="764"/>
      <c r="K7" s="764"/>
      <c r="L7" s="764"/>
      <c r="M7" s="764"/>
      <c r="N7" s="764"/>
      <c r="O7" s="762"/>
      <c r="P7" s="762"/>
      <c r="Q7" s="762"/>
      <c r="R7" s="762"/>
      <c r="S7" s="762"/>
      <c r="T7" s="762"/>
      <c r="U7" s="762"/>
      <c r="V7" s="762"/>
    </row>
    <row r="8" spans="2:22" ht="14.25">
      <c r="B8" s="765" t="s">
        <v>744</v>
      </c>
      <c r="C8" s="117"/>
      <c r="D8" s="766"/>
      <c r="E8" s="767"/>
      <c r="F8" s="767"/>
      <c r="G8" s="767"/>
      <c r="H8" s="767"/>
      <c r="I8" s="767"/>
      <c r="J8" s="767"/>
      <c r="K8" s="767"/>
      <c r="L8" s="767"/>
      <c r="M8" s="767"/>
      <c r="N8" s="767"/>
      <c r="O8" s="767"/>
      <c r="P8" s="768"/>
      <c r="Q8" s="768"/>
      <c r="R8" s="768"/>
      <c r="S8" s="768"/>
      <c r="T8" s="768"/>
      <c r="U8" s="768"/>
      <c r="V8" s="768"/>
    </row>
    <row r="9" spans="2:22">
      <c r="D9" s="770"/>
      <c r="E9" s="771"/>
      <c r="F9" s="772"/>
      <c r="G9" s="772"/>
      <c r="H9" s="772"/>
      <c r="I9" s="772"/>
      <c r="J9" s="773"/>
      <c r="K9" s="773"/>
      <c r="L9" s="773"/>
      <c r="M9" s="773"/>
      <c r="N9" s="773"/>
      <c r="O9" s="772"/>
      <c r="P9" s="774"/>
      <c r="Q9" s="774"/>
      <c r="R9" s="775"/>
      <c r="S9" s="776"/>
      <c r="T9" s="776"/>
      <c r="U9" s="776"/>
      <c r="V9" s="776"/>
    </row>
    <row r="10" spans="2:22" ht="25.5">
      <c r="B10" s="723"/>
      <c r="C10" s="723"/>
      <c r="D10" s="724">
        <v>41579</v>
      </c>
      <c r="E10" s="724">
        <v>41609</v>
      </c>
      <c r="F10" s="724">
        <v>41640</v>
      </c>
      <c r="G10" s="724">
        <v>41671</v>
      </c>
      <c r="H10" s="724">
        <v>41699</v>
      </c>
      <c r="I10" s="724">
        <v>41730</v>
      </c>
      <c r="J10" s="724">
        <v>41760</v>
      </c>
      <c r="K10" s="724">
        <v>41791</v>
      </c>
      <c r="L10" s="724">
        <v>41821</v>
      </c>
      <c r="M10" s="724">
        <v>41852</v>
      </c>
      <c r="N10" s="724">
        <v>41883</v>
      </c>
      <c r="O10" s="724">
        <v>41913</v>
      </c>
      <c r="P10" s="992" t="s">
        <v>927</v>
      </c>
      <c r="Q10" s="992" t="s">
        <v>928</v>
      </c>
      <c r="R10" s="993" t="s">
        <v>595</v>
      </c>
      <c r="S10" s="981"/>
      <c r="T10" s="794" t="s">
        <v>361</v>
      </c>
      <c r="U10" s="980" t="s">
        <v>595</v>
      </c>
      <c r="V10" s="981"/>
    </row>
    <row r="11" spans="2:22">
      <c r="B11" s="777">
        <v>501</v>
      </c>
      <c r="C11" s="727" t="s">
        <v>745</v>
      </c>
      <c r="D11" s="778">
        <v>7641.9446917936648</v>
      </c>
      <c r="E11" s="778">
        <v>7846.5968060793739</v>
      </c>
      <c r="F11" s="778">
        <v>8168.506782211286</v>
      </c>
      <c r="G11" s="778">
        <v>7525.7458536398535</v>
      </c>
      <c r="H11" s="778">
        <v>8169.9858536398588</v>
      </c>
      <c r="I11" s="778">
        <v>7954.9084822112845</v>
      </c>
      <c r="J11" s="778">
        <v>6082.9313450684276</v>
      </c>
      <c r="K11" s="778">
        <v>6982.1688379255729</v>
      </c>
      <c r="L11" s="778">
        <v>8145.3832822112872</v>
      </c>
      <c r="M11" s="778">
        <v>8167.8262107827159</v>
      </c>
      <c r="N11" s="778">
        <v>7955.2398536398559</v>
      </c>
      <c r="O11" s="778">
        <v>8169.9858536398588</v>
      </c>
      <c r="P11" s="779">
        <f t="shared" ref="P11:P16" si="0">SUM(D11:O11)</f>
        <v>92811.223852843032</v>
      </c>
      <c r="Q11" s="987">
        <v>92472.152632843048</v>
      </c>
      <c r="R11" s="994">
        <f>+P11-Q11</f>
        <v>339.07121999998344</v>
      </c>
      <c r="S11" s="781"/>
      <c r="T11" s="779">
        <v>89725.748886854068</v>
      </c>
      <c r="U11" s="780">
        <f>+P11-T11</f>
        <v>3085.474965988964</v>
      </c>
      <c r="V11" s="781"/>
    </row>
    <row r="12" spans="2:22">
      <c r="B12" s="777">
        <v>547</v>
      </c>
      <c r="C12" s="727" t="s">
        <v>746</v>
      </c>
      <c r="D12" s="778">
        <v>10787.619137676635</v>
      </c>
      <c r="E12" s="778">
        <v>10886.880475507951</v>
      </c>
      <c r="F12" s="778">
        <v>12788.187344732949</v>
      </c>
      <c r="G12" s="778">
        <v>16011.476324270383</v>
      </c>
      <c r="H12" s="778">
        <v>11362.526994614722</v>
      </c>
      <c r="I12" s="778">
        <v>6333.013865070473</v>
      </c>
      <c r="J12" s="778">
        <v>5210.9804773196156</v>
      </c>
      <c r="K12" s="778">
        <v>10441.543197024474</v>
      </c>
      <c r="L12" s="778">
        <v>16161.234615136756</v>
      </c>
      <c r="M12" s="778">
        <v>19467.398575809901</v>
      </c>
      <c r="N12" s="778">
        <v>18376.66246881917</v>
      </c>
      <c r="O12" s="778">
        <v>13278.127242190896</v>
      </c>
      <c r="P12" s="779">
        <f t="shared" si="0"/>
        <v>151105.65071817394</v>
      </c>
      <c r="Q12" s="987">
        <v>146253.08807689988</v>
      </c>
      <c r="R12" s="994">
        <f t="shared" ref="R12:R17" si="1">+P12-Q12</f>
        <v>4852.5626412740676</v>
      </c>
      <c r="S12" s="781"/>
      <c r="T12" s="779">
        <v>184028.40960315042</v>
      </c>
      <c r="U12" s="780">
        <f t="shared" ref="U12:U17" si="2">+P12-T12</f>
        <v>-32922.758884976472</v>
      </c>
      <c r="V12" s="781"/>
    </row>
    <row r="13" spans="2:22">
      <c r="B13" s="777">
        <v>555</v>
      </c>
      <c r="C13" s="727" t="s">
        <v>747</v>
      </c>
      <c r="D13" s="778">
        <v>49432.119974241825</v>
      </c>
      <c r="E13" s="778">
        <v>63517.840973679937</v>
      </c>
      <c r="F13" s="778">
        <v>53296.643695626379</v>
      </c>
      <c r="G13" s="778">
        <v>45417.999221566468</v>
      </c>
      <c r="H13" s="778">
        <v>43070.538128038061</v>
      </c>
      <c r="I13" s="778">
        <v>32459.453667913618</v>
      </c>
      <c r="J13" s="778">
        <v>31717.964606732668</v>
      </c>
      <c r="K13" s="778">
        <v>26827.65338458278</v>
      </c>
      <c r="L13" s="778">
        <v>15106.686076073194</v>
      </c>
      <c r="M13" s="778">
        <v>14220.302156786809</v>
      </c>
      <c r="N13" s="778">
        <v>17192.869679125368</v>
      </c>
      <c r="O13" s="778">
        <v>31141.790360576197</v>
      </c>
      <c r="P13" s="1238">
        <f>SUM(D13:O13)-'[99]Electron PPA'!$O$12/1000</f>
        <v>422107.26579001016</v>
      </c>
      <c r="Q13" s="987">
        <v>417536.53353736206</v>
      </c>
      <c r="R13" s="994">
        <f t="shared" si="1"/>
        <v>4570.7322526481003</v>
      </c>
      <c r="S13" s="781"/>
      <c r="T13" s="779">
        <v>477042.40307757579</v>
      </c>
      <c r="U13" s="780">
        <f t="shared" si="2"/>
        <v>-54935.137287565623</v>
      </c>
      <c r="V13" s="781"/>
    </row>
    <row r="14" spans="2:22">
      <c r="B14" s="777">
        <v>557</v>
      </c>
      <c r="C14" s="727" t="s">
        <v>748</v>
      </c>
      <c r="D14" s="778">
        <v>652.78191666666669</v>
      </c>
      <c r="E14" s="778">
        <v>652.78191666666669</v>
      </c>
      <c r="F14" s="778">
        <v>652.78191666666669</v>
      </c>
      <c r="G14" s="778">
        <v>652.78191666666669</v>
      </c>
      <c r="H14" s="778">
        <v>652.78191666666669</v>
      </c>
      <c r="I14" s="778">
        <v>652.78191666666669</v>
      </c>
      <c r="J14" s="778">
        <v>652.78191666666669</v>
      </c>
      <c r="K14" s="778">
        <v>652.78191666666669</v>
      </c>
      <c r="L14" s="778">
        <v>652.78191666666669</v>
      </c>
      <c r="M14" s="778">
        <v>652.78191666666669</v>
      </c>
      <c r="N14" s="778">
        <v>652.78191666666669</v>
      </c>
      <c r="O14" s="778">
        <v>652.78191666666669</v>
      </c>
      <c r="P14" s="779">
        <f t="shared" si="0"/>
        <v>7833.3830000000007</v>
      </c>
      <c r="Q14" s="987">
        <v>7833.3830000000007</v>
      </c>
      <c r="R14" s="994">
        <f t="shared" si="1"/>
        <v>0</v>
      </c>
      <c r="S14" s="781"/>
      <c r="T14" s="779">
        <v>8029.3029499999984</v>
      </c>
      <c r="U14" s="780">
        <f t="shared" si="2"/>
        <v>-195.9199499999977</v>
      </c>
      <c r="V14" s="781"/>
    </row>
    <row r="15" spans="2:22">
      <c r="B15" s="777">
        <v>565</v>
      </c>
      <c r="C15" s="727" t="s">
        <v>122</v>
      </c>
      <c r="D15" s="778">
        <v>9420.0793486274924</v>
      </c>
      <c r="E15" s="778">
        <v>9320.3700812331263</v>
      </c>
      <c r="F15" s="778">
        <v>9285.1554863720885</v>
      </c>
      <c r="G15" s="778">
        <v>9406.2300484237694</v>
      </c>
      <c r="H15" s="778">
        <v>9108.4615847242931</v>
      </c>
      <c r="I15" s="778">
        <v>8828.3976050414003</v>
      </c>
      <c r="J15" s="778">
        <v>8877.9445495573964</v>
      </c>
      <c r="K15" s="778">
        <v>8521.8179021589276</v>
      </c>
      <c r="L15" s="778">
        <v>8842.388995984973</v>
      </c>
      <c r="M15" s="778">
        <v>9393.5922660956494</v>
      </c>
      <c r="N15" s="778">
        <v>9769.2653994126722</v>
      </c>
      <c r="O15" s="778">
        <v>9709.0696484132677</v>
      </c>
      <c r="P15" s="779">
        <f t="shared" si="0"/>
        <v>110482.77291604507</v>
      </c>
      <c r="Q15" s="987">
        <v>110466.49541021176</v>
      </c>
      <c r="R15" s="994">
        <f t="shared" si="1"/>
        <v>16.27750583330635</v>
      </c>
      <c r="S15" s="781"/>
      <c r="T15" s="779">
        <v>92328.589550906268</v>
      </c>
      <c r="U15" s="780">
        <f t="shared" si="2"/>
        <v>18154.183365138801</v>
      </c>
      <c r="V15" s="781"/>
    </row>
    <row r="16" spans="2:22">
      <c r="B16" s="777">
        <v>447</v>
      </c>
      <c r="C16" s="727" t="s">
        <v>171</v>
      </c>
      <c r="D16" s="778">
        <v>-1796.7901838285716</v>
      </c>
      <c r="E16" s="778">
        <v>-2042.0703277528571</v>
      </c>
      <c r="F16" s="778">
        <v>-1392.5801413600004</v>
      </c>
      <c r="G16" s="778">
        <v>-2993.1615422298564</v>
      </c>
      <c r="H16" s="778">
        <v>-1876.8661485714285</v>
      </c>
      <c r="I16" s="778">
        <v>-2108.4665142857148</v>
      </c>
      <c r="J16" s="778">
        <v>-2355.0372142857141</v>
      </c>
      <c r="K16" s="778">
        <v>-9887.6070571428572</v>
      </c>
      <c r="L16" s="778">
        <v>-2690.2494866442848</v>
      </c>
      <c r="M16" s="778">
        <v>-1688.9038606857143</v>
      </c>
      <c r="N16" s="778">
        <v>-595.76853867142859</v>
      </c>
      <c r="O16" s="778">
        <v>-433.65201214285725</v>
      </c>
      <c r="P16" s="779">
        <f t="shared" si="0"/>
        <v>-29861.153027601289</v>
      </c>
      <c r="Q16" s="987">
        <v>-26998.254724469571</v>
      </c>
      <c r="R16" s="994">
        <f t="shared" si="1"/>
        <v>-2862.8983031317184</v>
      </c>
      <c r="S16" s="781"/>
      <c r="T16" s="779">
        <v>-41024.834635442719</v>
      </c>
      <c r="U16" s="780">
        <f t="shared" si="2"/>
        <v>11163.68160784143</v>
      </c>
      <c r="V16" s="781"/>
    </row>
    <row r="17" spans="2:22">
      <c r="B17" s="777">
        <v>456</v>
      </c>
      <c r="C17" s="727" t="s">
        <v>123</v>
      </c>
      <c r="D17" s="778">
        <v>-1954.1832306956085</v>
      </c>
      <c r="E17" s="778">
        <v>-1827.2996577230815</v>
      </c>
      <c r="F17" s="778">
        <v>-1125.3499313310042</v>
      </c>
      <c r="G17" s="778">
        <v>-713.87982976274213</v>
      </c>
      <c r="H17" s="778">
        <v>-874.29343546743019</v>
      </c>
      <c r="I17" s="778">
        <v>-272.13862220725878</v>
      </c>
      <c r="J17" s="778">
        <v>-257.91515402422783</v>
      </c>
      <c r="K17" s="778">
        <v>-564.16957171597676</v>
      </c>
      <c r="L17" s="778">
        <v>-277.91403227852379</v>
      </c>
      <c r="M17" s="778">
        <v>-741.43744579331621</v>
      </c>
      <c r="N17" s="778">
        <v>-1988.3117495955905</v>
      </c>
      <c r="O17" s="778">
        <v>-2377.1550954436511</v>
      </c>
      <c r="P17" s="1238">
        <f>SUM(D17:O17)-1984.087</f>
        <v>-14958.134756038409</v>
      </c>
      <c r="Q17" s="987">
        <v>-8934.5669109683513</v>
      </c>
      <c r="R17" s="994">
        <f t="shared" si="1"/>
        <v>-6023.567845070058</v>
      </c>
      <c r="S17" s="781"/>
      <c r="T17" s="779">
        <v>0</v>
      </c>
      <c r="U17" s="780">
        <f t="shared" si="2"/>
        <v>-14958.134756038409</v>
      </c>
      <c r="V17" s="781"/>
    </row>
    <row r="18" spans="2:22" ht="13.5" thickBot="1">
      <c r="B18" s="769"/>
      <c r="C18" s="731" t="s">
        <v>500</v>
      </c>
      <c r="D18" s="782">
        <f t="shared" ref="D18:R18" si="3">SUM(D11:D17)</f>
        <v>74183.57165448209</v>
      </c>
      <c r="E18" s="782">
        <f t="shared" si="3"/>
        <v>88355.100267691116</v>
      </c>
      <c r="F18" s="782">
        <f t="shared" si="3"/>
        <v>81673.345152918366</v>
      </c>
      <c r="G18" s="782">
        <f t="shared" si="3"/>
        <v>75307.191992574546</v>
      </c>
      <c r="H18" s="782">
        <f t="shared" si="3"/>
        <v>69613.134893644732</v>
      </c>
      <c r="I18" s="782">
        <f t="shared" si="3"/>
        <v>53847.950400410467</v>
      </c>
      <c r="J18" s="782">
        <f t="shared" si="3"/>
        <v>49929.650527034828</v>
      </c>
      <c r="K18" s="782">
        <f t="shared" si="3"/>
        <v>42974.188609499586</v>
      </c>
      <c r="L18" s="782">
        <f t="shared" si="3"/>
        <v>45940.311367150061</v>
      </c>
      <c r="M18" s="782">
        <f t="shared" si="3"/>
        <v>49471.559819662718</v>
      </c>
      <c r="N18" s="782">
        <f t="shared" si="3"/>
        <v>51362.739029396718</v>
      </c>
      <c r="O18" s="782">
        <f t="shared" si="3"/>
        <v>60140.947913900374</v>
      </c>
      <c r="P18" s="783">
        <f t="shared" si="3"/>
        <v>739521.00849343243</v>
      </c>
      <c r="Q18" s="783">
        <f t="shared" si="3"/>
        <v>738628.83102187875</v>
      </c>
      <c r="R18" s="783">
        <f t="shared" si="3"/>
        <v>892.17747155368124</v>
      </c>
      <c r="S18" s="781"/>
      <c r="T18" s="783">
        <v>810129.61943304387</v>
      </c>
      <c r="U18" s="784">
        <f>SUM(U11:U17)</f>
        <v>-70608.610939611302</v>
      </c>
      <c r="V18" s="781"/>
    </row>
    <row r="19" spans="2:22" ht="13.5" thickTop="1">
      <c r="B19" s="769"/>
      <c r="C19" s="861"/>
      <c r="D19" s="781"/>
      <c r="E19" s="781"/>
      <c r="F19" s="781"/>
      <c r="G19" s="781"/>
      <c r="H19" s="781"/>
      <c r="I19" s="781"/>
      <c r="J19" s="781"/>
      <c r="K19" s="781"/>
      <c r="L19" s="781"/>
      <c r="M19" s="781"/>
      <c r="N19" s="781"/>
      <c r="O19"/>
      <c r="P19"/>
      <c r="R19" s="10"/>
      <c r="S19" s="10"/>
      <c r="T19" s="10"/>
      <c r="U19" s="10"/>
      <c r="V19" s="10"/>
    </row>
    <row r="20" spans="2:22">
      <c r="B20" s="769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R20" s="10"/>
      <c r="S20" s="10"/>
      <c r="T20" s="10"/>
      <c r="U20" s="10"/>
      <c r="V20" s="10"/>
    </row>
    <row r="21" spans="2:22" ht="18">
      <c r="B21" s="769"/>
      <c r="D21" s="785"/>
      <c r="E21" s="785"/>
      <c r="F21" s="785"/>
      <c r="G21" s="785"/>
      <c r="H21" s="785"/>
      <c r="I21" s="786"/>
      <c r="J21" s="787"/>
      <c r="K21" s="717"/>
      <c r="L21" s="788"/>
      <c r="M21" s="789"/>
      <c r="N21" s="789"/>
      <c r="O21" s="790" t="s">
        <v>340</v>
      </c>
      <c r="P21" s="862">
        <f>+'LEO Exh1'!I32/1000</f>
        <v>136374.31663780997</v>
      </c>
      <c r="Q21" s="862">
        <v>134972.86257500993</v>
      </c>
      <c r="R21" s="862">
        <f>+P21-Q21</f>
        <v>1401.4540628000395</v>
      </c>
      <c r="S21" s="864"/>
      <c r="T21" s="863">
        <v>133613.38447978685</v>
      </c>
      <c r="U21" s="862">
        <f>+P21-T21</f>
        <v>2760.932158023119</v>
      </c>
      <c r="V21" s="864"/>
    </row>
    <row r="22" spans="2:22">
      <c r="B22" s="769"/>
      <c r="D22" s="785"/>
      <c r="E22" s="785"/>
      <c r="F22" s="785"/>
      <c r="G22" s="785"/>
      <c r="H22" s="785"/>
      <c r="I22" s="785"/>
      <c r="J22" s="785"/>
      <c r="K22" s="785"/>
      <c r="L22" s="785"/>
      <c r="M22" s="785"/>
      <c r="N22" s="785"/>
      <c r="O22" s="790" t="s">
        <v>749</v>
      </c>
      <c r="P22" s="791">
        <v>973.20217000000002</v>
      </c>
      <c r="Q22" s="791">
        <v>973.20217000000002</v>
      </c>
      <c r="R22" s="791">
        <f>+P22-Q22</f>
        <v>0</v>
      </c>
      <c r="S22" s="785"/>
      <c r="T22" s="791">
        <v>1419.635</v>
      </c>
      <c r="U22" s="791">
        <f>+P22-T22</f>
        <v>-446.43282999999997</v>
      </c>
      <c r="V22" s="785"/>
    </row>
    <row r="23" spans="2:22" ht="13.5" thickBot="1">
      <c r="B23" s="769"/>
      <c r="D23" s="785"/>
      <c r="E23" s="785"/>
      <c r="F23" s="785"/>
      <c r="G23" s="785"/>
      <c r="H23" s="785"/>
      <c r="I23" s="786"/>
      <c r="J23" s="785"/>
      <c r="K23" s="769"/>
      <c r="L23" s="788"/>
      <c r="M23" s="789"/>
      <c r="N23" s="789"/>
      <c r="O23" s="790" t="s">
        <v>750</v>
      </c>
      <c r="P23" s="792">
        <f>SUM(P18:P22)</f>
        <v>876868.52730124234</v>
      </c>
      <c r="Q23" s="792">
        <f t="shared" ref="Q23:R23" si="4">SUM(Q18:Q22)</f>
        <v>874574.89576688863</v>
      </c>
      <c r="R23" s="792">
        <f t="shared" si="4"/>
        <v>2293.6315343537208</v>
      </c>
      <c r="S23" s="793"/>
      <c r="T23" s="792">
        <v>945162.63891283073</v>
      </c>
      <c r="U23" s="792">
        <f>SUM(U18:U22)</f>
        <v>-68294.111611588189</v>
      </c>
      <c r="V23" s="793"/>
    </row>
    <row r="24" spans="2:22" ht="13.5" thickTop="1"/>
  </sheetData>
  <pageMargins left="0.17" right="0.17" top="0.88" bottom="0.31" header="0.3" footer="0.17"/>
  <pageSetup scale="68" orientation="landscape" r:id="rId1"/>
  <headerFooter>
    <oddFooter>&amp;L&amp;F&amp;C&amp;A&amp;R&amp;D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3:V31"/>
  <sheetViews>
    <sheetView topLeftCell="B1" zoomScale="85" zoomScaleNormal="85" workbookViewId="0">
      <selection activeCell="D14" sqref="D14"/>
    </sheetView>
  </sheetViews>
  <sheetFormatPr defaultRowHeight="15" outlineLevelCol="1"/>
  <cols>
    <col min="1" max="1" width="7.85546875" style="325" customWidth="1"/>
    <col min="2" max="2" width="13.7109375" style="325" customWidth="1"/>
    <col min="3" max="3" width="31.140625" style="325" bestFit="1" customWidth="1"/>
    <col min="4" max="4" width="10.5703125" style="325" bestFit="1" customWidth="1"/>
    <col min="5" max="15" width="9.140625" style="325"/>
    <col min="16" max="16" width="14.28515625" style="325" bestFit="1" customWidth="1"/>
    <col min="17" max="18" width="9.5703125" style="325" bestFit="1" customWidth="1"/>
    <col min="19" max="20" width="9.140625" style="325" customWidth="1" outlineLevel="1"/>
    <col min="21" max="21" width="9.140625" style="325"/>
    <col min="22" max="22" width="11.28515625" style="325" bestFit="1" customWidth="1"/>
    <col min="23" max="16384" width="9.140625" style="325"/>
  </cols>
  <sheetData>
    <row r="3" spans="1:22" ht="15.75">
      <c r="B3" s="718" t="s">
        <v>705</v>
      </c>
    </row>
    <row r="4" spans="1:22" ht="15.75">
      <c r="B4" s="991" t="s">
        <v>706</v>
      </c>
    </row>
    <row r="5" spans="1:22" ht="15.75">
      <c r="B5" s="719" t="s">
        <v>651</v>
      </c>
      <c r="Q5" s="720"/>
      <c r="S5" s="720"/>
      <c r="T5" s="720"/>
    </row>
    <row r="6" spans="1:22" ht="15.75">
      <c r="B6" s="718" t="s">
        <v>708</v>
      </c>
      <c r="P6" s="720"/>
      <c r="Q6" s="720"/>
      <c r="R6" s="721"/>
      <c r="S6" s="720"/>
      <c r="T6" s="720"/>
    </row>
    <row r="7" spans="1:22">
      <c r="B7" s="722"/>
      <c r="P7" s="720"/>
      <c r="Q7" s="720"/>
      <c r="R7" s="720"/>
      <c r="S7" s="720"/>
      <c r="T7" s="720"/>
    </row>
    <row r="8" spans="1:22" ht="26.25">
      <c r="A8" s="723" t="s">
        <v>71</v>
      </c>
      <c r="B8" s="723" t="s">
        <v>709</v>
      </c>
      <c r="C8" s="723" t="s">
        <v>95</v>
      </c>
      <c r="D8" s="724">
        <v>41579</v>
      </c>
      <c r="E8" s="724">
        <v>41609</v>
      </c>
      <c r="F8" s="724">
        <v>41640</v>
      </c>
      <c r="G8" s="724">
        <v>41671</v>
      </c>
      <c r="H8" s="724">
        <v>41699</v>
      </c>
      <c r="I8" s="724">
        <v>41730</v>
      </c>
      <c r="J8" s="724">
        <v>41760</v>
      </c>
      <c r="K8" s="724">
        <v>41791</v>
      </c>
      <c r="L8" s="724">
        <v>41821</v>
      </c>
      <c r="M8" s="724">
        <v>41852</v>
      </c>
      <c r="N8" s="724">
        <v>41883</v>
      </c>
      <c r="O8" s="724">
        <v>41913</v>
      </c>
      <c r="P8" s="990" t="s">
        <v>927</v>
      </c>
      <c r="Q8" s="990" t="s">
        <v>928</v>
      </c>
      <c r="R8" s="990" t="s">
        <v>927</v>
      </c>
      <c r="S8" s="990" t="s">
        <v>361</v>
      </c>
      <c r="T8" s="990" t="s">
        <v>925</v>
      </c>
    </row>
    <row r="9" spans="1:22">
      <c r="A9" s="725">
        <v>555</v>
      </c>
      <c r="B9" s="726" t="s">
        <v>710</v>
      </c>
      <c r="C9" s="727" t="s">
        <v>374</v>
      </c>
      <c r="D9" s="988">
        <v>293.88499999999999</v>
      </c>
      <c r="E9" s="988">
        <v>293.88499999999999</v>
      </c>
      <c r="F9" s="988">
        <v>293.88499999999999</v>
      </c>
      <c r="G9" s="988">
        <v>293.88499999999999</v>
      </c>
      <c r="H9" s="988">
        <v>293.88499999999999</v>
      </c>
      <c r="I9" s="988">
        <v>293.88499999999999</v>
      </c>
      <c r="J9" s="988">
        <v>293.88499999999999</v>
      </c>
      <c r="K9" s="988">
        <v>293.88499999999999</v>
      </c>
      <c r="L9" s="988">
        <v>293.88499999999999</v>
      </c>
      <c r="M9" s="988">
        <v>293.88499999999999</v>
      </c>
      <c r="N9" s="988">
        <v>293.88499999999999</v>
      </c>
      <c r="O9" s="988">
        <v>293.88499999999999</v>
      </c>
      <c r="P9" s="779">
        <f t="shared" ref="P9:P14" si="0">SUM(D9:O9)</f>
        <v>3526.6200000000008</v>
      </c>
      <c r="Q9" s="779">
        <v>3526.6200000000008</v>
      </c>
      <c r="R9" s="779">
        <f t="shared" ref="R9:R14" si="1">P9-Q9</f>
        <v>0</v>
      </c>
      <c r="S9" s="779">
        <v>3526.6200000000008</v>
      </c>
      <c r="T9" s="779">
        <f t="shared" ref="T9:T14" si="2">P9-S9</f>
        <v>0</v>
      </c>
    </row>
    <row r="10" spans="1:22">
      <c r="A10" s="725">
        <v>547</v>
      </c>
      <c r="B10" s="726" t="s">
        <v>711</v>
      </c>
      <c r="C10" s="727" t="s">
        <v>712</v>
      </c>
      <c r="D10" s="728">
        <v>-32.680805555555558</v>
      </c>
      <c r="E10" s="728">
        <v>-32.680805555555558</v>
      </c>
      <c r="F10" s="728">
        <v>-32.680805555555558</v>
      </c>
      <c r="G10" s="728">
        <v>-32.680805555555558</v>
      </c>
      <c r="H10" s="728">
        <v>-32.680805555555558</v>
      </c>
      <c r="I10" s="728">
        <v>-32.680805555555558</v>
      </c>
      <c r="J10" s="728">
        <v>-32.680805555555558</v>
      </c>
      <c r="K10" s="728">
        <v>-32.680805555555558</v>
      </c>
      <c r="L10" s="728">
        <v>-32.680805555555558</v>
      </c>
      <c r="M10" s="728">
        <v>-32.680805555555558</v>
      </c>
      <c r="N10" s="728">
        <v>-32.680805555555558</v>
      </c>
      <c r="O10" s="728">
        <v>-32.680805555555558</v>
      </c>
      <c r="P10" s="779">
        <f t="shared" si="0"/>
        <v>-392.16966666666661</v>
      </c>
      <c r="Q10" s="779">
        <v>-392.16966666666661</v>
      </c>
      <c r="R10" s="779">
        <f t="shared" si="1"/>
        <v>0</v>
      </c>
      <c r="S10" s="779">
        <v>-392.16966666666661</v>
      </c>
      <c r="T10" s="779">
        <f t="shared" si="2"/>
        <v>0</v>
      </c>
    </row>
    <row r="11" spans="1:22">
      <c r="A11" s="725">
        <v>547</v>
      </c>
      <c r="B11" s="726" t="s">
        <v>711</v>
      </c>
      <c r="C11" s="727" t="s">
        <v>713</v>
      </c>
      <c r="D11" s="728">
        <v>-44.802184466019419</v>
      </c>
      <c r="E11" s="728">
        <v>-44.802184466019419</v>
      </c>
      <c r="F11" s="728">
        <v>-44.802184466019412</v>
      </c>
      <c r="G11" s="728">
        <v>-44.802184466019412</v>
      </c>
      <c r="H11" s="728">
        <v>-44.802184466019412</v>
      </c>
      <c r="I11" s="728">
        <v>-44.802184466019412</v>
      </c>
      <c r="J11" s="728">
        <v>-44.802184466019412</v>
      </c>
      <c r="K11" s="728">
        <v>-44.802184466019412</v>
      </c>
      <c r="L11" s="728">
        <v>-44.802184466019412</v>
      </c>
      <c r="M11" s="728">
        <v>-44.802184466019412</v>
      </c>
      <c r="N11" s="728">
        <v>-44.802184466019412</v>
      </c>
      <c r="O11" s="728">
        <v>-44.802184466019412</v>
      </c>
      <c r="P11" s="779">
        <f t="shared" si="0"/>
        <v>-537.62621359223294</v>
      </c>
      <c r="Q11" s="779">
        <v>-537.62621359223294</v>
      </c>
      <c r="R11" s="779">
        <f t="shared" si="1"/>
        <v>0</v>
      </c>
      <c r="S11" s="779">
        <v>-537.62621359223294</v>
      </c>
      <c r="T11" s="779">
        <f t="shared" si="2"/>
        <v>0</v>
      </c>
    </row>
    <row r="12" spans="1:22">
      <c r="A12" s="725">
        <v>555</v>
      </c>
      <c r="B12" s="726" t="s">
        <v>710</v>
      </c>
      <c r="C12" s="727" t="s">
        <v>714</v>
      </c>
      <c r="D12" s="728">
        <v>590.67213245833284</v>
      </c>
      <c r="E12" s="728">
        <v>590.67213245833284</v>
      </c>
      <c r="F12" s="728">
        <v>590.67213245833284</v>
      </c>
      <c r="G12" s="728">
        <v>590.67213245833284</v>
      </c>
      <c r="H12" s="728">
        <v>590.67213245833284</v>
      </c>
      <c r="I12" s="728">
        <v>590.67213245833284</v>
      </c>
      <c r="J12" s="728">
        <v>590.67213245833284</v>
      </c>
      <c r="K12" s="728">
        <v>590.67213245833284</v>
      </c>
      <c r="L12" s="728">
        <v>590.67213245833284</v>
      </c>
      <c r="M12" s="728">
        <v>590.67213245833284</v>
      </c>
      <c r="N12" s="728">
        <v>590.67213245833284</v>
      </c>
      <c r="O12" s="728">
        <v>590.67213245833284</v>
      </c>
      <c r="P12" s="779">
        <f t="shared" si="0"/>
        <v>7088.0655894999954</v>
      </c>
      <c r="Q12" s="779">
        <v>7088.0655894999954</v>
      </c>
      <c r="R12" s="779">
        <f t="shared" si="1"/>
        <v>0</v>
      </c>
      <c r="S12" s="779">
        <v>7088.0655894999954</v>
      </c>
      <c r="T12" s="779">
        <f t="shared" si="2"/>
        <v>0</v>
      </c>
    </row>
    <row r="13" spans="1:22">
      <c r="A13" s="725">
        <v>501</v>
      </c>
      <c r="B13" s="726" t="s">
        <v>710</v>
      </c>
      <c r="C13" s="727" t="s">
        <v>715</v>
      </c>
      <c r="D13" s="728">
        <v>41.666666666666671</v>
      </c>
      <c r="E13" s="728">
        <v>41.666666666666671</v>
      </c>
      <c r="F13" s="728">
        <v>41.666666666666671</v>
      </c>
      <c r="G13" s="728">
        <v>41.666666666666671</v>
      </c>
      <c r="H13" s="728">
        <v>41.666666666666671</v>
      </c>
      <c r="I13" s="728">
        <v>41.666666666666671</v>
      </c>
      <c r="J13" s="728">
        <v>41.666666666666671</v>
      </c>
      <c r="K13" s="728">
        <v>41.666666666666671</v>
      </c>
      <c r="L13" s="728">
        <v>41.666666666666671</v>
      </c>
      <c r="M13" s="728">
        <v>41.666666666666671</v>
      </c>
      <c r="N13" s="728">
        <v>41.666666666666671</v>
      </c>
      <c r="O13" s="728">
        <v>41.666666666666671</v>
      </c>
      <c r="P13" s="779">
        <f t="shared" si="0"/>
        <v>500.00000000000017</v>
      </c>
      <c r="Q13" s="779">
        <v>500.00000000000017</v>
      </c>
      <c r="R13" s="779">
        <f t="shared" si="1"/>
        <v>0</v>
      </c>
      <c r="S13" s="779">
        <v>500.00000000000006</v>
      </c>
      <c r="T13" s="779">
        <f t="shared" si="2"/>
        <v>0</v>
      </c>
    </row>
    <row r="14" spans="1:22">
      <c r="A14" s="725">
        <v>565</v>
      </c>
      <c r="B14" s="726" t="s">
        <v>716</v>
      </c>
      <c r="C14" s="727" t="s">
        <v>717</v>
      </c>
      <c r="D14" s="982">
        <f>+D22</f>
        <v>272.70442945659642</v>
      </c>
      <c r="E14" s="982">
        <f t="shared" ref="E14:O14" si="3">+E22</f>
        <v>266.59620808180961</v>
      </c>
      <c r="F14" s="982">
        <f t="shared" si="3"/>
        <v>265.99307429499771</v>
      </c>
      <c r="G14" s="982">
        <f t="shared" si="3"/>
        <v>290.17597641556006</v>
      </c>
      <c r="H14" s="982">
        <f t="shared" si="3"/>
        <v>269.04046372757091</v>
      </c>
      <c r="I14" s="982">
        <f t="shared" si="3"/>
        <v>276.02624916255434</v>
      </c>
      <c r="J14" s="982">
        <f t="shared" si="3"/>
        <v>270.0287551112994</v>
      </c>
      <c r="K14" s="982">
        <f t="shared" si="3"/>
        <v>278.97533571020585</v>
      </c>
      <c r="L14" s="982">
        <f t="shared" si="3"/>
        <v>271.0165037608798</v>
      </c>
      <c r="M14" s="982">
        <f t="shared" si="3"/>
        <v>272.54019847716643</v>
      </c>
      <c r="N14" s="982">
        <f t="shared" si="3"/>
        <v>281.40576477394814</v>
      </c>
      <c r="O14" s="982">
        <f t="shared" si="3"/>
        <v>273.52774153393585</v>
      </c>
      <c r="P14" s="779">
        <f t="shared" si="0"/>
        <v>3288.0307005065251</v>
      </c>
      <c r="Q14" s="779">
        <v>2544.441909598243</v>
      </c>
      <c r="R14" s="779">
        <f t="shared" si="1"/>
        <v>743.58879090828214</v>
      </c>
      <c r="S14" s="779">
        <v>420.20258515248497</v>
      </c>
      <c r="T14" s="779">
        <f t="shared" si="2"/>
        <v>2867.8281153540402</v>
      </c>
      <c r="V14" s="325" t="s">
        <v>959</v>
      </c>
    </row>
    <row r="15" spans="1:22" ht="15.75" thickBot="1">
      <c r="B15" s="730"/>
      <c r="C15" s="731" t="s">
        <v>718</v>
      </c>
      <c r="D15" s="732">
        <f t="shared" ref="D15:T15" si="4">SUM(D9:D14)</f>
        <v>1121.4452385600209</v>
      </c>
      <c r="E15" s="732">
        <f t="shared" si="4"/>
        <v>1115.3370171852341</v>
      </c>
      <c r="F15" s="732">
        <f t="shared" si="4"/>
        <v>1114.7338833984222</v>
      </c>
      <c r="G15" s="732">
        <f t="shared" si="4"/>
        <v>1138.9167855189846</v>
      </c>
      <c r="H15" s="732">
        <f t="shared" si="4"/>
        <v>1117.7812728309955</v>
      </c>
      <c r="I15" s="732">
        <f t="shared" si="4"/>
        <v>1124.7670582659789</v>
      </c>
      <c r="J15" s="732">
        <f t="shared" si="4"/>
        <v>1118.7695642147239</v>
      </c>
      <c r="K15" s="732">
        <f t="shared" si="4"/>
        <v>1127.7161448136303</v>
      </c>
      <c r="L15" s="732">
        <f t="shared" si="4"/>
        <v>1119.7573128643044</v>
      </c>
      <c r="M15" s="732">
        <f t="shared" si="4"/>
        <v>1121.281007580591</v>
      </c>
      <c r="N15" s="732">
        <f t="shared" si="4"/>
        <v>1130.1465738773727</v>
      </c>
      <c r="O15" s="732">
        <f t="shared" si="4"/>
        <v>1122.2685506373605</v>
      </c>
      <c r="P15" s="732">
        <f t="shared" si="4"/>
        <v>13472.920409747621</v>
      </c>
      <c r="Q15" s="732">
        <f t="shared" si="4"/>
        <v>12729.33161883934</v>
      </c>
      <c r="R15" s="732">
        <f t="shared" si="4"/>
        <v>743.58879090828214</v>
      </c>
      <c r="S15" s="732">
        <f t="shared" si="4"/>
        <v>10605.092294393582</v>
      </c>
      <c r="T15" s="732">
        <f t="shared" si="4"/>
        <v>2867.8281153540402</v>
      </c>
    </row>
    <row r="16" spans="1:22" ht="15.75" thickTop="1">
      <c r="B16" s="733" t="s">
        <v>719</v>
      </c>
      <c r="C16" s="733"/>
      <c r="D16" s="733"/>
      <c r="E16" s="733"/>
      <c r="F16" s="733"/>
      <c r="G16" s="733"/>
    </row>
    <row r="18" spans="1:21">
      <c r="B18" s="733" t="s">
        <v>720</v>
      </c>
      <c r="C18" s="733"/>
      <c r="D18" s="733"/>
      <c r="E18" s="733"/>
      <c r="F18" s="733"/>
      <c r="G18" s="733"/>
      <c r="P18" s="720"/>
      <c r="R18" s="720"/>
      <c r="S18"/>
      <c r="T18"/>
    </row>
    <row r="19" spans="1:21" ht="26.25">
      <c r="A19" s="723" t="s">
        <v>71</v>
      </c>
      <c r="B19" s="723" t="s">
        <v>709</v>
      </c>
      <c r="C19" s="723" t="s">
        <v>95</v>
      </c>
      <c r="D19" s="724">
        <v>41579</v>
      </c>
      <c r="E19" s="724">
        <v>41609</v>
      </c>
      <c r="F19" s="724">
        <v>41640</v>
      </c>
      <c r="G19" s="724">
        <v>41671</v>
      </c>
      <c r="H19" s="724">
        <v>41699</v>
      </c>
      <c r="I19" s="724">
        <v>41730</v>
      </c>
      <c r="J19" s="724">
        <v>41760</v>
      </c>
      <c r="K19" s="724">
        <v>41791</v>
      </c>
      <c r="L19" s="724">
        <v>41821</v>
      </c>
      <c r="M19" s="724">
        <v>41852</v>
      </c>
      <c r="N19" s="724">
        <v>41883</v>
      </c>
      <c r="O19" s="724">
        <v>41913</v>
      </c>
      <c r="P19" s="990" t="str">
        <f>+P8</f>
        <v>13PCORC Suppl</v>
      </c>
      <c r="Q19" s="990" t="s">
        <v>928</v>
      </c>
      <c r="R19" s="990" t="s">
        <v>927</v>
      </c>
      <c r="S19" s="990" t="s">
        <v>361</v>
      </c>
      <c r="T19" s="990" t="s">
        <v>925</v>
      </c>
    </row>
    <row r="20" spans="1:21">
      <c r="A20" s="725">
        <v>565</v>
      </c>
      <c r="B20" s="726" t="s">
        <v>716</v>
      </c>
      <c r="C20" s="325" t="s">
        <v>721</v>
      </c>
      <c r="D20" s="983">
        <v>523.6</v>
      </c>
      <c r="E20" s="983">
        <v>523.6</v>
      </c>
      <c r="F20" s="983">
        <v>523.6</v>
      </c>
      <c r="G20" s="983">
        <v>523.6</v>
      </c>
      <c r="H20" s="983">
        <v>523.6</v>
      </c>
      <c r="I20" s="983">
        <v>523.6</v>
      </c>
      <c r="J20" s="983">
        <v>523.6</v>
      </c>
      <c r="K20" s="983">
        <v>523.6</v>
      </c>
      <c r="L20" s="983">
        <v>523.6</v>
      </c>
      <c r="M20" s="983">
        <v>523.6</v>
      </c>
      <c r="N20" s="983">
        <v>523.6</v>
      </c>
      <c r="O20" s="983">
        <v>523.6</v>
      </c>
      <c r="P20" s="729">
        <f>SUM(D20:O20)</f>
        <v>6283.2000000000016</v>
      </c>
      <c r="Q20" s="779">
        <v>6283.2000000000016</v>
      </c>
      <c r="R20" s="779">
        <f>P20-Q20</f>
        <v>0</v>
      </c>
      <c r="S20" s="779">
        <v>5385.018</v>
      </c>
      <c r="T20" s="779">
        <f>P20-S20</f>
        <v>898.18200000000161</v>
      </c>
    </row>
    <row r="21" spans="1:21">
      <c r="A21" s="725">
        <v>565</v>
      </c>
      <c r="B21" s="726" t="s">
        <v>716</v>
      </c>
      <c r="C21" s="325" t="s">
        <v>722</v>
      </c>
      <c r="D21" s="112">
        <v>-250.89557054340361</v>
      </c>
      <c r="E21" s="112">
        <v>-257.00379191819042</v>
      </c>
      <c r="F21" s="112">
        <v>-257.60692570500231</v>
      </c>
      <c r="G21" s="112">
        <v>-233.42402358443996</v>
      </c>
      <c r="H21" s="112">
        <v>-254.55953627242909</v>
      </c>
      <c r="I21" s="112">
        <v>-247.57375083744571</v>
      </c>
      <c r="J21" s="112">
        <v>-253.57124488870062</v>
      </c>
      <c r="K21" s="112">
        <v>-244.62466428979417</v>
      </c>
      <c r="L21" s="112">
        <v>-252.58349623912019</v>
      </c>
      <c r="M21" s="112">
        <v>-251.0598015228336</v>
      </c>
      <c r="N21" s="112">
        <v>-242.19423522605186</v>
      </c>
      <c r="O21" s="112">
        <v>-250.07225846606417</v>
      </c>
      <c r="P21" s="729">
        <f>SUM(D21:O21)</f>
        <v>-2995.1692994934751</v>
      </c>
      <c r="Q21" s="779">
        <v>-3738.7580904017568</v>
      </c>
      <c r="R21" s="779">
        <f>P21-Q21</f>
        <v>743.58879090828168</v>
      </c>
      <c r="S21" s="779">
        <v>-4964.8154148475151</v>
      </c>
      <c r="T21" s="779">
        <f>P21-S21</f>
        <v>1969.6461153540399</v>
      </c>
    </row>
    <row r="22" spans="1:21" ht="15.75" thickBot="1">
      <c r="C22" s="325" t="s">
        <v>723</v>
      </c>
      <c r="D22" s="732">
        <f>SUM(D20:D21)</f>
        <v>272.70442945659642</v>
      </c>
      <c r="E22" s="732">
        <f t="shared" ref="E22:P22" si="5">SUM(E20:E21)</f>
        <v>266.59620808180961</v>
      </c>
      <c r="F22" s="732">
        <f t="shared" si="5"/>
        <v>265.99307429499771</v>
      </c>
      <c r="G22" s="732">
        <f t="shared" si="5"/>
        <v>290.17597641556006</v>
      </c>
      <c r="H22" s="732">
        <f t="shared" si="5"/>
        <v>269.04046372757091</v>
      </c>
      <c r="I22" s="732">
        <f t="shared" si="5"/>
        <v>276.02624916255434</v>
      </c>
      <c r="J22" s="732">
        <f t="shared" si="5"/>
        <v>270.0287551112994</v>
      </c>
      <c r="K22" s="732">
        <f t="shared" si="5"/>
        <v>278.97533571020585</v>
      </c>
      <c r="L22" s="732">
        <f t="shared" si="5"/>
        <v>271.0165037608798</v>
      </c>
      <c r="M22" s="732">
        <f t="shared" si="5"/>
        <v>272.54019847716643</v>
      </c>
      <c r="N22" s="732">
        <f t="shared" si="5"/>
        <v>281.40576477394814</v>
      </c>
      <c r="O22" s="732">
        <f t="shared" si="5"/>
        <v>273.52774153393585</v>
      </c>
      <c r="P22" s="732">
        <f t="shared" si="5"/>
        <v>3288.0307005065265</v>
      </c>
      <c r="Q22" s="782">
        <v>2544.4419095982448</v>
      </c>
      <c r="R22" s="782">
        <f t="shared" ref="R22" si="6">SUM(R20:R21)</f>
        <v>743.58879090828168</v>
      </c>
      <c r="S22" s="782">
        <v>420.20258515248497</v>
      </c>
      <c r="T22" s="782">
        <f>SUM(T20:T21)</f>
        <v>2867.8281153540415</v>
      </c>
    </row>
    <row r="23" spans="1:21" ht="15.75" thickTop="1"/>
    <row r="24" spans="1:21">
      <c r="C24" s="727"/>
      <c r="D24" s="728"/>
      <c r="E24" s="728"/>
      <c r="F24" s="728"/>
      <c r="G24" s="728"/>
      <c r="H24" s="728"/>
      <c r="I24" s="728"/>
      <c r="J24" s="728"/>
      <c r="K24" s="728"/>
      <c r="L24" s="728"/>
      <c r="M24" s="728"/>
      <c r="N24" s="728"/>
      <c r="O24" s="728"/>
    </row>
    <row r="25" spans="1:21" ht="15.75">
      <c r="B25" s="991" t="s">
        <v>926</v>
      </c>
      <c r="C25" s="727"/>
      <c r="D25" s="728"/>
      <c r="E25" s="728"/>
      <c r="F25" s="728"/>
      <c r="G25" s="728"/>
      <c r="H25" s="728"/>
      <c r="I25" s="728"/>
      <c r="J25" s="728"/>
      <c r="K25" s="728"/>
      <c r="L25" s="728"/>
      <c r="M25" s="728"/>
      <c r="N25" s="728"/>
      <c r="O25" s="728"/>
      <c r="P25" s="989"/>
      <c r="S25"/>
      <c r="T25"/>
      <c r="U25"/>
    </row>
    <row r="26" spans="1:21" ht="26.25">
      <c r="B26" s="723" t="s">
        <v>709</v>
      </c>
      <c r="C26" s="723" t="s">
        <v>95</v>
      </c>
      <c r="D26" s="724">
        <v>41579</v>
      </c>
      <c r="E26" s="724">
        <v>41609</v>
      </c>
      <c r="F26" s="724">
        <v>41640</v>
      </c>
      <c r="G26" s="724">
        <v>41671</v>
      </c>
      <c r="H26" s="724">
        <v>41699</v>
      </c>
      <c r="I26" s="724">
        <v>41730</v>
      </c>
      <c r="J26" s="724">
        <v>41760</v>
      </c>
      <c r="K26" s="724">
        <v>41791</v>
      </c>
      <c r="L26" s="724">
        <v>41821</v>
      </c>
      <c r="M26" s="724">
        <v>41852</v>
      </c>
      <c r="N26" s="724">
        <v>41883</v>
      </c>
      <c r="O26" s="724">
        <v>41913</v>
      </c>
      <c r="P26" s="990" t="str">
        <f>+P19</f>
        <v>13PCORC Suppl</v>
      </c>
      <c r="Q26" s="990" t="str">
        <f t="shared" ref="Q26:R26" si="7">+Q19</f>
        <v>13PCORC    As Filed</v>
      </c>
      <c r="R26" s="990" t="str">
        <f t="shared" si="7"/>
        <v>13PCORC Suppl</v>
      </c>
      <c r="S26"/>
      <c r="T26"/>
      <c r="U26"/>
    </row>
    <row r="27" spans="1:21" s="1232" customFormat="1">
      <c r="B27" s="1233" t="s">
        <v>165</v>
      </c>
      <c r="C27" s="1234" t="s">
        <v>875</v>
      </c>
      <c r="D27" s="1235">
        <f t="array" ref="D27:O27">TRANSPOSE('[100]Mint Farm PP Maj Maint (New)'!$F$27:$F$38)/1000</f>
        <v>0</v>
      </c>
      <c r="E27" s="1235">
        <v>0</v>
      </c>
      <c r="F27" s="1235">
        <v>0</v>
      </c>
      <c r="G27" s="1235">
        <v>0</v>
      </c>
      <c r="H27" s="1235">
        <v>0</v>
      </c>
      <c r="I27" s="1235">
        <v>0</v>
      </c>
      <c r="J27" s="1235">
        <v>0</v>
      </c>
      <c r="K27" s="1235">
        <v>0</v>
      </c>
      <c r="L27" s="1235">
        <v>0</v>
      </c>
      <c r="M27" s="1235">
        <v>0</v>
      </c>
      <c r="N27" s="1235">
        <v>0</v>
      </c>
      <c r="O27" s="1235">
        <v>0</v>
      </c>
      <c r="P27" s="1236">
        <f t="shared" ref="P27" si="8">SUM(D27:O27)</f>
        <v>0</v>
      </c>
      <c r="Q27" s="1236">
        <v>634.72071333333326</v>
      </c>
      <c r="R27" s="1236">
        <f>P27-Q27</f>
        <v>-634.72071333333326</v>
      </c>
      <c r="S27" s="1237"/>
      <c r="T27" s="1237"/>
      <c r="U27" s="1237"/>
    </row>
    <row r="29" spans="1:21">
      <c r="P29" s="989"/>
    </row>
    <row r="30" spans="1:21">
      <c r="P30" s="734"/>
    </row>
    <row r="31" spans="1:21">
      <c r="D31" s="604"/>
      <c r="E31" s="604"/>
      <c r="F31" s="604"/>
      <c r="G31" s="604"/>
      <c r="H31" s="604"/>
      <c r="I31" s="604"/>
      <c r="J31" s="604"/>
      <c r="K31" s="604"/>
      <c r="L31" s="604"/>
      <c r="M31" s="604"/>
      <c r="N31" s="604"/>
      <c r="O31" s="604"/>
      <c r="P31" s="989"/>
    </row>
  </sheetData>
  <pageMargins left="0.19" right="0.17" top="0.75" bottom="0.75" header="0.3" footer="0.3"/>
  <pageSetup scale="72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7C83C83ECB19D4DB5F4F888CFD68042" ma:contentTypeVersion="135" ma:contentTypeDescription="" ma:contentTypeScope="" ma:versionID="f9a628cbf326db48f4ee322a25a2e0e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2013-04-25T07:00:00+00:00</OpenedDate>
    <Date1 xmlns="dc463f71-b30c-4ab2-9473-d307f9d35888">2013-08-14T07:00:00+00:00</Date1>
    <IsDocumentOrder xmlns="dc463f71-b30c-4ab2-9473-d307f9d35888" xsi:nil="true"/>
    <IsHighlyConfidential xmlns="dc463f71-b30c-4ab2-9473-d307f9d35888">false</IsHighlyConfidential>
    <CaseCompanyNames xmlns="dc463f71-b30c-4ab2-9473-d307f9d35888">Puget Sound Energy</CaseCompanyNames>
    <DocketNumber xmlns="dc463f71-b30c-4ab2-9473-d307f9d35888">130617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EA2C7CBA-1ADD-4753-8476-C33D740AEE12}"/>
</file>

<file path=customXml/itemProps2.xml><?xml version="1.0" encoding="utf-8"?>
<ds:datastoreItem xmlns:ds="http://schemas.openxmlformats.org/officeDocument/2006/customXml" ds:itemID="{B2BAB200-7323-4D74-9A28-5B0A932629C4}"/>
</file>

<file path=customXml/itemProps3.xml><?xml version="1.0" encoding="utf-8"?>
<ds:datastoreItem xmlns:ds="http://schemas.openxmlformats.org/officeDocument/2006/customXml" ds:itemID="{1EB8B35E-DB0C-45FC-92E1-4CBF306E23B2}"/>
</file>

<file path=customXml/itemProps4.xml><?xml version="1.0" encoding="utf-8"?>
<ds:datastoreItem xmlns:ds="http://schemas.openxmlformats.org/officeDocument/2006/customXml" ds:itemID="{D03FB9F6-5352-4E94-9D89-2198714E67F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31</vt:i4>
      </vt:variant>
    </vt:vector>
  </HeadingPairs>
  <TitlesOfParts>
    <vt:vector size="53" baseType="lpstr">
      <vt:lpstr>CTM-2 Summary</vt:lpstr>
      <vt:lpstr>CTM-2 Adjustments</vt:lpstr>
      <vt:lpstr>Pwr Csts</vt:lpstr>
      <vt:lpstr>ProdFctr</vt:lpstr>
      <vt:lpstr>A-1 2011 GRC Compl Less Prop Tx</vt:lpstr>
      <vt:lpstr>Ex A-1 Compare</vt:lpstr>
      <vt:lpstr>Transmission Revenue</vt:lpstr>
      <vt:lpstr>DEM PC</vt:lpstr>
      <vt:lpstr>Reg Assets</vt:lpstr>
      <vt:lpstr>LEO Exh1</vt:lpstr>
      <vt:lpstr>CTM-5 Ex A-2</vt:lpstr>
      <vt:lpstr>CTM-5 Ex A-3</vt:lpstr>
      <vt:lpstr>CTM-5 Ex A-4</vt:lpstr>
      <vt:lpstr>CTM-5 Ex A-5</vt:lpstr>
      <vt:lpstr>SOE 9-12</vt:lpstr>
      <vt:lpstr>Prod RB Lead</vt:lpstr>
      <vt:lpstr>Prop Tax</vt:lpstr>
      <vt:lpstr>2011 GRC Summary</vt:lpstr>
      <vt:lpstr>11GRCv13PCORC RAL</vt:lpstr>
      <vt:lpstr>Jeff Cty KWh 10.11-9.12</vt:lpstr>
      <vt:lpstr>Rate Year Load</vt:lpstr>
      <vt:lpstr>Bridge Prod Adj</vt:lpstr>
      <vt:lpstr>Adj10RemoveWHSolar</vt:lpstr>
      <vt:lpstr>Adj11RemoveTenaska</vt:lpstr>
      <vt:lpstr>Adj12SaleofElectron</vt:lpstr>
      <vt:lpstr>Adj13PropertyTaxes</vt:lpstr>
      <vt:lpstr>Adj14PropertyIns</vt:lpstr>
      <vt:lpstr>Adj15BEP</vt:lpstr>
      <vt:lpstr>Adj16WhiteRiverRegAsst</vt:lpstr>
      <vt:lpstr>Adj17OtherRegAssets</vt:lpstr>
      <vt:lpstr>Adj18FBEnergyBNP</vt:lpstr>
      <vt:lpstr>Adj19ChelanRegAssets</vt:lpstr>
      <vt:lpstr>Adj1Powercosts</vt:lpstr>
      <vt:lpstr>Adj20ColstripFercPart12</vt:lpstr>
      <vt:lpstr>Adj21LSRPrepaidTransm</vt:lpstr>
      <vt:lpstr>Adj22HedgingLineofCredit</vt:lpstr>
      <vt:lpstr>Adj23ProdAdj</vt:lpstr>
      <vt:lpstr>Adj24TempNorm</vt:lpstr>
      <vt:lpstr>Adj25ConvFactor</vt:lpstr>
      <vt:lpstr>Adj2MontanaEnergyTax</vt:lpstr>
      <vt:lpstr>Adj3LSRProject</vt:lpstr>
      <vt:lpstr>Adj4SnoqUpgrade</vt:lpstr>
      <vt:lpstr>Adj5SnoqualmieDeferral</vt:lpstr>
      <vt:lpstr>Adj6BakerPrject</vt:lpstr>
      <vt:lpstr>Adj7Bakerdeferral</vt:lpstr>
      <vt:lpstr>Adj8FerndalePlnt</vt:lpstr>
      <vt:lpstr>Adj9Ferndaledeferral</vt:lpstr>
      <vt:lpstr>'CTM-2 Summary'!Print_Area</vt:lpstr>
      <vt:lpstr>'DEM PC'!Print_Area</vt:lpstr>
      <vt:lpstr>'Ex A-1 Compare'!Print_Area</vt:lpstr>
      <vt:lpstr>'LEO Exh1'!Print_Area</vt:lpstr>
      <vt:lpstr>'CTM-2 Adjustments'!Print_Titles</vt:lpstr>
      <vt:lpstr>'CTM-2 Summary'!Print_Titles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Mickelson, Christopher (UTC)</dc:creator>
  <cp:lastModifiedBy>Chris Mickelson</cp:lastModifiedBy>
  <cp:lastPrinted>2013-08-13T22:45:23Z</cp:lastPrinted>
  <dcterms:created xsi:type="dcterms:W3CDTF">2003-07-18T22:08:24Z</dcterms:created>
  <dcterms:modified xsi:type="dcterms:W3CDTF">2013-08-13T22:52:14Z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0x0101006E56B4D1795A2E4DB2F0B01679ED314A0007C83C83ECB19D4DB5F4F888CFD68042</vt:lpwstr>
  </property>
  <property fmtid="{D5CDD505-2E9C-101B-9397-08002B2CF9AE}" pid="3" name="_docset_NoMedatataSyncRequired">
    <vt:lpwstr>False</vt:lpwstr>
  </property>
</Properties>
</file>