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"/>
    </mc:Choice>
  </mc:AlternateContent>
  <xr:revisionPtr revIDLastSave="0" documentId="13_ncr:1_{5B7F9336-D827-4D45-87A2-928EA8D9BDC8}" xr6:coauthVersionLast="47" xr6:coauthVersionMax="47" xr10:uidLastSave="{00000000-0000-0000-0000-000000000000}"/>
  <bookViews>
    <workbookView xWindow="-120" yWindow="-120" windowWidth="29040" windowHeight="15840" xr2:uid="{55E20E86-2D9A-46E9-976B-D39F026AF8A1}"/>
  </bookViews>
  <sheets>
    <sheet name="CNGC Rate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D6" i="1"/>
  <c r="G6" i="1"/>
  <c r="C7" i="1"/>
  <c r="D7" i="1"/>
  <c r="G7" i="1"/>
  <c r="D8" i="1"/>
  <c r="G8" i="1"/>
  <c r="E28" i="1" l="1"/>
  <c r="E29" i="1" s="1"/>
  <c r="G29" i="1" l="1"/>
  <c r="J28" i="1" l="1"/>
  <c r="I28" i="1"/>
  <c r="H28" i="1"/>
  <c r="G28" i="1"/>
  <c r="F28" i="1"/>
  <c r="D28" i="1"/>
  <c r="C28" i="1"/>
  <c r="B28" i="1"/>
  <c r="B27" i="1"/>
  <c r="K26" i="1"/>
  <c r="M26" i="1" s="1"/>
  <c r="L9" i="1" s="1"/>
  <c r="K24" i="1"/>
  <c r="M24" i="1" s="1"/>
  <c r="K22" i="1"/>
  <c r="M22" i="1" s="1"/>
  <c r="K20" i="1"/>
  <c r="M20" i="1" s="1"/>
  <c r="K18" i="1"/>
  <c r="M18" i="1" s="1"/>
  <c r="K16" i="1"/>
  <c r="L16" i="1" s="1"/>
  <c r="Q9" i="1"/>
  <c r="S9" i="1" s="1"/>
  <c r="Q8" i="1"/>
  <c r="Q7" i="1"/>
  <c r="S7" i="1" s="1"/>
  <c r="Q6" i="1"/>
  <c r="R6" i="1" s="1"/>
  <c r="Q5" i="1"/>
  <c r="Q4" i="1"/>
  <c r="S4" i="1" s="1"/>
  <c r="I29" i="1" l="1"/>
  <c r="K6" i="1"/>
  <c r="C29" i="1"/>
  <c r="D29" i="1"/>
  <c r="H29" i="1"/>
  <c r="J29" i="1"/>
  <c r="K8" i="1"/>
  <c r="K7" i="1"/>
  <c r="L22" i="1"/>
  <c r="L7" i="1" s="1"/>
  <c r="L20" i="1"/>
  <c r="L6" i="1" s="1"/>
  <c r="K5" i="1"/>
  <c r="K4" i="1"/>
  <c r="M16" i="1"/>
  <c r="L4" i="1" s="1"/>
  <c r="S8" i="1"/>
  <c r="R8" i="1"/>
  <c r="S5" i="1"/>
  <c r="R5" i="1"/>
  <c r="R4" i="1"/>
  <c r="R9" i="1"/>
  <c r="L18" i="1"/>
  <c r="L5" i="1" s="1"/>
  <c r="S6" i="1"/>
  <c r="K28" i="1"/>
  <c r="L24" i="1"/>
  <c r="L8" i="1" s="1"/>
  <c r="F29" i="1"/>
  <c r="R7" i="1"/>
  <c r="L26" i="1"/>
  <c r="K9" i="1"/>
  <c r="K10" i="1" l="1"/>
  <c r="K29" i="1"/>
  <c r="L28" i="1"/>
  <c r="L10" i="1" s="1"/>
</calcChain>
</file>

<file path=xl/sharedStrings.xml><?xml version="1.0" encoding="utf-8"?>
<sst xmlns="http://schemas.openxmlformats.org/spreadsheetml/2006/main" count="52" uniqueCount="40">
  <si>
    <t>PGA</t>
  </si>
  <si>
    <t>TTA</t>
  </si>
  <si>
    <t>UnProtected</t>
  </si>
  <si>
    <t>Conservation</t>
  </si>
  <si>
    <t>CRM</t>
  </si>
  <si>
    <t>Decoupling</t>
  </si>
  <si>
    <t>Percent</t>
  </si>
  <si>
    <t>Avg Bill @</t>
  </si>
  <si>
    <t>Dollar</t>
  </si>
  <si>
    <t>Proposed</t>
  </si>
  <si>
    <t>% change</t>
  </si>
  <si>
    <t>Change</t>
  </si>
  <si>
    <t>Deferral</t>
  </si>
  <si>
    <t>Tax</t>
  </si>
  <si>
    <t>WEAF</t>
  </si>
  <si>
    <t>Revenue</t>
  </si>
  <si>
    <t>Change in</t>
  </si>
  <si>
    <t xml:space="preserve">Avg </t>
  </si>
  <si>
    <t xml:space="preserve">Change in </t>
  </si>
  <si>
    <t>Typical Bill</t>
  </si>
  <si>
    <t>in bill</t>
  </si>
  <si>
    <t>Schedule:</t>
  </si>
  <si>
    <t>Impact</t>
  </si>
  <si>
    <t>Bill</t>
  </si>
  <si>
    <t>Therms</t>
  </si>
  <si>
    <t>Residential</t>
  </si>
  <si>
    <t>Commercial</t>
  </si>
  <si>
    <t>Industrial Firm</t>
  </si>
  <si>
    <t>Large Volume</t>
  </si>
  <si>
    <t>Industrial Interruptible</t>
  </si>
  <si>
    <t>Non-Core</t>
  </si>
  <si>
    <t>Total</t>
  </si>
  <si>
    <t>Actual</t>
  </si>
  <si>
    <t>Total Rev</t>
  </si>
  <si>
    <t>Unpro Tax</t>
  </si>
  <si>
    <t>Conserv</t>
  </si>
  <si>
    <t>core revenue</t>
  </si>
  <si>
    <t>overall revenue</t>
  </si>
  <si>
    <t>CARES</t>
  </si>
  <si>
    <t>Cares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</si>
</sst>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_);_(* \(#,##0.00000\);_(* &quot;-&quot;??_);_(@_)"/>
    <numFmt numFmtId="166" formatCode="0.00000"/>
    <numFmt numFmtId="167" formatCode="_(* #,##0.000000_);_(* \(#,##0.000000\);_(* &quot;-&quot;??_);_(@_)"/>
    <numFmt numFmtId="168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2" borderId="0" xfId="0" applyNumberFormat="1" applyFill="1"/>
    <xf numFmtId="44" fontId="0" fillId="2" borderId="0" xfId="1" applyFont="1" applyFill="1"/>
    <xf numFmtId="44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 applyAlignment="1">
      <alignment horizontal="center"/>
    </xf>
    <xf numFmtId="3" fontId="0" fillId="2" borderId="0" xfId="0" applyNumberFormat="1" applyFill="1"/>
    <xf numFmtId="10" fontId="0" fillId="2" borderId="2" xfId="0" applyNumberFormat="1" applyFill="1" applyBorder="1"/>
    <xf numFmtId="44" fontId="0" fillId="0" borderId="0" xfId="0" applyNumberFormat="1"/>
    <xf numFmtId="10" fontId="0" fillId="0" borderId="0" xfId="2" applyNumberFormat="1" applyFont="1" applyFill="1"/>
    <xf numFmtId="3" fontId="0" fillId="0" borderId="0" xfId="0" applyNumberFormat="1"/>
    <xf numFmtId="168" fontId="0" fillId="0" borderId="0" xfId="1" applyNumberFormat="1" applyFont="1" applyFill="1"/>
    <xf numFmtId="166" fontId="0" fillId="0" borderId="0" xfId="2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5" fontId="0" fillId="0" borderId="0" xfId="0" applyNumberFormat="1" applyFill="1"/>
    <xf numFmtId="167" fontId="0" fillId="0" borderId="0" xfId="0" applyNumberFormat="1" applyFill="1"/>
    <xf numFmtId="5" fontId="0" fillId="0" borderId="2" xfId="0" applyNumberFormat="1" applyFill="1" applyBorder="1"/>
    <xf numFmtId="37" fontId="0" fillId="0" borderId="0" xfId="0" applyNumberFormat="1" applyFill="1"/>
    <xf numFmtId="10" fontId="0" fillId="0" borderId="0" xfId="0" applyNumberFormat="1" applyFill="1"/>
    <xf numFmtId="3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5D03EB7A-E5D9-4A88-AB44-0051013B77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B10A530E-7331-481A-A7BC-A2C3CD3926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6FA0-BBE3-4285-9F11-92FA20670DBB}">
  <sheetPr>
    <pageSetUpPr fitToPage="1"/>
  </sheetPr>
  <dimension ref="A1:T37"/>
  <sheetViews>
    <sheetView tabSelected="1" workbookViewId="0">
      <selection activeCell="I2" sqref="I2"/>
    </sheetView>
  </sheetViews>
  <sheetFormatPr defaultColWidth="9.140625" defaultRowHeight="15" x14ac:dyDescent="0.25"/>
  <cols>
    <col min="1" max="1" width="21.7109375" bestFit="1" customWidth="1"/>
    <col min="2" max="2" width="11.140625" bestFit="1" customWidth="1"/>
    <col min="3" max="3" width="11.5703125" bestFit="1" customWidth="1"/>
    <col min="4" max="4" width="11.85546875" bestFit="1" customWidth="1"/>
    <col min="5" max="5" width="12.140625" style="19" bestFit="1" customWidth="1"/>
    <col min="6" max="6" width="11.140625" customWidth="1"/>
    <col min="7" max="7" width="13" bestFit="1" customWidth="1"/>
    <col min="8" max="8" width="14.28515625" bestFit="1" customWidth="1"/>
    <col min="9" max="9" width="12" bestFit="1" customWidth="1"/>
    <col min="10" max="10" width="21.7109375" style="19" bestFit="1" customWidth="1"/>
    <col min="11" max="11" width="15.28515625" bestFit="1" customWidth="1"/>
    <col min="12" max="12" width="9.28515625" bestFit="1" customWidth="1"/>
    <col min="13" max="13" width="11" bestFit="1" customWidth="1"/>
    <col min="16" max="16" width="13.140625" bestFit="1" customWidth="1"/>
    <col min="17" max="17" width="11.28515625" bestFit="1" customWidth="1"/>
    <col min="18" max="18" width="13.140625" bestFit="1" customWidth="1"/>
  </cols>
  <sheetData>
    <row r="1" spans="1:19" x14ac:dyDescent="0.25">
      <c r="C1" s="17" t="s">
        <v>0</v>
      </c>
      <c r="D1" s="17" t="s">
        <v>1</v>
      </c>
      <c r="F1" s="18" t="s">
        <v>2</v>
      </c>
      <c r="G1" s="17" t="s">
        <v>3</v>
      </c>
      <c r="H1" s="19" t="s">
        <v>4</v>
      </c>
      <c r="I1" s="17" t="s">
        <v>5</v>
      </c>
      <c r="K1" s="17"/>
      <c r="L1" s="1" t="s">
        <v>6</v>
      </c>
      <c r="M1" s="1"/>
      <c r="N1" s="2"/>
      <c r="O1" s="2"/>
      <c r="P1" s="2" t="s">
        <v>7</v>
      </c>
      <c r="Q1" s="1" t="s">
        <v>8</v>
      </c>
      <c r="R1" s="1" t="s">
        <v>9</v>
      </c>
      <c r="S1" s="2" t="s">
        <v>10</v>
      </c>
    </row>
    <row r="2" spans="1:19" x14ac:dyDescent="0.25">
      <c r="C2" s="17" t="s">
        <v>11</v>
      </c>
      <c r="D2" s="17" t="s">
        <v>12</v>
      </c>
      <c r="E2" s="19" t="s">
        <v>38</v>
      </c>
      <c r="F2" s="18" t="s">
        <v>13</v>
      </c>
      <c r="G2" s="17" t="s">
        <v>11</v>
      </c>
      <c r="H2" s="19" t="s">
        <v>11</v>
      </c>
      <c r="I2" s="17" t="s">
        <v>11</v>
      </c>
      <c r="J2" s="19" t="s">
        <v>14</v>
      </c>
      <c r="K2" s="17" t="s">
        <v>15</v>
      </c>
      <c r="L2" s="1" t="s">
        <v>16</v>
      </c>
      <c r="M2" s="1"/>
      <c r="N2" s="1" t="s">
        <v>17</v>
      </c>
      <c r="O2" s="2"/>
      <c r="P2" s="2"/>
      <c r="Q2" s="1" t="s">
        <v>18</v>
      </c>
      <c r="R2" s="1" t="s">
        <v>19</v>
      </c>
      <c r="S2" s="2" t="s">
        <v>20</v>
      </c>
    </row>
    <row r="3" spans="1:19" ht="15.75" thickBot="1" x14ac:dyDescent="0.3">
      <c r="B3" t="s">
        <v>21</v>
      </c>
      <c r="C3" s="20">
        <v>595</v>
      </c>
      <c r="D3" s="20">
        <v>590</v>
      </c>
      <c r="E3" s="20">
        <v>592</v>
      </c>
      <c r="F3" s="20">
        <v>582</v>
      </c>
      <c r="G3" s="20">
        <v>596</v>
      </c>
      <c r="H3" s="20">
        <v>597</v>
      </c>
      <c r="I3" s="20">
        <v>594</v>
      </c>
      <c r="J3" s="20">
        <v>593</v>
      </c>
      <c r="K3" s="21" t="s">
        <v>22</v>
      </c>
      <c r="L3" s="3" t="s">
        <v>23</v>
      </c>
      <c r="M3" s="1"/>
      <c r="N3" s="1" t="s">
        <v>24</v>
      </c>
      <c r="O3" s="2"/>
      <c r="P3" s="2"/>
      <c r="Q3" s="1" t="s">
        <v>23</v>
      </c>
      <c r="R3" s="2"/>
      <c r="S3" s="2"/>
    </row>
    <row r="4" spans="1:19" x14ac:dyDescent="0.25">
      <c r="A4" t="s">
        <v>25</v>
      </c>
      <c r="B4">
        <v>503</v>
      </c>
      <c r="C4" s="22">
        <v>3.3410000000000002E-2</v>
      </c>
      <c r="D4" s="22">
        <v>0.14771000000000001</v>
      </c>
      <c r="E4" s="19">
        <v>3.5699999999999998E-3</v>
      </c>
      <c r="F4" s="22">
        <v>1.2999999999999999E-4</v>
      </c>
      <c r="G4" s="23">
        <v>1.643E-2</v>
      </c>
      <c r="H4" s="24">
        <v>9.5600000000000008E-3</v>
      </c>
      <c r="I4" s="22">
        <v>2.811E-2</v>
      </c>
      <c r="J4" s="31">
        <v>-1.35E-2</v>
      </c>
      <c r="K4" s="25">
        <f>+K16</f>
        <v>31607046.760000002</v>
      </c>
      <c r="L4" s="5">
        <f>+M16</f>
        <v>0.17152561632006275</v>
      </c>
      <c r="M4" s="2"/>
      <c r="N4" s="2">
        <v>54</v>
      </c>
      <c r="O4" s="2"/>
      <c r="P4" s="6">
        <v>91.66</v>
      </c>
      <c r="Q4" s="6">
        <f t="shared" ref="Q4:Q9" si="0">SUM(C4:J4)*N4</f>
        <v>12.17268</v>
      </c>
      <c r="R4" s="7">
        <f t="shared" ref="R4:R9" si="1">+P4+Q4</f>
        <v>103.83268</v>
      </c>
      <c r="S4" s="8">
        <f>+Q4/P4</f>
        <v>0.13280253109317042</v>
      </c>
    </row>
    <row r="5" spans="1:19" x14ac:dyDescent="0.25">
      <c r="A5" t="s">
        <v>26</v>
      </c>
      <c r="B5">
        <v>504</v>
      </c>
      <c r="C5" s="22">
        <v>3.3590000000000002E-2</v>
      </c>
      <c r="D5" s="22">
        <f>+D4</f>
        <v>0.14771000000000001</v>
      </c>
      <c r="E5" s="19">
        <v>2.2200000000000002E-3</v>
      </c>
      <c r="F5" s="22">
        <v>1E-4</v>
      </c>
      <c r="G5" s="23">
        <f>+G4</f>
        <v>1.643E-2</v>
      </c>
      <c r="H5" s="24">
        <v>6.7400000000000003E-3</v>
      </c>
      <c r="I5" s="22">
        <v>1.1849999999999999E-2</v>
      </c>
      <c r="J5" s="31">
        <v>-1.091E-2</v>
      </c>
      <c r="K5" s="25">
        <f>+K18</f>
        <v>21526964</v>
      </c>
      <c r="L5" s="5">
        <f>+L18</f>
        <v>0.17313939265330858</v>
      </c>
      <c r="M5" s="2"/>
      <c r="N5" s="2">
        <v>271</v>
      </c>
      <c r="O5" s="2"/>
      <c r="P5" s="6">
        <v>426.52</v>
      </c>
      <c r="Q5" s="6">
        <f t="shared" si="0"/>
        <v>56.294829999999997</v>
      </c>
      <c r="R5" s="7">
        <f t="shared" si="1"/>
        <v>482.81482999999997</v>
      </c>
      <c r="S5" s="8">
        <f t="shared" ref="S5:S9" si="2">+Q5/P5</f>
        <v>0.13198637812998218</v>
      </c>
    </row>
    <row r="6" spans="1:19" x14ac:dyDescent="0.25">
      <c r="A6" t="s">
        <v>27</v>
      </c>
      <c r="B6">
        <v>505</v>
      </c>
      <c r="C6" s="22">
        <v>3.4450000000000001E-2</v>
      </c>
      <c r="D6" s="22">
        <f>+D4</f>
        <v>0.14771000000000001</v>
      </c>
      <c r="E6" s="19">
        <v>2.14E-3</v>
      </c>
      <c r="F6" s="22">
        <v>6.0000000000000002E-5</v>
      </c>
      <c r="G6" s="23">
        <f>+G4</f>
        <v>1.643E-2</v>
      </c>
      <c r="H6" s="24">
        <v>5.5199999999999997E-3</v>
      </c>
      <c r="I6" s="22">
        <v>-4.3099999999999996E-3</v>
      </c>
      <c r="J6" s="31">
        <v>-6.7499999999999999E-3</v>
      </c>
      <c r="K6" s="25">
        <f>+K20</f>
        <v>2627722.9300000006</v>
      </c>
      <c r="L6" s="5">
        <f>+L20</f>
        <v>0.18315087501053337</v>
      </c>
      <c r="M6" s="2"/>
      <c r="N6" s="2">
        <v>1992</v>
      </c>
      <c r="O6" s="2"/>
      <c r="P6" s="6">
        <v>2909.67</v>
      </c>
      <c r="Q6" s="6">
        <f t="shared" si="0"/>
        <v>388.93799999999999</v>
      </c>
      <c r="R6" s="7">
        <f t="shared" si="1"/>
        <v>3298.6080000000002</v>
      </c>
      <c r="S6" s="8">
        <f t="shared" si="2"/>
        <v>0.13367082865067173</v>
      </c>
    </row>
    <row r="7" spans="1:19" x14ac:dyDescent="0.25">
      <c r="A7" t="s">
        <v>28</v>
      </c>
      <c r="B7">
        <v>511</v>
      </c>
      <c r="C7" s="22">
        <f>+C6</f>
        <v>3.4450000000000001E-2</v>
      </c>
      <c r="D7" s="22">
        <f>+D4</f>
        <v>0.14771000000000001</v>
      </c>
      <c r="E7" s="19">
        <v>2.3000000000000001E-4</v>
      </c>
      <c r="F7" s="22">
        <v>5.0000000000000002E-5</v>
      </c>
      <c r="G7" s="23">
        <f>+G4</f>
        <v>1.643E-2</v>
      </c>
      <c r="H7" s="24">
        <v>2.8500000000000001E-3</v>
      </c>
      <c r="I7" s="22">
        <v>3.1640000000000001E-2</v>
      </c>
      <c r="J7" s="31">
        <v>-5.7200000000000003E-3</v>
      </c>
      <c r="K7" s="25">
        <f>+K22</f>
        <v>3779168.78</v>
      </c>
      <c r="L7" s="5">
        <f>+L22</f>
        <v>0.21580173645543405</v>
      </c>
      <c r="M7" s="2"/>
      <c r="N7" s="10">
        <v>16639</v>
      </c>
      <c r="O7" s="2"/>
      <c r="P7" s="6">
        <v>23645.39</v>
      </c>
      <c r="Q7" s="6">
        <f t="shared" si="0"/>
        <v>3787.7019600000003</v>
      </c>
      <c r="R7" s="7">
        <f t="shared" si="1"/>
        <v>27433.091959999998</v>
      </c>
      <c r="S7" s="8">
        <f t="shared" si="2"/>
        <v>0.16018775583739581</v>
      </c>
    </row>
    <row r="8" spans="1:19" x14ac:dyDescent="0.25">
      <c r="A8" t="s">
        <v>29</v>
      </c>
      <c r="B8">
        <v>570</v>
      </c>
      <c r="C8" s="22">
        <v>3.5299999999999998E-2</v>
      </c>
      <c r="D8" s="22">
        <f>+D4</f>
        <v>0.14771000000000001</v>
      </c>
      <c r="E8" s="19">
        <v>7.6999999999999996E-4</v>
      </c>
      <c r="F8" s="22">
        <v>2.0000000000000002E-5</v>
      </c>
      <c r="G8" s="23">
        <f>+G4</f>
        <v>1.643E-2</v>
      </c>
      <c r="H8" s="24">
        <v>3.5999999999999999E-3</v>
      </c>
      <c r="I8" s="22">
        <v>1.42E-3</v>
      </c>
      <c r="J8" s="31">
        <v>-2.0300000000000001E-3</v>
      </c>
      <c r="K8" s="25">
        <f>+K24</f>
        <v>478335.45</v>
      </c>
      <c r="L8" s="5">
        <f>+L24</f>
        <v>0.2267201107589987</v>
      </c>
      <c r="M8" s="2"/>
      <c r="N8" s="10">
        <v>23233</v>
      </c>
      <c r="O8" s="2"/>
      <c r="P8" s="6">
        <v>30634.01</v>
      </c>
      <c r="Q8" s="6">
        <f t="shared" si="0"/>
        <v>4721.4102599999997</v>
      </c>
      <c r="R8" s="7">
        <f t="shared" si="1"/>
        <v>35355.420259999999</v>
      </c>
      <c r="S8" s="8">
        <f t="shared" si="2"/>
        <v>0.15412315462454965</v>
      </c>
    </row>
    <row r="9" spans="1:19" ht="15.75" thickBot="1" x14ac:dyDescent="0.3">
      <c r="A9" t="s">
        <v>30</v>
      </c>
      <c r="B9">
        <v>663</v>
      </c>
      <c r="C9" s="22"/>
      <c r="D9" s="22"/>
      <c r="E9" s="19">
        <v>-6.9999999999999994E-5</v>
      </c>
      <c r="F9" s="22">
        <v>1.0000000000000001E-5</v>
      </c>
      <c r="G9" s="26">
        <v>0</v>
      </c>
      <c r="H9" s="24">
        <v>4.8000000000000001E-4</v>
      </c>
      <c r="I9" s="17"/>
      <c r="J9" s="31">
        <v>-1.23E-3</v>
      </c>
      <c r="K9" s="27">
        <f>+K26</f>
        <v>-760723</v>
      </c>
      <c r="L9" s="11">
        <f>+M26</f>
        <v>-2.504519571321652E-2</v>
      </c>
      <c r="M9" s="2"/>
      <c r="N9" s="10">
        <v>285881</v>
      </c>
      <c r="O9" s="2"/>
      <c r="P9" s="6">
        <v>95987.9</v>
      </c>
      <c r="Q9" s="6">
        <f t="shared" si="0"/>
        <v>-231.56360999999998</v>
      </c>
      <c r="R9" s="7">
        <f t="shared" si="1"/>
        <v>95756.336389999997</v>
      </c>
      <c r="S9" s="8">
        <f t="shared" si="2"/>
        <v>-2.4124250035681581E-3</v>
      </c>
    </row>
    <row r="10" spans="1:19" ht="15.75" thickTop="1" x14ac:dyDescent="0.25">
      <c r="A10" t="s">
        <v>31</v>
      </c>
      <c r="C10" s="17"/>
      <c r="D10" s="17"/>
      <c r="F10" s="17"/>
      <c r="G10" s="17"/>
      <c r="H10" s="17"/>
      <c r="I10" s="17"/>
      <c r="K10" s="25">
        <f>SUM(K4:K9)</f>
        <v>59258514.920000009</v>
      </c>
      <c r="L10" s="5">
        <f>+L28</f>
        <v>0.15889275359749411</v>
      </c>
      <c r="M10" s="2"/>
      <c r="N10" s="2"/>
      <c r="O10" s="2"/>
      <c r="P10" s="2"/>
      <c r="Q10" s="2"/>
      <c r="R10" s="2"/>
      <c r="S10" s="2"/>
    </row>
    <row r="11" spans="1:19" x14ac:dyDescent="0.25">
      <c r="C11" s="17"/>
      <c r="D11" s="17"/>
      <c r="F11" s="17"/>
      <c r="G11" s="17"/>
      <c r="H11" s="17"/>
      <c r="I11" s="17"/>
      <c r="K11" s="17"/>
    </row>
    <row r="12" spans="1:19" x14ac:dyDescent="0.25">
      <c r="C12" s="17"/>
      <c r="D12" s="17"/>
      <c r="F12" s="17"/>
      <c r="G12" s="17"/>
      <c r="H12" s="17"/>
      <c r="I12" s="17"/>
      <c r="K12" s="17"/>
      <c r="R12" s="12"/>
      <c r="S12" s="13"/>
    </row>
    <row r="13" spans="1:19" x14ac:dyDescent="0.25">
      <c r="C13" s="17"/>
      <c r="D13" s="17"/>
      <c r="F13" s="17"/>
      <c r="G13" s="17"/>
      <c r="H13" s="17"/>
      <c r="I13" s="17"/>
      <c r="K13" s="17"/>
      <c r="R13" s="12"/>
      <c r="S13" s="13"/>
    </row>
    <row r="14" spans="1:19" x14ac:dyDescent="0.25">
      <c r="B14" t="s">
        <v>32</v>
      </c>
      <c r="C14" s="17"/>
      <c r="D14" s="17"/>
      <c r="F14" s="17"/>
      <c r="G14" s="17"/>
      <c r="H14" s="17"/>
      <c r="I14" s="17"/>
      <c r="K14" s="17" t="s">
        <v>33</v>
      </c>
      <c r="R14" s="12"/>
      <c r="S14" s="13"/>
    </row>
    <row r="15" spans="1:19" x14ac:dyDescent="0.25">
      <c r="B15" t="s">
        <v>15</v>
      </c>
      <c r="C15" s="17" t="s">
        <v>0</v>
      </c>
      <c r="D15" s="17" t="s">
        <v>1</v>
      </c>
      <c r="E15" s="19" t="s">
        <v>39</v>
      </c>
      <c r="F15" s="17" t="s">
        <v>34</v>
      </c>
      <c r="G15" s="17" t="s">
        <v>35</v>
      </c>
      <c r="H15" s="17" t="s">
        <v>4</v>
      </c>
      <c r="I15" s="17" t="s">
        <v>5</v>
      </c>
      <c r="J15" s="19" t="s">
        <v>14</v>
      </c>
      <c r="K15" s="17" t="s">
        <v>22</v>
      </c>
      <c r="L15" t="s">
        <v>6</v>
      </c>
      <c r="R15" s="12"/>
      <c r="S15" s="13"/>
    </row>
    <row r="16" spans="1:19" x14ac:dyDescent="0.25">
      <c r="A16">
        <v>503</v>
      </c>
      <c r="B16" s="14">
        <v>184270125</v>
      </c>
      <c r="C16" s="28">
        <v>4684626</v>
      </c>
      <c r="D16" s="28">
        <v>20711346</v>
      </c>
      <c r="E16" s="28">
        <v>500572</v>
      </c>
      <c r="F16" s="28">
        <v>18283.259999999998</v>
      </c>
      <c r="G16" s="28">
        <v>2303753</v>
      </c>
      <c r="H16" s="28">
        <v>1340467.5900000001</v>
      </c>
      <c r="I16" s="28">
        <v>3940918.63</v>
      </c>
      <c r="J16" s="30">
        <v>-1892919.72</v>
      </c>
      <c r="K16" s="15">
        <f>SUM(C16:J16)</f>
        <v>31607046.760000002</v>
      </c>
      <c r="L16" s="13">
        <f>+K16/B16</f>
        <v>0.17152561632006275</v>
      </c>
      <c r="M16">
        <f>K16/B16</f>
        <v>0.17152561632006275</v>
      </c>
      <c r="R16" s="12"/>
      <c r="S16" s="13"/>
    </row>
    <row r="17" spans="1:20" x14ac:dyDescent="0.25">
      <c r="B17" s="14"/>
      <c r="C17" s="28"/>
      <c r="D17" s="28"/>
      <c r="E17" s="28"/>
      <c r="F17" s="28"/>
      <c r="G17" s="28"/>
      <c r="H17" s="28"/>
      <c r="I17" s="28"/>
      <c r="J17" s="30"/>
      <c r="K17" s="15"/>
      <c r="L17" s="13"/>
      <c r="R17" s="12"/>
      <c r="S17" s="13"/>
      <c r="T17" s="4"/>
    </row>
    <row r="18" spans="1:20" x14ac:dyDescent="0.25">
      <c r="A18">
        <v>504</v>
      </c>
      <c r="B18" s="14">
        <v>124333138</v>
      </c>
      <c r="C18" s="28">
        <v>3480992</v>
      </c>
      <c r="D18" s="28">
        <v>15307451</v>
      </c>
      <c r="E18" s="28">
        <v>230063</v>
      </c>
      <c r="F18" s="28">
        <v>10311</v>
      </c>
      <c r="G18" s="28">
        <v>1702670</v>
      </c>
      <c r="H18" s="28">
        <v>698478</v>
      </c>
      <c r="I18" s="28">
        <v>1227622</v>
      </c>
      <c r="J18" s="30">
        <v>-1130623</v>
      </c>
      <c r="K18" s="15">
        <f>SUM(C18:J18)</f>
        <v>21526964</v>
      </c>
      <c r="L18" s="13">
        <f>+K18/B18</f>
        <v>0.17313939265330858</v>
      </c>
      <c r="M18">
        <f>+K18/B18</f>
        <v>0.17313939265330858</v>
      </c>
      <c r="T18" s="9"/>
    </row>
    <row r="19" spans="1:20" x14ac:dyDescent="0.25">
      <c r="B19" s="14"/>
      <c r="C19" s="28"/>
      <c r="D19" s="28"/>
      <c r="E19" s="28"/>
      <c r="F19" s="28"/>
      <c r="G19" s="28"/>
      <c r="H19" s="28"/>
      <c r="I19" s="28"/>
      <c r="J19" s="30"/>
      <c r="K19" s="15"/>
      <c r="L19" s="13"/>
      <c r="T19" s="9"/>
    </row>
    <row r="20" spans="1:20" x14ac:dyDescent="0.25">
      <c r="A20">
        <v>505</v>
      </c>
      <c r="B20" s="14">
        <v>14347313</v>
      </c>
      <c r="C20" s="28">
        <v>463622</v>
      </c>
      <c r="D20" s="28">
        <v>1987855</v>
      </c>
      <c r="E20" s="28">
        <v>28800</v>
      </c>
      <c r="F20" s="28">
        <v>849.89</v>
      </c>
      <c r="G20" s="28">
        <v>221112</v>
      </c>
      <c r="H20" s="28">
        <v>74287.179999999993</v>
      </c>
      <c r="I20" s="28">
        <v>-57962.84</v>
      </c>
      <c r="J20" s="30">
        <v>-90840.3</v>
      </c>
      <c r="K20" s="15">
        <f>SUM(C20:J20)</f>
        <v>2627722.9300000006</v>
      </c>
      <c r="L20" s="13">
        <f>+K20/B20</f>
        <v>0.18315087501053337</v>
      </c>
      <c r="M20">
        <f>+K20/B20</f>
        <v>0.18315087501053337</v>
      </c>
      <c r="T20" s="9"/>
    </row>
    <row r="21" spans="1:20" x14ac:dyDescent="0.25">
      <c r="B21" s="14"/>
      <c r="C21" s="28"/>
      <c r="D21" s="28"/>
      <c r="E21" s="28"/>
      <c r="F21" s="28"/>
      <c r="G21" s="28"/>
      <c r="H21" s="28"/>
      <c r="I21" s="28"/>
      <c r="J21" s="30"/>
      <c r="K21" s="15"/>
      <c r="L21" s="13"/>
      <c r="T21" s="9"/>
    </row>
    <row r="22" spans="1:20" x14ac:dyDescent="0.25">
      <c r="A22">
        <v>511</v>
      </c>
      <c r="B22" s="14">
        <v>17512226</v>
      </c>
      <c r="C22" s="28">
        <v>571909</v>
      </c>
      <c r="D22" s="28">
        <v>2452153</v>
      </c>
      <c r="E22" s="28">
        <v>3818</v>
      </c>
      <c r="F22" s="28">
        <v>867.38</v>
      </c>
      <c r="G22" s="28">
        <v>272757</v>
      </c>
      <c r="H22" s="28">
        <v>47313.23</v>
      </c>
      <c r="I22" s="28">
        <v>525309.65</v>
      </c>
      <c r="J22" s="30">
        <v>-94958.48</v>
      </c>
      <c r="K22" s="15">
        <f>SUM(C22:J22)</f>
        <v>3779168.78</v>
      </c>
      <c r="L22" s="13">
        <f>+K22/B22</f>
        <v>0.21580173645543405</v>
      </c>
      <c r="M22">
        <f>+K22/B22</f>
        <v>0.21580173645543405</v>
      </c>
      <c r="T22" s="9"/>
    </row>
    <row r="23" spans="1:20" x14ac:dyDescent="0.25">
      <c r="B23" s="14"/>
      <c r="C23" s="28"/>
      <c r="D23" s="28"/>
      <c r="E23" s="28"/>
      <c r="F23" s="28"/>
      <c r="G23" s="28"/>
      <c r="H23" s="28"/>
      <c r="I23" s="28"/>
      <c r="J23" s="30"/>
      <c r="K23" s="15"/>
      <c r="L23" s="13"/>
    </row>
    <row r="24" spans="1:20" x14ac:dyDescent="0.25">
      <c r="A24">
        <v>570</v>
      </c>
      <c r="B24" s="14">
        <v>2109806</v>
      </c>
      <c r="C24" s="28">
        <v>83089</v>
      </c>
      <c r="D24" s="28">
        <v>347681</v>
      </c>
      <c r="E24" s="28">
        <v>1812</v>
      </c>
      <c r="F24" s="28">
        <v>44.92</v>
      </c>
      <c r="G24" s="28">
        <v>38673</v>
      </c>
      <c r="H24" s="28">
        <v>8473.7000000000007</v>
      </c>
      <c r="I24" s="28">
        <v>3340.05</v>
      </c>
      <c r="J24" s="30">
        <v>-4778.22</v>
      </c>
      <c r="K24" s="15">
        <f>SUM(C24:J24)</f>
        <v>478335.45</v>
      </c>
      <c r="L24" s="13">
        <f>+K24/B24</f>
        <v>0.2267201107589987</v>
      </c>
      <c r="M24">
        <f>+K24/B24</f>
        <v>0.2267201107589987</v>
      </c>
    </row>
    <row r="25" spans="1:20" x14ac:dyDescent="0.25">
      <c r="B25" s="14"/>
      <c r="C25" s="28"/>
      <c r="D25" s="28"/>
      <c r="E25" s="28"/>
      <c r="F25" s="28"/>
      <c r="G25" s="28"/>
      <c r="H25" s="28"/>
      <c r="I25" s="28"/>
      <c r="J25" s="30"/>
      <c r="K25" s="15"/>
    </row>
    <row r="26" spans="1:20" x14ac:dyDescent="0.25">
      <c r="A26">
        <v>663</v>
      </c>
      <c r="B26" s="14">
        <v>30374009</v>
      </c>
      <c r="C26" s="28"/>
      <c r="D26" s="28"/>
      <c r="E26" s="28">
        <v>-65815</v>
      </c>
      <c r="F26" s="28">
        <v>10252</v>
      </c>
      <c r="G26" s="28"/>
      <c r="H26" s="28">
        <v>451302</v>
      </c>
      <c r="I26" s="28"/>
      <c r="J26" s="30">
        <v>-1156462</v>
      </c>
      <c r="K26" s="15">
        <f>SUM(C26:J26)</f>
        <v>-760723</v>
      </c>
      <c r="L26" s="13">
        <f>+K26/B26</f>
        <v>-2.504519571321652E-2</v>
      </c>
      <c r="M26">
        <f>+K26/B26</f>
        <v>-2.504519571321652E-2</v>
      </c>
    </row>
    <row r="27" spans="1:20" x14ac:dyDescent="0.25">
      <c r="A27" t="s">
        <v>36</v>
      </c>
      <c r="B27" s="14">
        <f>SUM(B16:B24)</f>
        <v>342572608</v>
      </c>
      <c r="C27" s="28"/>
      <c r="D27" s="28"/>
      <c r="E27" s="30"/>
      <c r="F27" s="28"/>
      <c r="G27" s="28"/>
      <c r="H27" s="28"/>
      <c r="I27" s="28"/>
      <c r="J27" s="30"/>
      <c r="K27" s="15"/>
      <c r="L27" s="13"/>
    </row>
    <row r="28" spans="1:20" x14ac:dyDescent="0.25">
      <c r="A28" t="s">
        <v>37</v>
      </c>
      <c r="B28" s="14">
        <f t="shared" ref="B28:J28" si="3">SUM(B16:B26)</f>
        <v>372946617</v>
      </c>
      <c r="C28" s="28">
        <f t="shared" si="3"/>
        <v>9284238</v>
      </c>
      <c r="D28" s="28">
        <f t="shared" si="3"/>
        <v>40806486</v>
      </c>
      <c r="E28" s="28">
        <f t="shared" si="3"/>
        <v>699250</v>
      </c>
      <c r="F28" s="28">
        <f t="shared" si="3"/>
        <v>40608.449999999997</v>
      </c>
      <c r="G28" s="28">
        <f t="shared" si="3"/>
        <v>4538965</v>
      </c>
      <c r="H28" s="28">
        <f t="shared" si="3"/>
        <v>2620321.7000000002</v>
      </c>
      <c r="I28" s="28">
        <f t="shared" si="3"/>
        <v>5639227.4900000002</v>
      </c>
      <c r="J28" s="30">
        <f t="shared" si="3"/>
        <v>-4370581.72</v>
      </c>
      <c r="K28" s="15">
        <f>SUM(C28:J28)</f>
        <v>59258514.920000009</v>
      </c>
      <c r="L28" s="13">
        <f>+K28/B28</f>
        <v>0.15889275359749411</v>
      </c>
    </row>
    <row r="29" spans="1:20" x14ac:dyDescent="0.25">
      <c r="C29" s="29">
        <f>+C28/B28</f>
        <v>2.4894281317478742E-2</v>
      </c>
      <c r="D29" s="29">
        <f>+D28/B28</f>
        <v>0.109416426212012</v>
      </c>
      <c r="E29" s="29">
        <f>+E28/C28</f>
        <v>7.5315820210554704E-2</v>
      </c>
      <c r="F29" s="29">
        <f>+F28/B28</f>
        <v>1.0888542260191623E-4</v>
      </c>
      <c r="G29" s="29">
        <f>+G28/B28</f>
        <v>1.2170548794654974E-2</v>
      </c>
      <c r="H29" s="29">
        <f>+H28/B28</f>
        <v>7.0259966991468919E-3</v>
      </c>
      <c r="I29" s="29">
        <f>+I28/B28</f>
        <v>1.512073640823507E-2</v>
      </c>
      <c r="J29" s="32">
        <f>+J28/B28</f>
        <v>-1.1719054472613703E-2</v>
      </c>
      <c r="K29" s="13">
        <f>+K28/B28</f>
        <v>0.15889275359749411</v>
      </c>
    </row>
    <row r="30" spans="1:20" x14ac:dyDescent="0.25">
      <c r="C30" s="17"/>
      <c r="D30" s="17"/>
      <c r="F30" s="17"/>
      <c r="G30" s="17"/>
      <c r="H30" s="17"/>
      <c r="I30" s="17"/>
      <c r="K30" s="17"/>
    </row>
    <row r="31" spans="1:20" x14ac:dyDescent="0.25">
      <c r="C31" s="17"/>
      <c r="D31" s="17"/>
      <c r="F31" s="17"/>
      <c r="G31" s="17"/>
      <c r="H31" s="17"/>
      <c r="I31" s="17"/>
      <c r="K31" s="17"/>
    </row>
    <row r="32" spans="1:20" x14ac:dyDescent="0.25">
      <c r="C32" s="17"/>
      <c r="D32" s="17"/>
      <c r="F32" s="22"/>
      <c r="G32" s="22"/>
      <c r="H32" s="16"/>
      <c r="I32" s="22"/>
      <c r="J32" s="31"/>
      <c r="K32" s="17"/>
    </row>
    <row r="33" spans="3:11" x14ac:dyDescent="0.25">
      <c r="C33" s="17"/>
      <c r="D33" s="17"/>
      <c r="F33" s="22"/>
      <c r="G33" s="22"/>
      <c r="H33" s="16"/>
      <c r="I33" s="22"/>
      <c r="J33" s="31"/>
      <c r="K33" s="17"/>
    </row>
    <row r="34" spans="3:11" x14ac:dyDescent="0.25">
      <c r="C34" s="17"/>
      <c r="D34" s="17"/>
      <c r="F34" s="22"/>
      <c r="G34" s="22"/>
      <c r="H34" s="16"/>
      <c r="I34" s="22"/>
      <c r="J34" s="31"/>
      <c r="K34" s="17"/>
    </row>
    <row r="35" spans="3:11" x14ac:dyDescent="0.25">
      <c r="C35" s="17"/>
      <c r="D35" s="17"/>
      <c r="F35" s="22"/>
      <c r="G35" s="22"/>
      <c r="H35" s="16"/>
      <c r="I35" s="22"/>
      <c r="J35" s="31"/>
      <c r="K35" s="17"/>
    </row>
    <row r="36" spans="3:11" x14ac:dyDescent="0.25">
      <c r="C36" s="17"/>
      <c r="D36" s="17"/>
      <c r="F36" s="22"/>
      <c r="G36" s="22"/>
      <c r="H36" s="16"/>
      <c r="I36" s="22"/>
      <c r="J36" s="31"/>
      <c r="K36" s="17"/>
    </row>
    <row r="37" spans="3:11" x14ac:dyDescent="0.25">
      <c r="C37" s="17"/>
      <c r="D37" s="17"/>
      <c r="F37" s="22"/>
      <c r="G37" s="22"/>
      <c r="H37" s="16"/>
      <c r="I37" s="22"/>
      <c r="J37" s="31"/>
      <c r="K37" s="17"/>
    </row>
  </sheetData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12" ma:contentTypeDescription="" ma:contentTypeScope="" ma:versionID="521562fe33f2c1b7ddfb4ae1d65a36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E015CC-9BE7-4130-A0F8-DABF2DCD22C5}"/>
</file>

<file path=customXml/itemProps2.xml><?xml version="1.0" encoding="utf-8"?>
<ds:datastoreItem xmlns:ds="http://schemas.openxmlformats.org/officeDocument/2006/customXml" ds:itemID="{AE19B8EF-C62A-4247-BDC9-561A4236D67C}"/>
</file>

<file path=customXml/itemProps3.xml><?xml version="1.0" encoding="utf-8"?>
<ds:datastoreItem xmlns:ds="http://schemas.openxmlformats.org/officeDocument/2006/customXml" ds:itemID="{DC216B0D-D606-447F-9ED4-B4557DA4C3F6}"/>
</file>

<file path=customXml/itemProps4.xml><?xml version="1.0" encoding="utf-8"?>
<ds:datastoreItem xmlns:ds="http://schemas.openxmlformats.org/officeDocument/2006/customXml" ds:itemID="{892F65D6-5FF2-4EA0-8D3C-B083E93E7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2023-10-13T20:04:10Z</dcterms:created>
  <dcterms:modified xsi:type="dcterms:W3CDTF">2024-10-10T21:15:11Z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2024-09-06T20:49:39Z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7838a815-5664-415a-a773-0d2b59d99e5f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  <property fmtid="{D5CDD505-2E9C-101B-9397-08002B2CF9AE}" pid="10" name="_docset_NoMedatataSyncRequired">
    <vt:lpwstr>False</vt:lpwstr>
  </property>
</Properties>
</file>