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printerSettings/printerSettings3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printerSettings/printerSettings1.bin" ContentType="application/vnd.openxmlformats-officedocument.spreadsheetml.printerSettings"/>
  <Override PartName="/xl/printerSettings/printerSettings4.bin" ContentType="application/vnd.openxmlformats-officedocument.spreadsheetml.printerSettings"/>
  <Override PartName="/xl/calcChain.xml" ContentType="application/vnd.openxmlformats-officedocument.spreadsheetml.calcChain+xml"/>
  <Override PartName="/xl/printerSettings/printerSettings5.bin" ContentType="application/vnd.openxmlformats-officedocument.spreadsheetml.printerSettings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2\To File 2022 CBR\"/>
    </mc:Choice>
  </mc:AlternateContent>
  <bookViews>
    <workbookView xWindow="14508" yWindow="-12" windowWidth="4692" windowHeight="6312" tabRatio="863" firstSheet="1" activeTab="1"/>
  </bookViews>
  <sheets>
    <sheet name="_com.sap.ip.bi.xl.hiddensheet" sheetId="74" state="veryHidden" r:id="rId1"/>
    <sheet name=" Elec" sheetId="28" r:id="rId2"/>
    <sheet name=" Gas" sheetId="15" r:id="rId3"/>
    <sheet name="Main wp" sheetId="70" r:id="rId4"/>
    <sheet name="CE Allocation" sheetId="68" r:id="rId5"/>
    <sheet name="Director's Fees" sheetId="26" r:id="rId6"/>
  </sheets>
  <externalReferences>
    <externalReference r:id="rId7"/>
    <externalReference r:id="rId8"/>
  </externalReferences>
  <definedNames>
    <definedName name="__123Graph_D" hidden="1">#REF!</definedName>
    <definedName name="__123Graph_ECURRENT" hidden="1">[1]ConsolidatingPL!#REF!</definedName>
    <definedName name="_Fill" hidden="1">#REF!</definedName>
    <definedName name="_Key1" hidden="1">#REF!</definedName>
    <definedName name="_Key2" hidden="1">#REF!</definedName>
    <definedName name="_Sort" hidden="1">#REF!</definedName>
    <definedName name="a" hidden="1">{#N/A,#N/A,FALSE,"Coversheet";#N/A,#N/A,FALSE,"QA"}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Transfer" hidden="1">#REF!</definedName>
    <definedName name="Transfers" hidden="1">#REF!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Fundamental." hidden="1">{#N/A,#N/A,TRUE,"CoverPage";#N/A,#N/A,TRUE,"Gas";#N/A,#N/A,TRUE,"Power";#N/A,#N/A,TRUE,"Historical DJ Mthly Prices"}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hidden="1">{#N/A,#N/A,FALSE,"2002 Small Tool OH";#N/A,#N/A,FALSE,"QA"}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xx" hidden="1">{#N/A,#N/A,FALSE,"Balance_Sheet";#N/A,#N/A,FALSE,"income_statement_monthly";#N/A,#N/A,FALSE,"income_statement_Quarter";#N/A,#N/A,FALSE,"income_statement_ytd";#N/A,#N/A,FALSE,"income_statement_12Months"}</definedName>
  </definedNames>
  <calcPr calcId="162913" concurrentManualCount="8"/>
</workbook>
</file>

<file path=xl/calcChain.xml><?xml version="1.0" encoding="utf-8"?>
<calcChain xmlns="http://schemas.openxmlformats.org/spreadsheetml/2006/main">
  <c r="M2" i="70" l="1"/>
  <c r="A6" i="70"/>
  <c r="A5" i="70"/>
  <c r="G15" i="70"/>
  <c r="M18" i="26"/>
  <c r="O14" i="26"/>
  <c r="K18" i="26"/>
  <c r="I18" i="26"/>
  <c r="G18" i="26"/>
  <c r="E18" i="26"/>
  <c r="M16" i="26"/>
  <c r="O16" i="26"/>
  <c r="M14" i="26"/>
  <c r="M12" i="26"/>
  <c r="O12" i="26"/>
  <c r="M10" i="26"/>
  <c r="M8" i="26"/>
  <c r="O8" i="26"/>
  <c r="O10" i="26"/>
  <c r="O18" i="26"/>
  <c r="C35" i="70"/>
  <c r="C36" i="70"/>
  <c r="A5" i="15"/>
  <c r="F15" i="70"/>
  <c r="A6" i="15"/>
  <c r="A7" i="15"/>
  <c r="A13" i="15"/>
  <c r="A14" i="15"/>
  <c r="A15" i="15"/>
  <c r="A16" i="15"/>
  <c r="A17" i="15"/>
  <c r="A18" i="15"/>
  <c r="A19" i="15"/>
  <c r="A20" i="15"/>
  <c r="A13" i="28"/>
  <c r="A14" i="28"/>
  <c r="A15" i="28"/>
  <c r="A16" i="28"/>
  <c r="A17" i="28"/>
  <c r="A18" i="28"/>
  <c r="A19" i="28"/>
  <c r="A20" i="28"/>
  <c r="C15" i="70"/>
  <c r="B15" i="70"/>
  <c r="N13" i="70"/>
  <c r="D6" i="68"/>
  <c r="F6" i="68"/>
  <c r="C37" i="70"/>
  <c r="I15" i="70"/>
  <c r="H15" i="70"/>
  <c r="D15" i="70"/>
  <c r="E15" i="70"/>
  <c r="N7" i="70"/>
  <c r="H19" i="70"/>
  <c r="E19" i="70"/>
  <c r="D19" i="70"/>
  <c r="F7" i="68"/>
  <c r="B7" i="68"/>
  <c r="D7" i="68"/>
  <c r="B35" i="70"/>
  <c r="E7" i="68"/>
  <c r="B36" i="70"/>
  <c r="D36" i="70"/>
  <c r="C7" i="68"/>
  <c r="J15" i="70"/>
  <c r="B37" i="70"/>
  <c r="D35" i="70"/>
  <c r="I19" i="70"/>
  <c r="C19" i="70"/>
  <c r="G19" i="70"/>
  <c r="B19" i="70"/>
  <c r="F19" i="70"/>
  <c r="J19" i="70"/>
  <c r="K15" i="70"/>
  <c r="K24" i="70"/>
  <c r="D24" i="70"/>
  <c r="D29" i="70"/>
  <c r="G24" i="70"/>
  <c r="G29" i="70"/>
  <c r="L24" i="70"/>
  <c r="M24" i="70"/>
  <c r="I24" i="70"/>
  <c r="I29" i="70"/>
  <c r="E24" i="70"/>
  <c r="E29" i="70"/>
  <c r="C24" i="70"/>
  <c r="F24" i="70"/>
  <c r="F29" i="70"/>
  <c r="J24" i="70"/>
  <c r="H24" i="70"/>
  <c r="H29" i="70"/>
  <c r="B24" i="70"/>
  <c r="C20" i="70"/>
  <c r="F18" i="70"/>
  <c r="D37" i="70"/>
  <c r="G18" i="70"/>
  <c r="G20" i="70"/>
  <c r="B18" i="70"/>
  <c r="B20" i="70"/>
  <c r="C18" i="70"/>
  <c r="H18" i="70"/>
  <c r="H20" i="70"/>
  <c r="E18" i="70"/>
  <c r="E20" i="70"/>
  <c r="D18" i="70"/>
  <c r="D20" i="70"/>
  <c r="I18" i="70"/>
  <c r="I20" i="70"/>
  <c r="J18" i="70"/>
  <c r="J20" i="70"/>
  <c r="M15" i="70"/>
  <c r="L15" i="70"/>
  <c r="K18" i="70"/>
  <c r="K19" i="70"/>
  <c r="K29" i="70"/>
  <c r="J29" i="70"/>
  <c r="J23" i="70"/>
  <c r="J28" i="70"/>
  <c r="B23" i="70"/>
  <c r="K23" i="70"/>
  <c r="K25" i="70"/>
  <c r="E23" i="70"/>
  <c r="L23" i="70"/>
  <c r="L25" i="70"/>
  <c r="H23" i="70"/>
  <c r="D23" i="70"/>
  <c r="M23" i="70"/>
  <c r="C23" i="70"/>
  <c r="C28" i="70"/>
  <c r="F23" i="70"/>
  <c r="I23" i="70"/>
  <c r="F20" i="70"/>
  <c r="G23" i="70"/>
  <c r="C25" i="70"/>
  <c r="C29" i="70"/>
  <c r="C30" i="70"/>
  <c r="B29" i="70"/>
  <c r="N24" i="70"/>
  <c r="J25" i="70"/>
  <c r="M18" i="70"/>
  <c r="M19" i="70"/>
  <c r="K20" i="70"/>
  <c r="K28" i="70"/>
  <c r="K30" i="70"/>
  <c r="J30" i="70"/>
  <c r="N14" i="70"/>
  <c r="L19" i="70"/>
  <c r="L18" i="70"/>
  <c r="D25" i="70"/>
  <c r="D28" i="70"/>
  <c r="D30" i="70"/>
  <c r="G28" i="70"/>
  <c r="G30" i="70"/>
  <c r="G25" i="70"/>
  <c r="I28" i="70"/>
  <c r="I30" i="70"/>
  <c r="I25" i="70"/>
  <c r="N23" i="70"/>
  <c r="N25" i="70"/>
  <c r="M25" i="70"/>
  <c r="H28" i="70"/>
  <c r="H30" i="70"/>
  <c r="H25" i="70"/>
  <c r="E28" i="70"/>
  <c r="E30" i="70"/>
  <c r="E25" i="70"/>
  <c r="M28" i="70"/>
  <c r="F28" i="70"/>
  <c r="F30" i="70"/>
  <c r="F25" i="70"/>
  <c r="B28" i="70"/>
  <c r="B30" i="70"/>
  <c r="B25" i="70"/>
  <c r="N15" i="70"/>
  <c r="E36" i="70"/>
  <c r="F36" i="70"/>
  <c r="E35" i="70"/>
  <c r="N18" i="70"/>
  <c r="L20" i="70"/>
  <c r="L28" i="70"/>
  <c r="L29" i="70"/>
  <c r="N19" i="70"/>
  <c r="M20" i="70"/>
  <c r="M29" i="70"/>
  <c r="M30" i="70"/>
  <c r="N29" i="70"/>
  <c r="L30" i="70"/>
  <c r="N28" i="70"/>
  <c r="F35" i="70"/>
  <c r="F37" i="70"/>
  <c r="E37" i="70"/>
  <c r="N20" i="70"/>
  <c r="N30" i="70"/>
  <c r="O19" i="70"/>
  <c r="O18" i="70"/>
  <c r="O20" i="70"/>
  <c r="P18" i="70"/>
  <c r="O7" i="70"/>
  <c r="Q18" i="70"/>
  <c r="Q19" i="70"/>
  <c r="P19" i="70"/>
  <c r="P20" i="70"/>
  <c r="C5" i="70" l="1"/>
  <c r="C7" i="70" s="1"/>
  <c r="D6" i="70"/>
  <c r="C6" i="70"/>
  <c r="C12" i="15" s="1"/>
  <c r="C14" i="15" s="1"/>
  <c r="D5" i="70"/>
  <c r="N5" i="70"/>
  <c r="N6" i="70" s="1"/>
  <c r="O5" i="70"/>
  <c r="O6" i="70" s="1"/>
  <c r="C12" i="28" l="1"/>
  <c r="C14" i="28" s="1"/>
  <c r="E5" i="70"/>
  <c r="D12" i="28"/>
  <c r="D7" i="70"/>
  <c r="E6" i="70"/>
  <c r="D12" i="15"/>
  <c r="E12" i="28" l="1"/>
  <c r="E14" i="28" s="1"/>
  <c r="E16" i="28" s="1"/>
  <c r="D14" i="28"/>
  <c r="D14" i="15"/>
  <c r="E12" i="15"/>
  <c r="E14" i="15" s="1"/>
  <c r="E16" i="15" s="1"/>
  <c r="E7" i="70"/>
  <c r="E18" i="15" l="1"/>
  <c r="E20" i="15" s="1"/>
  <c r="E18" i="28"/>
  <c r="E20" i="28" s="1"/>
</calcChain>
</file>

<file path=xl/sharedStrings.xml><?xml version="1.0" encoding="utf-8"?>
<sst xmlns="http://schemas.openxmlformats.org/spreadsheetml/2006/main" count="127" uniqueCount="97">
  <si>
    <t>LINE</t>
  </si>
  <si>
    <t>NO.</t>
  </si>
  <si>
    <t>DESCRIPTION</t>
  </si>
  <si>
    <t>TEST YEAR</t>
  </si>
  <si>
    <t>RESTATED</t>
  </si>
  <si>
    <t>ADJUSTMENT</t>
  </si>
  <si>
    <t>D &amp; O INS. CHG  EXPENSE</t>
  </si>
  <si>
    <t>INCREASE (DECREASE) FIT @</t>
  </si>
  <si>
    <t>INCREASE (DECREASE) NOI</t>
  </si>
  <si>
    <t xml:space="preserve"> </t>
  </si>
  <si>
    <t>Total</t>
  </si>
  <si>
    <t>INCREASE (DECREASE) IN EXPENSE</t>
  </si>
  <si>
    <t>INCREASE(DECREASE) OPERATING EXPENSE (LINE 3)</t>
  </si>
  <si>
    <t>DIRECTORS &amp; OFFICERS INSURANCE</t>
  </si>
  <si>
    <t>PUGET SOUND ENERGY-GAS</t>
  </si>
  <si>
    <t>PUGET SOUND ENERGY</t>
  </si>
  <si>
    <t>Order/Account</t>
  </si>
  <si>
    <t>Percentage</t>
  </si>
  <si>
    <t>Number</t>
  </si>
  <si>
    <t>Totals</t>
  </si>
  <si>
    <t>of Total</t>
  </si>
  <si>
    <t>Puget Energy</t>
  </si>
  <si>
    <t>Puget Holdings LLC</t>
  </si>
  <si>
    <t>Director Fee Expenses</t>
  </si>
  <si>
    <t>Utility O&amp;M</t>
  </si>
  <si>
    <t>Non-Utility</t>
  </si>
  <si>
    <t>PUGET SOUND ENERGY-ELECTRIC</t>
  </si>
  <si>
    <t>93020677</t>
  </si>
  <si>
    <t>400s</t>
  </si>
  <si>
    <t>COMMISSION BASIS REPORT</t>
  </si>
  <si>
    <t>Amount</t>
  </si>
  <si>
    <t>Allocation of charges for employees considered to be covered under PSE's D&amp;O policy</t>
  </si>
  <si>
    <t>Capital</t>
  </si>
  <si>
    <t>O&amp;M</t>
  </si>
  <si>
    <t>Operating</t>
  </si>
  <si>
    <t># OF CUST</t>
  </si>
  <si>
    <t>TY</t>
  </si>
  <si>
    <t>TO EXP</t>
  </si>
  <si>
    <t>ELECTRIC</t>
  </si>
  <si>
    <t>o&amp;m</t>
  </si>
  <si>
    <t>GAS</t>
  </si>
  <si>
    <t>capital</t>
  </si>
  <si>
    <t>ALLOCATION</t>
  </si>
  <si>
    <t>o&amp;m/capital</t>
  </si>
  <si>
    <t>AFTER</t>
  </si>
  <si>
    <t>non-utility</t>
  </si>
  <si>
    <t>RECALCULATED</t>
  </si>
  <si>
    <t>FOR RECALCULATED</t>
  </si>
  <si>
    <t>total invoice</t>
  </si>
  <si>
    <t>|</t>
  </si>
  <si>
    <t>V</t>
  </si>
  <si>
    <t>ADJUSTMENT FOR ANNUALIZING PREMIUMS (LOWER EXPENSE)</t>
  </si>
  <si>
    <t>COVERED</t>
  </si>
  <si>
    <t>BOARD OF</t>
  </si>
  <si>
    <t>EQUALLY</t>
  </si>
  <si>
    <t>EXISTING</t>
  </si>
  <si>
    <t>TOTAL</t>
  </si>
  <si>
    <t>EMPLOYEES</t>
  </si>
  <si>
    <t>DIRECTORS</t>
  </si>
  <si>
    <t>WEIGHTED</t>
  </si>
  <si>
    <t>UTILITY</t>
  </si>
  <si>
    <t>NON-UTILITY</t>
  </si>
  <si>
    <t>Source:  Confidential support summarized by Accounts Payable Group.</t>
  </si>
  <si>
    <t>107, 108, 182.3, 184s</t>
  </si>
  <si>
    <t>FERC</t>
  </si>
  <si>
    <t>500, 700, 800, 900s</t>
  </si>
  <si>
    <t>A</t>
  </si>
  <si>
    <t>B</t>
  </si>
  <si>
    <t>C</t>
  </si>
  <si>
    <t>D</t>
  </si>
  <si>
    <t>E</t>
  </si>
  <si>
    <t>A + B</t>
  </si>
  <si>
    <t>C + D</t>
  </si>
  <si>
    <t>Utility</t>
  </si>
  <si>
    <t>Non-utility</t>
  </si>
  <si>
    <t>Invoice covers May 1 through April 30 each year.</t>
  </si>
  <si>
    <t xml:space="preserve">                </t>
  </si>
  <si>
    <t xml:space="preserve">                                                                          </t>
  </si>
  <si>
    <t xml:space="preserve">                                                                        </t>
  </si>
  <si>
    <t>ALLOC FACTOR</t>
  </si>
  <si>
    <t>O&amp;M % SPLIT</t>
  </si>
  <si>
    <t>RESTATE TO ANNUALIZE PREMIUMS</t>
  </si>
  <si>
    <t>RESTATE TO ADJUST ATL/BTL ALLOCATION</t>
  </si>
  <si>
    <t>RESTATED RATIO</t>
  </si>
  <si>
    <t>CBR</t>
  </si>
  <si>
    <t>AND GRC</t>
  </si>
  <si>
    <t>Puget Itermediate</t>
  </si>
  <si>
    <t>DETAIL OF DIRECTOR COMPENSATION EXPENSE FOR 12 MONTHS ENDED DECEMBER 2022</t>
  </si>
  <si>
    <t>Q4 2022</t>
  </si>
  <si>
    <t>Q3 2022</t>
  </si>
  <si>
    <t>Q2 2022</t>
  </si>
  <si>
    <t>Q1 2022</t>
  </si>
  <si>
    <t>FOR THE TWELVE MONTHS ENDED DECEMBER 31, 2022</t>
  </si>
  <si>
    <t>12 ME Dec 22</t>
  </si>
  <si>
    <t>Utility (92500635)</t>
  </si>
  <si>
    <t>Non-utility (18600104)</t>
  </si>
  <si>
    <t>12 ME DEC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</si>
</sst>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;\(#,##0\)"/>
    <numFmt numFmtId="165" formatCode="_(* #,##0_);_(* \(#,##0\);_(* &quot;-&quot;??_);_(@_)"/>
    <numFmt numFmtId="166" formatCode="_(&quot;$&quot;* #,##0_);_(&quot;$&quot;* \(#,##0\);_(&quot;$&quot;* &quot;-&quot;??_);_(@_)"/>
    <numFmt numFmtId="167" formatCode="0.0%"/>
    <numFmt numFmtId="168" formatCode="m/d/yy;@"/>
    <numFmt numFmtId="169" formatCode="\$\ #,##0"/>
    <numFmt numFmtId="170" formatCode="###,000"/>
  </numFmts>
  <fonts count="3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sz val="8"/>
      <color rgb="FF0000FF"/>
      <name val="Arial"/>
      <family val="2"/>
    </font>
    <font>
      <u val="singleAccounting"/>
      <sz val="8"/>
      <color rgb="FF0000FF"/>
      <name val="Arial"/>
      <family val="2"/>
    </font>
    <font>
      <sz val="11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8"/>
      <color rgb="FFC00000"/>
      <name val="Arial"/>
      <family val="2"/>
    </font>
    <font>
      <sz val="11"/>
      <color indexed="8"/>
      <name val="Calibri"/>
      <family val="2"/>
      <scheme val="minor"/>
    </font>
    <font>
      <sz val="10"/>
      <color rgb="FF0000FF"/>
      <name val="Arial"/>
      <family val="2"/>
    </font>
    <font>
      <b/>
      <sz val="1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0">
    <xf numFmtId="0" fontId="0" fillId="0" borderId="0"/>
    <xf numFmtId="43" fontId="21" fillId="0" borderId="0" applyFont="0" applyFill="0" applyBorder="0" applyAlignment="0" applyProtection="0"/>
    <xf numFmtId="0" fontId="5" fillId="0" borderId="0"/>
    <xf numFmtId="0" fontId="22" fillId="2" borderId="13" applyNumberFormat="0" applyAlignment="0" applyProtection="0">
      <alignment horizontal="left" vertical="center" indent="1"/>
    </xf>
    <xf numFmtId="170" fontId="23" fillId="0" borderId="14" applyNumberFormat="0" applyProtection="0">
      <alignment horizontal="right" vertical="center"/>
    </xf>
    <xf numFmtId="170" fontId="22" fillId="0" borderId="15" applyNumberFormat="0" applyProtection="0">
      <alignment horizontal="right" vertical="center"/>
    </xf>
    <xf numFmtId="170" fontId="23" fillId="3" borderId="13" applyNumberFormat="0" applyAlignment="0" applyProtection="0">
      <alignment horizontal="left" vertical="center" indent="1"/>
    </xf>
    <xf numFmtId="0" fontId="24" fillId="4" borderId="15" applyNumberFormat="0" applyAlignment="0">
      <alignment horizontal="left" vertical="center" indent="1"/>
      <protection locked="0"/>
    </xf>
    <xf numFmtId="0" fontId="24" fillId="5" borderId="15" applyNumberFormat="0" applyAlignment="0" applyProtection="0">
      <alignment horizontal="left" vertical="center" indent="1"/>
    </xf>
    <xf numFmtId="170" fontId="23" fillId="6" borderId="14" applyNumberFormat="0" applyBorder="0">
      <alignment horizontal="right" vertical="center"/>
      <protection locked="0"/>
    </xf>
    <xf numFmtId="0" fontId="24" fillId="4" borderId="15" applyNumberFormat="0" applyAlignment="0">
      <alignment horizontal="left" vertical="center" indent="1"/>
      <protection locked="0"/>
    </xf>
    <xf numFmtId="170" fontId="22" fillId="5" borderId="15" applyNumberFormat="0" applyProtection="0">
      <alignment horizontal="right" vertical="center"/>
    </xf>
    <xf numFmtId="170" fontId="22" fillId="6" borderId="15" applyNumberFormat="0" applyBorder="0">
      <alignment horizontal="right" vertical="center"/>
      <protection locked="0"/>
    </xf>
    <xf numFmtId="170" fontId="25" fillId="7" borderId="16" applyNumberFormat="0" applyBorder="0" applyAlignment="0" applyProtection="0">
      <alignment horizontal="right" vertical="center" indent="1"/>
    </xf>
    <xf numFmtId="170" fontId="26" fillId="8" borderId="16" applyNumberFormat="0" applyBorder="0" applyAlignment="0" applyProtection="0">
      <alignment horizontal="right" vertical="center" indent="1"/>
    </xf>
    <xf numFmtId="170" fontId="26" fillId="9" borderId="16" applyNumberFormat="0" applyBorder="0" applyAlignment="0" applyProtection="0">
      <alignment horizontal="right" vertical="center" indent="1"/>
    </xf>
    <xf numFmtId="170" fontId="27" fillId="10" borderId="16" applyNumberFormat="0" applyBorder="0" applyAlignment="0" applyProtection="0">
      <alignment horizontal="right" vertical="center" indent="1"/>
    </xf>
    <xf numFmtId="170" fontId="27" fillId="11" borderId="16" applyNumberFormat="0" applyBorder="0" applyAlignment="0" applyProtection="0">
      <alignment horizontal="right" vertical="center" indent="1"/>
    </xf>
    <xf numFmtId="170" fontId="27" fillId="12" borderId="16" applyNumberFormat="0" applyBorder="0" applyAlignment="0" applyProtection="0">
      <alignment horizontal="right" vertical="center" indent="1"/>
    </xf>
    <xf numFmtId="170" fontId="28" fillId="13" borderId="16" applyNumberFormat="0" applyBorder="0" applyAlignment="0" applyProtection="0">
      <alignment horizontal="right" vertical="center" indent="1"/>
    </xf>
    <xf numFmtId="170" fontId="28" fillId="14" borderId="16" applyNumberFormat="0" applyBorder="0" applyAlignment="0" applyProtection="0">
      <alignment horizontal="right" vertical="center" indent="1"/>
    </xf>
    <xf numFmtId="170" fontId="28" fillId="15" borderId="16" applyNumberFormat="0" applyBorder="0" applyAlignment="0" applyProtection="0">
      <alignment horizontal="right" vertical="center" indent="1"/>
    </xf>
    <xf numFmtId="0" fontId="29" fillId="0" borderId="13" applyNumberFormat="0" applyFont="0" applyFill="0" applyAlignment="0" applyProtection="0"/>
    <xf numFmtId="170" fontId="30" fillId="3" borderId="0" applyNumberFormat="0" applyAlignment="0" applyProtection="0">
      <alignment horizontal="left" vertical="center" indent="1"/>
    </xf>
    <xf numFmtId="0" fontId="29" fillId="0" borderId="17" applyNumberFormat="0" applyFont="0" applyFill="0" applyAlignment="0" applyProtection="0"/>
    <xf numFmtId="170" fontId="23" fillId="0" borderId="14" applyNumberFormat="0" applyFill="0" applyBorder="0" applyAlignment="0" applyProtection="0">
      <alignment horizontal="right" vertical="center"/>
    </xf>
    <xf numFmtId="170" fontId="23" fillId="3" borderId="13" applyNumberFormat="0" applyAlignment="0" applyProtection="0">
      <alignment horizontal="left" vertical="center" indent="1"/>
    </xf>
    <xf numFmtId="0" fontId="22" fillId="2" borderId="15" applyNumberFormat="0" applyAlignment="0" applyProtection="0">
      <alignment horizontal="left" vertical="center" indent="1"/>
    </xf>
    <xf numFmtId="0" fontId="24" fillId="16" borderId="13" applyNumberFormat="0" applyAlignment="0" applyProtection="0">
      <alignment horizontal="left" vertical="center" indent="1"/>
    </xf>
    <xf numFmtId="0" fontId="24" fillId="17" borderId="13" applyNumberFormat="0" applyAlignment="0" applyProtection="0">
      <alignment horizontal="left" vertical="center" indent="1"/>
    </xf>
    <xf numFmtId="0" fontId="24" fillId="18" borderId="13" applyNumberFormat="0" applyAlignment="0" applyProtection="0">
      <alignment horizontal="left" vertical="center" indent="1"/>
    </xf>
    <xf numFmtId="0" fontId="24" fillId="6" borderId="13" applyNumberFormat="0" applyAlignment="0" applyProtection="0">
      <alignment horizontal="left" vertical="center" indent="1"/>
    </xf>
    <xf numFmtId="0" fontId="24" fillId="5" borderId="15" applyNumberFormat="0" applyAlignment="0" applyProtection="0">
      <alignment horizontal="left" vertical="center" indent="1"/>
    </xf>
    <xf numFmtId="0" fontId="31" fillId="0" borderId="18" applyNumberFormat="0" applyFill="0" applyBorder="0" applyAlignment="0" applyProtection="0"/>
    <xf numFmtId="0" fontId="32" fillId="0" borderId="18" applyNumberFormat="0" applyBorder="0" applyAlignment="0" applyProtection="0"/>
    <xf numFmtId="0" fontId="31" fillId="4" borderId="15" applyNumberFormat="0" applyAlignment="0">
      <alignment horizontal="left" vertical="center" indent="1"/>
      <protection locked="0"/>
    </xf>
    <xf numFmtId="0" fontId="31" fillId="4" borderId="15" applyNumberFormat="0" applyAlignment="0">
      <alignment horizontal="left" vertical="center" indent="1"/>
      <protection locked="0"/>
    </xf>
    <xf numFmtId="0" fontId="31" fillId="5" borderId="15" applyNumberFormat="0" applyAlignment="0" applyProtection="0">
      <alignment horizontal="left" vertical="center" indent="1"/>
    </xf>
    <xf numFmtId="170" fontId="33" fillId="5" borderId="15" applyNumberFormat="0" applyProtection="0">
      <alignment horizontal="right" vertical="center"/>
    </xf>
    <xf numFmtId="170" fontId="34" fillId="6" borderId="14" applyNumberFormat="0" applyBorder="0">
      <alignment horizontal="right" vertical="center"/>
      <protection locked="0"/>
    </xf>
    <xf numFmtId="170" fontId="33" fillId="6" borderId="15" applyNumberFormat="0" applyBorder="0">
      <alignment horizontal="right" vertical="center"/>
      <protection locked="0"/>
    </xf>
    <xf numFmtId="170" fontId="23" fillId="0" borderId="14" applyNumberFormat="0" applyFill="0" applyBorder="0" applyAlignment="0" applyProtection="0">
      <alignment horizontal="right" vertical="center"/>
    </xf>
    <xf numFmtId="0" fontId="5" fillId="0" borderId="0"/>
    <xf numFmtId="44" fontId="5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4" fillId="0" borderId="0"/>
    <xf numFmtId="43" fontId="4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36" fillId="0" borderId="0"/>
    <xf numFmtId="0" fontId="3" fillId="0" borderId="0"/>
    <xf numFmtId="0" fontId="3" fillId="0" borderId="0"/>
    <xf numFmtId="43" fontId="3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1" fillId="0" borderId="0"/>
  </cellStyleXfs>
  <cellXfs count="128">
    <xf numFmtId="0" fontId="0" fillId="0" borderId="0" xfId="0"/>
    <xf numFmtId="0" fontId="8" fillId="0" borderId="0" xfId="0" applyFont="1"/>
    <xf numFmtId="0" fontId="9" fillId="0" borderId="0" xfId="0" applyFont="1" applyAlignment="1">
      <alignment horizontal="left"/>
    </xf>
    <xf numFmtId="0" fontId="9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2" fontId="8" fillId="0" borderId="0" xfId="0" applyNumberFormat="1" applyFont="1" applyAlignment="1" applyProtection="1">
      <alignment horizontal="right"/>
      <protection locked="0"/>
    </xf>
    <xf numFmtId="164" fontId="8" fillId="0" borderId="5" xfId="0" applyNumberFormat="1" applyFont="1" applyBorder="1" applyAlignment="1" applyProtection="1">
      <alignment horizontal="right"/>
      <protection locked="0"/>
    </xf>
    <xf numFmtId="164" fontId="8" fillId="0" borderId="0" xfId="0" applyNumberFormat="1" applyFont="1" applyAlignment="1" applyProtection="1">
      <alignment horizontal="right"/>
      <protection locked="0"/>
    </xf>
    <xf numFmtId="42" fontId="8" fillId="0" borderId="0" xfId="0" applyNumberFormat="1" applyFont="1" applyAlignment="1">
      <alignment horizontal="right"/>
    </xf>
    <xf numFmtId="42" fontId="8" fillId="0" borderId="6" xfId="0" applyNumberFormat="1" applyFont="1" applyBorder="1" applyAlignment="1" applyProtection="1">
      <alignment horizontal="right"/>
      <protection locked="0"/>
    </xf>
    <xf numFmtId="0" fontId="8" fillId="0" borderId="0" xfId="0" applyFont="1" applyAlignment="1">
      <alignment horizontal="right"/>
    </xf>
    <xf numFmtId="41" fontId="8" fillId="0" borderId="0" xfId="0" applyNumberFormat="1" applyFont="1" applyAlignment="1">
      <alignment horizontal="right"/>
    </xf>
    <xf numFmtId="9" fontId="8" fillId="0" borderId="0" xfId="0" applyNumberFormat="1" applyFont="1" applyAlignment="1">
      <alignment horizontal="right"/>
    </xf>
    <xf numFmtId="41" fontId="8" fillId="0" borderId="5" xfId="0" applyNumberFormat="1" applyFont="1" applyBorder="1" applyAlignment="1" applyProtection="1">
      <alignment horizontal="right"/>
      <protection locked="0"/>
    </xf>
    <xf numFmtId="42" fontId="8" fillId="0" borderId="3" xfId="0" applyNumberFormat="1" applyFont="1" applyBorder="1" applyAlignment="1">
      <alignment horizontal="right"/>
    </xf>
    <xf numFmtId="41" fontId="8" fillId="0" borderId="0" xfId="0" applyNumberFormat="1" applyFont="1" applyBorder="1" applyAlignment="1" applyProtection="1">
      <alignment horizontal="right"/>
      <protection locked="0"/>
    </xf>
    <xf numFmtId="0" fontId="0" fillId="0" borderId="0" xfId="0" applyFill="1"/>
    <xf numFmtId="0" fontId="7" fillId="0" borderId="0" xfId="0" applyFont="1"/>
    <xf numFmtId="0" fontId="13" fillId="0" borderId="0" xfId="0" applyFont="1" applyFill="1"/>
    <xf numFmtId="0" fontId="9" fillId="0" borderId="0" xfId="0" applyFont="1" applyFill="1" applyAlignment="1" applyProtection="1">
      <alignment horizontal="centerContinuous"/>
      <protection locked="0"/>
    </xf>
    <xf numFmtId="0" fontId="9" fillId="0" borderId="0" xfId="0" applyFont="1" applyFill="1" applyAlignment="1">
      <alignment horizontal="centerContinuous"/>
    </xf>
    <xf numFmtId="0" fontId="9" fillId="0" borderId="0" xfId="0" applyFont="1" applyFill="1" applyBorder="1" applyAlignment="1">
      <alignment horizontal="centerContinuous"/>
    </xf>
    <xf numFmtId="18" fontId="9" fillId="0" borderId="0" xfId="0" applyNumberFormat="1" applyFont="1" applyFill="1" applyAlignment="1">
      <alignment horizontal="centerContinuous"/>
    </xf>
    <xf numFmtId="0" fontId="9" fillId="0" borderId="0" xfId="0" applyFont="1" applyFill="1" applyAlignment="1">
      <alignment horizontal="left"/>
    </xf>
    <xf numFmtId="0" fontId="9" fillId="0" borderId="0" xfId="0" applyFont="1" applyFill="1" applyAlignment="1" applyProtection="1">
      <alignment horizontal="left"/>
      <protection locked="0"/>
    </xf>
    <xf numFmtId="0" fontId="9" fillId="0" borderId="0" xfId="0" applyFont="1" applyFill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left"/>
    </xf>
    <xf numFmtId="0" fontId="9" fillId="0" borderId="5" xfId="0" applyFont="1" applyFill="1" applyBorder="1" applyAlignment="1">
      <alignment horizontal="centerContinuous"/>
    </xf>
    <xf numFmtId="0" fontId="8" fillId="0" borderId="0" xfId="0" applyFont="1" applyFill="1" applyAlignment="1">
      <alignment horizontal="left"/>
    </xf>
    <xf numFmtId="0" fontId="9" fillId="0" borderId="0" xfId="0" applyFont="1" applyFill="1"/>
    <xf numFmtId="0" fontId="6" fillId="0" borderId="0" xfId="0" applyFont="1"/>
    <xf numFmtId="0" fontId="12" fillId="0" borderId="0" xfId="0" applyFont="1"/>
    <xf numFmtId="0" fontId="6" fillId="0" borderId="0" xfId="0" applyFont="1" applyFill="1"/>
    <xf numFmtId="0" fontId="6" fillId="0" borderId="0" xfId="0" applyFont="1" applyFill="1" applyAlignment="1">
      <alignment horizontal="center"/>
    </xf>
    <xf numFmtId="41" fontId="6" fillId="0" borderId="0" xfId="0" applyNumberFormat="1" applyFont="1" applyFill="1"/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37" fontId="16" fillId="0" borderId="0" xfId="0" applyNumberFormat="1" applyFont="1" applyFill="1"/>
    <xf numFmtId="42" fontId="8" fillId="0" borderId="0" xfId="0" applyNumberFormat="1" applyFont="1" applyFill="1" applyAlignment="1" applyProtection="1">
      <alignment horizontal="right"/>
      <protection locked="0"/>
    </xf>
    <xf numFmtId="0" fontId="12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42" fontId="6" fillId="0" borderId="0" xfId="0" applyNumberFormat="1" applyFont="1" applyFill="1" applyBorder="1"/>
    <xf numFmtId="0" fontId="15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0" fillId="0" borderId="0" xfId="0" quotePrefix="1" applyFill="1" applyAlignment="1">
      <alignment horizontal="center"/>
    </xf>
    <xf numFmtId="166" fontId="0" fillId="0" borderId="0" xfId="0" applyNumberFormat="1" applyFill="1"/>
    <xf numFmtId="0" fontId="0" fillId="0" borderId="0" xfId="0" applyFill="1" applyAlignment="1">
      <alignment horizontal="center"/>
    </xf>
    <xf numFmtId="167" fontId="0" fillId="0" borderId="0" xfId="0" applyNumberFormat="1" applyFill="1"/>
    <xf numFmtId="0" fontId="13" fillId="0" borderId="0" xfId="0" applyFont="1" applyFill="1" applyAlignment="1">
      <alignment horizontal="right"/>
    </xf>
    <xf numFmtId="165" fontId="14" fillId="0" borderId="0" xfId="0" applyNumberFormat="1" applyFont="1" applyFill="1"/>
    <xf numFmtId="43" fontId="13" fillId="0" borderId="0" xfId="0" applyNumberFormat="1" applyFont="1" applyFill="1"/>
    <xf numFmtId="165" fontId="13" fillId="0" borderId="0" xfId="0" applyNumberFormat="1" applyFont="1" applyFill="1"/>
    <xf numFmtId="169" fontId="6" fillId="0" borderId="6" xfId="0" applyNumberFormat="1" applyFont="1" applyFill="1" applyBorder="1"/>
    <xf numFmtId="167" fontId="0" fillId="0" borderId="0" xfId="0" applyNumberFormat="1" applyFont="1" applyFill="1"/>
    <xf numFmtId="0" fontId="16" fillId="0" borderId="0" xfId="0" applyFont="1" applyFill="1"/>
    <xf numFmtId="167" fontId="8" fillId="0" borderId="0" xfId="0" applyNumberFormat="1" applyFont="1" applyAlignment="1">
      <alignment horizontal="right"/>
    </xf>
    <xf numFmtId="10" fontId="18" fillId="0" borderId="0" xfId="0" applyNumberFormat="1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/>
    <xf numFmtId="42" fontId="18" fillId="0" borderId="0" xfId="0" applyNumberFormat="1" applyFont="1" applyFill="1"/>
    <xf numFmtId="42" fontId="18" fillId="0" borderId="0" xfId="0" applyNumberFormat="1" applyFont="1" applyFill="1"/>
    <xf numFmtId="41" fontId="18" fillId="0" borderId="0" xfId="0" applyNumberFormat="1" applyFont="1" applyFill="1"/>
    <xf numFmtId="42" fontId="18" fillId="0" borderId="4" xfId="0" applyNumberFormat="1" applyFont="1" applyFill="1" applyBorder="1"/>
    <xf numFmtId="42" fontId="18" fillId="0" borderId="4" xfId="0" applyNumberFormat="1" applyFont="1" applyFill="1" applyBorder="1"/>
    <xf numFmtId="0" fontId="19" fillId="0" borderId="0" xfId="0" applyFont="1" applyFill="1"/>
    <xf numFmtId="0" fontId="18" fillId="0" borderId="5" xfId="0" applyFont="1" applyFill="1" applyBorder="1" applyAlignment="1">
      <alignment horizontal="centerContinuous"/>
    </xf>
    <xf numFmtId="0" fontId="18" fillId="0" borderId="0" xfId="0" applyFont="1" applyFill="1"/>
    <xf numFmtId="0" fontId="18" fillId="0" borderId="7" xfId="0" applyFont="1" applyFill="1" applyBorder="1" applyAlignment="1">
      <alignment horizontal="center"/>
    </xf>
    <xf numFmtId="0" fontId="18" fillId="0" borderId="9" xfId="0" applyFont="1" applyFill="1" applyBorder="1" applyAlignment="1">
      <alignment horizontal="center"/>
    </xf>
    <xf numFmtId="0" fontId="18" fillId="0" borderId="8" xfId="0" applyFont="1" applyFill="1" applyBorder="1" applyAlignment="1">
      <alignment horizontal="center"/>
    </xf>
    <xf numFmtId="37" fontId="20" fillId="0" borderId="0" xfId="0" applyNumberFormat="1" applyFont="1" applyFill="1"/>
    <xf numFmtId="167" fontId="18" fillId="0" borderId="0" xfId="0" applyNumberFormat="1" applyFont="1" applyFill="1" applyAlignment="1">
      <alignment horizontal="left"/>
    </xf>
    <xf numFmtId="10" fontId="18" fillId="0" borderId="0" xfId="0" applyNumberFormat="1" applyFont="1" applyFill="1"/>
    <xf numFmtId="0" fontId="18" fillId="0" borderId="5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2" xfId="48" applyFont="1" applyFill="1" applyBorder="1" applyAlignment="1">
      <alignment horizontal="center"/>
    </xf>
    <xf numFmtId="0" fontId="4" fillId="0" borderId="0" xfId="48" applyFill="1"/>
    <xf numFmtId="42" fontId="0" fillId="0" borderId="0" xfId="0" quotePrefix="1" applyNumberFormat="1" applyFill="1" applyAlignment="1">
      <alignment horizontal="center"/>
    </xf>
    <xf numFmtId="42" fontId="0" fillId="0" borderId="0" xfId="0" applyNumberFormat="1" applyFill="1"/>
    <xf numFmtId="42" fontId="4" fillId="0" borderId="0" xfId="48" applyNumberFormat="1" applyFill="1"/>
    <xf numFmtId="42" fontId="0" fillId="0" borderId="0" xfId="49" applyNumberFormat="1" applyFont="1" applyFill="1"/>
    <xf numFmtId="42" fontId="7" fillId="0" borderId="0" xfId="50" applyNumberFormat="1" applyFill="1"/>
    <xf numFmtId="167" fontId="0" fillId="0" borderId="0" xfId="51" applyNumberFormat="1" applyFont="1" applyFill="1"/>
    <xf numFmtId="42" fontId="0" fillId="0" borderId="0" xfId="0" applyNumberFormat="1" applyFill="1" applyAlignment="1">
      <alignment horizontal="center"/>
    </xf>
    <xf numFmtId="42" fontId="7" fillId="0" borderId="0" xfId="52" applyNumberFormat="1" applyFont="1" applyFill="1"/>
    <xf numFmtId="42" fontId="7" fillId="0" borderId="0" xfId="52" applyNumberFormat="1" applyFill="1"/>
    <xf numFmtId="165" fontId="7" fillId="0" borderId="0" xfId="52" applyNumberFormat="1" applyFont="1" applyFill="1"/>
    <xf numFmtId="166" fontId="7" fillId="0" borderId="0" xfId="52" applyNumberFormat="1" applyFill="1"/>
    <xf numFmtId="166" fontId="7" fillId="0" borderId="4" xfId="50" applyNumberFormat="1" applyFill="1" applyBorder="1"/>
    <xf numFmtId="167" fontId="0" fillId="0" borderId="4" xfId="51" applyNumberFormat="1" applyFont="1" applyFill="1" applyBorder="1"/>
    <xf numFmtId="0" fontId="11" fillId="0" borderId="0" xfId="0" applyFont="1" applyFill="1" applyAlignment="1">
      <alignment horizontal="centerContinuous"/>
    </xf>
    <xf numFmtId="169" fontId="4" fillId="0" borderId="6" xfId="0" applyNumberFormat="1" applyFont="1" applyFill="1" applyBorder="1"/>
    <xf numFmtId="165" fontId="35" fillId="0" borderId="0" xfId="1" applyNumberFormat="1" applyFont="1"/>
    <xf numFmtId="44" fontId="0" fillId="0" borderId="0" xfId="0" applyNumberFormat="1"/>
    <xf numFmtId="44" fontId="0" fillId="0" borderId="0" xfId="0" quotePrefix="1" applyNumberFormat="1" applyFill="1" applyAlignment="1">
      <alignment horizontal="center"/>
    </xf>
    <xf numFmtId="44" fontId="0" fillId="0" borderId="0" xfId="0" applyNumberFormat="1" applyFill="1"/>
    <xf numFmtId="44" fontId="4" fillId="0" borderId="0" xfId="48" applyNumberFormat="1" applyFill="1"/>
    <xf numFmtId="166" fontId="0" fillId="0" borderId="0" xfId="49" applyNumberFormat="1" applyFont="1" applyFill="1"/>
    <xf numFmtId="166" fontId="7" fillId="0" borderId="0" xfId="50" applyNumberFormat="1" applyFill="1"/>
    <xf numFmtId="166" fontId="4" fillId="0" borderId="0" xfId="48" applyNumberFormat="1" applyFill="1"/>
    <xf numFmtId="166" fontId="0" fillId="0" borderId="0" xfId="0" applyNumberFormat="1" applyFill="1" applyAlignment="1">
      <alignment horizontal="center"/>
    </xf>
    <xf numFmtId="44" fontId="0" fillId="0" borderId="0" xfId="0" applyNumberFormat="1" applyFill="1" applyAlignment="1">
      <alignment horizontal="center"/>
    </xf>
    <xf numFmtId="166" fontId="7" fillId="0" borderId="0" xfId="49" applyNumberFormat="1" applyFont="1" applyFill="1"/>
    <xf numFmtId="14" fontId="0" fillId="0" borderId="0" xfId="0" applyNumberFormat="1"/>
    <xf numFmtId="0" fontId="37" fillId="0" borderId="0" xfId="0" applyFont="1"/>
    <xf numFmtId="41" fontId="15" fillId="0" borderId="0" xfId="0" applyNumberFormat="1" applyFont="1" applyFill="1"/>
    <xf numFmtId="0" fontId="16" fillId="0" borderId="0" xfId="0" applyFont="1" applyFill="1" applyAlignment="1">
      <alignment horizontal="right"/>
    </xf>
    <xf numFmtId="10" fontId="15" fillId="0" borderId="0" xfId="0" applyNumberFormat="1" applyFont="1" applyFill="1" applyAlignment="1">
      <alignment horizontal="center"/>
    </xf>
    <xf numFmtId="168" fontId="18" fillId="0" borderId="10" xfId="0" applyNumberFormat="1" applyFont="1" applyFill="1" applyBorder="1" applyAlignment="1">
      <alignment horizontal="center"/>
    </xf>
    <xf numFmtId="42" fontId="18" fillId="0" borderId="11" xfId="0" applyNumberFormat="1" applyFont="1" applyFill="1" applyBorder="1"/>
    <xf numFmtId="41" fontId="18" fillId="0" borderId="11" xfId="0" applyNumberFormat="1" applyFont="1" applyFill="1" applyBorder="1"/>
    <xf numFmtId="42" fontId="18" fillId="0" borderId="12" xfId="0" applyNumberFormat="1" applyFont="1" applyFill="1" applyBorder="1"/>
    <xf numFmtId="42" fontId="6" fillId="0" borderId="0" xfId="0" applyNumberFormat="1" applyFont="1" applyFill="1"/>
    <xf numFmtId="42" fontId="6" fillId="0" borderId="4" xfId="0" applyNumberFormat="1" applyFont="1" applyFill="1" applyBorder="1"/>
    <xf numFmtId="167" fontId="6" fillId="0" borderId="0" xfId="0" applyNumberFormat="1" applyFont="1" applyFill="1"/>
    <xf numFmtId="167" fontId="6" fillId="0" borderId="4" xfId="0" applyNumberFormat="1" applyFont="1" applyFill="1" applyBorder="1"/>
    <xf numFmtId="0" fontId="6" fillId="0" borderId="0" xfId="0" applyFont="1" applyFill="1" applyBorder="1"/>
    <xf numFmtId="0" fontId="15" fillId="0" borderId="0" xfId="0" applyFont="1" applyFill="1" applyBorder="1" applyAlignment="1">
      <alignment horizontal="center"/>
    </xf>
    <xf numFmtId="0" fontId="6" fillId="0" borderId="0" xfId="0" applyFont="1" applyBorder="1"/>
    <xf numFmtId="0" fontId="38" fillId="0" borderId="0" xfId="0" applyFont="1" applyFill="1"/>
    <xf numFmtId="0" fontId="11" fillId="0" borderId="0" xfId="0" applyFont="1" applyFill="1" applyAlignment="1">
      <alignment horizontal="center"/>
    </xf>
  </cellXfs>
  <cellStyles count="60">
    <cellStyle name="Comma" xfId="1" builtinId="3"/>
    <cellStyle name="Comma 14" xfId="49"/>
    <cellStyle name="Comma 2 2" xfId="57"/>
    <cellStyle name="Comma 3" xfId="56"/>
    <cellStyle name="Comma 6 2" xfId="52"/>
    <cellStyle name="Currency 11 2" xfId="43"/>
    <cellStyle name="Currency 3" xfId="50"/>
    <cellStyle name="Normal" xfId="0" builtinId="0"/>
    <cellStyle name="Normal - Style1 2 2" xfId="47"/>
    <cellStyle name="Normal 10 3" xfId="42"/>
    <cellStyle name="Normal 2" xfId="2"/>
    <cellStyle name="Normal 2 2 4" xfId="45"/>
    <cellStyle name="Normal 24" xfId="48"/>
    <cellStyle name="Normal 3" xfId="44"/>
    <cellStyle name="Normal 4" xfId="54"/>
    <cellStyle name="Normal 4 2" xfId="55"/>
    <cellStyle name="Normal 5" xfId="53"/>
    <cellStyle name="Normal 6" xfId="58"/>
    <cellStyle name="Normal 7" xfId="59"/>
    <cellStyle name="Percent 2" xfId="46"/>
    <cellStyle name="Percent 4" xfId="51"/>
    <cellStyle name="SAPBorder" xfId="22"/>
    <cellStyle name="SAPDataCell" xfId="4"/>
    <cellStyle name="SAPDataRemoved" xfId="23"/>
    <cellStyle name="SAPDataTotalCell" xfId="5"/>
    <cellStyle name="SAPDimensionCell" xfId="3"/>
    <cellStyle name="SAPEditableDataCell" xfId="7"/>
    <cellStyle name="SAPEditableDataTotalCell" xfId="10"/>
    <cellStyle name="SAPEmphasized" xfId="33"/>
    <cellStyle name="SAPEmphasizedEditableDataCell" xfId="35"/>
    <cellStyle name="SAPEmphasizedEditableDataTotalCell" xfId="36"/>
    <cellStyle name="SAPEmphasizedLockedDataCell" xfId="39"/>
    <cellStyle name="SAPEmphasizedLockedDataTotalCell" xfId="40"/>
    <cellStyle name="SAPEmphasizedReadonlyDataCell" xfId="37"/>
    <cellStyle name="SAPEmphasizedReadonlyDataTotalCell" xfId="38"/>
    <cellStyle name="SAPEmphasizedTotal" xfId="34"/>
    <cellStyle name="SAPError" xfId="24"/>
    <cellStyle name="SAPExceptionLevel1" xfId="13"/>
    <cellStyle name="SAPExceptionLevel2" xfId="14"/>
    <cellStyle name="SAPExceptionLevel3" xfId="15"/>
    <cellStyle name="SAPExceptionLevel4" xfId="16"/>
    <cellStyle name="SAPExceptionLevel5" xfId="17"/>
    <cellStyle name="SAPExceptionLevel6" xfId="18"/>
    <cellStyle name="SAPExceptionLevel7" xfId="19"/>
    <cellStyle name="SAPExceptionLevel8" xfId="20"/>
    <cellStyle name="SAPExceptionLevel9" xfId="21"/>
    <cellStyle name="SAPFormula" xfId="41"/>
    <cellStyle name="SAPGroupingFillCell" xfId="6"/>
    <cellStyle name="SAPHierarchyCell0" xfId="28"/>
    <cellStyle name="SAPHierarchyCell1" xfId="29"/>
    <cellStyle name="SAPHierarchyCell2" xfId="30"/>
    <cellStyle name="SAPHierarchyCell3" xfId="31"/>
    <cellStyle name="SAPHierarchyCell4" xfId="32"/>
    <cellStyle name="SAPLockedDataCell" xfId="9"/>
    <cellStyle name="SAPLockedDataTotalCell" xfId="12"/>
    <cellStyle name="SAPMemberCell" xfId="26"/>
    <cellStyle name="SAPMemberTotalCell" xfId="27"/>
    <cellStyle name="SAPMessageText" xfId="25"/>
    <cellStyle name="SAPReadonlyDataCell" xfId="8"/>
    <cellStyle name="SAPReadonlyDataTotalCell" xfId="11"/>
  </cellStyles>
  <dxfs count="0"/>
  <tableStyles count="0" defaultTableStyle="TableStyleMedium9" defaultPivotStyle="PivotStyleLight16"/>
  <colors>
    <mruColors>
      <color rgb="FFFFCC66"/>
      <color rgb="FF0000FF"/>
      <color rgb="FF66FF66"/>
      <color rgb="FFCCFF33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17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.05%20Allocation%20Method%20CBR%20Dec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E &amp; G RB"/>
      <sheetName val="2022 Dec BS"/>
      <sheetName val="2021 Dec BS"/>
      <sheetName val="2022 Dec IS "/>
      <sheetName val="SAP DL Downld"/>
      <sheetName val="Meter Count"/>
      <sheetName val="Electric"/>
      <sheetName val="Gas"/>
      <sheetName val="Combined-2021"/>
      <sheetName val="DLReconBBS"/>
      <sheetName val="Elect. Customer Counts Pg 10a "/>
      <sheetName val="Gas Customer Counts Pg 10b"/>
      <sheetName val="2021 Dec IS "/>
      <sheetName val="2"/>
    </sheetNames>
    <sheetDataSet>
      <sheetData sheetId="0">
        <row r="8">
          <cell r="E8">
            <v>1210402</v>
          </cell>
        </row>
        <row r="9">
          <cell r="E9">
            <v>0.58189999999999997</v>
          </cell>
          <cell r="F9">
            <v>0.41810000000000003</v>
          </cell>
        </row>
        <row r="43">
          <cell r="G43">
            <v>0.47584930938870212</v>
          </cell>
        </row>
      </sheetData>
      <sheetData sheetId="1">
        <row r="41">
          <cell r="D41">
            <v>5699624441.3454142</v>
          </cell>
        </row>
      </sheetData>
      <sheetData sheetId="2"/>
      <sheetData sheetId="3"/>
      <sheetData sheetId="4"/>
      <sheetData sheetId="5">
        <row r="9">
          <cell r="G9">
            <v>65034940.059999995</v>
          </cell>
        </row>
      </sheetData>
      <sheetData sheetId="6">
        <row r="1799">
          <cell r="D1799">
            <v>826158</v>
          </cell>
        </row>
      </sheetData>
      <sheetData sheetId="7">
        <row r="491">
          <cell r="S491">
            <v>1665560972</v>
          </cell>
        </row>
      </sheetData>
      <sheetData sheetId="8">
        <row r="10">
          <cell r="S10">
            <v>0</v>
          </cell>
        </row>
      </sheetData>
      <sheetData sheetId="9"/>
      <sheetData sheetId="10"/>
      <sheetData sheetId="11">
        <row r="53">
          <cell r="D53">
            <v>1196859</v>
          </cell>
        </row>
      </sheetData>
      <sheetData sheetId="12">
        <row r="53">
          <cell r="D53">
            <v>860438</v>
          </cell>
        </row>
      </sheetData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zoomScaleNormal="100" workbookViewId="0">
      <selection activeCell="G27" sqref="G27"/>
    </sheetView>
  </sheetViews>
  <sheetFormatPr defaultRowHeight="12.75" customHeight="1" x14ac:dyDescent="0.25"/>
  <cols>
    <col min="1" max="1" width="5.44140625" bestFit="1" customWidth="1"/>
    <col min="2" max="2" width="47" customWidth="1"/>
    <col min="3" max="3" width="10.88671875" bestFit="1" customWidth="1"/>
    <col min="4" max="4" width="10.5546875" bestFit="1" customWidth="1"/>
    <col min="5" max="5" width="13.5546875" bestFit="1" customWidth="1"/>
    <col min="7" max="8" width="9.109375" customWidth="1"/>
  </cols>
  <sheetData>
    <row r="1" spans="1:9" ht="12.75" customHeight="1" x14ac:dyDescent="0.25">
      <c r="A1" s="1"/>
      <c r="B1" s="1"/>
      <c r="C1" s="1"/>
      <c r="D1" s="1"/>
      <c r="E1" s="1"/>
    </row>
    <row r="2" spans="1:9" ht="12.75" customHeight="1" x14ac:dyDescent="0.25">
      <c r="A2" s="24"/>
      <c r="B2" s="24"/>
      <c r="C2" s="24"/>
      <c r="D2" s="18"/>
      <c r="E2" s="18"/>
    </row>
    <row r="3" spans="1:9" ht="12.75" customHeight="1" x14ac:dyDescent="0.25">
      <c r="A3" s="31"/>
      <c r="B3" s="31"/>
      <c r="C3" s="31"/>
      <c r="D3" s="31"/>
      <c r="E3" s="31"/>
    </row>
    <row r="4" spans="1:9" ht="12.75" customHeight="1" x14ac:dyDescent="0.25">
      <c r="A4" s="20" t="s">
        <v>26</v>
      </c>
      <c r="B4" s="21"/>
      <c r="C4" s="21"/>
      <c r="D4" s="21"/>
      <c r="E4" s="22"/>
    </row>
    <row r="5" spans="1:9" ht="12.75" customHeight="1" x14ac:dyDescent="0.25">
      <c r="A5" s="21" t="s">
        <v>13</v>
      </c>
      <c r="B5" s="21"/>
      <c r="C5" s="21"/>
      <c r="D5" s="21"/>
      <c r="E5" s="21"/>
    </row>
    <row r="6" spans="1:9" ht="12.75" customHeight="1" x14ac:dyDescent="0.25">
      <c r="A6" s="21" t="s">
        <v>92</v>
      </c>
      <c r="B6" s="21"/>
      <c r="C6" s="21"/>
      <c r="D6" s="21"/>
      <c r="E6" s="23"/>
    </row>
    <row r="7" spans="1:9" ht="12.75" customHeight="1" x14ac:dyDescent="0.25">
      <c r="A7" s="20" t="s">
        <v>29</v>
      </c>
      <c r="B7" s="21"/>
      <c r="C7" s="21"/>
      <c r="D7" s="20"/>
      <c r="E7" s="23"/>
    </row>
    <row r="8" spans="1:9" ht="12.75" customHeight="1" x14ac:dyDescent="0.25">
      <c r="A8" s="24"/>
      <c r="B8" s="25"/>
      <c r="C8" s="25"/>
      <c r="D8" s="24"/>
      <c r="E8" s="24"/>
    </row>
    <row r="9" spans="1:9" ht="12.75" customHeight="1" x14ac:dyDescent="0.25">
      <c r="A9" s="26" t="s">
        <v>0</v>
      </c>
      <c r="B9" s="24"/>
      <c r="C9" s="24"/>
      <c r="D9" s="24"/>
      <c r="E9" s="24"/>
      <c r="I9" s="111"/>
    </row>
    <row r="10" spans="1:9" ht="12.75" customHeight="1" x14ac:dyDescent="0.25">
      <c r="A10" s="27" t="s">
        <v>1</v>
      </c>
      <c r="B10" s="28" t="s">
        <v>2</v>
      </c>
      <c r="C10" s="27" t="s">
        <v>3</v>
      </c>
      <c r="D10" s="27" t="s">
        <v>4</v>
      </c>
      <c r="E10" s="29" t="s">
        <v>5</v>
      </c>
      <c r="I10" s="111"/>
    </row>
    <row r="11" spans="1:9" ht="12.75" customHeight="1" x14ac:dyDescent="0.25">
      <c r="A11" s="4"/>
      <c r="B11" s="4"/>
      <c r="C11" s="4"/>
      <c r="D11" s="4"/>
      <c r="E11" s="4"/>
      <c r="I11" s="111"/>
    </row>
    <row r="12" spans="1:9" ht="12.75" customHeight="1" x14ac:dyDescent="0.25">
      <c r="A12" s="5">
        <v>1</v>
      </c>
      <c r="B12" s="4" t="s">
        <v>6</v>
      </c>
      <c r="C12" s="42">
        <f>'Main wp'!C5</f>
        <v>139775.88801635202</v>
      </c>
      <c r="D12" s="6">
        <f>'Main wp'!D5</f>
        <v>114871.22137213737</v>
      </c>
      <c r="E12" s="6">
        <f>+D12-C12</f>
        <v>-24904.666644214652</v>
      </c>
      <c r="I12" s="111"/>
    </row>
    <row r="13" spans="1:9" ht="12.75" customHeight="1" x14ac:dyDescent="0.25">
      <c r="A13" s="5">
        <f t="shared" ref="A13:A20" si="0">A12+1</f>
        <v>2</v>
      </c>
      <c r="B13" s="4"/>
      <c r="C13" s="7"/>
      <c r="D13" s="7"/>
      <c r="E13" s="8"/>
      <c r="I13" s="111"/>
    </row>
    <row r="14" spans="1:9" ht="12.75" customHeight="1" x14ac:dyDescent="0.25">
      <c r="A14" s="5">
        <f t="shared" si="0"/>
        <v>3</v>
      </c>
      <c r="B14" s="4" t="s">
        <v>11</v>
      </c>
      <c r="C14" s="9">
        <f>SUM(C12:C13)</f>
        <v>139775.88801635202</v>
      </c>
      <c r="D14" s="9">
        <f>SUM(D12:D13)</f>
        <v>114871.22137213737</v>
      </c>
      <c r="E14" s="10">
        <f>SUM(E12:E13)</f>
        <v>-24904.666644214652</v>
      </c>
      <c r="I14" s="111"/>
    </row>
    <row r="15" spans="1:9" ht="12.75" customHeight="1" x14ac:dyDescent="0.25">
      <c r="A15" s="5">
        <f t="shared" si="0"/>
        <v>4</v>
      </c>
      <c r="B15" s="4"/>
      <c r="C15" s="11"/>
      <c r="D15" s="11"/>
      <c r="E15" s="11"/>
      <c r="I15" s="111"/>
    </row>
    <row r="16" spans="1:9" ht="12.75" customHeight="1" x14ac:dyDescent="0.25">
      <c r="A16" s="5">
        <f t="shared" si="0"/>
        <v>5</v>
      </c>
      <c r="B16" s="4" t="s">
        <v>12</v>
      </c>
      <c r="C16" s="11"/>
      <c r="D16" s="11"/>
      <c r="E16" s="12">
        <f>E14</f>
        <v>-24904.666644214652</v>
      </c>
      <c r="I16" s="111"/>
    </row>
    <row r="17" spans="1:9" ht="12.75" customHeight="1" x14ac:dyDescent="0.25">
      <c r="A17" s="5">
        <f t="shared" si="0"/>
        <v>6</v>
      </c>
      <c r="B17" s="4"/>
      <c r="C17" s="11"/>
      <c r="D17" s="11"/>
      <c r="E17" s="12"/>
      <c r="I17" s="111"/>
    </row>
    <row r="18" spans="1:9" ht="12.75" customHeight="1" x14ac:dyDescent="0.25">
      <c r="A18" s="5">
        <f t="shared" si="0"/>
        <v>7</v>
      </c>
      <c r="B18" s="4" t="s">
        <v>7</v>
      </c>
      <c r="C18" s="11"/>
      <c r="D18" s="62">
        <v>0.21</v>
      </c>
      <c r="E18" s="16">
        <f>-E16*D18</f>
        <v>5229.9799952850772</v>
      </c>
      <c r="I18" s="111"/>
    </row>
    <row r="19" spans="1:9" ht="12.75" customHeight="1" x14ac:dyDescent="0.25">
      <c r="A19" s="5">
        <f t="shared" si="0"/>
        <v>8</v>
      </c>
      <c r="B19" s="4"/>
      <c r="C19" s="11"/>
      <c r="D19" s="13"/>
      <c r="E19" s="14"/>
      <c r="I19" s="111"/>
    </row>
    <row r="20" spans="1:9" ht="12.75" customHeight="1" x14ac:dyDescent="0.25">
      <c r="A20" s="5">
        <f t="shared" si="0"/>
        <v>9</v>
      </c>
      <c r="B20" s="4" t="s">
        <v>8</v>
      </c>
      <c r="C20" s="11"/>
      <c r="D20" s="11"/>
      <c r="E20" s="15">
        <f>-E16-E18</f>
        <v>19674.686648929575</v>
      </c>
      <c r="I20" s="111"/>
    </row>
    <row r="21" spans="1:9" ht="12.75" customHeight="1" x14ac:dyDescent="0.25">
      <c r="A21" s="4" t="s">
        <v>9</v>
      </c>
      <c r="B21" s="4"/>
      <c r="C21" s="11"/>
      <c r="D21" s="11"/>
      <c r="E21" s="11"/>
      <c r="I21" s="111"/>
    </row>
    <row r="22" spans="1:9" ht="12.75" customHeight="1" x14ac:dyDescent="0.25">
      <c r="I22" s="111"/>
    </row>
    <row r="23" spans="1:9" ht="12.75" customHeight="1" x14ac:dyDescent="0.25">
      <c r="I23" s="111"/>
    </row>
    <row r="24" spans="1:9" ht="12.75" customHeight="1" x14ac:dyDescent="0.25">
      <c r="I24" s="111"/>
    </row>
    <row r="25" spans="1:9" ht="12.75" customHeight="1" x14ac:dyDescent="0.25">
      <c r="I25" s="111"/>
    </row>
    <row r="26" spans="1:9" ht="12.75" customHeight="1" x14ac:dyDescent="0.25">
      <c r="I26" s="111"/>
    </row>
  </sheetData>
  <pageMargins left="0.75" right="0.75" top="1" bottom="1" header="0.5" footer="0.5"/>
  <pageSetup scale="99" orientation="portrait" r:id="rId1"/>
  <headerFooter alignWithMargins="0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21"/>
  <sheetViews>
    <sheetView zoomScaleNormal="100" workbookViewId="0">
      <selection activeCell="G30" sqref="G30"/>
    </sheetView>
  </sheetViews>
  <sheetFormatPr defaultRowHeight="12.75" customHeight="1" x14ac:dyDescent="0.25"/>
  <cols>
    <col min="1" max="1" width="5.44140625" bestFit="1" customWidth="1"/>
    <col min="2" max="2" width="47" customWidth="1"/>
    <col min="3" max="3" width="11.5546875" customWidth="1"/>
    <col min="4" max="4" width="11.33203125" bestFit="1" customWidth="1"/>
    <col min="5" max="5" width="13.5546875" bestFit="1" customWidth="1"/>
    <col min="7" max="8" width="9.109375" customWidth="1"/>
  </cols>
  <sheetData>
    <row r="1" spans="1:5" ht="12.75" customHeight="1" x14ac:dyDescent="0.25">
      <c r="A1" s="1"/>
      <c r="B1" s="1"/>
      <c r="C1" s="1"/>
      <c r="D1" s="1"/>
      <c r="E1" s="1"/>
    </row>
    <row r="2" spans="1:5" ht="12.75" customHeight="1" x14ac:dyDescent="0.25">
      <c r="A2" s="2"/>
      <c r="B2" s="2"/>
      <c r="C2" s="2"/>
      <c r="D2" s="18"/>
      <c r="E2" s="18"/>
    </row>
    <row r="3" spans="1:5" ht="12.75" customHeight="1" x14ac:dyDescent="0.25">
      <c r="A3" s="3"/>
      <c r="B3" s="3"/>
      <c r="C3" s="3"/>
      <c r="D3" s="3"/>
      <c r="E3" s="3"/>
    </row>
    <row r="4" spans="1:5" ht="12.75" customHeight="1" x14ac:dyDescent="0.25">
      <c r="A4" s="20" t="s">
        <v>14</v>
      </c>
      <c r="B4" s="21"/>
      <c r="C4" s="21"/>
      <c r="D4" s="21"/>
      <c r="E4" s="22"/>
    </row>
    <row r="5" spans="1:5" ht="12.75" customHeight="1" x14ac:dyDescent="0.25">
      <c r="A5" s="21" t="str">
        <f>+' Elec'!A5</f>
        <v>DIRECTORS &amp; OFFICERS INSURANCE</v>
      </c>
      <c r="B5" s="21"/>
      <c r="C5" s="21"/>
      <c r="D5" s="21"/>
      <c r="E5" s="21"/>
    </row>
    <row r="6" spans="1:5" ht="12.75" customHeight="1" x14ac:dyDescent="0.25">
      <c r="A6" s="21" t="str">
        <f>' Elec'!A6</f>
        <v>FOR THE TWELVE MONTHS ENDED DECEMBER 31, 2022</v>
      </c>
      <c r="B6" s="21"/>
      <c r="C6" s="21"/>
      <c r="D6" s="21"/>
      <c r="E6" s="23"/>
    </row>
    <row r="7" spans="1:5" ht="12.75" customHeight="1" x14ac:dyDescent="0.25">
      <c r="A7" s="20" t="str">
        <f>' Elec'!A7</f>
        <v>COMMISSION BASIS REPORT</v>
      </c>
      <c r="B7" s="21"/>
      <c r="C7" s="21"/>
      <c r="D7" s="20"/>
      <c r="E7" s="23"/>
    </row>
    <row r="8" spans="1:5" ht="12.75" customHeight="1" x14ac:dyDescent="0.25">
      <c r="A8" s="24"/>
      <c r="B8" s="25"/>
      <c r="C8" s="25"/>
      <c r="D8" s="24"/>
      <c r="E8" s="24"/>
    </row>
    <row r="9" spans="1:5" ht="12.75" customHeight="1" x14ac:dyDescent="0.25">
      <c r="A9" s="26" t="s">
        <v>0</v>
      </c>
      <c r="B9" s="24"/>
      <c r="C9" s="24"/>
      <c r="D9" s="24"/>
      <c r="E9" s="24"/>
    </row>
    <row r="10" spans="1:5" ht="12.75" customHeight="1" x14ac:dyDescent="0.25">
      <c r="A10" s="27" t="s">
        <v>1</v>
      </c>
      <c r="B10" s="28" t="s">
        <v>2</v>
      </c>
      <c r="C10" s="27" t="s">
        <v>3</v>
      </c>
      <c r="D10" s="27" t="s">
        <v>4</v>
      </c>
      <c r="E10" s="29" t="s">
        <v>5</v>
      </c>
    </row>
    <row r="11" spans="1:5" ht="12.75" customHeight="1" x14ac:dyDescent="0.25">
      <c r="A11" s="30"/>
      <c r="B11" s="30"/>
      <c r="C11" s="30"/>
      <c r="D11" s="30"/>
      <c r="E11" s="30"/>
    </row>
    <row r="12" spans="1:5" ht="12.75" customHeight="1" x14ac:dyDescent="0.25">
      <c r="A12" s="5">
        <v>1</v>
      </c>
      <c r="B12" s="4" t="s">
        <v>6</v>
      </c>
      <c r="C12" s="42">
        <f>'Main wp'!C6</f>
        <v>100430.14053898744</v>
      </c>
      <c r="D12" s="6">
        <f>'Main wp'!D6</f>
        <v>82535.929980564775</v>
      </c>
      <c r="E12" s="6">
        <f>+D12-C12</f>
        <v>-17894.210558422667</v>
      </c>
    </row>
    <row r="13" spans="1:5" ht="12.75" customHeight="1" x14ac:dyDescent="0.25">
      <c r="A13" s="5">
        <f t="shared" ref="A13:A20" si="0">A12+1</f>
        <v>2</v>
      </c>
      <c r="B13" s="4"/>
      <c r="C13" s="7"/>
      <c r="D13" s="7"/>
      <c r="E13" s="8"/>
    </row>
    <row r="14" spans="1:5" ht="12.75" customHeight="1" x14ac:dyDescent="0.25">
      <c r="A14" s="5">
        <f>A13+1</f>
        <v>3</v>
      </c>
      <c r="B14" s="4" t="s">
        <v>11</v>
      </c>
      <c r="C14" s="9">
        <f>SUM(C12:C13)</f>
        <v>100430.14053898744</v>
      </c>
      <c r="D14" s="9">
        <f>SUM(D12:D13)</f>
        <v>82535.929980564775</v>
      </c>
      <c r="E14" s="10">
        <f>SUM(E12:E13)</f>
        <v>-17894.210558422667</v>
      </c>
    </row>
    <row r="15" spans="1:5" ht="12.75" customHeight="1" x14ac:dyDescent="0.25">
      <c r="A15" s="5">
        <f t="shared" si="0"/>
        <v>4</v>
      </c>
      <c r="B15" s="4"/>
      <c r="C15" s="11"/>
      <c r="D15" s="11"/>
      <c r="E15" s="11"/>
    </row>
    <row r="16" spans="1:5" ht="12.75" customHeight="1" x14ac:dyDescent="0.25">
      <c r="A16" s="5">
        <f t="shared" si="0"/>
        <v>5</v>
      </c>
      <c r="B16" s="4" t="s">
        <v>12</v>
      </c>
      <c r="C16" s="11"/>
      <c r="D16" s="11"/>
      <c r="E16" s="12">
        <f>E14</f>
        <v>-17894.210558422667</v>
      </c>
    </row>
    <row r="17" spans="1:5" ht="12.75" customHeight="1" x14ac:dyDescent="0.25">
      <c r="A17" s="5">
        <f t="shared" si="0"/>
        <v>6</v>
      </c>
      <c r="B17" s="4"/>
      <c r="C17" s="11"/>
      <c r="D17" s="11"/>
      <c r="E17" s="12"/>
    </row>
    <row r="18" spans="1:5" ht="12.75" customHeight="1" x14ac:dyDescent="0.25">
      <c r="A18" s="5">
        <f t="shared" si="0"/>
        <v>7</v>
      </c>
      <c r="B18" s="4" t="s">
        <v>7</v>
      </c>
      <c r="C18" s="11"/>
      <c r="D18" s="62">
        <v>0.21</v>
      </c>
      <c r="E18" s="16">
        <f>-E16*D18</f>
        <v>3757.7842172687597</v>
      </c>
    </row>
    <row r="19" spans="1:5" ht="12.75" customHeight="1" x14ac:dyDescent="0.25">
      <c r="A19" s="5">
        <f t="shared" si="0"/>
        <v>8</v>
      </c>
      <c r="B19" s="4"/>
      <c r="C19" s="11"/>
      <c r="D19" s="13"/>
      <c r="E19" s="14"/>
    </row>
    <row r="20" spans="1:5" ht="12.75" customHeight="1" x14ac:dyDescent="0.25">
      <c r="A20" s="5">
        <f t="shared" si="0"/>
        <v>9</v>
      </c>
      <c r="B20" s="4" t="s">
        <v>8</v>
      </c>
      <c r="C20" s="11"/>
      <c r="D20" s="11"/>
      <c r="E20" s="15">
        <f>-E16-E18</f>
        <v>14136.426341153907</v>
      </c>
    </row>
    <row r="21" spans="1:5" ht="12.75" customHeight="1" x14ac:dyDescent="0.25">
      <c r="A21" s="4" t="s">
        <v>9</v>
      </c>
      <c r="B21" s="4"/>
      <c r="C21" s="11"/>
      <c r="D21" s="11"/>
      <c r="E21" s="11"/>
    </row>
  </sheetData>
  <phoneticPr fontId="0" type="noConversion"/>
  <pageMargins left="0.75" right="0.75" top="1" bottom="1" header="0.5" footer="0.5"/>
  <pageSetup scale="99" orientation="portrait" r:id="rId1"/>
  <headerFooter alignWithMargins="0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M2" sqref="M2"/>
    </sheetView>
  </sheetViews>
  <sheetFormatPr defaultColWidth="8.88671875" defaultRowHeight="12.75" customHeight="1" outlineLevelRow="1" x14ac:dyDescent="0.25"/>
  <cols>
    <col min="1" max="1" width="21.5546875" customWidth="1"/>
    <col min="2" max="2" width="10.6640625" bestFit="1" customWidth="1"/>
    <col min="3" max="3" width="10.33203125" bestFit="1" customWidth="1"/>
    <col min="4" max="4" width="10" bestFit="1" customWidth="1"/>
    <col min="5" max="5" width="11.88671875" customWidth="1"/>
    <col min="6" max="6" width="11.44140625" customWidth="1"/>
    <col min="7" max="13" width="9" bestFit="1" customWidth="1"/>
    <col min="14" max="14" width="13.44140625" bestFit="1" customWidth="1"/>
    <col min="15" max="15" width="17" customWidth="1"/>
    <col min="16" max="16" width="20.5546875" bestFit="1" customWidth="1"/>
    <col min="17" max="17" width="15.33203125" bestFit="1" customWidth="1"/>
    <col min="18" max="18" width="9.6640625" bestFit="1" customWidth="1"/>
  </cols>
  <sheetData>
    <row r="1" spans="1:32" ht="14.4" x14ac:dyDescent="0.3">
      <c r="A1" s="65"/>
      <c r="B1" s="65"/>
      <c r="C1" s="63"/>
      <c r="D1" s="65"/>
      <c r="E1" s="65"/>
      <c r="F1" s="65"/>
      <c r="G1" s="65"/>
      <c r="H1" s="65"/>
      <c r="I1" s="65"/>
      <c r="J1" s="65"/>
      <c r="K1" s="65"/>
      <c r="L1" s="65"/>
      <c r="M1" s="64" t="s">
        <v>80</v>
      </c>
      <c r="N1" s="79"/>
      <c r="O1" s="65"/>
      <c r="P1" s="65"/>
      <c r="Q1" s="65"/>
      <c r="R1" s="32"/>
      <c r="S1" s="32"/>
    </row>
    <row r="2" spans="1:32" ht="14.4" x14ac:dyDescent="0.3">
      <c r="A2" s="65"/>
      <c r="B2" s="65"/>
      <c r="C2" s="63"/>
      <c r="D2" s="65"/>
      <c r="E2" s="65"/>
      <c r="F2" s="65"/>
      <c r="G2" s="65"/>
      <c r="H2" s="65"/>
      <c r="I2" s="65"/>
      <c r="J2" s="65"/>
      <c r="K2" s="65"/>
      <c r="L2" s="65"/>
      <c r="M2" s="114">
        <f>[2]Lead!$G$43</f>
        <v>0.47584930938870212</v>
      </c>
      <c r="N2" s="65"/>
      <c r="O2" s="64" t="s">
        <v>84</v>
      </c>
      <c r="Q2" s="65"/>
      <c r="R2" s="32"/>
      <c r="S2" s="32"/>
    </row>
    <row r="3" spans="1:32" ht="14.4" x14ac:dyDescent="0.3">
      <c r="A3" s="64" t="s">
        <v>35</v>
      </c>
      <c r="B3" s="73"/>
      <c r="C3" s="73"/>
      <c r="D3" s="73"/>
      <c r="E3" s="64" t="s">
        <v>5</v>
      </c>
      <c r="F3" s="73"/>
      <c r="G3" s="73"/>
      <c r="H3" s="73"/>
      <c r="I3" s="73"/>
      <c r="J3" s="73"/>
      <c r="K3" s="73"/>
      <c r="L3" s="73"/>
      <c r="M3" s="73"/>
      <c r="N3" s="73"/>
      <c r="O3" s="64" t="s">
        <v>85</v>
      </c>
      <c r="Q3" s="65"/>
      <c r="R3" s="32"/>
      <c r="S3" s="32"/>
    </row>
    <row r="4" spans="1:32" ht="14.4" x14ac:dyDescent="0.3">
      <c r="A4" s="64" t="s">
        <v>79</v>
      </c>
      <c r="B4" s="73"/>
      <c r="C4" s="80" t="s">
        <v>36</v>
      </c>
      <c r="D4" s="80" t="s">
        <v>4</v>
      </c>
      <c r="E4" s="80" t="s">
        <v>37</v>
      </c>
      <c r="F4" s="73"/>
      <c r="G4" s="73"/>
      <c r="H4" s="73"/>
      <c r="I4" s="73"/>
      <c r="J4" s="73"/>
      <c r="K4" s="73"/>
      <c r="L4" s="73"/>
      <c r="M4" s="73"/>
      <c r="N4" s="80" t="s">
        <v>36</v>
      </c>
      <c r="O4" s="80" t="s">
        <v>83</v>
      </c>
      <c r="Q4" s="65"/>
      <c r="R4" s="32"/>
      <c r="S4" s="32"/>
    </row>
    <row r="5" spans="1:32" ht="14.4" x14ac:dyDescent="0.3">
      <c r="A5" s="114">
        <f>[2]Lead!$E$9</f>
        <v>0.58189999999999997</v>
      </c>
      <c r="B5" s="73" t="s">
        <v>38</v>
      </c>
      <c r="C5" s="67">
        <f>N13*M2*A5</f>
        <v>139775.88801635202</v>
      </c>
      <c r="D5" s="67">
        <f>O18*M2*A5</f>
        <v>114871.22137213737</v>
      </c>
      <c r="E5" s="67">
        <f>D5-C5</f>
        <v>-24904.666644214652</v>
      </c>
      <c r="F5" s="73"/>
      <c r="G5" s="73"/>
      <c r="H5" s="73"/>
      <c r="I5" s="73"/>
      <c r="J5" s="73"/>
      <c r="K5" s="73"/>
      <c r="L5" s="73"/>
      <c r="M5" s="73" t="s">
        <v>39</v>
      </c>
      <c r="N5" s="67">
        <f>N7*M2</f>
        <v>240206.02855533946</v>
      </c>
      <c r="O5" s="66">
        <f>O7*M2</f>
        <v>197407.15135270215</v>
      </c>
      <c r="Q5" s="65"/>
      <c r="R5" s="32"/>
      <c r="S5" s="32"/>
    </row>
    <row r="6" spans="1:32" ht="14.4" x14ac:dyDescent="0.3">
      <c r="A6" s="114">
        <f>[2]Lead!$F$9</f>
        <v>0.41810000000000003</v>
      </c>
      <c r="B6" s="73" t="s">
        <v>40</v>
      </c>
      <c r="C6" s="68">
        <f>N13*M2*A6</f>
        <v>100430.14053898744</v>
      </c>
      <c r="D6" s="68">
        <f>O18*M2*A6</f>
        <v>82535.929980564775</v>
      </c>
      <c r="E6" s="68">
        <f>D6-C6</f>
        <v>-17894.210558422667</v>
      </c>
      <c r="F6" s="73"/>
      <c r="G6" s="73"/>
      <c r="H6" s="73"/>
      <c r="I6" s="73"/>
      <c r="J6" s="73"/>
      <c r="K6" s="73"/>
      <c r="L6" s="73"/>
      <c r="M6" s="73" t="s">
        <v>41</v>
      </c>
      <c r="N6" s="68">
        <f>N7-N5</f>
        <v>264588.2914446604</v>
      </c>
      <c r="O6" s="68">
        <f>O7-O5</f>
        <v>217445.08749219697</v>
      </c>
      <c r="Q6" s="65"/>
      <c r="R6" s="32"/>
      <c r="S6" s="32"/>
    </row>
    <row r="7" spans="1:32" ht="15" thickBot="1" x14ac:dyDescent="0.35">
      <c r="A7" s="73"/>
      <c r="B7" s="73"/>
      <c r="C7" s="70">
        <f>SUM(C5:C6)</f>
        <v>240206.02855533946</v>
      </c>
      <c r="D7" s="70">
        <f t="shared" ref="D7" si="0">SUM(D5:D6)</f>
        <v>197407.15135270215</v>
      </c>
      <c r="E7" s="70">
        <f>SUM(E5:E6)</f>
        <v>-42798.877202637319</v>
      </c>
      <c r="F7" s="73"/>
      <c r="G7" s="73"/>
      <c r="H7" s="73"/>
      <c r="I7" s="73"/>
      <c r="J7" s="73"/>
      <c r="K7" s="73"/>
      <c r="L7" s="73"/>
      <c r="M7" s="73"/>
      <c r="N7" s="70">
        <f>N13</f>
        <v>504794.31999999989</v>
      </c>
      <c r="O7" s="70">
        <f>O18</f>
        <v>414852.23884489911</v>
      </c>
      <c r="Q7" s="65"/>
      <c r="R7" s="32"/>
      <c r="S7" s="32"/>
    </row>
    <row r="8" spans="1:32" ht="15" thickTop="1" x14ac:dyDescent="0.3">
      <c r="A8" s="73"/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65"/>
      <c r="Q8" s="65"/>
      <c r="R8" s="32"/>
      <c r="S8" s="32"/>
    </row>
    <row r="9" spans="1:32" ht="14.4" x14ac:dyDescent="0.3">
      <c r="A9" s="73"/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65"/>
      <c r="P9" s="65"/>
      <c r="Q9" s="65"/>
      <c r="R9" s="32"/>
      <c r="S9" s="32"/>
    </row>
    <row r="10" spans="1:32" ht="15" thickBot="1" x14ac:dyDescent="0.35">
      <c r="A10" s="73"/>
      <c r="B10" s="71" t="s">
        <v>75</v>
      </c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65"/>
      <c r="P10" s="65"/>
      <c r="Q10" s="65"/>
      <c r="R10" s="32"/>
      <c r="S10" s="32"/>
    </row>
    <row r="11" spans="1:32" ht="15" thickBot="1" x14ac:dyDescent="0.35">
      <c r="A11" s="72"/>
      <c r="B11" s="115">
        <v>44592</v>
      </c>
      <c r="C11" s="115">
        <v>44620</v>
      </c>
      <c r="D11" s="115">
        <v>44651</v>
      </c>
      <c r="E11" s="115">
        <v>44681</v>
      </c>
      <c r="F11" s="115">
        <v>44712</v>
      </c>
      <c r="G11" s="115">
        <v>44742</v>
      </c>
      <c r="H11" s="115">
        <v>44773</v>
      </c>
      <c r="I11" s="115">
        <v>44804</v>
      </c>
      <c r="J11" s="115">
        <v>44834</v>
      </c>
      <c r="K11" s="115">
        <v>44865</v>
      </c>
      <c r="L11" s="115">
        <v>44895</v>
      </c>
      <c r="M11" s="115">
        <v>44926</v>
      </c>
      <c r="N11" s="115" t="s">
        <v>93</v>
      </c>
      <c r="O11" s="72" t="s">
        <v>42</v>
      </c>
      <c r="P11" s="72"/>
      <c r="Q11" s="65"/>
      <c r="S11" s="32"/>
    </row>
    <row r="12" spans="1:32" ht="14.4" x14ac:dyDescent="0.3">
      <c r="A12" s="73" t="s">
        <v>3</v>
      </c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65"/>
      <c r="P12" s="65"/>
      <c r="Q12" s="113"/>
      <c r="S12" s="32"/>
    </row>
    <row r="13" spans="1:32" ht="14.4" x14ac:dyDescent="0.3">
      <c r="A13" s="73" t="s">
        <v>94</v>
      </c>
      <c r="B13" s="67">
        <v>37816.879999999997</v>
      </c>
      <c r="C13" s="67">
        <v>37816.879999999997</v>
      </c>
      <c r="D13" s="67">
        <v>37816.879999999997</v>
      </c>
      <c r="E13" s="116">
        <v>37816.879999999997</v>
      </c>
      <c r="F13" s="67">
        <v>44190.85</v>
      </c>
      <c r="G13" s="67">
        <v>44190.85</v>
      </c>
      <c r="H13" s="67">
        <v>44190.85</v>
      </c>
      <c r="I13" s="67">
        <v>44190.85</v>
      </c>
      <c r="J13" s="67">
        <v>44190.85</v>
      </c>
      <c r="K13" s="67">
        <v>44190.85</v>
      </c>
      <c r="L13" s="67">
        <v>44190.85</v>
      </c>
      <c r="M13" s="67">
        <v>44190.85</v>
      </c>
      <c r="N13" s="67">
        <f>SUM(B13:M13)</f>
        <v>504794.31999999989</v>
      </c>
      <c r="O13" s="74" t="s">
        <v>44</v>
      </c>
      <c r="P13" s="74" t="s">
        <v>5</v>
      </c>
      <c r="Q13" s="112"/>
      <c r="S13" s="32"/>
    </row>
    <row r="14" spans="1:32" ht="14.4" x14ac:dyDescent="0.3">
      <c r="A14" s="73" t="s">
        <v>95</v>
      </c>
      <c r="B14" s="68">
        <v>3110.48</v>
      </c>
      <c r="C14" s="68">
        <v>3110.48</v>
      </c>
      <c r="D14" s="68">
        <v>3110.48</v>
      </c>
      <c r="E14" s="117">
        <v>3110.48</v>
      </c>
      <c r="F14" s="68">
        <v>3634.7449999999999</v>
      </c>
      <c r="G14" s="68">
        <v>3634.7449999999999</v>
      </c>
      <c r="H14" s="68">
        <v>3634.75</v>
      </c>
      <c r="I14" s="68">
        <v>3634.75</v>
      </c>
      <c r="J14" s="68">
        <v>3634.75</v>
      </c>
      <c r="K14" s="68">
        <v>3634.75</v>
      </c>
      <c r="L14" s="68">
        <v>3634.75</v>
      </c>
      <c r="M14" s="68">
        <v>3634.75</v>
      </c>
      <c r="N14" s="68">
        <f>SUM(B14:M14)</f>
        <v>41519.910000000003</v>
      </c>
      <c r="O14" s="75" t="s">
        <v>46</v>
      </c>
      <c r="P14" s="75" t="s">
        <v>47</v>
      </c>
      <c r="Q14" s="112"/>
      <c r="S14" s="32"/>
      <c r="AF14" s="110"/>
    </row>
    <row r="15" spans="1:32" ht="15" thickBot="1" x14ac:dyDescent="0.35">
      <c r="A15" s="73" t="s">
        <v>48</v>
      </c>
      <c r="B15" s="70">
        <f>SUM(B13:B14)</f>
        <v>40927.360000000001</v>
      </c>
      <c r="C15" s="70">
        <f t="shared" ref="C15:M15" si="1">SUM(C13:C14)</f>
        <v>40927.360000000001</v>
      </c>
      <c r="D15" s="70">
        <f t="shared" si="1"/>
        <v>40927.360000000001</v>
      </c>
      <c r="E15" s="118">
        <f t="shared" si="1"/>
        <v>40927.360000000001</v>
      </c>
      <c r="F15" s="70">
        <f t="shared" si="1"/>
        <v>47825.595000000001</v>
      </c>
      <c r="G15" s="70">
        <f t="shared" si="1"/>
        <v>47825.595000000001</v>
      </c>
      <c r="H15" s="70">
        <f t="shared" si="1"/>
        <v>47825.599999999999</v>
      </c>
      <c r="I15" s="70">
        <f t="shared" si="1"/>
        <v>47825.599999999999</v>
      </c>
      <c r="J15" s="70">
        <f t="shared" si="1"/>
        <v>47825.599999999999</v>
      </c>
      <c r="K15" s="70">
        <f t="shared" si="1"/>
        <v>47825.599999999999</v>
      </c>
      <c r="L15" s="70">
        <f t="shared" si="1"/>
        <v>47825.599999999999</v>
      </c>
      <c r="M15" s="70">
        <f t="shared" si="1"/>
        <v>47825.599999999999</v>
      </c>
      <c r="N15" s="70">
        <f>SUM(N13:N14)</f>
        <v>546314.22999999986</v>
      </c>
      <c r="O15" s="76" t="s">
        <v>42</v>
      </c>
      <c r="P15" s="76" t="s">
        <v>42</v>
      </c>
      <c r="Q15" s="65"/>
      <c r="S15" s="32"/>
    </row>
    <row r="16" spans="1:32" ht="15" thickTop="1" x14ac:dyDescent="0.3">
      <c r="A16" s="73"/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77">
        <v>0</v>
      </c>
      <c r="O16" s="64" t="s">
        <v>49</v>
      </c>
      <c r="P16" s="64" t="s">
        <v>49</v>
      </c>
      <c r="Q16" s="65"/>
      <c r="S16" s="32"/>
    </row>
    <row r="17" spans="1:19" ht="14.4" x14ac:dyDescent="0.3">
      <c r="A17" s="73" t="s">
        <v>82</v>
      </c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4" t="s">
        <v>50</v>
      </c>
      <c r="P17" s="64" t="s">
        <v>50</v>
      </c>
      <c r="Q17" s="65"/>
      <c r="R17" s="32"/>
      <c r="S17" s="32"/>
    </row>
    <row r="18" spans="1:19" ht="14.4" x14ac:dyDescent="0.3">
      <c r="A18" s="73" t="s">
        <v>73</v>
      </c>
      <c r="B18" s="67">
        <f>B15*$D$35</f>
        <v>31078.829716756911</v>
      </c>
      <c r="C18" s="67">
        <f>C15*$D$35</f>
        <v>31078.829716756911</v>
      </c>
      <c r="D18" s="67">
        <f t="shared" ref="D18:M18" si="2">D15*$D$35</f>
        <v>31078.829716756911</v>
      </c>
      <c r="E18" s="116">
        <f t="shared" si="2"/>
        <v>31078.829716756911</v>
      </c>
      <c r="F18" s="67">
        <f>F15*$D$35</f>
        <v>36317.112149612898</v>
      </c>
      <c r="G18" s="67">
        <f t="shared" si="2"/>
        <v>36317.112149612898</v>
      </c>
      <c r="H18" s="67">
        <f t="shared" si="2"/>
        <v>36317.115946440943</v>
      </c>
      <c r="I18" s="67">
        <f t="shared" si="2"/>
        <v>36317.115946440943</v>
      </c>
      <c r="J18" s="67">
        <f t="shared" si="2"/>
        <v>36317.115946440943</v>
      </c>
      <c r="K18" s="67">
        <f t="shared" si="2"/>
        <v>36317.115946440943</v>
      </c>
      <c r="L18" s="67">
        <f t="shared" si="2"/>
        <v>36317.115946440943</v>
      </c>
      <c r="M18" s="67">
        <f t="shared" si="2"/>
        <v>36317.115946440943</v>
      </c>
      <c r="N18" s="67">
        <f>SUM(B18:M18)</f>
        <v>414852.23884489917</v>
      </c>
      <c r="O18" s="66">
        <f>N20*D35</f>
        <v>414852.23884489911</v>
      </c>
      <c r="P18" s="67">
        <f>O18-N13</f>
        <v>-89942.081155100779</v>
      </c>
      <c r="Q18" s="78">
        <f>O18/N20</f>
        <v>0.75936561060270957</v>
      </c>
      <c r="R18" s="32"/>
      <c r="S18" s="32"/>
    </row>
    <row r="19" spans="1:19" ht="14.4" x14ac:dyDescent="0.3">
      <c r="A19" s="73" t="s">
        <v>74</v>
      </c>
      <c r="B19" s="68">
        <f>B15*$D$36</f>
        <v>9848.5302832430843</v>
      </c>
      <c r="C19" s="68">
        <f t="shared" ref="C19:M19" si="3">C15*$D$36</f>
        <v>9848.5302832430843</v>
      </c>
      <c r="D19" s="68">
        <f t="shared" si="3"/>
        <v>9848.5302832430843</v>
      </c>
      <c r="E19" s="117">
        <f t="shared" si="3"/>
        <v>9848.5302832430843</v>
      </c>
      <c r="F19" s="68">
        <f t="shared" si="3"/>
        <v>11508.482850387103</v>
      </c>
      <c r="G19" s="68">
        <f t="shared" si="3"/>
        <v>11508.482850387103</v>
      </c>
      <c r="H19" s="68">
        <f t="shared" si="3"/>
        <v>11508.484053559048</v>
      </c>
      <c r="I19" s="68">
        <f t="shared" si="3"/>
        <v>11508.484053559048</v>
      </c>
      <c r="J19" s="68">
        <f t="shared" si="3"/>
        <v>11508.484053559048</v>
      </c>
      <c r="K19" s="68">
        <f t="shared" si="3"/>
        <v>11508.484053559048</v>
      </c>
      <c r="L19" s="68">
        <f t="shared" si="3"/>
        <v>11508.484053559048</v>
      </c>
      <c r="M19" s="68">
        <f t="shared" si="3"/>
        <v>11508.484053559048</v>
      </c>
      <c r="N19" s="68">
        <f>SUM(B19:M19)</f>
        <v>131461.99115510084</v>
      </c>
      <c r="O19" s="68">
        <f>N20*D36</f>
        <v>131461.99115510084</v>
      </c>
      <c r="P19" s="68">
        <f>O19-N14</f>
        <v>89942.081155100837</v>
      </c>
      <c r="Q19" s="78">
        <f>O19/N20</f>
        <v>0.24063438939729034</v>
      </c>
      <c r="R19" s="32"/>
      <c r="S19" s="32"/>
    </row>
    <row r="20" spans="1:19" ht="15" thickBot="1" x14ac:dyDescent="0.35">
      <c r="A20" s="73" t="s">
        <v>48</v>
      </c>
      <c r="B20" s="70">
        <f>SUM(B18:B19)</f>
        <v>40927.359999999993</v>
      </c>
      <c r="C20" s="70">
        <f t="shared" ref="C20:N20" si="4">SUM(C18:C19)</f>
        <v>40927.359999999993</v>
      </c>
      <c r="D20" s="70">
        <f>SUM(D18:D19)</f>
        <v>40927.359999999993</v>
      </c>
      <c r="E20" s="118">
        <f t="shared" si="4"/>
        <v>40927.359999999993</v>
      </c>
      <c r="F20" s="70">
        <f t="shared" si="4"/>
        <v>47825.595000000001</v>
      </c>
      <c r="G20" s="70">
        <f t="shared" si="4"/>
        <v>47825.595000000001</v>
      </c>
      <c r="H20" s="70">
        <f>SUM(H18:H19)</f>
        <v>47825.599999999991</v>
      </c>
      <c r="I20" s="70">
        <f t="shared" si="4"/>
        <v>47825.599999999991</v>
      </c>
      <c r="J20" s="70">
        <f>SUM(J18:J19)</f>
        <v>47825.599999999991</v>
      </c>
      <c r="K20" s="70">
        <f t="shared" si="4"/>
        <v>47825.599999999991</v>
      </c>
      <c r="L20" s="70">
        <f>SUM(L18:L19)</f>
        <v>47825.599999999991</v>
      </c>
      <c r="M20" s="70">
        <f t="shared" si="4"/>
        <v>47825.599999999991</v>
      </c>
      <c r="N20" s="70">
        <f t="shared" si="4"/>
        <v>546314.23</v>
      </c>
      <c r="O20" s="69">
        <f>SUM(O18:O19)</f>
        <v>546314.23</v>
      </c>
      <c r="P20" s="69">
        <f>SUM(P18:P19)</f>
        <v>0</v>
      </c>
      <c r="Q20" s="65"/>
      <c r="R20" s="32"/>
      <c r="S20" s="32"/>
    </row>
    <row r="21" spans="1:19" ht="15" thickTop="1" x14ac:dyDescent="0.3">
      <c r="A21" s="37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41"/>
      <c r="O21" s="34"/>
      <c r="P21" s="34"/>
      <c r="Q21" s="34"/>
      <c r="R21" s="32"/>
      <c r="S21" s="32"/>
    </row>
    <row r="22" spans="1:19" ht="14.4" outlineLevel="1" x14ac:dyDescent="0.3">
      <c r="A22" s="37" t="s">
        <v>81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48"/>
      <c r="P22" s="35"/>
      <c r="Q22" s="34"/>
      <c r="R22" s="32"/>
      <c r="S22" s="32"/>
    </row>
    <row r="23" spans="1:19" ht="14.4" outlineLevel="1" x14ac:dyDescent="0.3">
      <c r="A23" s="37" t="s">
        <v>73</v>
      </c>
      <c r="B23" s="119">
        <f>$F$18</f>
        <v>36317.112149612898</v>
      </c>
      <c r="C23" s="119">
        <f t="shared" ref="C23:M23" si="5">$F$18</f>
        <v>36317.112149612898</v>
      </c>
      <c r="D23" s="119">
        <f t="shared" si="5"/>
        <v>36317.112149612898</v>
      </c>
      <c r="E23" s="119">
        <f t="shared" si="5"/>
        <v>36317.112149612898</v>
      </c>
      <c r="F23" s="119">
        <f t="shared" si="5"/>
        <v>36317.112149612898</v>
      </c>
      <c r="G23" s="119">
        <f t="shared" si="5"/>
        <v>36317.112149612898</v>
      </c>
      <c r="H23" s="119">
        <f t="shared" si="5"/>
        <v>36317.112149612898</v>
      </c>
      <c r="I23" s="119">
        <f t="shared" si="5"/>
        <v>36317.112149612898</v>
      </c>
      <c r="J23" s="119">
        <f t="shared" si="5"/>
        <v>36317.112149612898</v>
      </c>
      <c r="K23" s="119">
        <f t="shared" si="5"/>
        <v>36317.112149612898</v>
      </c>
      <c r="L23" s="119">
        <f t="shared" si="5"/>
        <v>36317.112149612898</v>
      </c>
      <c r="M23" s="119">
        <f t="shared" si="5"/>
        <v>36317.112149612898</v>
      </c>
      <c r="N23" s="119">
        <f>SUM(B23:M23)</f>
        <v>435805.34579535486</v>
      </c>
    </row>
    <row r="24" spans="1:19" ht="14.4" outlineLevel="1" x14ac:dyDescent="0.3">
      <c r="A24" s="37" t="s">
        <v>74</v>
      </c>
      <c r="B24" s="36">
        <f>$F$19</f>
        <v>11508.482850387103</v>
      </c>
      <c r="C24" s="36">
        <f t="shared" ref="C24:M24" si="6">$F$19</f>
        <v>11508.482850387103</v>
      </c>
      <c r="D24" s="36">
        <f t="shared" si="6"/>
        <v>11508.482850387103</v>
      </c>
      <c r="E24" s="36">
        <f t="shared" si="6"/>
        <v>11508.482850387103</v>
      </c>
      <c r="F24" s="36">
        <f t="shared" si="6"/>
        <v>11508.482850387103</v>
      </c>
      <c r="G24" s="36">
        <f t="shared" si="6"/>
        <v>11508.482850387103</v>
      </c>
      <c r="H24" s="36">
        <f t="shared" si="6"/>
        <v>11508.482850387103</v>
      </c>
      <c r="I24" s="36">
        <f t="shared" si="6"/>
        <v>11508.482850387103</v>
      </c>
      <c r="J24" s="36">
        <f t="shared" si="6"/>
        <v>11508.482850387103</v>
      </c>
      <c r="K24" s="36">
        <f t="shared" si="6"/>
        <v>11508.482850387103</v>
      </c>
      <c r="L24" s="36">
        <f t="shared" si="6"/>
        <v>11508.482850387103</v>
      </c>
      <c r="M24" s="36">
        <f t="shared" si="6"/>
        <v>11508.482850387103</v>
      </c>
      <c r="N24" s="36">
        <f>SUM(B24:M24)</f>
        <v>138101.79420464527</v>
      </c>
    </row>
    <row r="25" spans="1:19" ht="15" outlineLevel="1" thickBot="1" x14ac:dyDescent="0.35">
      <c r="A25" s="37" t="s">
        <v>48</v>
      </c>
      <c r="B25" s="120">
        <f>SUM(B23:B24)</f>
        <v>47825.595000000001</v>
      </c>
      <c r="C25" s="120">
        <f t="shared" ref="C25" si="7">SUM(C23:C24)</f>
        <v>47825.595000000001</v>
      </c>
      <c r="D25" s="120">
        <f>SUM(D23:D24)</f>
        <v>47825.595000000001</v>
      </c>
      <c r="E25" s="120">
        <f t="shared" ref="E25:G25" si="8">SUM(E23:E24)</f>
        <v>47825.595000000001</v>
      </c>
      <c r="F25" s="120">
        <f t="shared" si="8"/>
        <v>47825.595000000001</v>
      </c>
      <c r="G25" s="120">
        <f t="shared" si="8"/>
        <v>47825.595000000001</v>
      </c>
      <c r="H25" s="120">
        <f>SUM(H23:H24)</f>
        <v>47825.595000000001</v>
      </c>
      <c r="I25" s="120">
        <f t="shared" ref="I25" si="9">SUM(I23:I24)</f>
        <v>47825.595000000001</v>
      </c>
      <c r="J25" s="120">
        <f>SUM(J23:J24)</f>
        <v>47825.595000000001</v>
      </c>
      <c r="K25" s="120">
        <f t="shared" ref="K25" si="10">SUM(K23:K24)</f>
        <v>47825.595000000001</v>
      </c>
      <c r="L25" s="120">
        <f>SUM(L23:L24)</f>
        <v>47825.595000000001</v>
      </c>
      <c r="M25" s="120">
        <f t="shared" ref="M25:N25" si="11">SUM(M23:M24)</f>
        <v>47825.595000000001</v>
      </c>
      <c r="N25" s="120">
        <f t="shared" si="11"/>
        <v>573907.14000000013</v>
      </c>
    </row>
    <row r="26" spans="1:19" ht="15" outlineLevel="1" thickTop="1" x14ac:dyDescent="0.3">
      <c r="A26" s="37"/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34"/>
      <c r="R26" s="32"/>
      <c r="S26" s="32"/>
    </row>
    <row r="27" spans="1:19" ht="14.4" outlineLevel="1" x14ac:dyDescent="0.3">
      <c r="A27" s="37" t="s">
        <v>51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</row>
    <row r="28" spans="1:19" ht="14.4" outlineLevel="1" x14ac:dyDescent="0.3">
      <c r="A28" s="37" t="s">
        <v>43</v>
      </c>
      <c r="B28" s="119">
        <f>B23-B18</f>
        <v>5238.2824328559873</v>
      </c>
      <c r="C28" s="119">
        <f t="shared" ref="C28:M28" si="12">C23-C18</f>
        <v>5238.2824328559873</v>
      </c>
      <c r="D28" s="119">
        <f t="shared" si="12"/>
        <v>5238.2824328559873</v>
      </c>
      <c r="E28" s="119">
        <f t="shared" si="12"/>
        <v>5238.2824328559873</v>
      </c>
      <c r="F28" s="119">
        <f t="shared" si="12"/>
        <v>0</v>
      </c>
      <c r="G28" s="119">
        <f t="shared" si="12"/>
        <v>0</v>
      </c>
      <c r="H28" s="119">
        <f t="shared" si="12"/>
        <v>-3.7968280448694713E-3</v>
      </c>
      <c r="I28" s="119">
        <f t="shared" si="12"/>
        <v>-3.7968280448694713E-3</v>
      </c>
      <c r="J28" s="119">
        <f t="shared" si="12"/>
        <v>-3.7968280448694713E-3</v>
      </c>
      <c r="K28" s="119">
        <f t="shared" si="12"/>
        <v>-3.7968280448694713E-3</v>
      </c>
      <c r="L28" s="119">
        <f t="shared" si="12"/>
        <v>-3.7968280448694713E-3</v>
      </c>
      <c r="M28" s="119">
        <f t="shared" si="12"/>
        <v>-3.7968280448694713E-3</v>
      </c>
      <c r="N28" s="119">
        <f>SUM(B28:M28)</f>
        <v>20953.10695045568</v>
      </c>
    </row>
    <row r="29" spans="1:19" ht="14.4" outlineLevel="1" x14ac:dyDescent="0.3">
      <c r="A29" s="37" t="s">
        <v>45</v>
      </c>
      <c r="B29" s="36">
        <f>B24-B19</f>
        <v>1659.9525671440188</v>
      </c>
      <c r="C29" s="36">
        <f t="shared" ref="C29:M29" si="13">C24-C19</f>
        <v>1659.9525671440188</v>
      </c>
      <c r="D29" s="36">
        <f t="shared" si="13"/>
        <v>1659.9525671440188</v>
      </c>
      <c r="E29" s="36">
        <f t="shared" si="13"/>
        <v>1659.9525671440188</v>
      </c>
      <c r="F29" s="36">
        <f t="shared" si="13"/>
        <v>0</v>
      </c>
      <c r="G29" s="36">
        <f t="shared" si="13"/>
        <v>0</v>
      </c>
      <c r="H29" s="36">
        <f t="shared" si="13"/>
        <v>-1.2031719452352263E-3</v>
      </c>
      <c r="I29" s="36">
        <f t="shared" si="13"/>
        <v>-1.2031719452352263E-3</v>
      </c>
      <c r="J29" s="36">
        <f t="shared" si="13"/>
        <v>-1.2031719452352263E-3</v>
      </c>
      <c r="K29" s="36">
        <f t="shared" si="13"/>
        <v>-1.2031719452352263E-3</v>
      </c>
      <c r="L29" s="36">
        <f t="shared" si="13"/>
        <v>-1.2031719452352263E-3</v>
      </c>
      <c r="M29" s="36">
        <f t="shared" si="13"/>
        <v>-1.2031719452352263E-3</v>
      </c>
      <c r="N29" s="36">
        <f>SUM(B29:M29)</f>
        <v>6639.8030495444036</v>
      </c>
    </row>
    <row r="30" spans="1:19" ht="15" outlineLevel="1" thickBot="1" x14ac:dyDescent="0.35">
      <c r="A30" s="37" t="s">
        <v>48</v>
      </c>
      <c r="B30" s="120">
        <f t="shared" ref="B30:N30" si="14">SUM(B28:B29)</f>
        <v>6898.235000000006</v>
      </c>
      <c r="C30" s="120">
        <f t="shared" si="14"/>
        <v>6898.235000000006</v>
      </c>
      <c r="D30" s="120">
        <f t="shared" si="14"/>
        <v>6898.235000000006</v>
      </c>
      <c r="E30" s="120">
        <f t="shared" si="14"/>
        <v>6898.235000000006</v>
      </c>
      <c r="F30" s="120">
        <f>SUM(F28:F29)</f>
        <v>0</v>
      </c>
      <c r="G30" s="120">
        <f t="shared" si="14"/>
        <v>0</v>
      </c>
      <c r="H30" s="120">
        <f>SUM(H28:H29)</f>
        <v>-4.9999999901046976E-3</v>
      </c>
      <c r="I30" s="120">
        <f t="shared" si="14"/>
        <v>-4.9999999901046976E-3</v>
      </c>
      <c r="J30" s="120">
        <f t="shared" si="14"/>
        <v>-4.9999999901046976E-3</v>
      </c>
      <c r="K30" s="120">
        <f t="shared" si="14"/>
        <v>-4.9999999901046976E-3</v>
      </c>
      <c r="L30" s="120">
        <f t="shared" si="14"/>
        <v>-4.9999999901046976E-3</v>
      </c>
      <c r="M30" s="120">
        <f t="shared" si="14"/>
        <v>-4.9999999901046976E-3</v>
      </c>
      <c r="N30" s="120">
        <f t="shared" si="14"/>
        <v>27592.910000000084</v>
      </c>
    </row>
    <row r="31" spans="1:19" ht="15" thickTop="1" x14ac:dyDescent="0.3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8"/>
      <c r="O31" s="38"/>
      <c r="P31" s="38"/>
      <c r="Q31" s="34"/>
      <c r="R31" s="32"/>
      <c r="S31" s="32"/>
    </row>
    <row r="32" spans="1:19" ht="14.4" x14ac:dyDescent="0.3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9"/>
      <c r="O32" s="39"/>
      <c r="P32" s="39"/>
      <c r="Q32" s="123"/>
      <c r="R32" s="32"/>
      <c r="S32" s="32"/>
    </row>
    <row r="33" spans="1:19" ht="14.4" x14ac:dyDescent="0.3">
      <c r="A33" s="37"/>
      <c r="B33" s="39" t="s">
        <v>52</v>
      </c>
      <c r="C33" s="39" t="s">
        <v>53</v>
      </c>
      <c r="D33" s="39" t="s">
        <v>54</v>
      </c>
      <c r="E33" s="39" t="s">
        <v>55</v>
      </c>
      <c r="F33" s="37"/>
      <c r="G33" s="37"/>
      <c r="H33" s="37"/>
      <c r="I33" s="37"/>
      <c r="J33" s="37"/>
      <c r="K33" s="37"/>
      <c r="L33" s="37"/>
      <c r="M33" s="37"/>
      <c r="N33" s="39"/>
      <c r="O33" s="39"/>
      <c r="P33" s="39"/>
      <c r="Q33" s="123"/>
      <c r="R33" s="32"/>
      <c r="S33" s="32"/>
    </row>
    <row r="34" spans="1:19" ht="14.4" x14ac:dyDescent="0.3">
      <c r="A34" s="37"/>
      <c r="B34" s="40" t="s">
        <v>57</v>
      </c>
      <c r="C34" s="40" t="s">
        <v>58</v>
      </c>
      <c r="D34" s="40" t="s">
        <v>59</v>
      </c>
      <c r="E34" s="40" t="s">
        <v>42</v>
      </c>
      <c r="F34" s="40" t="s">
        <v>5</v>
      </c>
      <c r="G34" s="37"/>
      <c r="H34" s="37"/>
      <c r="I34" s="37"/>
      <c r="J34" s="37"/>
      <c r="K34" s="37"/>
      <c r="L34" s="37"/>
      <c r="M34" s="37"/>
      <c r="N34" s="39"/>
      <c r="O34" s="39"/>
      <c r="P34" s="39"/>
      <c r="Q34" s="123"/>
      <c r="R34" s="32"/>
      <c r="S34" s="32"/>
    </row>
    <row r="35" spans="1:19" ht="14.4" x14ac:dyDescent="0.3">
      <c r="A35" s="37" t="s">
        <v>60</v>
      </c>
      <c r="B35" s="121">
        <f>'CE Allocation'!D7</f>
        <v>0.9187312247979722</v>
      </c>
      <c r="C35" s="121">
        <f>'Director''s Fees'!O8</f>
        <v>0.59999999640744706</v>
      </c>
      <c r="D35" s="121">
        <f>AVERAGE(B35:C35)</f>
        <v>0.75936561060270957</v>
      </c>
      <c r="E35" s="121">
        <f>N13/N15</f>
        <v>0.92399994779561212</v>
      </c>
      <c r="F35" s="121">
        <f>D35-E35</f>
        <v>-0.16463433719290255</v>
      </c>
      <c r="G35" s="37"/>
      <c r="H35" s="37"/>
      <c r="I35" s="37"/>
      <c r="J35" s="37"/>
      <c r="K35" s="37"/>
      <c r="L35" s="37"/>
      <c r="M35" s="37"/>
      <c r="N35" s="39"/>
      <c r="O35" s="39"/>
      <c r="P35" s="39"/>
      <c r="Q35" s="123"/>
      <c r="R35" s="32"/>
      <c r="S35" s="32"/>
    </row>
    <row r="36" spans="1:19" ht="14.4" x14ac:dyDescent="0.3">
      <c r="A36" s="37" t="s">
        <v>61</v>
      </c>
      <c r="B36" s="121">
        <f>'CE Allocation'!E7</f>
        <v>8.1268775202027688E-2</v>
      </c>
      <c r="C36" s="121">
        <f>SUM('Director''s Fees'!O10:O17)</f>
        <v>0.400000003592553</v>
      </c>
      <c r="D36" s="121">
        <f>AVERAGE(B36:C36)</f>
        <v>0.24063438939729034</v>
      </c>
      <c r="E36" s="121">
        <f>N14/N15</f>
        <v>7.6000052204387963E-2</v>
      </c>
      <c r="F36" s="121">
        <f>D36-E36</f>
        <v>0.16463433719290238</v>
      </c>
      <c r="G36" s="37"/>
      <c r="H36" s="37"/>
      <c r="I36" s="37"/>
      <c r="J36" s="37"/>
      <c r="K36" s="37"/>
      <c r="L36" s="37"/>
      <c r="M36" s="37"/>
      <c r="N36" s="124"/>
      <c r="O36" s="124"/>
      <c r="P36" s="124"/>
      <c r="Q36" s="123"/>
      <c r="R36" s="32"/>
      <c r="S36" s="32"/>
    </row>
    <row r="37" spans="1:19" ht="15" thickBot="1" x14ac:dyDescent="0.35">
      <c r="A37" s="37" t="s">
        <v>56</v>
      </c>
      <c r="B37" s="122">
        <f>SUM(B35:B36)</f>
        <v>0.99999999999999989</v>
      </c>
      <c r="C37" s="122">
        <f>SUM(C35:C36)</f>
        <v>1</v>
      </c>
      <c r="D37" s="122">
        <f>SUM(D35:D36)</f>
        <v>0.99999999999999989</v>
      </c>
      <c r="E37" s="122">
        <f>SUM(E35:E36)</f>
        <v>1</v>
      </c>
      <c r="F37" s="122">
        <f>SUM(F35:F36)</f>
        <v>0</v>
      </c>
      <c r="G37" s="37"/>
      <c r="H37" s="37"/>
      <c r="I37" s="37"/>
      <c r="J37" s="37"/>
      <c r="K37" s="37"/>
      <c r="L37" s="37"/>
      <c r="M37" s="37"/>
      <c r="N37" s="123"/>
      <c r="O37" s="124"/>
      <c r="P37" s="123"/>
      <c r="Q37" s="123"/>
      <c r="R37" s="32"/>
      <c r="S37" s="32"/>
    </row>
    <row r="38" spans="1:19" ht="15" thickTop="1" x14ac:dyDescent="0.3">
      <c r="A38" s="37"/>
      <c r="B38" s="37"/>
      <c r="C38" s="37"/>
      <c r="D38" s="37"/>
      <c r="E38" s="37"/>
      <c r="F38" s="37"/>
      <c r="G38" s="37"/>
      <c r="H38" s="37"/>
      <c r="I38" s="37"/>
      <c r="J38" s="37" t="s">
        <v>77</v>
      </c>
      <c r="K38" s="37"/>
      <c r="L38" s="37"/>
      <c r="M38" s="37"/>
      <c r="N38" s="123"/>
      <c r="O38" s="123"/>
      <c r="P38" s="123"/>
      <c r="Q38" s="123"/>
      <c r="R38" s="32"/>
      <c r="S38" s="32"/>
    </row>
    <row r="39" spans="1:19" ht="14.4" x14ac:dyDescent="0.3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123"/>
      <c r="O39" s="123"/>
      <c r="P39" s="123"/>
      <c r="Q39" s="125"/>
      <c r="R39" s="32"/>
      <c r="S39" s="32"/>
    </row>
    <row r="40" spans="1:19" ht="14.4" x14ac:dyDescent="0.3">
      <c r="A40" s="32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123"/>
      <c r="O40" s="123"/>
      <c r="P40" s="123"/>
      <c r="Q40" s="125"/>
      <c r="R40" s="32"/>
      <c r="S40" s="32"/>
    </row>
    <row r="41" spans="1:19" ht="14.4" x14ac:dyDescent="0.3">
      <c r="A41" s="32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2"/>
      <c r="R41" s="32"/>
      <c r="S41" s="32"/>
    </row>
    <row r="42" spans="1:19" ht="14.4" x14ac:dyDescent="0.3">
      <c r="A42" s="32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2"/>
      <c r="R42" s="32"/>
      <c r="S42" s="32"/>
    </row>
    <row r="43" spans="1:19" ht="14.4" x14ac:dyDescent="0.3">
      <c r="A43" s="32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2"/>
      <c r="R43" s="32"/>
      <c r="S43" s="32"/>
    </row>
    <row r="44" spans="1:19" ht="14.4" x14ac:dyDescent="0.3">
      <c r="A44" s="32"/>
      <c r="B44" s="34"/>
      <c r="C44" s="34"/>
      <c r="D44" s="34"/>
      <c r="E44" s="34"/>
      <c r="F44" s="34" t="s">
        <v>76</v>
      </c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2"/>
      <c r="R44" s="32"/>
      <c r="S44" s="32"/>
    </row>
  </sheetData>
  <printOptions horizontalCentered="1"/>
  <pageMargins left="0.45" right="0.45" top="0.75" bottom="0.75" header="0.3" footer="0.3"/>
  <pageSetup scale="64" orientation="landscape" r:id="rId1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activeCell="I21" sqref="I21"/>
    </sheetView>
  </sheetViews>
  <sheetFormatPr defaultColWidth="8.88671875" defaultRowHeight="12.75" customHeight="1" x14ac:dyDescent="0.25"/>
  <cols>
    <col min="1" max="1" width="15.88671875" bestFit="1" customWidth="1"/>
    <col min="2" max="2" width="13.33203125" bestFit="1" customWidth="1"/>
    <col min="3" max="4" width="14" bestFit="1" customWidth="1"/>
    <col min="5" max="5" width="13.33203125" bestFit="1" customWidth="1"/>
    <col min="6" max="6" width="14" bestFit="1" customWidth="1"/>
    <col min="7" max="7" width="9.88671875" bestFit="1" customWidth="1"/>
    <col min="8" max="12" width="8.88671875" customWidth="1"/>
  </cols>
  <sheetData>
    <row r="1" spans="1:8" ht="14.4" x14ac:dyDescent="0.3">
      <c r="A1" s="33" t="s">
        <v>31</v>
      </c>
      <c r="B1" s="34"/>
      <c r="C1" s="34"/>
      <c r="D1" s="34"/>
      <c r="E1" s="34"/>
      <c r="F1" s="34"/>
      <c r="G1" s="32"/>
    </row>
    <row r="2" spans="1:8" ht="14.4" x14ac:dyDescent="0.3">
      <c r="A2" s="126" t="s">
        <v>96</v>
      </c>
      <c r="G2" s="32"/>
    </row>
    <row r="3" spans="1:8" ht="14.4" x14ac:dyDescent="0.3">
      <c r="A3" s="32"/>
      <c r="B3" s="44" t="s">
        <v>66</v>
      </c>
      <c r="C3" s="44" t="s">
        <v>67</v>
      </c>
      <c r="D3" s="44" t="s">
        <v>68</v>
      </c>
      <c r="E3" s="44" t="s">
        <v>69</v>
      </c>
      <c r="F3" s="44" t="s">
        <v>70</v>
      </c>
      <c r="G3" s="32"/>
    </row>
    <row r="4" spans="1:8" ht="14.4" x14ac:dyDescent="0.3">
      <c r="A4" s="32"/>
      <c r="B4" s="43" t="s">
        <v>32</v>
      </c>
      <c r="C4" s="43" t="s">
        <v>33</v>
      </c>
      <c r="D4" s="43" t="s">
        <v>34</v>
      </c>
      <c r="E4" s="43" t="s">
        <v>25</v>
      </c>
      <c r="F4" s="43" t="s">
        <v>10</v>
      </c>
      <c r="G4" s="34"/>
    </row>
    <row r="5" spans="1:8" ht="20.399999999999999" x14ac:dyDescent="0.3">
      <c r="A5" s="32" t="s">
        <v>64</v>
      </c>
      <c r="B5" s="45" t="s">
        <v>63</v>
      </c>
      <c r="C5" s="45" t="s">
        <v>65</v>
      </c>
      <c r="D5" s="46" t="s">
        <v>71</v>
      </c>
      <c r="E5" s="45" t="s">
        <v>28</v>
      </c>
      <c r="F5" s="46" t="s">
        <v>72</v>
      </c>
      <c r="G5" s="34"/>
    </row>
    <row r="6" spans="1:8" ht="14.4" x14ac:dyDescent="0.3">
      <c r="A6" s="32" t="s">
        <v>30</v>
      </c>
      <c r="B6" s="59">
        <v>2199869.85</v>
      </c>
      <c r="C6" s="98">
        <v>27225493.808799997</v>
      </c>
      <c r="D6" s="59">
        <f>SUM(B6:C6)</f>
        <v>29425363.658799998</v>
      </c>
      <c r="E6" s="59">
        <v>2602897.5612000008</v>
      </c>
      <c r="F6" s="59">
        <f>D6+E6</f>
        <v>32028261.219999999</v>
      </c>
      <c r="G6" s="99"/>
      <c r="H6" s="61"/>
    </row>
    <row r="7" spans="1:8" ht="14.4" x14ac:dyDescent="0.3">
      <c r="A7" s="32" t="s">
        <v>17</v>
      </c>
      <c r="B7" s="60">
        <f>B6/$F$6</f>
        <v>6.8685272512586312E-2</v>
      </c>
      <c r="C7" s="60">
        <f>C6/$F$6</f>
        <v>0.85004595228538593</v>
      </c>
      <c r="D7" s="60">
        <f>SUM(B7:C7)</f>
        <v>0.9187312247979722</v>
      </c>
      <c r="E7" s="60">
        <f>E6/$F$6</f>
        <v>8.1268775202027688E-2</v>
      </c>
      <c r="F7" s="60">
        <f>F6/$F$6</f>
        <v>1</v>
      </c>
    </row>
    <row r="8" spans="1:8" ht="14.4" x14ac:dyDescent="0.3">
      <c r="A8" s="32"/>
      <c r="B8" s="34"/>
      <c r="C8" s="34"/>
      <c r="D8" s="34"/>
      <c r="E8" s="34"/>
      <c r="F8" s="34"/>
    </row>
    <row r="9" spans="1:8" ht="14.4" x14ac:dyDescent="0.3">
      <c r="A9" s="32"/>
      <c r="B9" s="34"/>
      <c r="C9" s="34"/>
      <c r="D9" s="34"/>
      <c r="E9" s="34"/>
      <c r="F9" s="34"/>
      <c r="G9" s="34"/>
    </row>
    <row r="10" spans="1:8" ht="14.4" x14ac:dyDescent="0.3">
      <c r="G10" s="34"/>
    </row>
    <row r="21" spans="1:7" ht="14.4" x14ac:dyDescent="0.3">
      <c r="A21" s="32"/>
    </row>
    <row r="22" spans="1:7" ht="14.4" x14ac:dyDescent="0.3">
      <c r="A22" s="32"/>
    </row>
    <row r="23" spans="1:7" ht="14.4" x14ac:dyDescent="0.3">
      <c r="A23" s="32"/>
    </row>
    <row r="24" spans="1:7" ht="14.4" x14ac:dyDescent="0.3">
      <c r="A24" s="32"/>
    </row>
    <row r="25" spans="1:7" ht="14.4" x14ac:dyDescent="0.3">
      <c r="A25" s="32"/>
      <c r="B25" s="32"/>
      <c r="C25" s="32"/>
      <c r="D25" s="32"/>
      <c r="E25" s="32"/>
      <c r="F25" s="32"/>
      <c r="G25" s="32"/>
    </row>
    <row r="26" spans="1:7" ht="14.4" x14ac:dyDescent="0.3">
      <c r="A26" s="32"/>
      <c r="B26" s="32"/>
      <c r="C26" s="32"/>
      <c r="D26" s="32"/>
      <c r="E26" s="32"/>
      <c r="F26" s="32"/>
      <c r="G26" s="32"/>
    </row>
    <row r="27" spans="1:7" ht="14.4" x14ac:dyDescent="0.3">
      <c r="A27" s="32"/>
      <c r="B27" s="32"/>
      <c r="C27" s="32"/>
      <c r="D27" s="32"/>
      <c r="E27" s="32"/>
      <c r="F27" s="32"/>
      <c r="G27" s="32"/>
    </row>
    <row r="28" spans="1:7" ht="14.4" x14ac:dyDescent="0.3">
      <c r="A28" s="32"/>
      <c r="B28" s="32"/>
      <c r="C28" s="32"/>
      <c r="D28" s="32"/>
      <c r="E28" s="32"/>
      <c r="F28" s="32"/>
      <c r="G28" s="32"/>
    </row>
    <row r="29" spans="1:7" ht="14.4" x14ac:dyDescent="0.3">
      <c r="A29" s="32"/>
      <c r="B29" s="32"/>
      <c r="C29" s="32"/>
      <c r="D29" s="32"/>
      <c r="E29" s="32"/>
      <c r="F29" s="32"/>
      <c r="G29" s="32"/>
    </row>
    <row r="30" spans="1:7" ht="14.4" x14ac:dyDescent="0.3">
      <c r="A30" s="32"/>
      <c r="B30" s="32"/>
      <c r="C30" s="32"/>
      <c r="D30" s="32"/>
      <c r="E30" s="32"/>
      <c r="F30" s="32"/>
      <c r="G30" s="32"/>
    </row>
    <row r="31" spans="1:7" ht="14.4" x14ac:dyDescent="0.3">
      <c r="A31" s="32"/>
      <c r="B31" s="32"/>
      <c r="C31" s="32"/>
      <c r="D31" s="32"/>
      <c r="E31" s="32"/>
      <c r="F31" s="32"/>
      <c r="G31" s="32"/>
    </row>
    <row r="32" spans="1:7" ht="14.4" x14ac:dyDescent="0.3">
      <c r="A32" s="32"/>
      <c r="B32" s="32"/>
      <c r="C32" s="32"/>
      <c r="D32" s="32"/>
      <c r="E32" s="32"/>
      <c r="F32" s="32"/>
      <c r="G32" s="32"/>
    </row>
    <row r="33" spans="1:7" ht="14.4" x14ac:dyDescent="0.3">
      <c r="A33" s="32"/>
      <c r="B33" s="32"/>
      <c r="C33" s="32"/>
      <c r="D33" s="32"/>
      <c r="E33" s="32"/>
      <c r="F33" s="32" t="s">
        <v>78</v>
      </c>
      <c r="G33" s="32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zoomScaleNormal="100" workbookViewId="0">
      <selection activeCell="Q31" sqref="Q31"/>
    </sheetView>
  </sheetViews>
  <sheetFormatPr defaultRowHeight="12.75" customHeight="1" x14ac:dyDescent="0.25"/>
  <cols>
    <col min="1" max="1" width="20.33203125" bestFit="1" customWidth="1"/>
    <col min="2" max="2" width="1.6640625" customWidth="1"/>
    <col min="3" max="3" width="17.6640625" bestFit="1" customWidth="1"/>
    <col min="4" max="4" width="1.6640625" customWidth="1"/>
    <col min="5" max="5" width="12.33203125" bestFit="1" customWidth="1"/>
    <col min="6" max="6" width="1.6640625" customWidth="1"/>
    <col min="7" max="7" width="12.33203125" bestFit="1" customWidth="1"/>
    <col min="8" max="8" width="1.5546875" customWidth="1"/>
    <col min="9" max="9" width="12.33203125" bestFit="1" customWidth="1"/>
    <col min="10" max="10" width="2.109375" customWidth="1"/>
    <col min="11" max="11" width="12.33203125" bestFit="1" customWidth="1"/>
    <col min="12" max="12" width="1.6640625" customWidth="1"/>
    <col min="13" max="13" width="11.33203125" bestFit="1" customWidth="1"/>
    <col min="14" max="14" width="1.88671875" customWidth="1"/>
    <col min="15" max="15" width="11.33203125" customWidth="1"/>
    <col min="16" max="16" width="9.109375" style="17"/>
    <col min="17" max="17" width="20.33203125" bestFit="1" customWidth="1"/>
    <col min="18" max="18" width="1.6640625" customWidth="1"/>
    <col min="19" max="19" width="17.6640625" bestFit="1" customWidth="1"/>
    <col min="20" max="20" width="1.6640625" customWidth="1"/>
    <col min="21" max="21" width="10.33203125" bestFit="1" customWidth="1"/>
    <col min="22" max="22" width="1.6640625" customWidth="1"/>
    <col min="23" max="23" width="10.33203125" bestFit="1" customWidth="1"/>
    <col min="24" max="24" width="1.5546875" customWidth="1"/>
    <col min="25" max="25" width="12.6640625" customWidth="1"/>
    <col min="26" max="26" width="2.109375" customWidth="1"/>
    <col min="27" max="27" width="9.88671875" bestFit="1" customWidth="1"/>
    <col min="28" max="28" width="1.6640625" customWidth="1"/>
    <col min="29" max="29" width="11.33203125" bestFit="1" customWidth="1"/>
    <col min="30" max="30" width="1.88671875" customWidth="1"/>
    <col min="31" max="31" width="11.33203125" customWidth="1"/>
  </cols>
  <sheetData>
    <row r="1" spans="1:15" ht="15.6" x14ac:dyDescent="0.3">
      <c r="A1" s="97" t="s">
        <v>15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</row>
    <row r="2" spans="1:15" ht="15.6" x14ac:dyDescent="0.3">
      <c r="A2" s="97" t="s">
        <v>87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</row>
    <row r="3" spans="1:15" ht="15.6" x14ac:dyDescent="0.3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</row>
    <row r="4" spans="1:15" ht="13.2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1:15" ht="13.2" x14ac:dyDescent="0.25">
      <c r="A5" s="49"/>
      <c r="B5" s="49"/>
      <c r="C5" s="49" t="s">
        <v>16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 t="s">
        <v>17</v>
      </c>
    </row>
    <row r="6" spans="1:15" ht="15" thickBot="1" x14ac:dyDescent="0.35">
      <c r="A6" s="49"/>
      <c r="B6" s="49"/>
      <c r="C6" s="50" t="s">
        <v>18</v>
      </c>
      <c r="D6" s="81"/>
      <c r="E6" s="82" t="s">
        <v>88</v>
      </c>
      <c r="F6" s="81"/>
      <c r="G6" s="82" t="s">
        <v>89</v>
      </c>
      <c r="H6" s="49"/>
      <c r="I6" s="82" t="s">
        <v>90</v>
      </c>
      <c r="J6" s="83"/>
      <c r="K6" s="82" t="s">
        <v>91</v>
      </c>
      <c r="L6" s="82"/>
      <c r="M6" s="50" t="s">
        <v>19</v>
      </c>
      <c r="N6" s="49"/>
      <c r="O6" s="50" t="s">
        <v>20</v>
      </c>
    </row>
    <row r="7" spans="1:15" ht="14.4" x14ac:dyDescent="0.3">
      <c r="A7" s="17"/>
      <c r="B7" s="17"/>
      <c r="C7" s="17"/>
      <c r="D7" s="17"/>
      <c r="E7" s="17"/>
      <c r="F7" s="17"/>
      <c r="G7" s="17"/>
      <c r="H7" s="17"/>
      <c r="I7" s="83"/>
      <c r="J7" s="83"/>
      <c r="K7" s="83"/>
      <c r="L7" s="83"/>
      <c r="M7" s="17"/>
      <c r="N7" s="17"/>
      <c r="O7" s="17"/>
    </row>
    <row r="8" spans="1:15" ht="14.4" x14ac:dyDescent="0.3">
      <c r="A8" s="17" t="s">
        <v>24</v>
      </c>
      <c r="B8" s="17"/>
      <c r="C8" s="51" t="s">
        <v>27</v>
      </c>
      <c r="D8" s="51"/>
      <c r="E8" s="100">
        <v>180990.6</v>
      </c>
      <c r="F8" s="101"/>
      <c r="G8" s="100">
        <v>168510</v>
      </c>
      <c r="H8" s="102"/>
      <c r="I8" s="100">
        <v>159050</v>
      </c>
      <c r="J8" s="103"/>
      <c r="K8" s="100">
        <v>159498</v>
      </c>
      <c r="L8" s="104"/>
      <c r="M8" s="105">
        <f>SUM(E8:L8)</f>
        <v>668048.6</v>
      </c>
      <c r="N8" s="17"/>
      <c r="O8" s="89">
        <f>M8/M$18</f>
        <v>0.59999999640744706</v>
      </c>
    </row>
    <row r="9" spans="1:15" ht="14.4" x14ac:dyDescent="0.3">
      <c r="A9" s="17"/>
      <c r="B9" s="17"/>
      <c r="C9" s="53"/>
      <c r="D9" s="53"/>
      <c r="E9" s="90"/>
      <c r="F9" s="90"/>
      <c r="G9" s="90"/>
      <c r="H9" s="85"/>
      <c r="I9" s="87"/>
      <c r="J9" s="86"/>
      <c r="K9" s="87"/>
      <c r="L9" s="104"/>
      <c r="M9" s="52"/>
      <c r="N9" s="17"/>
      <c r="O9" s="54"/>
    </row>
    <row r="10" spans="1:15" ht="14.4" x14ac:dyDescent="0.3">
      <c r="A10" s="17" t="s">
        <v>25</v>
      </c>
      <c r="B10" s="17"/>
      <c r="C10" s="51">
        <v>41710250</v>
      </c>
      <c r="D10" s="51"/>
      <c r="E10" s="88">
        <v>0</v>
      </c>
      <c r="F10" s="84"/>
      <c r="G10" s="88">
        <v>0</v>
      </c>
      <c r="H10" s="85"/>
      <c r="I10" s="91">
        <v>0</v>
      </c>
      <c r="J10" s="86"/>
      <c r="K10" s="92">
        <v>0</v>
      </c>
      <c r="L10" s="94"/>
      <c r="M10" s="105">
        <f>SUM(E10:L10)</f>
        <v>0</v>
      </c>
      <c r="N10" s="17"/>
      <c r="O10" s="89">
        <f>M10/M$18</f>
        <v>0</v>
      </c>
    </row>
    <row r="11" spans="1:15" ht="14.4" x14ac:dyDescent="0.3">
      <c r="A11" s="17"/>
      <c r="B11" s="17"/>
      <c r="C11" s="53"/>
      <c r="D11" s="53"/>
      <c r="E11" s="90"/>
      <c r="F11" s="90"/>
      <c r="G11" s="90"/>
      <c r="H11" s="85"/>
      <c r="I11" s="87"/>
      <c r="J11" s="86"/>
      <c r="K11" s="87"/>
      <c r="L11" s="104"/>
      <c r="M11" s="94"/>
      <c r="N11" s="17"/>
      <c r="O11" s="89"/>
    </row>
    <row r="12" spans="1:15" ht="14.4" x14ac:dyDescent="0.3">
      <c r="A12" s="17" t="s">
        <v>21</v>
      </c>
      <c r="B12" s="17"/>
      <c r="C12" s="53">
        <v>149060037</v>
      </c>
      <c r="D12" s="53"/>
      <c r="E12" s="100">
        <v>60330.2</v>
      </c>
      <c r="F12" s="108"/>
      <c r="G12" s="100">
        <v>56170</v>
      </c>
      <c r="H12" s="102"/>
      <c r="I12" s="100">
        <v>53016.67</v>
      </c>
      <c r="J12" s="103"/>
      <c r="K12" s="100">
        <v>53166</v>
      </c>
      <c r="L12" s="104"/>
      <c r="M12" s="94">
        <f>SUM(E12:K12)</f>
        <v>222682.87</v>
      </c>
      <c r="N12" s="17"/>
      <c r="O12" s="89">
        <f>M12/M$18</f>
        <v>0.2000000017962765</v>
      </c>
    </row>
    <row r="13" spans="1:15" ht="14.4" x14ac:dyDescent="0.3">
      <c r="A13" s="17"/>
      <c r="B13" s="17"/>
      <c r="C13" s="53"/>
      <c r="D13" s="53"/>
      <c r="E13" s="90"/>
      <c r="F13" s="90"/>
      <c r="G13" s="90"/>
      <c r="H13" s="85"/>
      <c r="I13" s="87"/>
      <c r="J13" s="86"/>
      <c r="K13" s="87"/>
      <c r="L13" s="104"/>
      <c r="M13" s="94"/>
      <c r="N13" s="17"/>
      <c r="O13" s="89"/>
    </row>
    <row r="14" spans="1:15" ht="14.4" x14ac:dyDescent="0.3">
      <c r="A14" s="17" t="s">
        <v>22</v>
      </c>
      <c r="B14" s="17"/>
      <c r="C14" s="53">
        <v>149070008</v>
      </c>
      <c r="D14" s="53"/>
      <c r="E14" s="100">
        <v>60330.2</v>
      </c>
      <c r="F14" s="108"/>
      <c r="G14" s="100">
        <v>56170</v>
      </c>
      <c r="H14" s="102"/>
      <c r="I14" s="100">
        <v>53016.67</v>
      </c>
      <c r="J14" s="103"/>
      <c r="K14" s="100">
        <v>53166</v>
      </c>
      <c r="L14" s="109"/>
      <c r="M14" s="94">
        <f>SUM(E14:K14)</f>
        <v>222682.87</v>
      </c>
      <c r="N14" s="17"/>
      <c r="O14" s="89">
        <f>M14/M$18</f>
        <v>0.2000000017962765</v>
      </c>
    </row>
    <row r="15" spans="1:15" ht="14.4" x14ac:dyDescent="0.3">
      <c r="A15" s="17"/>
      <c r="B15" s="17"/>
      <c r="C15" s="53"/>
      <c r="D15" s="53"/>
      <c r="E15" s="107"/>
      <c r="F15" s="107"/>
      <c r="G15" s="107"/>
      <c r="H15" s="52"/>
      <c r="I15" s="109"/>
      <c r="J15" s="106"/>
      <c r="K15" s="109"/>
      <c r="L15" s="109"/>
      <c r="M15" s="94"/>
      <c r="N15" s="17"/>
      <c r="O15" s="54"/>
    </row>
    <row r="16" spans="1:15" ht="14.4" x14ac:dyDescent="0.3">
      <c r="A16" s="17" t="s">
        <v>86</v>
      </c>
      <c r="B16" s="17"/>
      <c r="C16" s="53">
        <v>18600883</v>
      </c>
      <c r="D16" s="53"/>
      <c r="E16" s="94">
        <v>0</v>
      </c>
      <c r="F16" s="107"/>
      <c r="G16" s="94">
        <v>0</v>
      </c>
      <c r="H16" s="52"/>
      <c r="I16" s="94">
        <v>0</v>
      </c>
      <c r="J16" s="106"/>
      <c r="K16" s="94">
        <v>0</v>
      </c>
      <c r="L16" s="94"/>
      <c r="M16" s="105">
        <f>SUM(E16:L16)</f>
        <v>0</v>
      </c>
      <c r="N16" s="17"/>
      <c r="O16" s="89">
        <f>M16/M$18</f>
        <v>0</v>
      </c>
    </row>
    <row r="17" spans="1:15" ht="13.2" x14ac:dyDescent="0.25">
      <c r="A17" s="17"/>
      <c r="B17" s="17"/>
      <c r="C17" s="53"/>
      <c r="D17" s="53"/>
      <c r="E17" s="53"/>
      <c r="F17" s="53"/>
      <c r="G17" s="53"/>
      <c r="H17" s="17"/>
      <c r="I17" s="93"/>
      <c r="J17" s="52"/>
      <c r="K17" s="93"/>
      <c r="L17" s="93"/>
      <c r="M17" s="94"/>
      <c r="N17" s="17"/>
      <c r="O17" s="54"/>
    </row>
    <row r="18" spans="1:15" ht="13.8" thickBot="1" x14ac:dyDescent="0.3">
      <c r="A18" s="17" t="s">
        <v>23</v>
      </c>
      <c r="B18" s="17"/>
      <c r="C18" s="53"/>
      <c r="D18" s="53"/>
      <c r="E18" s="95">
        <f>SUM(E8:E16)</f>
        <v>301651</v>
      </c>
      <c r="F18" s="53"/>
      <c r="G18" s="95">
        <f>SUM(G8:G16)</f>
        <v>280850</v>
      </c>
      <c r="H18" s="17"/>
      <c r="I18" s="95">
        <f>SUM(I8:I16)</f>
        <v>265083.33999999997</v>
      </c>
      <c r="J18" s="52"/>
      <c r="K18" s="95">
        <f>SUM(K8:K16)</f>
        <v>265830</v>
      </c>
      <c r="L18" s="95"/>
      <c r="M18" s="95">
        <f>SUM(M8:M16)</f>
        <v>1113414.3399999999</v>
      </c>
      <c r="N18" s="17"/>
      <c r="O18" s="96">
        <f>SUM(O8:O16)</f>
        <v>1</v>
      </c>
    </row>
    <row r="19" spans="1:15" ht="15" thickTop="1" x14ac:dyDescent="0.35">
      <c r="A19" s="17"/>
      <c r="B19" s="17"/>
      <c r="C19" s="55"/>
      <c r="D19" s="19"/>
      <c r="E19" s="56"/>
      <c r="F19" s="57"/>
      <c r="G19" s="56"/>
      <c r="H19" s="56"/>
      <c r="I19" s="57"/>
      <c r="J19" s="56"/>
      <c r="K19" s="57"/>
      <c r="L19" s="57"/>
      <c r="M19" s="56"/>
      <c r="N19" s="19"/>
      <c r="O19" s="19"/>
    </row>
    <row r="20" spans="1:15" ht="13.2" x14ac:dyDescent="0.25">
      <c r="A20" s="17" t="s">
        <v>62</v>
      </c>
      <c r="B20" s="17"/>
      <c r="C20" s="19"/>
      <c r="D20" s="19"/>
      <c r="E20" s="58"/>
      <c r="F20" s="57"/>
      <c r="G20" s="57"/>
      <c r="H20" s="57"/>
      <c r="I20" s="57"/>
      <c r="J20" s="58"/>
      <c r="K20" s="57"/>
      <c r="L20" s="57"/>
      <c r="M20" s="58"/>
      <c r="N20" s="19"/>
      <c r="O20" s="19"/>
    </row>
  </sheetData>
  <mergeCells count="1">
    <mergeCell ref="A3:O3"/>
  </mergeCells>
  <pageMargins left="0.75" right="0.75" top="1" bottom="1" header="0.5" footer="0.5"/>
  <pageSetup orientation="landscape" r:id="rId1"/>
  <headerFooter alignWithMargins="0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2.8.1300.98253</Revision>
</Application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CCA0EFAD2D47E42A2D5D991393F51AC" ma:contentTypeVersion="24" ma:contentTypeDescription="" ma:contentTypeScope="" ma:versionID="b3b072060836a50b19203ff3093a37b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Pending</CaseStatus>
    <OpenedDate xmlns="dc463f71-b30c-4ab2-9473-d307f9d35888">2023-03-30T07:00:00+00:00</OpenedDate>
    <SignificantOrder xmlns="dc463f71-b30c-4ab2-9473-d307f9d35888">false</SignificantOrder>
    <Date1 xmlns="dc463f71-b30c-4ab2-9473-d307f9d35888">2023-03-30T07:00:00+00:00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230209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95551DB-34E8-4F53-AAD3-4DA626F2B8F9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FA26A5EE-F69E-4EF1-BC97-305D8C958924}"/>
</file>

<file path=customXml/itemProps3.xml><?xml version="1.0" encoding="utf-8"?>
<ds:datastoreItem xmlns:ds="http://schemas.openxmlformats.org/officeDocument/2006/customXml" ds:itemID="{D2F8F3ED-D839-4A6D-B49F-B890506F7601}"/>
</file>

<file path=customXml/itemProps4.xml><?xml version="1.0" encoding="utf-8"?>
<ds:datastoreItem xmlns:ds="http://schemas.openxmlformats.org/officeDocument/2006/customXml" ds:itemID="{754EC211-1E80-43AE-98F2-56A52247ABC7}"/>
</file>

<file path=customXml/itemProps5.xml><?xml version="1.0" encoding="utf-8"?>
<ds:datastoreItem xmlns:ds="http://schemas.openxmlformats.org/officeDocument/2006/customXml" ds:itemID="{AD4E1027-014E-46C2-80E8-BE61DFDB16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 Elec</vt:lpstr>
      <vt:lpstr> Gas</vt:lpstr>
      <vt:lpstr>Main wp</vt:lpstr>
      <vt:lpstr>CE Allocation</vt:lpstr>
      <vt:lpstr>Director's Fees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jhaywo</dc:creator>
  <cp:lastModifiedBy>Marina</cp:lastModifiedBy>
  <cp:lastPrinted>2018-02-13T18:43:54Z</cp:lastPrinted>
  <dcterms:created xsi:type="dcterms:W3CDTF">2003-08-20T17:00:45Z</dcterms:created>
  <dcterms:modified xsi:type="dcterms:W3CDTF">2023-03-28T18:49:40Z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3.10E &amp; 3.10G D&amp;O Insurance Dec 2019 CBR - working.xlsx</vt:lpwstr>
  </property>
  <property fmtid="{D5CDD505-2E9C-101B-9397-08002B2CF9AE}" pid="3" name="CustomUiType">
    <vt:lpwstr>2</vt:lpwstr>
  </property>
  <property fmtid="{D5CDD505-2E9C-101B-9397-08002B2CF9AE}" pid="4" name="ContentTypeId">
    <vt:lpwstr>0x0101006E56B4D1795A2E4DB2F0B01679ED314A000CCA0EFAD2D47E42A2D5D991393F51AC</vt:lpwstr>
  </property>
  <property fmtid="{D5CDD505-2E9C-101B-9397-08002B2CF9AE}" pid="5" name="_docset_NoMedatataSyncRequired">
    <vt:lpwstr>False</vt:lpwstr>
  </property>
  <property fmtid="{D5CDD505-2E9C-101B-9397-08002B2CF9AE}" pid="6" name="IsEFSEC">
    <vt:bool>false</vt:bool>
  </property>
</Properties>
</file>