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50" windowWidth="17235" windowHeight="7995"/>
  </bookViews>
  <sheets>
    <sheet name="PDE-8 EELA Page 1" sheetId="1" r:id="rId1"/>
  </sheets>
  <calcPr calcId="125725"/>
</workbook>
</file>

<file path=xl/calcChain.xml><?xml version="1.0" encoding="utf-8"?>
<calcChain xmlns="http://schemas.openxmlformats.org/spreadsheetml/2006/main">
  <c r="C35" i="1"/>
  <c r="G23"/>
  <c r="F23"/>
  <c r="E23"/>
  <c r="D23"/>
  <c r="C23"/>
  <c r="H22"/>
  <c r="H21"/>
  <c r="H16"/>
  <c r="G9"/>
  <c r="G10" s="1"/>
  <c r="F9"/>
  <c r="F10" s="1"/>
  <c r="C9"/>
  <c r="C10" s="1"/>
  <c r="E8"/>
  <c r="D8"/>
  <c r="E9" l="1"/>
  <c r="E10" s="1"/>
  <c r="H8"/>
  <c r="E12" s="1"/>
  <c r="E16" s="1"/>
  <c r="D9"/>
  <c r="H9" s="1"/>
  <c r="D12" l="1"/>
  <c r="D16" s="1"/>
  <c r="D10"/>
  <c r="H10"/>
  <c r="G12"/>
  <c r="G16" s="1"/>
  <c r="C12"/>
  <c r="H14"/>
  <c r="F12"/>
  <c r="F16" s="1"/>
  <c r="G14" l="1"/>
  <c r="E14"/>
  <c r="C14"/>
  <c r="F14"/>
  <c r="D14"/>
  <c r="D18" s="1"/>
  <c r="C16"/>
  <c r="H12"/>
  <c r="F18" l="1"/>
  <c r="F25" s="1"/>
  <c r="E18"/>
  <c r="E25" s="1"/>
  <c r="G18"/>
  <c r="G25" s="1"/>
  <c r="D25"/>
  <c r="C18"/>
  <c r="C25" s="1"/>
  <c r="H25" s="1"/>
  <c r="H18"/>
  <c r="E35" s="1"/>
  <c r="E36" s="1"/>
</calcChain>
</file>

<file path=xl/sharedStrings.xml><?xml version="1.0" encoding="utf-8"?>
<sst xmlns="http://schemas.openxmlformats.org/spreadsheetml/2006/main" count="37" uniqueCount="33">
  <si>
    <t>Avista Utilities</t>
  </si>
  <si>
    <t>Twelve Months Ended December 31, 2010</t>
  </si>
  <si>
    <t>Washington</t>
  </si>
  <si>
    <t>Rate Schedule</t>
  </si>
  <si>
    <t>Total</t>
  </si>
  <si>
    <t>2010 First Year Savings</t>
  </si>
  <si>
    <t>2010 Full Year Adjustment</t>
  </si>
  <si>
    <t>2011 First Year Savings</t>
  </si>
  <si>
    <t>Savings</t>
  </si>
  <si>
    <t>1/2 2012 First Year Savings</t>
  </si>
  <si>
    <t>Over 2010</t>
  </si>
  <si>
    <t>Normalized</t>
  </si>
  <si>
    <t>Total 2012 Savings Adjustment</t>
  </si>
  <si>
    <t>kWhs</t>
  </si>
  <si>
    <t>aMW</t>
  </si>
  <si>
    <t>Excess Demand Adjustment</t>
  </si>
  <si>
    <t>2010 normalized Excess Demand</t>
  </si>
  <si>
    <t>2010 normalized kWhs</t>
  </si>
  <si>
    <t>Excess Demand Ratio</t>
  </si>
  <si>
    <t>Demand</t>
  </si>
  <si>
    <t>Schedule 1</t>
  </si>
  <si>
    <t>Schedules 11/12</t>
  </si>
  <si>
    <t>Schedules 21/22</t>
  </si>
  <si>
    <t>Schedule 25</t>
  </si>
  <si>
    <t>Schedules 31/32</t>
  </si>
  <si>
    <t>Energy Efficiency Load Adjustment - Washington</t>
  </si>
  <si>
    <t>Schedule savings %</t>
  </si>
  <si>
    <t>Less Savings Embedded in Normalized Test Year</t>
  </si>
  <si>
    <t>P/T Ratio</t>
  </si>
  <si>
    <t>Allocation</t>
  </si>
  <si>
    <t>2012 Total</t>
  </si>
  <si>
    <t>Adjustment</t>
  </si>
  <si>
    <t>System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</si>
</sst>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00_);_(* \(#,##0.000\);_(* &quot;-&quot;??_);_(@_)"/>
    <numFmt numFmtId="167" formatCode="0.000%"/>
    <numFmt numFmtId="168" formatCode="_(* #,##0_);_(* \(#,##0\);_(* &quot;-&quot;?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u val="singleAccounting"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164" fontId="4" fillId="0" borderId="0" xfId="1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43" fontId="4" fillId="0" borderId="0" xfId="0" applyNumberFormat="1" applyFont="1" applyAlignment="1">
      <alignment horizontal="right"/>
    </xf>
    <xf numFmtId="164" fontId="4" fillId="0" borderId="0" xfId="0" applyNumberFormat="1" applyFont="1" applyFill="1" applyAlignment="1">
      <alignment horizontal="right"/>
    </xf>
    <xf numFmtId="167" fontId="4" fillId="0" borderId="0" xfId="2" applyNumberFormat="1" applyFont="1" applyAlignment="1">
      <alignment horizontal="right"/>
    </xf>
    <xf numFmtId="168" fontId="4" fillId="0" borderId="0" xfId="0" applyNumberFormat="1" applyFont="1" applyAlignment="1">
      <alignment horizontal="right"/>
    </xf>
    <xf numFmtId="43" fontId="4" fillId="0" borderId="0" xfId="0" applyNumberFormat="1" applyFont="1"/>
    <xf numFmtId="0" fontId="3" fillId="0" borderId="0" xfId="0" applyFont="1" applyAlignment="1">
      <alignment horizontal="center"/>
    </xf>
    <xf numFmtId="164" fontId="6" fillId="0" borderId="0" xfId="0" applyNumberFormat="1" applyFont="1" applyAlignment="1">
      <alignment horizontal="right"/>
    </xf>
    <xf numFmtId="0" fontId="7" fillId="0" borderId="0" xfId="0" applyFont="1"/>
    <xf numFmtId="164" fontId="3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0" fontId="4" fillId="0" borderId="0" xfId="2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</cellXfs>
  <cellStyles count="6">
    <cellStyle name="Comma" xfId="1" builtinId="3"/>
    <cellStyle name="Comma 2" xfId="3"/>
    <cellStyle name="Normal" xfId="0" builtinId="0"/>
    <cellStyle name="Normal 2" xfId="4"/>
    <cellStyle name="Percent" xfId="2" builtinId="5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6"/>
  <sheetViews>
    <sheetView tabSelected="1" topLeftCell="A19" zoomScale="115" zoomScaleNormal="115" workbookViewId="0">
      <selection activeCell="E32" sqref="E32"/>
    </sheetView>
  </sheetViews>
  <sheetFormatPr defaultRowHeight="15.75"/>
  <cols>
    <col min="1" max="1" width="32.42578125" style="2" customWidth="1"/>
    <col min="2" max="2" width="15.42578125" style="2" customWidth="1"/>
    <col min="3" max="3" width="19.140625" style="2" customWidth="1"/>
    <col min="4" max="8" width="18.28515625" style="2" customWidth="1"/>
    <col min="9" max="9" width="3.5703125" style="2" customWidth="1"/>
    <col min="10" max="10" width="13.28515625" style="2" customWidth="1"/>
    <col min="11" max="11" width="16.42578125" style="2" customWidth="1"/>
    <col min="12" max="16384" width="9.140625" style="2"/>
  </cols>
  <sheetData>
    <row r="1" spans="1:9">
      <c r="A1" s="1" t="s">
        <v>0</v>
      </c>
    </row>
    <row r="2" spans="1:9">
      <c r="A2" s="1" t="s">
        <v>25</v>
      </c>
    </row>
    <row r="3" spans="1:9">
      <c r="A3" s="1" t="s">
        <v>1</v>
      </c>
    </row>
    <row r="5" spans="1:9">
      <c r="A5" s="1"/>
    </row>
    <row r="6" spans="1:9">
      <c r="A6" s="1" t="s">
        <v>3</v>
      </c>
      <c r="C6" s="3" t="s">
        <v>20</v>
      </c>
      <c r="D6" s="3" t="s">
        <v>21</v>
      </c>
      <c r="E6" s="3" t="s">
        <v>22</v>
      </c>
      <c r="F6" s="3" t="s">
        <v>23</v>
      </c>
      <c r="G6" s="3" t="s">
        <v>24</v>
      </c>
      <c r="H6" s="3" t="s">
        <v>4</v>
      </c>
      <c r="I6" s="3"/>
    </row>
    <row r="7" spans="1:9">
      <c r="C7" s="4"/>
      <c r="D7" s="4"/>
      <c r="E7" s="4"/>
      <c r="F7" s="4"/>
      <c r="G7" s="4"/>
      <c r="H7" s="4"/>
      <c r="I7" s="4"/>
    </row>
    <row r="8" spans="1:9">
      <c r="A8" s="2" t="s">
        <v>5</v>
      </c>
      <c r="C8" s="5">
        <v>17950789</v>
      </c>
      <c r="D8" s="5">
        <f>4608310+252708</f>
        <v>4861018</v>
      </c>
      <c r="E8" s="5">
        <f>24184551+844601</f>
        <v>25029152</v>
      </c>
      <c r="F8" s="5">
        <v>4416390</v>
      </c>
      <c r="G8" s="5">
        <v>511559</v>
      </c>
      <c r="H8" s="6">
        <f>SUM(C8:G8)</f>
        <v>52768908</v>
      </c>
      <c r="I8" s="6"/>
    </row>
    <row r="9" spans="1:9" ht="18">
      <c r="A9" s="2" t="s">
        <v>27</v>
      </c>
      <c r="C9" s="16">
        <f>ROUND(C8/2,0)</f>
        <v>8975395</v>
      </c>
      <c r="D9" s="16">
        <f t="shared" ref="D9:G9" si="0">ROUND(D8/2,0)</f>
        <v>2430509</v>
      </c>
      <c r="E9" s="16">
        <f t="shared" si="0"/>
        <v>12514576</v>
      </c>
      <c r="F9" s="16">
        <f t="shared" si="0"/>
        <v>2208195</v>
      </c>
      <c r="G9" s="16">
        <f t="shared" si="0"/>
        <v>255780</v>
      </c>
      <c r="H9" s="16">
        <f>SUM(C9:G9)</f>
        <v>26384455</v>
      </c>
      <c r="I9" s="16"/>
    </row>
    <row r="10" spans="1:9">
      <c r="A10" s="17" t="s">
        <v>6</v>
      </c>
      <c r="C10" s="19">
        <f>C8-C9</f>
        <v>8975394</v>
      </c>
      <c r="D10" s="19">
        <f t="shared" ref="D10:G10" si="1">D8-D9</f>
        <v>2430509</v>
      </c>
      <c r="E10" s="19">
        <f t="shared" si="1"/>
        <v>12514576</v>
      </c>
      <c r="F10" s="19">
        <f t="shared" si="1"/>
        <v>2208195</v>
      </c>
      <c r="G10" s="19">
        <f t="shared" si="1"/>
        <v>255779</v>
      </c>
      <c r="H10" s="19">
        <f>SUM(C10:G10)</f>
        <v>26384453</v>
      </c>
      <c r="I10" s="19"/>
    </row>
    <row r="11" spans="1:9">
      <c r="C11" s="4"/>
      <c r="D11" s="4"/>
      <c r="E11" s="4"/>
      <c r="F11" s="4"/>
      <c r="G11" s="4"/>
      <c r="H11" s="4"/>
      <c r="I11" s="4"/>
    </row>
    <row r="12" spans="1:9">
      <c r="A12" s="2" t="s">
        <v>26</v>
      </c>
      <c r="C12" s="7">
        <f>ROUND(C8/$H8,3)</f>
        <v>0.34</v>
      </c>
      <c r="D12" s="7">
        <f t="shared" ref="D12:G12" si="2">ROUND(D8/$H8,3)</f>
        <v>9.1999999999999998E-2</v>
      </c>
      <c r="E12" s="7">
        <f t="shared" si="2"/>
        <v>0.47399999999999998</v>
      </c>
      <c r="F12" s="7">
        <f t="shared" si="2"/>
        <v>8.4000000000000005E-2</v>
      </c>
      <c r="G12" s="7">
        <f t="shared" si="2"/>
        <v>0.01</v>
      </c>
      <c r="H12" s="8">
        <f>SUM(C12:G12)</f>
        <v>1</v>
      </c>
      <c r="I12" s="8"/>
    </row>
    <row r="13" spans="1:9">
      <c r="C13" s="4"/>
      <c r="D13" s="4"/>
      <c r="E13" s="4"/>
      <c r="F13" s="4"/>
      <c r="G13" s="4"/>
      <c r="H13" s="4"/>
      <c r="I13" s="4"/>
    </row>
    <row r="14" spans="1:9">
      <c r="A14" s="2" t="s">
        <v>7</v>
      </c>
      <c r="C14" s="19">
        <f>ROUND($H$14*C12,0)</f>
        <v>25783591</v>
      </c>
      <c r="D14" s="19">
        <f t="shared" ref="D14:G14" si="3">ROUND($H$14*D12,0)</f>
        <v>6976736</v>
      </c>
      <c r="E14" s="19">
        <f t="shared" si="3"/>
        <v>35945360</v>
      </c>
      <c r="F14" s="19">
        <f t="shared" si="3"/>
        <v>6370064</v>
      </c>
      <c r="G14" s="19">
        <f t="shared" si="3"/>
        <v>758341</v>
      </c>
      <c r="H14" s="19">
        <f>128603000-H8</f>
        <v>75834092</v>
      </c>
      <c r="I14" s="19"/>
    </row>
    <row r="15" spans="1:9">
      <c r="C15" s="4"/>
      <c r="D15" s="4"/>
      <c r="E15" s="4"/>
      <c r="F15" s="4"/>
      <c r="G15" s="4"/>
      <c r="H15" s="4"/>
      <c r="I15" s="4"/>
    </row>
    <row r="16" spans="1:9">
      <c r="A16" s="2" t="s">
        <v>9</v>
      </c>
      <c r="C16" s="19">
        <f>ROUND($H$16*C12,0)</f>
        <v>12503500</v>
      </c>
      <c r="D16" s="19">
        <f t="shared" ref="D16:G16" si="4">ROUND($H$16*D12,0)</f>
        <v>3383300</v>
      </c>
      <c r="E16" s="19">
        <f t="shared" si="4"/>
        <v>17431350</v>
      </c>
      <c r="F16" s="19">
        <f t="shared" si="4"/>
        <v>3089100</v>
      </c>
      <c r="G16" s="19">
        <f t="shared" si="4"/>
        <v>367750</v>
      </c>
      <c r="H16" s="19">
        <f>73550000/2</f>
        <v>36775000</v>
      </c>
      <c r="I16" s="19"/>
    </row>
    <row r="17" spans="1:9">
      <c r="C17" s="4"/>
      <c r="D17" s="4"/>
      <c r="E17" s="4"/>
      <c r="F17" s="4"/>
      <c r="G17" s="4"/>
      <c r="H17" s="4"/>
      <c r="I17" s="4"/>
    </row>
    <row r="18" spans="1:9">
      <c r="A18" s="1" t="s">
        <v>12</v>
      </c>
      <c r="B18" s="17" t="s">
        <v>13</v>
      </c>
      <c r="C18" s="18">
        <f>(C10+C14+C16)</f>
        <v>47262485</v>
      </c>
      <c r="D18" s="18">
        <f>(D10+D14+D16)</f>
        <v>12790545</v>
      </c>
      <c r="E18" s="18">
        <f>(E10+E14+E16)</f>
        <v>65891286</v>
      </c>
      <c r="F18" s="18">
        <f>(F10+F14+F16)</f>
        <v>11667359</v>
      </c>
      <c r="G18" s="18">
        <f>(G10+G14+G16)</f>
        <v>1381870</v>
      </c>
      <c r="H18" s="18">
        <f>SUM(C18:G18)</f>
        <v>138993545</v>
      </c>
      <c r="I18" s="18"/>
    </row>
    <row r="19" spans="1:9">
      <c r="C19" s="4"/>
      <c r="D19" s="4"/>
      <c r="E19" s="4"/>
      <c r="F19" s="4"/>
      <c r="G19" s="4"/>
      <c r="H19" s="4"/>
      <c r="I19" s="4"/>
    </row>
    <row r="20" spans="1:9">
      <c r="A20" s="2" t="s">
        <v>15</v>
      </c>
      <c r="C20" s="10"/>
      <c r="D20" s="10"/>
      <c r="E20" s="10"/>
      <c r="F20" s="10"/>
      <c r="G20" s="10"/>
      <c r="H20" s="6"/>
      <c r="I20" s="6"/>
    </row>
    <row r="21" spans="1:9">
      <c r="A21" s="2" t="s">
        <v>16</v>
      </c>
      <c r="C21" s="11">
        <v>0</v>
      </c>
      <c r="D21" s="11">
        <v>152480</v>
      </c>
      <c r="E21" s="11">
        <v>2638213</v>
      </c>
      <c r="F21" s="11">
        <v>1238247</v>
      </c>
      <c r="G21" s="11">
        <v>0</v>
      </c>
      <c r="H21" s="6">
        <f>SUM(C21:G21)</f>
        <v>4028940</v>
      </c>
      <c r="I21" s="6"/>
    </row>
    <row r="22" spans="1:9">
      <c r="A22" s="2" t="s">
        <v>17</v>
      </c>
      <c r="C22" s="11">
        <v>2400600212</v>
      </c>
      <c r="D22" s="11">
        <v>412773798</v>
      </c>
      <c r="E22" s="11">
        <v>1534219600</v>
      </c>
      <c r="F22" s="11">
        <v>1032906148</v>
      </c>
      <c r="G22" s="11">
        <v>121381473</v>
      </c>
      <c r="H22" s="6">
        <f>SUM(C22:G22)</f>
        <v>5501881231</v>
      </c>
      <c r="I22" s="6"/>
    </row>
    <row r="23" spans="1:9">
      <c r="A23" s="2" t="s">
        <v>18</v>
      </c>
      <c r="C23" s="12">
        <f>C21/C22</f>
        <v>0</v>
      </c>
      <c r="D23" s="12">
        <f t="shared" ref="D23:G23" si="5">D21/D22</f>
        <v>3.6940329240568704E-4</v>
      </c>
      <c r="E23" s="12">
        <f t="shared" si="5"/>
        <v>1.7195797785401778E-3</v>
      </c>
      <c r="F23" s="12">
        <f t="shared" si="5"/>
        <v>1.1987991381381534E-3</v>
      </c>
      <c r="G23" s="12">
        <f t="shared" si="5"/>
        <v>0</v>
      </c>
      <c r="H23" s="6"/>
      <c r="I23" s="6"/>
    </row>
    <row r="24" spans="1:9">
      <c r="C24" s="4"/>
      <c r="D24" s="4"/>
      <c r="E24" s="4"/>
      <c r="F24" s="4"/>
      <c r="G24" s="4"/>
      <c r="H24" s="4"/>
      <c r="I24" s="4"/>
    </row>
    <row r="25" spans="1:9">
      <c r="A25" s="1" t="s">
        <v>12</v>
      </c>
      <c r="B25" s="17" t="s">
        <v>19</v>
      </c>
      <c r="C25" s="13">
        <f>C18*C23</f>
        <v>0</v>
      </c>
      <c r="D25" s="13">
        <f t="shared" ref="D25:G25" si="6">D18*D23</f>
        <v>4724.8694346630982</v>
      </c>
      <c r="E25" s="13">
        <f t="shared" si="6"/>
        <v>113305.32298760752</v>
      </c>
      <c r="F25" s="13">
        <f t="shared" si="6"/>
        <v>13986.819913548428</v>
      </c>
      <c r="G25" s="13">
        <f t="shared" si="6"/>
        <v>0</v>
      </c>
      <c r="H25" s="6">
        <f>SUM(C25:G25)</f>
        <v>132017.01233581905</v>
      </c>
      <c r="I25" s="6"/>
    </row>
    <row r="26" spans="1:9">
      <c r="C26" s="9"/>
      <c r="D26" s="9"/>
      <c r="E26" s="9"/>
      <c r="F26" s="9"/>
      <c r="G26" s="9"/>
      <c r="H26" s="9"/>
      <c r="I26" s="9"/>
    </row>
    <row r="27" spans="1:9">
      <c r="C27" s="9"/>
      <c r="D27" s="9"/>
      <c r="E27" s="9"/>
      <c r="F27" s="9"/>
      <c r="G27" s="9"/>
      <c r="H27" s="9"/>
      <c r="I27" s="9"/>
    </row>
    <row r="28" spans="1:9">
      <c r="C28" s="9"/>
      <c r="D28" s="9"/>
      <c r="E28" s="9"/>
      <c r="F28" s="9"/>
      <c r="G28" s="9"/>
      <c r="H28" s="9"/>
      <c r="I28" s="9"/>
    </row>
    <row r="29" spans="1:9">
      <c r="C29" s="9"/>
      <c r="D29" s="9"/>
      <c r="E29" s="9"/>
      <c r="F29" s="9"/>
      <c r="G29" s="9"/>
      <c r="H29" s="9"/>
      <c r="I29" s="9"/>
    </row>
    <row r="30" spans="1:9">
      <c r="C30" s="14"/>
    </row>
    <row r="31" spans="1:9">
      <c r="A31" s="4"/>
      <c r="C31" s="15" t="s">
        <v>30</v>
      </c>
      <c r="D31" s="15">
        <v>2010</v>
      </c>
      <c r="E31" s="15" t="s">
        <v>32</v>
      </c>
      <c r="F31" s="9"/>
    </row>
    <row r="32" spans="1:9">
      <c r="A32" s="4"/>
      <c r="C32" s="15" t="s">
        <v>2</v>
      </c>
      <c r="D32" s="15" t="s">
        <v>28</v>
      </c>
      <c r="E32" s="15" t="s">
        <v>8</v>
      </c>
      <c r="F32" s="9"/>
    </row>
    <row r="33" spans="1:6">
      <c r="A33" s="4"/>
      <c r="C33" s="15" t="s">
        <v>8</v>
      </c>
      <c r="D33" s="15" t="s">
        <v>2</v>
      </c>
      <c r="E33" s="15" t="s">
        <v>10</v>
      </c>
      <c r="F33" s="9"/>
    </row>
    <row r="34" spans="1:6">
      <c r="C34" s="20" t="s">
        <v>31</v>
      </c>
      <c r="D34" s="20" t="s">
        <v>29</v>
      </c>
      <c r="E34" s="20" t="s">
        <v>11</v>
      </c>
      <c r="F34" s="9"/>
    </row>
    <row r="35" spans="1:6">
      <c r="C35" s="21">
        <f>H18</f>
        <v>138993545</v>
      </c>
      <c r="D35" s="22">
        <v>0.65159999999999996</v>
      </c>
      <c r="E35" s="21">
        <f>H18/D35</f>
        <v>213311149.4782075</v>
      </c>
      <c r="F35" s="24" t="s">
        <v>13</v>
      </c>
    </row>
    <row r="36" spans="1:6">
      <c r="A36" s="4"/>
      <c r="C36" s="9"/>
      <c r="D36" s="9"/>
      <c r="E36" s="23">
        <f>E35/8760/1000</f>
        <v>24.350587839978026</v>
      </c>
      <c r="F36" s="24" t="s">
        <v>14</v>
      </c>
    </row>
  </sheetData>
  <pageMargins left="0.7" right="0.55000000000000004" top="0.75" bottom="0.75" header="0.37" footer="0.41"/>
  <pageSetup scale="77" orientation="landscape" r:id="rId1"/>
  <headerFooter>
    <oddHeader>&amp;R&amp;"Times New Roman,Regular"&amp;12Exhibit No. ____(PDE-8)</oddHeader>
    <oddFooter>&amp;R&amp;"Times New Roman,Regular"&amp;12Page 1 of 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2011-05-16T07:00:00+00:00</OpenedDate>
    <Date1 xmlns="dc463f71-b30c-4ab2-9473-d307f9d35888">2011-05-16T07:00:00+00:00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110876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D2EDE5D49710546BF34E24D0FD386C8" ma:contentTypeVersion="143" ma:contentTypeDescription="" ma:contentTypeScope="" ma:versionID="02d4caa573078acd943627e8cf23a5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FCE75BB-4E64-4A40-B05E-90AFE76E43D6}"/>
</file>

<file path=customXml/itemProps2.xml><?xml version="1.0" encoding="utf-8"?>
<ds:datastoreItem xmlns:ds="http://schemas.openxmlformats.org/officeDocument/2006/customXml" ds:itemID="{5B8E0A35-07AB-4A7C-AB1A-B74B4B7E2A8C}"/>
</file>

<file path=customXml/itemProps3.xml><?xml version="1.0" encoding="utf-8"?>
<ds:datastoreItem xmlns:ds="http://schemas.openxmlformats.org/officeDocument/2006/customXml" ds:itemID="{578D5098-E08C-4F70-9B81-496C0BA24092}"/>
</file>

<file path=customXml/itemProps4.xml><?xml version="1.0" encoding="utf-8"?>
<ds:datastoreItem xmlns:ds="http://schemas.openxmlformats.org/officeDocument/2006/customXml" ds:itemID="{979A129C-C8FE-48ED-8952-8A2DE94869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PDE-8 EELA Page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Ehrbar</dc:creator>
  <cp:lastModifiedBy>Patrick Ehrbar</cp:lastModifiedBy>
  <cp:lastPrinted>2011-05-10T15:37:41Z</cp:lastPrinted>
  <dcterms:created xsi:type="dcterms:W3CDTF">2011-03-16T17:51:26Z</dcterms:created>
  <dcterms:modified xsi:type="dcterms:W3CDTF">2011-05-10T15:37:43Z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0x0101006E56B4D1795A2E4DB2F0B01679ED314A003D2EDE5D49710546BF34E24D0FD386C8</vt:lpwstr>
  </property>
  <property fmtid="{D5CDD505-2E9C-101B-9397-08002B2CF9AE}" pid="3" name="_docset_NoMedatataSyncRequired">
    <vt:lpwstr>False</vt:lpwstr>
  </property>
</Properties>
</file>