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390" yWindow="-255" windowWidth="6030" windowHeight="11115" tabRatio="830"/>
  </bookViews>
  <sheets>
    <sheet name="Allocated Summary" sheetId="6" r:id="rId1"/>
    <sheet name="Unallocated Summary" sheetId="13" r:id="rId2"/>
    <sheet name="Detail" sheetId="14" r:id="rId3"/>
    <sheet name="Common by Acct" sheetId="24" r:id="rId4"/>
  </sheets>
  <externalReferences>
    <externalReference r:id="rId5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CBWorkbookPriority" hidden="1">-2060790043</definedName>
    <definedName name="DELETE01" localSheetId="1" hidden="1">{#N/A,#N/A,FALSE,"Coversheet";#N/A,#N/A,FALSE,"QA"}</definedName>
    <definedName name="DELETE02" localSheetId="1" hidden="1">{#N/A,#N/A,FALSE,"Schedule F";#N/A,#N/A,FALSE,"Schedule G"}</definedName>
    <definedName name="Delete1" localSheetId="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limit_reports." localSheetId="1" hidden="1">{#N/A,#N/A,FALSE,"Schedule F";#N/A,#N/A,FALSE,"Schedule G"}</definedName>
    <definedName name="wrn.MARGIN_WO_QTR." localSheetId="1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F68" i="24" l="1"/>
  <c r="E68" i="24"/>
  <c r="F66" i="24"/>
  <c r="E66" i="24"/>
  <c r="F65" i="24"/>
  <c r="E65" i="24"/>
  <c r="F64" i="24"/>
  <c r="E64" i="24"/>
  <c r="G30" i="24" l="1"/>
  <c r="F30" i="24"/>
  <c r="G28" i="24"/>
  <c r="F28" i="24"/>
  <c r="G10" i="24"/>
  <c r="F10" i="24"/>
  <c r="G18" i="24" l="1"/>
  <c r="G11" i="24"/>
  <c r="G17" i="24"/>
  <c r="G16" i="24"/>
  <c r="G29" i="24"/>
  <c r="G19" i="24"/>
  <c r="G15" i="24"/>
  <c r="G21" i="24"/>
  <c r="G20" i="24"/>
  <c r="G9" i="24"/>
  <c r="F29" i="24"/>
  <c r="F19" i="24"/>
  <c r="F15" i="24"/>
  <c r="F18" i="24"/>
  <c r="F17" i="24"/>
  <c r="F20" i="24"/>
  <c r="F16" i="24"/>
  <c r="F11" i="24"/>
  <c r="F21" i="24"/>
  <c r="F9" i="24"/>
  <c r="H57" i="24"/>
  <c r="H56" i="24"/>
  <c r="H52" i="24"/>
  <c r="H48" i="24"/>
  <c r="H45" i="24"/>
  <c r="H44" i="24"/>
  <c r="H43" i="24"/>
  <c r="H40" i="24"/>
  <c r="H39" i="24"/>
  <c r="H36" i="24"/>
  <c r="H35" i="24"/>
  <c r="H34" i="24"/>
  <c r="H33" i="24"/>
  <c r="H32" i="24"/>
  <c r="H31" i="24"/>
  <c r="H30" i="24"/>
  <c r="C30" i="24" s="1"/>
  <c r="H29" i="24"/>
  <c r="H28" i="24"/>
  <c r="C28" i="24" s="1"/>
  <c r="H27" i="24"/>
  <c r="H26" i="24"/>
  <c r="H25" i="24"/>
  <c r="H24" i="24"/>
  <c r="H21" i="24"/>
  <c r="H20" i="24"/>
  <c r="H19" i="24"/>
  <c r="H18" i="24"/>
  <c r="H17" i="24"/>
  <c r="H16" i="24"/>
  <c r="H15" i="24"/>
  <c r="H12" i="24"/>
  <c r="H11" i="24"/>
  <c r="H10" i="24"/>
  <c r="C10" i="24" s="1"/>
  <c r="E231" i="14" l="1"/>
  <c r="E229" i="14"/>
  <c r="E207" i="14"/>
  <c r="C19" i="24"/>
  <c r="D19" i="24"/>
  <c r="D10" i="24"/>
  <c r="C20" i="24"/>
  <c r="D11" i="24"/>
  <c r="C21" i="24"/>
  <c r="C17" i="24"/>
  <c r="C29" i="24"/>
  <c r="D20" i="24"/>
  <c r="D29" i="24"/>
  <c r="D18" i="24"/>
  <c r="D12" i="24"/>
  <c r="F210" i="14" s="1"/>
  <c r="C12" i="24"/>
  <c r="E210" i="14" s="1"/>
  <c r="C11" i="24"/>
  <c r="C18" i="24"/>
  <c r="D21" i="24"/>
  <c r="D16" i="24"/>
  <c r="D30" i="24"/>
  <c r="D28" i="24"/>
  <c r="C16" i="24"/>
  <c r="C15" i="24"/>
  <c r="D15" i="24"/>
  <c r="D17" i="24"/>
  <c r="E45" i="13"/>
  <c r="G209" i="14"/>
  <c r="E218" i="14" l="1"/>
  <c r="F215" i="14"/>
  <c r="F214" i="14"/>
  <c r="E216" i="14"/>
  <c r="F216" i="14"/>
  <c r="E230" i="14"/>
  <c r="F207" i="14"/>
  <c r="F229" i="14"/>
  <c r="F218" i="14"/>
  <c r="E219" i="14"/>
  <c r="F217" i="14"/>
  <c r="F231" i="14"/>
  <c r="F208" i="14"/>
  <c r="E213" i="14"/>
  <c r="F213" i="14"/>
  <c r="E214" i="14"/>
  <c r="F219" i="14"/>
  <c r="E208" i="14"/>
  <c r="F230" i="14"/>
  <c r="E215" i="14"/>
  <c r="E217" i="14"/>
  <c r="B166" i="14"/>
  <c r="B24" i="13" s="1"/>
  <c r="F166" i="14"/>
  <c r="B204" i="14"/>
  <c r="B25" i="13" s="1"/>
  <c r="F204" i="14"/>
  <c r="E166" i="14"/>
  <c r="E204" i="14"/>
  <c r="D166" i="14"/>
  <c r="D24" i="13" s="1"/>
  <c r="D204" i="14"/>
  <c r="D25" i="13" s="1"/>
  <c r="C204" i="14"/>
  <c r="C25" i="13" s="1"/>
  <c r="C166" i="14"/>
  <c r="C24" i="13" s="1"/>
  <c r="A3" i="24" l="1"/>
  <c r="B4" i="24" l="1"/>
  <c r="H53" i="24"/>
  <c r="H58" i="24" l="1"/>
  <c r="H46" i="24"/>
  <c r="H41" i="24"/>
  <c r="H27" i="14" l="1"/>
  <c r="H38" i="14"/>
  <c r="G38" i="14"/>
  <c r="E39" i="14"/>
  <c r="F39" i="14" l="1"/>
  <c r="D39" i="14"/>
  <c r="D11" i="13" s="1"/>
  <c r="B39" i="14"/>
  <c r="B11" i="13" s="1"/>
  <c r="C39" i="14"/>
  <c r="C11" i="13" s="1"/>
  <c r="G27" i="14"/>
  <c r="I27" i="14" s="1"/>
  <c r="I38" i="14"/>
  <c r="G317" i="14" l="1"/>
  <c r="H288" i="14"/>
  <c r="H292" i="14"/>
  <c r="H294" i="14"/>
  <c r="H300" i="14"/>
  <c r="G302" i="14"/>
  <c r="G294" i="14"/>
  <c r="E274" i="14"/>
  <c r="D274" i="14"/>
  <c r="D36" i="13" s="1"/>
  <c r="G273" i="14"/>
  <c r="F253" i="14"/>
  <c r="F223" i="14"/>
  <c r="G202" i="14"/>
  <c r="G186" i="14"/>
  <c r="G178" i="14"/>
  <c r="G174" i="14"/>
  <c r="G170" i="14"/>
  <c r="G156" i="14"/>
  <c r="G148" i="14"/>
  <c r="G140" i="14"/>
  <c r="D136" i="14"/>
  <c r="D23" i="13" s="1"/>
  <c r="D61" i="14"/>
  <c r="D20" i="13" s="1"/>
  <c r="F61" i="14"/>
  <c r="C58" i="14"/>
  <c r="C19" i="13" s="1"/>
  <c r="E58" i="14"/>
  <c r="D20" i="14"/>
  <c r="D9" i="13" s="1"/>
  <c r="E20" i="14"/>
  <c r="F20" i="14"/>
  <c r="H15" i="14"/>
  <c r="G16" i="14"/>
  <c r="G14" i="14"/>
  <c r="G13" i="14"/>
  <c r="G323" i="14" l="1"/>
  <c r="H323" i="14"/>
  <c r="G119" i="14"/>
  <c r="G149" i="14"/>
  <c r="G153" i="14"/>
  <c r="G165" i="14"/>
  <c r="G142" i="14"/>
  <c r="G150" i="14"/>
  <c r="G158" i="14"/>
  <c r="H217" i="14"/>
  <c r="G75" i="14"/>
  <c r="G87" i="14"/>
  <c r="G107" i="14"/>
  <c r="G135" i="14"/>
  <c r="G151" i="14"/>
  <c r="G159" i="14"/>
  <c r="H317" i="14"/>
  <c r="H97" i="14"/>
  <c r="H99" i="14"/>
  <c r="H101" i="14"/>
  <c r="H103" i="14"/>
  <c r="H126" i="14"/>
  <c r="H133" i="14"/>
  <c r="H45" i="14"/>
  <c r="D324" i="14"/>
  <c r="G164" i="14"/>
  <c r="B324" i="14"/>
  <c r="C324" i="14"/>
  <c r="H73" i="14"/>
  <c r="H80" i="14"/>
  <c r="H90" i="14"/>
  <c r="H94" i="14"/>
  <c r="H104" i="14"/>
  <c r="H108" i="14"/>
  <c r="H118" i="14"/>
  <c r="H122" i="14"/>
  <c r="H129" i="14"/>
  <c r="G216" i="14"/>
  <c r="G315" i="14"/>
  <c r="H315" i="14"/>
  <c r="H312" i="14"/>
  <c r="E324" i="14"/>
  <c r="H145" i="14"/>
  <c r="H159" i="14"/>
  <c r="H164" i="14"/>
  <c r="H273" i="14"/>
  <c r="H106" i="14"/>
  <c r="G94" i="14"/>
  <c r="H170" i="14"/>
  <c r="H175" i="14"/>
  <c r="H177" i="14"/>
  <c r="H182" i="14"/>
  <c r="H184" i="14"/>
  <c r="H189" i="14"/>
  <c r="H196" i="14"/>
  <c r="G292" i="14"/>
  <c r="G300" i="14"/>
  <c r="D220" i="14"/>
  <c r="D27" i="13" s="1"/>
  <c r="H110" i="14"/>
  <c r="H85" i="14"/>
  <c r="H140" i="14"/>
  <c r="H148" i="14"/>
  <c r="H151" i="14"/>
  <c r="H153" i="14"/>
  <c r="H156" i="14"/>
  <c r="H81" i="14"/>
  <c r="H14" i="14"/>
  <c r="I14" i="14" s="1"/>
  <c r="G144" i="14"/>
  <c r="G169" i="14"/>
  <c r="G173" i="14"/>
  <c r="G177" i="14"/>
  <c r="G185" i="14"/>
  <c r="G193" i="14"/>
  <c r="D265" i="14"/>
  <c r="D34" i="13" s="1"/>
  <c r="H92" i="14"/>
  <c r="E46" i="14"/>
  <c r="G52" i="14"/>
  <c r="B61" i="14"/>
  <c r="B20" i="13" s="1"/>
  <c r="G143" i="14"/>
  <c r="D309" i="14"/>
  <c r="G91" i="14"/>
  <c r="G103" i="14"/>
  <c r="G99" i="14"/>
  <c r="H172" i="14"/>
  <c r="G120" i="14"/>
  <c r="G15" i="14"/>
  <c r="G51" i="14"/>
  <c r="H143" i="14"/>
  <c r="H161" i="14"/>
  <c r="H252" i="14"/>
  <c r="H13" i="14"/>
  <c r="B274" i="14"/>
  <c r="B36" i="13" s="1"/>
  <c r="E24" i="14"/>
  <c r="D58" i="14"/>
  <c r="D19" i="13" s="1"/>
  <c r="G123" i="14"/>
  <c r="G131" i="14"/>
  <c r="B58" i="14"/>
  <c r="B19" i="13" s="1"/>
  <c r="G132" i="14"/>
  <c r="G23" i="14"/>
  <c r="H23" i="14"/>
  <c r="H30" i="14"/>
  <c r="H54" i="14"/>
  <c r="G86" i="14"/>
  <c r="G90" i="14"/>
  <c r="G98" i="14"/>
  <c r="H70" i="14"/>
  <c r="H256" i="14"/>
  <c r="C20" i="14"/>
  <c r="C9" i="13" s="1"/>
  <c r="H124" i="14"/>
  <c r="H113" i="14"/>
  <c r="G125" i="14"/>
  <c r="E265" i="14"/>
  <c r="H127" i="14"/>
  <c r="H117" i="14"/>
  <c r="H102" i="14"/>
  <c r="H88" i="14"/>
  <c r="H76" i="14"/>
  <c r="E253" i="14"/>
  <c r="F17" i="14"/>
  <c r="G28" i="14"/>
  <c r="G35" i="14"/>
  <c r="G29" i="14"/>
  <c r="H52" i="14"/>
  <c r="G172" i="14"/>
  <c r="G176" i="14"/>
  <c r="G180" i="14"/>
  <c r="G188" i="14"/>
  <c r="G200" i="14"/>
  <c r="H173" i="14"/>
  <c r="H174" i="14"/>
  <c r="H176" i="14"/>
  <c r="H179" i="14"/>
  <c r="H183" i="14"/>
  <c r="H185" i="14"/>
  <c r="H187" i="14"/>
  <c r="H188" i="14"/>
  <c r="H190" i="14"/>
  <c r="H192" i="14"/>
  <c r="H198" i="14"/>
  <c r="H201" i="14"/>
  <c r="H203" i="14"/>
  <c r="H50" i="14"/>
  <c r="G184" i="14"/>
  <c r="G36" i="14"/>
  <c r="G146" i="14"/>
  <c r="H144" i="14"/>
  <c r="H146" i="14"/>
  <c r="H147" i="14"/>
  <c r="H149" i="14"/>
  <c r="H152" i="14"/>
  <c r="H154" i="14"/>
  <c r="H155" i="14"/>
  <c r="H157" i="14"/>
  <c r="H158" i="14"/>
  <c r="H160" i="14"/>
  <c r="G260" i="14"/>
  <c r="G257" i="14"/>
  <c r="G12" i="14"/>
  <c r="F24" i="14"/>
  <c r="H26" i="14"/>
  <c r="G48" i="14"/>
  <c r="E55" i="14"/>
  <c r="G76" i="14"/>
  <c r="G83" i="14"/>
  <c r="G92" i="14"/>
  <c r="G96" i="14"/>
  <c r="G115" i="14"/>
  <c r="G124" i="14"/>
  <c r="H12" i="14"/>
  <c r="G31" i="14"/>
  <c r="G34" i="14"/>
  <c r="H37" i="14"/>
  <c r="H35" i="14"/>
  <c r="H33" i="14"/>
  <c r="H31" i="14"/>
  <c r="H29" i="14"/>
  <c r="E61" i="14"/>
  <c r="G73" i="14"/>
  <c r="G77" i="14"/>
  <c r="G81" i="14"/>
  <c r="G85" i="14"/>
  <c r="G89" i="14"/>
  <c r="G93" i="14"/>
  <c r="G97" i="14"/>
  <c r="G101" i="14"/>
  <c r="G105" i="14"/>
  <c r="G109" i="14"/>
  <c r="G113" i="14"/>
  <c r="G117" i="14"/>
  <c r="G121" i="14"/>
  <c r="G129" i="14"/>
  <c r="G133" i="14"/>
  <c r="G299" i="14"/>
  <c r="G303" i="14"/>
  <c r="B24" i="14"/>
  <c r="B10" i="13" s="1"/>
  <c r="G22" i="14"/>
  <c r="G37" i="14"/>
  <c r="G71" i="14"/>
  <c r="G102" i="14"/>
  <c r="G50" i="14"/>
  <c r="G54" i="14"/>
  <c r="H53" i="14"/>
  <c r="H51" i="14"/>
  <c r="H49" i="14"/>
  <c r="G168" i="14"/>
  <c r="G192" i="14"/>
  <c r="G196" i="14"/>
  <c r="H169" i="14"/>
  <c r="H171" i="14"/>
  <c r="H178" i="14"/>
  <c r="H180" i="14"/>
  <c r="H181" i="14"/>
  <c r="H186" i="14"/>
  <c r="H191" i="14"/>
  <c r="H193" i="14"/>
  <c r="H194" i="14"/>
  <c r="H195" i="14"/>
  <c r="H197" i="14"/>
  <c r="H199" i="14"/>
  <c r="H200" i="14"/>
  <c r="H202" i="14"/>
  <c r="G80" i="14"/>
  <c r="E17" i="14"/>
  <c r="G32" i="14"/>
  <c r="G45" i="14"/>
  <c r="F55" i="14"/>
  <c r="F58" i="14"/>
  <c r="G154" i="14"/>
  <c r="G162" i="14"/>
  <c r="H139" i="14"/>
  <c r="H141" i="14"/>
  <c r="H142" i="14"/>
  <c r="H150" i="14"/>
  <c r="H162" i="14"/>
  <c r="H163" i="14"/>
  <c r="H165" i="14"/>
  <c r="D223" i="14"/>
  <c r="D28" i="13" s="1"/>
  <c r="G258" i="14"/>
  <c r="G259" i="14"/>
  <c r="D238" i="14"/>
  <c r="D29" i="13" s="1"/>
  <c r="G108" i="14"/>
  <c r="G112" i="14"/>
  <c r="G128" i="14"/>
  <c r="G139" i="14"/>
  <c r="G155" i="14"/>
  <c r="G219" i="14"/>
  <c r="H219" i="14"/>
  <c r="H218" i="14"/>
  <c r="H216" i="14"/>
  <c r="H264" i="14"/>
  <c r="F324" i="14"/>
  <c r="F46" i="14"/>
  <c r="G70" i="14"/>
  <c r="G78" i="14"/>
  <c r="G110" i="14"/>
  <c r="G118" i="14"/>
  <c r="G126" i="14"/>
  <c r="G147" i="14"/>
  <c r="D270" i="14"/>
  <c r="D35" i="13" s="1"/>
  <c r="G288" i="14"/>
  <c r="H303" i="14"/>
  <c r="H301" i="14"/>
  <c r="H299" i="14"/>
  <c r="H316" i="14"/>
  <c r="H16" i="14"/>
  <c r="G82" i="14"/>
  <c r="G114" i="14"/>
  <c r="G111" i="14"/>
  <c r="H72" i="14"/>
  <c r="H75" i="14"/>
  <c r="H77" i="14"/>
  <c r="H79" i="14"/>
  <c r="H83" i="14"/>
  <c r="H86" i="14"/>
  <c r="H91" i="14"/>
  <c r="H93" i="14"/>
  <c r="H95" i="14"/>
  <c r="H98" i="14"/>
  <c r="H100" i="14"/>
  <c r="H105" i="14"/>
  <c r="H107" i="14"/>
  <c r="H112" i="14"/>
  <c r="H114" i="14"/>
  <c r="H115" i="14"/>
  <c r="H121" i="14"/>
  <c r="H125" i="14"/>
  <c r="H130" i="14"/>
  <c r="H131" i="14"/>
  <c r="H135" i="14"/>
  <c r="G152" i="14"/>
  <c r="G160" i="14"/>
  <c r="D24" i="14"/>
  <c r="D10" i="13" s="1"/>
  <c r="G30" i="14"/>
  <c r="G33" i="14"/>
  <c r="H36" i="14"/>
  <c r="H34" i="14"/>
  <c r="H32" i="14"/>
  <c r="H28" i="14"/>
  <c r="D46" i="14"/>
  <c r="D17" i="13" s="1"/>
  <c r="G49" i="14"/>
  <c r="G53" i="14"/>
  <c r="D55" i="14"/>
  <c r="D18" i="13" s="1"/>
  <c r="G72" i="14"/>
  <c r="G84" i="14"/>
  <c r="G88" i="14"/>
  <c r="G100" i="14"/>
  <c r="G104" i="14"/>
  <c r="G116" i="14"/>
  <c r="G141" i="14"/>
  <c r="G145" i="14"/>
  <c r="G157" i="14"/>
  <c r="G161" i="14"/>
  <c r="G171" i="14"/>
  <c r="G175" i="14"/>
  <c r="G179" i="14"/>
  <c r="G183" i="14"/>
  <c r="G187" i="14"/>
  <c r="G191" i="14"/>
  <c r="G195" i="14"/>
  <c r="G199" i="14"/>
  <c r="G203" i="14"/>
  <c r="E223" i="14"/>
  <c r="G264" i="14"/>
  <c r="F274" i="14"/>
  <c r="G74" i="14"/>
  <c r="G106" i="14"/>
  <c r="G122" i="14"/>
  <c r="G130" i="14"/>
  <c r="G134" i="14"/>
  <c r="G163" i="14"/>
  <c r="D253" i="14"/>
  <c r="D32" i="13" s="1"/>
  <c r="H302" i="14"/>
  <c r="G127" i="14"/>
  <c r="H120" i="14"/>
  <c r="D17" i="14"/>
  <c r="D8" i="13" s="1"/>
  <c r="G79" i="14"/>
  <c r="G95" i="14"/>
  <c r="H69" i="14"/>
  <c r="H71" i="14"/>
  <c r="H74" i="14"/>
  <c r="H78" i="14"/>
  <c r="H82" i="14"/>
  <c r="H84" i="14"/>
  <c r="H87" i="14"/>
  <c r="H89" i="14"/>
  <c r="H96" i="14"/>
  <c r="H109" i="14"/>
  <c r="H111" i="14"/>
  <c r="H116" i="14"/>
  <c r="H119" i="14"/>
  <c r="H123" i="14"/>
  <c r="H128" i="14"/>
  <c r="H132" i="14"/>
  <c r="H134" i="14"/>
  <c r="G182" i="14"/>
  <c r="G190" i="14"/>
  <c r="G194" i="14"/>
  <c r="H209" i="14"/>
  <c r="G217" i="14"/>
  <c r="G256" i="14"/>
  <c r="H260" i="14"/>
  <c r="H259" i="14"/>
  <c r="H258" i="14"/>
  <c r="H257" i="14"/>
  <c r="H255" i="14"/>
  <c r="G263" i="14"/>
  <c r="G278" i="14"/>
  <c r="G285" i="14"/>
  <c r="G301" i="14"/>
  <c r="G198" i="14"/>
  <c r="G181" i="14"/>
  <c r="G189" i="14"/>
  <c r="G197" i="14"/>
  <c r="G201" i="14"/>
  <c r="G218" i="14"/>
  <c r="C250" i="14"/>
  <c r="C31" i="13" s="1"/>
  <c r="C253" i="14"/>
  <c r="C32" i="13" s="1"/>
  <c r="H278" i="14"/>
  <c r="G312" i="14"/>
  <c r="G316" i="14"/>
  <c r="F261" i="14"/>
  <c r="I294" i="14"/>
  <c r="D320" i="14"/>
  <c r="C270" i="14"/>
  <c r="C35" i="13" s="1"/>
  <c r="I143" i="14" l="1"/>
  <c r="I323" i="14"/>
  <c r="H39" i="14"/>
  <c r="C14" i="6" s="1"/>
  <c r="I317" i="14"/>
  <c r="I164" i="14"/>
  <c r="I170" i="14"/>
  <c r="I159" i="14"/>
  <c r="I15" i="14"/>
  <c r="I108" i="14"/>
  <c r="I165" i="14"/>
  <c r="I202" i="14"/>
  <c r="I193" i="14"/>
  <c r="I186" i="14"/>
  <c r="I97" i="14"/>
  <c r="I120" i="14"/>
  <c r="I177" i="14"/>
  <c r="I300" i="14"/>
  <c r="I312" i="14"/>
  <c r="I119" i="14"/>
  <c r="I16" i="14"/>
  <c r="I45" i="14"/>
  <c r="G24" i="14"/>
  <c r="B13" i="6" s="1"/>
  <c r="I133" i="14"/>
  <c r="I113" i="14"/>
  <c r="I184" i="14"/>
  <c r="I90" i="14"/>
  <c r="I13" i="14"/>
  <c r="I292" i="14"/>
  <c r="I302" i="14"/>
  <c r="I122" i="14"/>
  <c r="I175" i="14"/>
  <c r="I28" i="14"/>
  <c r="I148" i="14"/>
  <c r="I98" i="14"/>
  <c r="I86" i="14"/>
  <c r="I75" i="14"/>
  <c r="I150" i="14"/>
  <c r="I178" i="14"/>
  <c r="I169" i="14"/>
  <c r="I54" i="14"/>
  <c r="I101" i="14"/>
  <c r="I149" i="14"/>
  <c r="I173" i="14"/>
  <c r="I153" i="14"/>
  <c r="I160" i="14"/>
  <c r="I288" i="14"/>
  <c r="I76" i="14"/>
  <c r="I174" i="14"/>
  <c r="I99" i="14"/>
  <c r="I273" i="14"/>
  <c r="H57" i="14"/>
  <c r="I192" i="14"/>
  <c r="I189" i="14"/>
  <c r="I181" i="14"/>
  <c r="I256" i="14"/>
  <c r="I217" i="14"/>
  <c r="I156" i="14"/>
  <c r="I87" i="14"/>
  <c r="I127" i="14"/>
  <c r="I135" i="14"/>
  <c r="I107" i="14"/>
  <c r="I126" i="14"/>
  <c r="F265" i="14"/>
  <c r="I142" i="14"/>
  <c r="I140" i="14"/>
  <c r="I129" i="14"/>
  <c r="I158" i="14"/>
  <c r="I200" i="14"/>
  <c r="I151" i="14"/>
  <c r="I94" i="14"/>
  <c r="I315" i="14"/>
  <c r="I132" i="14"/>
  <c r="I104" i="14"/>
  <c r="I118" i="14"/>
  <c r="I85" i="14"/>
  <c r="I52" i="14"/>
  <c r="I144" i="14"/>
  <c r="I194" i="14"/>
  <c r="I111" i="14"/>
  <c r="I130" i="14"/>
  <c r="G322" i="14"/>
  <c r="G324" i="14" s="1"/>
  <c r="I145" i="14"/>
  <c r="I100" i="14"/>
  <c r="I259" i="14"/>
  <c r="I73" i="14"/>
  <c r="I182" i="14"/>
  <c r="I216" i="14"/>
  <c r="I80" i="14"/>
  <c r="I172" i="14"/>
  <c r="I123" i="14"/>
  <c r="I195" i="14"/>
  <c r="I171" i="14"/>
  <c r="I303" i="14"/>
  <c r="I117" i="14"/>
  <c r="I23" i="14"/>
  <c r="I103" i="14"/>
  <c r="I116" i="14"/>
  <c r="B46" i="14"/>
  <c r="B17" i="13" s="1"/>
  <c r="I96" i="14"/>
  <c r="F136" i="14"/>
  <c r="D250" i="14"/>
  <c r="D31" i="13" s="1"/>
  <c r="I53" i="14"/>
  <c r="I110" i="14"/>
  <c r="I185" i="14"/>
  <c r="I125" i="14"/>
  <c r="I82" i="14"/>
  <c r="I199" i="14"/>
  <c r="I198" i="14"/>
  <c r="I106" i="14"/>
  <c r="I114" i="14"/>
  <c r="I196" i="14"/>
  <c r="I92" i="14"/>
  <c r="B265" i="14"/>
  <c r="B34" i="13" s="1"/>
  <c r="I161" i="14"/>
  <c r="I124" i="14"/>
  <c r="I88" i="14"/>
  <c r="I49" i="14"/>
  <c r="I147" i="14"/>
  <c r="I155" i="14"/>
  <c r="I128" i="14"/>
  <c r="C61" i="14"/>
  <c r="C20" i="13" s="1"/>
  <c r="H60" i="14"/>
  <c r="C23" i="6" s="1"/>
  <c r="I316" i="14"/>
  <c r="I201" i="14"/>
  <c r="B309" i="14"/>
  <c r="I71" i="14"/>
  <c r="I30" i="14"/>
  <c r="I131" i="14"/>
  <c r="I79" i="14"/>
  <c r="H19" i="14"/>
  <c r="G57" i="14"/>
  <c r="I121" i="14"/>
  <c r="F40" i="14"/>
  <c r="I197" i="14"/>
  <c r="C136" i="14"/>
  <c r="C23" i="13" s="1"/>
  <c r="G60" i="14"/>
  <c r="B23" i="6" s="1"/>
  <c r="I72" i="14"/>
  <c r="G44" i="14"/>
  <c r="I152" i="14"/>
  <c r="I91" i="14"/>
  <c r="I70" i="14"/>
  <c r="I112" i="14"/>
  <c r="I209" i="14"/>
  <c r="C211" i="14"/>
  <c r="C26" i="13" s="1"/>
  <c r="I203" i="14"/>
  <c r="I187" i="14"/>
  <c r="I183" i="14"/>
  <c r="I188" i="14"/>
  <c r="I157" i="14"/>
  <c r="I50" i="14"/>
  <c r="C17" i="14"/>
  <c r="C8" i="13" s="1"/>
  <c r="I260" i="14"/>
  <c r="B250" i="14"/>
  <c r="B31" i="13" s="1"/>
  <c r="C220" i="14"/>
  <c r="C27" i="13" s="1"/>
  <c r="G204" i="14"/>
  <c r="B28" i="6" s="1"/>
  <c r="I89" i="14"/>
  <c r="I81" i="14"/>
  <c r="G138" i="14"/>
  <c r="H253" i="14"/>
  <c r="C35" i="6" s="1"/>
  <c r="I190" i="14"/>
  <c r="H322" i="14"/>
  <c r="C265" i="14"/>
  <c r="C34" i="13" s="1"/>
  <c r="H263" i="14"/>
  <c r="I263" i="14" s="1"/>
  <c r="I37" i="14"/>
  <c r="B238" i="14"/>
  <c r="B29" i="13" s="1"/>
  <c r="I78" i="14"/>
  <c r="I162" i="14"/>
  <c r="I77" i="14"/>
  <c r="I31" i="14"/>
  <c r="H261" i="14"/>
  <c r="C36" i="6" s="1"/>
  <c r="D40" i="14"/>
  <c r="C320" i="14"/>
  <c r="B279" i="14"/>
  <c r="B37" i="13" s="1"/>
  <c r="H222" i="14"/>
  <c r="C223" i="14"/>
  <c r="C28" i="13" s="1"/>
  <c r="C279" i="14"/>
  <c r="C37" i="13" s="1"/>
  <c r="C274" i="14"/>
  <c r="C36" i="13" s="1"/>
  <c r="D261" i="14"/>
  <c r="D33" i="13" s="1"/>
  <c r="B261" i="14"/>
  <c r="B33" i="13" s="1"/>
  <c r="G255" i="14"/>
  <c r="G252" i="14"/>
  <c r="B253" i="14"/>
  <c r="B32" i="13" s="1"/>
  <c r="I301" i="14"/>
  <c r="C261" i="14"/>
  <c r="C33" i="13" s="1"/>
  <c r="I163" i="14"/>
  <c r="I134" i="14"/>
  <c r="I74" i="14"/>
  <c r="G19" i="14"/>
  <c r="B20" i="14"/>
  <c r="B9" i="13" s="1"/>
  <c r="I264" i="14"/>
  <c r="I95" i="14"/>
  <c r="I83" i="14"/>
  <c r="B223" i="14"/>
  <c r="B28" i="13" s="1"/>
  <c r="G222" i="14"/>
  <c r="I29" i="14"/>
  <c r="I139" i="14"/>
  <c r="E136" i="14"/>
  <c r="H138" i="14"/>
  <c r="I154" i="14"/>
  <c r="B245" i="14"/>
  <c r="B30" i="13" s="1"/>
  <c r="I109" i="14"/>
  <c r="I34" i="14"/>
  <c r="G26" i="14"/>
  <c r="G39" i="14" s="1"/>
  <c r="B14" i="6" s="1"/>
  <c r="B55" i="14"/>
  <c r="B18" i="13" s="1"/>
  <c r="I12" i="14"/>
  <c r="I36" i="14"/>
  <c r="B17" i="14"/>
  <c r="B8" i="13" s="1"/>
  <c r="G11" i="14"/>
  <c r="E40" i="14"/>
  <c r="C238" i="14"/>
  <c r="C29" i="13" s="1"/>
  <c r="H136" i="14"/>
  <c r="C26" i="6" s="1"/>
  <c r="C309" i="14"/>
  <c r="H285" i="14"/>
  <c r="I115" i="14"/>
  <c r="I176" i="14"/>
  <c r="I278" i="14"/>
  <c r="I218" i="14"/>
  <c r="G265" i="14"/>
  <c r="B37" i="6" s="1"/>
  <c r="B220" i="14"/>
  <c r="B27" i="13" s="1"/>
  <c r="D279" i="14"/>
  <c r="D37" i="13" s="1"/>
  <c r="C245" i="14"/>
  <c r="C30" i="13" s="1"/>
  <c r="C46" i="14"/>
  <c r="C17" i="13" s="1"/>
  <c r="H44" i="14"/>
  <c r="I105" i="14"/>
  <c r="E261" i="14"/>
  <c r="C24" i="14"/>
  <c r="C10" i="13" s="1"/>
  <c r="H22" i="14"/>
  <c r="H11" i="14"/>
  <c r="B270" i="14"/>
  <c r="B35" i="13" s="1"/>
  <c r="I84" i="14"/>
  <c r="I35" i="14"/>
  <c r="I33" i="14"/>
  <c r="B320" i="14"/>
  <c r="I257" i="14"/>
  <c r="B211" i="14"/>
  <c r="B26" i="13" s="1"/>
  <c r="I51" i="14"/>
  <c r="I219" i="14"/>
  <c r="I258" i="14"/>
  <c r="I141" i="14"/>
  <c r="I32" i="14"/>
  <c r="I191" i="14"/>
  <c r="H168" i="14"/>
  <c r="I102" i="14"/>
  <c r="D326" i="14"/>
  <c r="I299" i="14"/>
  <c r="D245" i="14"/>
  <c r="D30" i="13" s="1"/>
  <c r="I93" i="14"/>
  <c r="B136" i="14"/>
  <c r="B23" i="13" s="1"/>
  <c r="G69" i="14"/>
  <c r="G55" i="14"/>
  <c r="B21" i="6" s="1"/>
  <c r="I146" i="14"/>
  <c r="I179" i="14"/>
  <c r="I180" i="14"/>
  <c r="C55" i="14"/>
  <c r="C18" i="13" s="1"/>
  <c r="H48" i="14"/>
  <c r="F8" i="13" l="1"/>
  <c r="B40" i="14"/>
  <c r="H58" i="14"/>
  <c r="C22" i="6" s="1"/>
  <c r="D266" i="14"/>
  <c r="I57" i="14"/>
  <c r="I58" i="14" s="1"/>
  <c r="H46" i="14"/>
  <c r="C20" i="6" s="1"/>
  <c r="I265" i="14"/>
  <c r="H166" i="14"/>
  <c r="C27" i="6" s="1"/>
  <c r="H265" i="14"/>
  <c r="C37" i="6" s="1"/>
  <c r="H223" i="14"/>
  <c r="C31" i="6" s="1"/>
  <c r="G58" i="14"/>
  <c r="B22" i="6" s="1"/>
  <c r="H204" i="14"/>
  <c r="C28" i="6" s="1"/>
  <c r="H324" i="14"/>
  <c r="G253" i="14"/>
  <c r="B35" i="6" s="1"/>
  <c r="G46" i="14"/>
  <c r="B20" i="6" s="1"/>
  <c r="H55" i="14"/>
  <c r="C21" i="6" s="1"/>
  <c r="H17" i="14"/>
  <c r="C11" i="6" s="1"/>
  <c r="I60" i="14"/>
  <c r="H20" i="14"/>
  <c r="C12" i="6" s="1"/>
  <c r="G274" i="14"/>
  <c r="B39" i="6" s="1"/>
  <c r="H61" i="14"/>
  <c r="G61" i="14"/>
  <c r="B326" i="14"/>
  <c r="C326" i="14"/>
  <c r="I252" i="14"/>
  <c r="I168" i="14"/>
  <c r="C40" i="14"/>
  <c r="I255" i="14"/>
  <c r="G261" i="14"/>
  <c r="B36" i="6" s="1"/>
  <c r="I322" i="14"/>
  <c r="H24" i="14"/>
  <c r="C13" i="6" s="1"/>
  <c r="I22" i="14"/>
  <c r="C266" i="14"/>
  <c r="I11" i="14"/>
  <c r="G17" i="14"/>
  <c r="B11" i="6" s="1"/>
  <c r="I26" i="14"/>
  <c r="I39" i="14" s="1"/>
  <c r="I222" i="14"/>
  <c r="G223" i="14"/>
  <c r="B31" i="6" s="1"/>
  <c r="H274" i="14"/>
  <c r="C39" i="6" s="1"/>
  <c r="I69" i="14"/>
  <c r="G136" i="14"/>
  <c r="B26" i="6" s="1"/>
  <c r="G166" i="14"/>
  <c r="B27" i="6" s="1"/>
  <c r="I138" i="14"/>
  <c r="I48" i="14"/>
  <c r="I285" i="14"/>
  <c r="B266" i="14"/>
  <c r="I44" i="14"/>
  <c r="I19" i="14"/>
  <c r="G20" i="14"/>
  <c r="B12" i="6" s="1"/>
  <c r="I24" i="14" l="1"/>
  <c r="I55" i="14"/>
  <c r="I223" i="14"/>
  <c r="I17" i="14"/>
  <c r="H40" i="14"/>
  <c r="I253" i="14"/>
  <c r="I20" i="14"/>
  <c r="I274" i="14"/>
  <c r="I46" i="14"/>
  <c r="D26" i="6"/>
  <c r="I204" i="14"/>
  <c r="I61" i="14"/>
  <c r="I166" i="14"/>
  <c r="I136" i="14"/>
  <c r="I324" i="14"/>
  <c r="I261" i="14"/>
  <c r="G40" i="14"/>
  <c r="I40" i="14" l="1"/>
  <c r="C239" i="14" l="1"/>
  <c r="B239" i="14"/>
  <c r="H62" i="14" l="1"/>
  <c r="C62" i="14"/>
  <c r="C64" i="14" s="1"/>
  <c r="C281" i="14" s="1"/>
  <c r="C328" i="14" s="1"/>
  <c r="H64" i="14" l="1"/>
  <c r="G230" i="14" l="1"/>
  <c r="B62" i="14"/>
  <c r="B64" i="14" s="1"/>
  <c r="B281" i="14" s="1"/>
  <c r="B328" i="14" s="1"/>
  <c r="H231" i="14" l="1"/>
  <c r="H214" i="14"/>
  <c r="H215" i="14"/>
  <c r="G215" i="14"/>
  <c r="G231" i="14"/>
  <c r="H229" i="14"/>
  <c r="G214" i="14"/>
  <c r="H230" i="14"/>
  <c r="I62" i="14"/>
  <c r="G62" i="14"/>
  <c r="A3" i="14"/>
  <c r="I230" i="14" l="1"/>
  <c r="G290" i="14"/>
  <c r="G313" i="14"/>
  <c r="H296" i="14"/>
  <c r="H307" i="14"/>
  <c r="H295" i="14"/>
  <c r="G296" i="14"/>
  <c r="G318" i="14"/>
  <c r="G305" i="14"/>
  <c r="G291" i="14"/>
  <c r="H305" i="14"/>
  <c r="I215" i="14"/>
  <c r="G314" i="14"/>
  <c r="G295" i="14"/>
  <c r="G308" i="14"/>
  <c r="G293" i="14"/>
  <c r="G319" i="14"/>
  <c r="H290" i="14"/>
  <c r="H314" i="14"/>
  <c r="H298" i="14"/>
  <c r="H289" i="14"/>
  <c r="H306" i="14"/>
  <c r="I231" i="14"/>
  <c r="G297" i="14"/>
  <c r="G298" i="14"/>
  <c r="G287" i="14"/>
  <c r="H291" i="14"/>
  <c r="H308" i="14"/>
  <c r="G304" i="14"/>
  <c r="H287" i="14"/>
  <c r="H319" i="14"/>
  <c r="H297" i="14"/>
  <c r="H313" i="14"/>
  <c r="I214" i="14"/>
  <c r="G307" i="14"/>
  <c r="G289" i="14"/>
  <c r="G306" i="14"/>
  <c r="H293" i="14"/>
  <c r="H304" i="14"/>
  <c r="H318" i="14"/>
  <c r="G64" i="14"/>
  <c r="I64" i="14"/>
  <c r="F320" i="14" l="1"/>
  <c r="H311" i="14"/>
  <c r="I307" i="14"/>
  <c r="I295" i="14"/>
  <c r="I291" i="14"/>
  <c r="E320" i="14"/>
  <c r="G311" i="14"/>
  <c r="I296" i="14"/>
  <c r="I313" i="14"/>
  <c r="H286" i="14"/>
  <c r="F309" i="14"/>
  <c r="I306" i="14"/>
  <c r="G229" i="14"/>
  <c r="I304" i="14"/>
  <c r="I287" i="14"/>
  <c r="I293" i="14"/>
  <c r="I318" i="14"/>
  <c r="G286" i="14"/>
  <c r="E309" i="14"/>
  <c r="I297" i="14"/>
  <c r="I290" i="14"/>
  <c r="I289" i="14"/>
  <c r="I298" i="14"/>
  <c r="I308" i="14"/>
  <c r="I319" i="14"/>
  <c r="I314" i="14"/>
  <c r="I305" i="14"/>
  <c r="I229" i="14" l="1"/>
  <c r="E326" i="14"/>
  <c r="F326" i="14"/>
  <c r="G320" i="14"/>
  <c r="I311" i="14"/>
  <c r="H309" i="14"/>
  <c r="H320" i="14"/>
  <c r="G309" i="14"/>
  <c r="I286" i="14"/>
  <c r="I320" i="14" l="1"/>
  <c r="E44" i="13" s="1"/>
  <c r="G326" i="14"/>
  <c r="H326" i="14"/>
  <c r="I309" i="14"/>
  <c r="E43" i="13" s="1"/>
  <c r="I326" i="14" l="1"/>
  <c r="A3" i="13" l="1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E21" i="13"/>
  <c r="F23" i="13"/>
  <c r="F24" i="13"/>
  <c r="F25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 s="1"/>
  <c r="F43" i="13"/>
  <c r="F44" i="13"/>
  <c r="B46" i="13"/>
  <c r="C46" i="13"/>
  <c r="D46" i="13"/>
  <c r="E46" i="13"/>
  <c r="E48" i="13" l="1"/>
  <c r="F46" i="13"/>
  <c r="C40" i="13"/>
  <c r="C48" i="13" s="1"/>
  <c r="F21" i="13"/>
  <c r="B40" i="13"/>
  <c r="B48" i="13" s="1"/>
  <c r="F12" i="13"/>
  <c r="D39" i="6" l="1"/>
  <c r="D36" i="6"/>
  <c r="D35" i="6"/>
  <c r="D31" i="6"/>
  <c r="D28" i="6"/>
  <c r="D27" i="6"/>
  <c r="D22" i="6"/>
  <c r="D21" i="6"/>
  <c r="D14" i="6"/>
  <c r="D13" i="6"/>
  <c r="D12" i="6"/>
  <c r="B15" i="6"/>
  <c r="D37" i="6"/>
  <c r="D23" i="6"/>
  <c r="B24" i="6"/>
  <c r="C15" i="6"/>
  <c r="C24" i="6" l="1"/>
  <c r="D20" i="6"/>
  <c r="D24" i="6" s="1"/>
  <c r="D11" i="6"/>
  <c r="D15" i="6" s="1"/>
  <c r="H37" i="24" l="1"/>
  <c r="H49" i="24" l="1"/>
  <c r="G208" i="14" l="1"/>
  <c r="H208" i="14"/>
  <c r="G210" i="14"/>
  <c r="H22" i="24"/>
  <c r="C22" i="24" l="1"/>
  <c r="H210" i="14"/>
  <c r="I210" i="14" s="1"/>
  <c r="H207" i="14"/>
  <c r="D22" i="24"/>
  <c r="G207" i="14"/>
  <c r="I208" i="14"/>
  <c r="H213" i="14" l="1"/>
  <c r="H220" i="14" s="1"/>
  <c r="C30" i="6" s="1"/>
  <c r="F220" i="14"/>
  <c r="E220" i="14"/>
  <c r="G213" i="14"/>
  <c r="I207" i="14"/>
  <c r="G220" i="14" l="1"/>
  <c r="I213" i="14"/>
  <c r="I220" i="14" s="1"/>
  <c r="B30" i="6" l="1"/>
  <c r="D30" i="6" s="1"/>
  <c r="D211" i="14" l="1"/>
  <c r="D26" i="13" s="1"/>
  <c r="H9" i="24"/>
  <c r="D9" i="24" l="1"/>
  <c r="C9" i="24"/>
  <c r="H13" i="24"/>
  <c r="H60" i="24" s="1"/>
  <c r="F26" i="13"/>
  <c r="F38" i="13" s="1"/>
  <c r="F40" i="13" s="1"/>
  <c r="F48" i="13" s="1"/>
  <c r="D38" i="13"/>
  <c r="D40" i="13" s="1"/>
  <c r="D48" i="13" s="1"/>
  <c r="D239" i="14"/>
  <c r="D281" i="14" s="1"/>
  <c r="D328" i="14" s="1"/>
  <c r="C13" i="24" l="1"/>
  <c r="F206" i="14"/>
  <c r="H206" i="14" s="1"/>
  <c r="E206" i="14"/>
  <c r="D13" i="24"/>
  <c r="G206" i="14" l="1"/>
  <c r="I206" i="14" s="1"/>
  <c r="I211" i="14" s="1"/>
  <c r="F211" i="14"/>
  <c r="E211" i="14"/>
  <c r="H211" i="14"/>
  <c r="G211" i="14" l="1"/>
  <c r="C29" i="6"/>
  <c r="B29" i="6" l="1"/>
  <c r="D29" i="6" l="1"/>
  <c r="E67" i="24" l="1"/>
  <c r="F36" i="24" l="1"/>
  <c r="C36" i="24" s="1"/>
  <c r="F43" i="24"/>
  <c r="C43" i="24" s="1"/>
  <c r="F24" i="24"/>
  <c r="C24" i="24" s="1"/>
  <c r="F57" i="24"/>
  <c r="C57" i="24" s="1"/>
  <c r="F52" i="24"/>
  <c r="C52" i="24" s="1"/>
  <c r="C53" i="24" s="1"/>
  <c r="F35" i="24"/>
  <c r="C35" i="24" s="1"/>
  <c r="F34" i="24"/>
  <c r="C34" i="24" s="1"/>
  <c r="F40" i="24"/>
  <c r="C40" i="24" s="1"/>
  <c r="F33" i="24"/>
  <c r="C33" i="24" s="1"/>
  <c r="F26" i="24"/>
  <c r="C26" i="24" s="1"/>
  <c r="F32" i="24"/>
  <c r="C32" i="24" s="1"/>
  <c r="F56" i="24"/>
  <c r="C56" i="24" s="1"/>
  <c r="F27" i="24"/>
  <c r="C27" i="24" s="1"/>
  <c r="F48" i="24"/>
  <c r="C48" i="24" s="1"/>
  <c r="F25" i="24"/>
  <c r="C25" i="24" s="1"/>
  <c r="F44" i="24"/>
  <c r="C44" i="24" s="1"/>
  <c r="F31" i="24"/>
  <c r="C31" i="24" s="1"/>
  <c r="F39" i="24"/>
  <c r="C39" i="24" s="1"/>
  <c r="F45" i="24"/>
  <c r="C45" i="24" s="1"/>
  <c r="F67" i="24"/>
  <c r="E227" i="14" l="1"/>
  <c r="G227" i="14" s="1"/>
  <c r="E236" i="14"/>
  <c r="G236" i="14" s="1"/>
  <c r="E232" i="14"/>
  <c r="G232" i="14" s="1"/>
  <c r="E228" i="14"/>
  <c r="G228" i="14" s="1"/>
  <c r="E234" i="14"/>
  <c r="G234" i="14" s="1"/>
  <c r="E237" i="14"/>
  <c r="G237" i="14" s="1"/>
  <c r="E248" i="14"/>
  <c r="G248" i="14" s="1"/>
  <c r="E244" i="14"/>
  <c r="G244" i="14" s="1"/>
  <c r="E277" i="14"/>
  <c r="G277" i="14" s="1"/>
  <c r="E249" i="14"/>
  <c r="G249" i="14" s="1"/>
  <c r="E226" i="14"/>
  <c r="G226" i="14" s="1"/>
  <c r="E233" i="14"/>
  <c r="G233" i="14" s="1"/>
  <c r="E235" i="14"/>
  <c r="G235" i="14" s="1"/>
  <c r="G39" i="24"/>
  <c r="D39" i="24" s="1"/>
  <c r="G31" i="24"/>
  <c r="D31" i="24" s="1"/>
  <c r="G26" i="24"/>
  <c r="D26" i="24" s="1"/>
  <c r="G33" i="24"/>
  <c r="D33" i="24" s="1"/>
  <c r="G57" i="24"/>
  <c r="D57" i="24" s="1"/>
  <c r="G43" i="24"/>
  <c r="D43" i="24" s="1"/>
  <c r="G24" i="24"/>
  <c r="D24" i="24" s="1"/>
  <c r="G35" i="24"/>
  <c r="D35" i="24" s="1"/>
  <c r="G32" i="24"/>
  <c r="D32" i="24" s="1"/>
  <c r="G27" i="24"/>
  <c r="D27" i="24" s="1"/>
  <c r="G52" i="24"/>
  <c r="D52" i="24" s="1"/>
  <c r="D53" i="24" s="1"/>
  <c r="G56" i="24"/>
  <c r="D56" i="24" s="1"/>
  <c r="G25" i="24"/>
  <c r="D25" i="24" s="1"/>
  <c r="G40" i="24"/>
  <c r="D40" i="24" s="1"/>
  <c r="G48" i="24"/>
  <c r="D48" i="24" s="1"/>
  <c r="G34" i="24"/>
  <c r="D34" i="24" s="1"/>
  <c r="G44" i="24"/>
  <c r="D44" i="24" s="1"/>
  <c r="G45" i="24"/>
  <c r="D45" i="24" s="1"/>
  <c r="G36" i="24"/>
  <c r="D36" i="24" s="1"/>
  <c r="C58" i="24"/>
  <c r="E276" i="14"/>
  <c r="C37" i="24"/>
  <c r="E225" i="14"/>
  <c r="E243" i="14"/>
  <c r="C41" i="24"/>
  <c r="C49" i="24"/>
  <c r="E269" i="14"/>
  <c r="C46" i="24"/>
  <c r="E247" i="14"/>
  <c r="F227" i="14" l="1"/>
  <c r="H227" i="14" s="1"/>
  <c r="I227" i="14" s="1"/>
  <c r="F249" i="14"/>
  <c r="H249" i="14" s="1"/>
  <c r="I249" i="14" s="1"/>
  <c r="F244" i="14"/>
  <c r="H244" i="14" s="1"/>
  <c r="F228" i="14"/>
  <c r="H228" i="14" s="1"/>
  <c r="I228" i="14" s="1"/>
  <c r="F232" i="14"/>
  <c r="H232" i="14" s="1"/>
  <c r="I232" i="14" s="1"/>
  <c r="F248" i="14"/>
  <c r="H248" i="14" s="1"/>
  <c r="I248" i="14" s="1"/>
  <c r="F226" i="14"/>
  <c r="H226" i="14" s="1"/>
  <c r="I226" i="14" s="1"/>
  <c r="F233" i="14"/>
  <c r="H233" i="14" s="1"/>
  <c r="I233" i="14" s="1"/>
  <c r="F277" i="14"/>
  <c r="H277" i="14" s="1"/>
  <c r="I277" i="14" s="1"/>
  <c r="F237" i="14"/>
  <c r="H237" i="14" s="1"/>
  <c r="I237" i="14" s="1"/>
  <c r="F235" i="14"/>
  <c r="H235" i="14" s="1"/>
  <c r="I235" i="14" s="1"/>
  <c r="F236" i="14"/>
  <c r="H236" i="14" s="1"/>
  <c r="I236" i="14" s="1"/>
  <c r="F234" i="14"/>
  <c r="H234" i="14" s="1"/>
  <c r="I234" i="14" s="1"/>
  <c r="G269" i="14"/>
  <c r="E270" i="14"/>
  <c r="G225" i="14"/>
  <c r="E238" i="14"/>
  <c r="E239" i="14" s="1"/>
  <c r="D49" i="24"/>
  <c r="F269" i="14"/>
  <c r="D37" i="24"/>
  <c r="F225" i="14"/>
  <c r="G243" i="14"/>
  <c r="E245" i="14"/>
  <c r="F247" i="14"/>
  <c r="D46" i="24"/>
  <c r="C60" i="24"/>
  <c r="F276" i="14"/>
  <c r="D58" i="24"/>
  <c r="G247" i="14"/>
  <c r="E250" i="14"/>
  <c r="E279" i="14"/>
  <c r="G276" i="14"/>
  <c r="F243" i="14"/>
  <c r="D41" i="24"/>
  <c r="I244" i="14" l="1"/>
  <c r="G279" i="14"/>
  <c r="B40" i="6" s="1"/>
  <c r="D60" i="24"/>
  <c r="H247" i="14"/>
  <c r="H250" i="14" s="1"/>
  <c r="C34" i="6" s="1"/>
  <c r="F250" i="14"/>
  <c r="G238" i="14"/>
  <c r="G250" i="14"/>
  <c r="B34" i="6" s="1"/>
  <c r="F238" i="14"/>
  <c r="F239" i="14" s="1"/>
  <c r="H225" i="14"/>
  <c r="H238" i="14" s="1"/>
  <c r="H276" i="14"/>
  <c r="H279" i="14" s="1"/>
  <c r="C40" i="6" s="1"/>
  <c r="F279" i="14"/>
  <c r="E266" i="14"/>
  <c r="E281" i="14" s="1"/>
  <c r="E328" i="14" s="1"/>
  <c r="H269" i="14"/>
  <c r="H270" i="14" s="1"/>
  <c r="C38" i="6" s="1"/>
  <c r="F270" i="14"/>
  <c r="H243" i="14"/>
  <c r="F245" i="14"/>
  <c r="G245" i="14"/>
  <c r="G270" i="14"/>
  <c r="B38" i="6" s="1"/>
  <c r="H245" i="14" l="1"/>
  <c r="C33" i="6" s="1"/>
  <c r="D34" i="6"/>
  <c r="F266" i="14"/>
  <c r="F281" i="14" s="1"/>
  <c r="F328" i="14" s="1"/>
  <c r="I243" i="14"/>
  <c r="I245" i="14" s="1"/>
  <c r="C32" i="6"/>
  <c r="H239" i="14"/>
  <c r="I225" i="14"/>
  <c r="I238" i="14" s="1"/>
  <c r="I239" i="14" s="1"/>
  <c r="G239" i="14"/>
  <c r="B32" i="6"/>
  <c r="I276" i="14"/>
  <c r="I279" i="14" s="1"/>
  <c r="G266" i="14"/>
  <c r="B33" i="6"/>
  <c r="D38" i="6"/>
  <c r="I269" i="14"/>
  <c r="I270" i="14" s="1"/>
  <c r="I247" i="14"/>
  <c r="I250" i="14" s="1"/>
  <c r="D40" i="6"/>
  <c r="H266" i="14" l="1"/>
  <c r="H281" i="14" s="1"/>
  <c r="H328" i="14" s="1"/>
  <c r="G281" i="14"/>
  <c r="G328" i="14" s="1"/>
  <c r="D33" i="6"/>
  <c r="I266" i="14"/>
  <c r="I281" i="14" s="1"/>
  <c r="I328" i="14" s="1"/>
  <c r="D32" i="6"/>
  <c r="B41" i="6"/>
  <c r="B43" i="6" s="1"/>
  <c r="C41" i="6"/>
  <c r="C43" i="6" s="1"/>
  <c r="G283" i="14" l="1"/>
  <c r="H283" i="14"/>
  <c r="D41" i="6"/>
  <c r="D43" i="6" s="1"/>
</calcChain>
</file>

<file path=xl/sharedStrings.xml><?xml version="1.0" encoding="utf-8"?>
<sst xmlns="http://schemas.openxmlformats.org/spreadsheetml/2006/main" count="497" uniqueCount="420">
  <si>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</si>
  <si>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</si>
  <si>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</si>
  <si>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</si>
  <si>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</si>
  <si>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</si>
  <si>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</si>
  <si>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</si>
  <si>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</si>
  <si>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</si>
  <si>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</si>
  <si>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</si>
  <si>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</si>
  <si>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</si>
  <si>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</si>
  <si>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</si>
  <si>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</si>
  <si>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</si>
  <si>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</si>
  <si>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</si>
  <si>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</si>
  <si>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</si>
  <si>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</si>
  <si>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</si>
  <si>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</si>
  <si>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</si>
  <si>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</si>
  <si>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</si>
  <si>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</si>
  <si>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</si>
  <si>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</si>
  <si>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</si>
  <si>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</si>
  <si>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</si>
  <si>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</si>
  <si>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</si>
  <si>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</si>
  <si>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</si>
  <si>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</si>
  <si>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</si>
  <si>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</si>
  <si>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</si>
  <si>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</si>
  <si>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</si>
  <si>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</si>
  <si>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</si>
  <si>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</si>
  <si>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</si>
  <si>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</si>
  <si>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</si>
  <si>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</si>
  <si>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</si>
  <si>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</si>
  <si>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</si>
  <si>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</si>
  <si>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</si>
  <si>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</si>
  <si>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</si>
  <si>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</si>
  <si>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</si>
  <si>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</si>
  <si>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</si>
  <si>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</si>
  <si>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</si>
  <si>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</si>
  <si>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</si>
  <si>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</si>
  <si>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</si>
  <si>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</si>
  <si>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</si>
  <si>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</si>
  <si>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</si>
  <si>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</si>
  <si>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</si>
  <si>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</si>
  <si>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</si>
  <si>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</si>
  <si>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</si>
  <si>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</si>
  <si>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</si>
  <si>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</si>
  <si>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</si>
  <si>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</si>
  <si>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</si>
  <si>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</si>
  <si>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</si>
  <si>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</si>
  <si>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</si>
  <si>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</si>
  <si>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</si>
  <si>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</si>
  <si>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</si>
  <si>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</si>
  <si>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</si>
  <si>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</si>
  <si>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</si>
  <si>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</si>
  <si>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</si>
  <si>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</si>
  <si>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</si>
  <si>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</si>
  <si>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</si>
  <si>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</si>
  <si>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</si>
  <si>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</si>
  <si>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</si>
  <si>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</si>
  <si>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</si>
  <si>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</si>
  <si>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</si>
  <si>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</si>
  <si>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</si>
  <si>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</si>
  <si>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</si>
  <si>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</si>
  <si>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</si>
  <si>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</si>
  <si>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</si>
  <si>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</si>
  <si>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</si>
  <si>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</si>
  <si>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</si>
  <si>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</si>
  <si>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</si>
  <si>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</si>
  <si>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</si>
  <si>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</si>
  <si>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</si>
  <si>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</si>
  <si>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</si>
  <si>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</si>
  <si>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</si>
  <si>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</si>
  <si>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</si>
  <si>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</si>
  <si>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</si>
  <si>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</si>
  <si>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</si>
  <si>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</si>
  <si>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</si>
  <si>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</si>
  <si>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</si>
  <si>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</si>
  <si>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</si>
  <si>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</si>
  <si>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</si>
  <si>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</si>
  <si>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</si>
  <si>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</si>
  <si>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</si>
  <si>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</si>
  <si>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</si>
  <si>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</si>
  <si>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</si>
  <si>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</si>
  <si>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</si>
  <si>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</si>
  <si>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</si>
  <si>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</si>
  <si>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</si>
  <si>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</si>
  <si>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</si>
  <si>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</si>
  <si>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</si>
  <si>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</si>
  <si>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</si>
  <si>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</si>
  <si>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</si>
  <si>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</si>
  <si>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</si>
  <si>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</si>
  <si>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</si>
  <si>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</si>
  <si>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</si>
  <si>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</si>
  <si>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</si>
  <si>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</si>
  <si>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</si>
  <si>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</si>
  <si>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</si>
  <si>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</si>
  <si>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</si>
  <si>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</si>
  <si>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</si>
  <si>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</si>
  <si>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</si>
  <si>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</si>
  <si>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</si>
  <si>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</si>
  <si>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</si>
  <si>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</si>
  <si>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</si>
  <si>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</si>
  <si>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</si>
  <si>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</si>
  <si>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</si>
  <si>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</si>
  <si>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</si>
  <si>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</si>
  <si>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</si>
  <si>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</si>
  <si>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</si>
  <si>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</si>
  <si>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</si>
  <si>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</si>
  <si>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</si>
  <si>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</si>
  <si>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</si>
  <si>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</si>
  <si>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</si>
  <si>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</si>
  <si>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</si>
  <si>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</si>
  <si>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</si>
  <si>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</si>
  <si>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</si>
  <si>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</si>
  <si>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</si>
  <si>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</si>
  <si>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</si>
  <si>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</si>
  <si>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</si>
  <si>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</si>
  <si>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</si>
  <si>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</si>
  <si>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</si>
  <si>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</si>
  <si>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</si>
  <si>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</si>
  <si>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</si>
  <si>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</si>
  <si>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</si>
  <si>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</si>
  <si>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</si>
  <si>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</si>
  <si>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</si>
  <si>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</si>
  <si>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</si>
  <si>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</si>
  <si>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</si>
  <si>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</si>
  <si>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</si>
  <si>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</si>
  <si>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</si>
  <si>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</si>
  <si>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</si>
  <si>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</si>
  <si>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</si>
  <si>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</si>
  <si>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</si>
  <si>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</si>
  <si>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</si>
  <si>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</si>
  <si>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</si>
  <si>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</si>
  <si>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</si>
  <si>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</si>
  <si>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</si>
  <si>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</si>
  <si>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</si>
  <si>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</si>
  <si>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</si>
  <si>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</si>
  <si>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</si>
  <si>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</si>
  <si>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</si>
  <si>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</si>
  <si>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</si>
  <si>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</si>
  <si>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</si>
  <si>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</si>
  <si>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</si>
  <si>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</si>
  <si>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</si>
  <si>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</si>
  <si>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</si>
  <si>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</si>
  <si>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</si>
  <si>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</si>
  <si>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</si>
  <si>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</si>
  <si>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</si>
  <si>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</si>
  <si>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</si>
  <si>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</si>
  <si>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</si>
  <si>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</si>
  <si>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</si>
  <si>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</si>
  <si>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</si>
  <si>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</si>
  <si>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</si>
  <si>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</si>
  <si>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</si>
  <si>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</si>
  <si>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</si>
  <si>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</si>
  <si>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</si>
  <si>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</si>
  <si>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</si>
  <si>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</si>
  <si>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</si>
  <si>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</si>
  <si>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</si>
  <si>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</si>
  <si>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</si>
  <si>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</si>
  <si>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</si>
  <si>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</si>
  <si>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</si>
  <si>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</si>
  <si>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</si>
  <si>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</si>
  <si>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</si>
  <si>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</si>
  <si>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</si>
  <si>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</si>
  <si>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</si>
  <si>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</si>
  <si>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</si>
  <si>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</si>
  <si>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</si>
  <si>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</si>
  <si>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</si>
  <si>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</si>
  <si>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</si>
  <si>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</si>
  <si>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</si>
  <si>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</si>
  <si>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</si>
  <si>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</si>
  <si>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</si>
  <si>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</si>
  <si>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</si>
  <si>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</si>
  <si>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</si>
  <si>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</si>
  <si>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</si>
  <si>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</si>
  <si>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</si>
  <si>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</si>
  <si>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</si>
  <si>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</si>
  <si>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</si>
  <si>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</si>
  <si>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</si>
  <si>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</si>
  <si>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</si>
  <si>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</si>
  <si>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</si>
  <si>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</si>
  <si>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</si>
  <si>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</si>
  <si>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</si>
  <si>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</si>
  <si>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</si>
  <si>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</si>
  <si>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</si>
  <si>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</si>
  <si>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</si>
  <si>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</si>
  <si>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</si>
  <si>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</si>
  <si>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</si>
  <si>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</si>
  <si>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</si>
  <si>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</si>
  <si>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</si>
  <si>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</si>
  <si>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</si>
  <si>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</si>
  <si>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</si>
  <si>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</si>
  <si>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</si>
  <si>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</si>
  <si>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</si>
  <si>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</si>
  <si>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</si>
  <si>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</si>
  <si>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</si>
  <si>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</si>
  <si>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</si>
  <si>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</si>
  <si>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</si>
  <si>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</si>
  <si>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</si>
  <si>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</si>
  <si>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</si>
  <si>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</si>
  <si>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</si>
  <si>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</si>
  <si>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</si>
  <si>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</si>
  <si>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</si>
  <si>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</si>
  <si>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</si>
  <si>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</si>
  <si>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</si>
  <si>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</si>
  <si>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</si>
  <si>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</si>
  <si>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</si>
  <si>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(24) 4031 - Depreciation Expense - ASC 815</t>
  </si>
  <si>
    <t xml:space="preserve">               (19) 886 - Maint of Facilities and Structures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</si>
  <si>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</si>
  <si>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</si>
  <si>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</si>
  <si>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</si>
  <si>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 xml:space="preserve">          (5) 449.1 - Provision for rate refunds E</t>
  </si>
  <si>
    <t xml:space="preserve">          (5) 456 - Other Electric Revenues</t>
  </si>
  <si>
    <t xml:space="preserve">          (5)  496 - Provision for rate refunds G</t>
  </si>
  <si>
    <t>FOR THE 12 MONTHS ENDED JUNE 30, 2018</t>
  </si>
  <si>
    <t>July 17 - June 18</t>
  </si>
  <si>
    <t xml:space="preserve">          (5) 456.1 - Other Electric Revenues - Transmission</t>
  </si>
  <si>
    <t>(Based on allocation factors developed using 12 ME 06/30/2018 information)</t>
  </si>
  <si>
    <t>Electric Alloc</t>
  </si>
  <si>
    <t>Source:  UI Planner System Output</t>
  </si>
  <si>
    <t>Electric Rate</t>
  </si>
  <si>
    <t>Gas Rate</t>
  </si>
  <si>
    <t>Ref 5.03/6.03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</si>
</sst>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0000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3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9" fontId="24" fillId="0" borderId="0">
      <alignment horizontal="left" wrapText="1"/>
    </xf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>
      <alignment horizontal="left" wrapText="1"/>
    </xf>
    <xf numFmtId="170" fontId="24" fillId="0" borderId="0">
      <alignment horizontal="left" wrapText="1"/>
    </xf>
    <xf numFmtId="171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4" fillId="55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20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4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1" fillId="0" borderId="0"/>
    <xf numFmtId="0" fontId="24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4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4" fillId="60" borderId="0"/>
    <xf numFmtId="42" fontId="24" fillId="60" borderId="27">
      <alignment vertical="center"/>
    </xf>
    <xf numFmtId="0" fontId="20" fillId="60" borderId="12" applyNumberFormat="0">
      <alignment horizontal="center" vertical="center" wrapText="1"/>
    </xf>
    <xf numFmtId="10" fontId="24" fillId="60" borderId="0"/>
    <xf numFmtId="182" fontId="24" fillId="60" borderId="0"/>
    <xf numFmtId="165" fontId="23" fillId="0" borderId="0" applyBorder="0" applyAlignment="0"/>
    <xf numFmtId="42" fontId="24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4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top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top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top" indent="1"/>
    </xf>
    <xf numFmtId="0" fontId="24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4" fillId="94" borderId="0"/>
    <xf numFmtId="0" fontId="69" fillId="0" borderId="0" applyNumberFormat="0" applyFill="0" applyBorder="0" applyAlignment="0" applyProtection="0"/>
    <xf numFmtId="38" fontId="52" fillId="0" borderId="38"/>
    <xf numFmtId="38" fontId="23" fillId="0" borderId="10"/>
    <xf numFmtId="39" fontId="42" fillId="95" borderId="0"/>
    <xf numFmtId="169" fontId="24" fillId="0" borderId="0">
      <alignment horizontal="left" wrapText="1"/>
    </xf>
    <xf numFmtId="170" fontId="24" fillId="0" borderId="0">
      <alignment horizontal="left" wrapText="1"/>
    </xf>
    <xf numFmtId="40" fontId="70" fillId="0" borderId="0" applyBorder="0">
      <alignment horizontal="right"/>
    </xf>
    <xf numFmtId="41" fontId="25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20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8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6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9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7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9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5" fillId="96" borderId="0" applyNumberFormat="0" applyBorder="0" applyAlignment="0" applyProtection="0"/>
    <xf numFmtId="0" fontId="40" fillId="98" borderId="0" applyNumberFormat="0" applyBorder="0" applyAlignment="0" applyProtection="0"/>
    <xf numFmtId="0" fontId="75" fillId="41" borderId="0" applyNumberFormat="0" applyBorder="0" applyAlignment="0" applyProtection="0"/>
    <xf numFmtId="0" fontId="40" fillId="41" borderId="0" applyNumberFormat="0" applyBorder="0" applyAlignment="0" applyProtection="0"/>
    <xf numFmtId="0" fontId="75" fillId="78" borderId="0" applyNumberFormat="0" applyBorder="0" applyAlignment="0" applyProtection="0"/>
    <xf numFmtId="0" fontId="40" fillId="42" borderId="0" applyNumberFormat="0" applyBorder="0" applyAlignment="0" applyProtection="0"/>
    <xf numFmtId="0" fontId="75" fillId="97" borderId="0" applyNumberFormat="0" applyBorder="0" applyAlignment="0" applyProtection="0"/>
    <xf numFmtId="0" fontId="40" fillId="99" borderId="0" applyNumberFormat="0" applyBorder="0" applyAlignment="0" applyProtection="0"/>
    <xf numFmtId="0" fontId="75" fillId="96" borderId="0" applyNumberFormat="0" applyBorder="0" applyAlignment="0" applyProtection="0"/>
    <xf numFmtId="0" fontId="40" fillId="100" borderId="0" applyNumberFormat="0" applyBorder="0" applyAlignment="0" applyProtection="0"/>
    <xf numFmtId="0" fontId="75" fillId="39" borderId="0" applyNumberFormat="0" applyBorder="0" applyAlignment="0" applyProtection="0"/>
    <xf numFmtId="0" fontId="40" fillId="74" borderId="0" applyNumberFormat="0" applyBorder="0" applyAlignment="0" applyProtection="0"/>
    <xf numFmtId="0" fontId="40" fillId="10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102" borderId="0" applyNumberFormat="0" applyBorder="0" applyAlignment="0" applyProtection="0"/>
    <xf numFmtId="0" fontId="40" fillId="7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03" borderId="0" applyNumberFormat="0" applyBorder="0" applyAlignment="0" applyProtection="0"/>
    <xf numFmtId="0" fontId="40" fillId="7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40" fillId="9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04" borderId="0" applyNumberFormat="0" applyBorder="0" applyAlignment="0" applyProtection="0"/>
    <xf numFmtId="0" fontId="40" fillId="10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105" borderId="0" applyNumberFormat="0" applyBorder="0" applyAlignment="0" applyProtection="0"/>
    <xf numFmtId="0" fontId="40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106" borderId="0" applyNumberFormat="0" applyBorder="0" applyAlignment="0" applyProtection="0"/>
    <xf numFmtId="0" fontId="76" fillId="48" borderId="0" applyNumberFormat="0" applyBorder="0" applyAlignment="0" applyProtection="0"/>
    <xf numFmtId="0" fontId="77" fillId="35" borderId="0" applyNumberFormat="0" applyBorder="0" applyAlignment="0" applyProtection="0"/>
    <xf numFmtId="0" fontId="78" fillId="107" borderId="40" applyNumberFormat="0" applyAlignment="0" applyProtection="0"/>
    <xf numFmtId="0" fontId="79" fillId="97" borderId="40" applyNumberFormat="0" applyAlignment="0" applyProtection="0"/>
    <xf numFmtId="0" fontId="80" fillId="49" borderId="41" applyNumberFormat="0" applyAlignment="0" applyProtection="0"/>
    <xf numFmtId="0" fontId="80" fillId="108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109" borderId="0" applyNumberFormat="0" applyBorder="0" applyAlignment="0" applyProtection="0"/>
    <xf numFmtId="0" fontId="83" fillId="36" borderId="0" applyNumberFormat="0" applyBorder="0" applyAlignment="0" applyProtection="0"/>
    <xf numFmtId="38" fontId="52" fillId="55" borderId="0" applyNumberFormat="0" applyBorder="0" applyAlignment="0" applyProtection="0"/>
    <xf numFmtId="0" fontId="84" fillId="0" borderId="42" applyNumberFormat="0" applyFill="0" applyAlignment="0" applyProtection="0"/>
    <xf numFmtId="0" fontId="85" fillId="0" borderId="43" applyNumberFormat="0" applyFill="0" applyAlignment="0" applyProtection="0"/>
    <xf numFmtId="0" fontId="86" fillId="0" borderId="44" applyNumberFormat="0" applyFill="0" applyAlignment="0" applyProtection="0"/>
    <xf numFmtId="0" fontId="87" fillId="0" borderId="44" applyNumberFormat="0" applyFill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0" fontId="52" fillId="60" borderId="14" applyNumberFormat="0" applyBorder="0" applyAlignment="0" applyProtection="0"/>
    <xf numFmtId="0" fontId="90" fillId="39" borderId="4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1" fillId="54" borderId="40" applyNumberFormat="0" applyAlignment="0" applyProtection="0"/>
    <xf numFmtId="0" fontId="92" fillId="0" borderId="47" applyNumberFormat="0" applyFill="0" applyAlignment="0" applyProtection="0"/>
    <xf numFmtId="0" fontId="93" fillId="0" borderId="48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94" fillId="54" borderId="0" applyNumberFormat="0" applyBorder="0" applyAlignment="0" applyProtection="0"/>
    <xf numFmtId="0" fontId="94" fillId="65" borderId="0" applyNumberFormat="0" applyBorder="0" applyAlignment="0" applyProtection="0"/>
    <xf numFmtId="17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5" fillId="107" borderId="34" applyNumberFormat="0" applyAlignment="0" applyProtection="0"/>
    <xf numFmtId="0" fontId="95" fillId="97" borderId="34" applyNumberFormat="0" applyAlignment="0" applyProtection="0"/>
    <xf numFmtId="9" fontId="24" fillId="0" borderId="0" applyFont="0" applyFill="0" applyBorder="0" applyAlignment="0" applyProtection="0"/>
    <xf numFmtId="4" fontId="57" fillId="61" borderId="34" applyNumberFormat="0" applyProtection="0">
      <alignment vertical="center"/>
    </xf>
    <xf numFmtId="4" fontId="63" fillId="61" borderId="34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4" borderId="34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92" borderId="34" applyNumberFormat="0" applyProtection="0">
      <alignment vertical="center"/>
    </xf>
    <xf numFmtId="4" fontId="63" fillId="92" borderId="34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4" fontId="57" fillId="84" borderId="34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66" fillId="0" borderId="0"/>
    <xf numFmtId="4" fontId="68" fillId="84" borderId="34" applyNumberFormat="0" applyProtection="0">
      <alignment horizontal="right" vertical="center"/>
    </xf>
    <xf numFmtId="38" fontId="52" fillId="0" borderId="38"/>
    <xf numFmtId="0" fontId="24" fillId="0" borderId="0" applyNumberFormat="0" applyBorder="0" applyAlignment="0"/>
    <xf numFmtId="0" fontId="69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1" fillId="0" borderId="50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85" fontId="24" fillId="0" borderId="0"/>
    <xf numFmtId="0" fontId="28" fillId="0" borderId="51">
      <alignment horizontal="left"/>
    </xf>
    <xf numFmtId="10" fontId="24" fillId="0" borderId="0" applyFont="0" applyFill="0" applyBorder="0" applyAlignment="0" applyProtection="0"/>
    <xf numFmtId="42" fontId="24" fillId="60" borderId="52">
      <alignment horizontal="left"/>
    </xf>
    <xf numFmtId="182" fontId="61" fillId="60" borderId="52">
      <alignment horizontal="left"/>
    </xf>
    <xf numFmtId="0" fontId="23" fillId="96" borderId="53" applyBorder="0"/>
    <xf numFmtId="0" fontId="52" fillId="110" borderId="14"/>
    <xf numFmtId="38" fontId="23" fillId="0" borderId="52"/>
  </cellStyleXfs>
  <cellXfs count="205">
    <xf numFmtId="0" fontId="0" fillId="0" borderId="0" xfId="0"/>
    <xf numFmtId="0" fontId="0" fillId="0" borderId="0" xfId="0"/>
    <xf numFmtId="43" fontId="21" fillId="0" borderId="12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4" fillId="0" borderId="18" xfId="0" quotePrefix="1" applyNumberFormat="1" applyFont="1" applyFill="1" applyBorder="1" applyAlignment="1">
      <alignment horizontal="left"/>
    </xf>
    <xf numFmtId="166" fontId="24" fillId="0" borderId="18" xfId="0" applyNumberFormat="1" applyFont="1" applyFill="1" applyBorder="1"/>
    <xf numFmtId="166" fontId="24" fillId="0" borderId="18" xfId="0" quotePrefix="1" applyNumberFormat="1" applyFont="1" applyBorder="1" applyAlignment="1">
      <alignment horizontal="left"/>
    </xf>
    <xf numFmtId="166" fontId="24" fillId="0" borderId="18" xfId="0" applyNumberFormat="1" applyFont="1" applyBorder="1"/>
    <xf numFmtId="166" fontId="25" fillId="0" borderId="18" xfId="0" applyNumberFormat="1" applyFont="1" applyBorder="1"/>
    <xf numFmtId="0" fontId="0" fillId="0" borderId="0" xfId="0" applyFill="1"/>
    <xf numFmtId="10" fontId="24" fillId="0" borderId="19" xfId="0" applyNumberFormat="1" applyFont="1" applyFill="1" applyBorder="1"/>
    <xf numFmtId="10" fontId="24" fillId="0" borderId="21" xfId="0" applyNumberFormat="1" applyFont="1" applyFill="1" applyBorder="1"/>
    <xf numFmtId="0" fontId="20" fillId="0" borderId="0" xfId="45" applyFont="1" applyFill="1" applyAlignment="1">
      <alignment horizontal="centerContinuous" vertical="center"/>
    </xf>
    <xf numFmtId="0" fontId="24" fillId="0" borderId="0" xfId="45" applyFill="1"/>
    <xf numFmtId="0" fontId="20" fillId="0" borderId="0" xfId="45" applyFont="1" applyFill="1" applyAlignment="1">
      <alignment horizontal="centerContinuous"/>
    </xf>
    <xf numFmtId="0" fontId="24" fillId="0" borderId="15" xfId="45" applyFont="1" applyFill="1" applyBorder="1" applyAlignment="1">
      <alignment vertical="center" wrapText="1"/>
    </xf>
    <xf numFmtId="0" fontId="24" fillId="0" borderId="16" xfId="45" applyFont="1" applyFill="1" applyBorder="1" applyAlignment="1">
      <alignment vertical="center" wrapText="1"/>
    </xf>
    <xf numFmtId="165" fontId="24" fillId="0" borderId="14" xfId="42" applyNumberFormat="1" applyFont="1" applyFill="1" applyBorder="1" applyAlignment="1">
      <alignment horizontal="center" vertical="center" wrapText="1"/>
    </xf>
    <xf numFmtId="165" fontId="24" fillId="0" borderId="14" xfId="42" quotePrefix="1" applyNumberFormat="1" applyFont="1" applyFill="1" applyBorder="1" applyAlignment="1">
      <alignment horizontal="center" vertical="center" wrapText="1"/>
    </xf>
    <xf numFmtId="165" fontId="24" fillId="0" borderId="26" xfId="42" applyNumberFormat="1" applyFont="1" applyFill="1" applyBorder="1" applyAlignment="1">
      <alignment horizontal="center" vertical="center" wrapText="1"/>
    </xf>
    <xf numFmtId="165" fontId="24" fillId="0" borderId="23" xfId="42" applyNumberFormat="1" applyFont="1" applyFill="1" applyBorder="1" applyAlignment="1">
      <alignment horizontal="center" vertical="center" wrapText="1"/>
    </xf>
    <xf numFmtId="0" fontId="24" fillId="0" borderId="25" xfId="45" applyFont="1" applyFill="1" applyBorder="1"/>
    <xf numFmtId="0" fontId="24" fillId="0" borderId="19" xfId="45" applyFont="1" applyFill="1" applyBorder="1"/>
    <xf numFmtId="165" fontId="24" fillId="0" borderId="23" xfId="42" applyNumberFormat="1" applyFont="1" applyFill="1" applyBorder="1"/>
    <xf numFmtId="165" fontId="24" fillId="0" borderId="23" xfId="42" applyNumberFormat="1" applyFont="1" applyFill="1" applyBorder="1" applyAlignment="1">
      <alignment horizontal="center"/>
    </xf>
    <xf numFmtId="10" fontId="24" fillId="0" borderId="23" xfId="45" applyNumberFormat="1" applyFont="1" applyFill="1" applyBorder="1"/>
    <xf numFmtId="165" fontId="24" fillId="0" borderId="19" xfId="42" applyNumberFormat="1" applyFont="1" applyFill="1" applyBorder="1"/>
    <xf numFmtId="168" fontId="24" fillId="0" borderId="0" xfId="45" applyNumberFormat="1" applyFont="1" applyFill="1"/>
    <xf numFmtId="10" fontId="24" fillId="0" borderId="22" xfId="46" applyNumberFormat="1" applyFont="1" applyFill="1" applyBorder="1" applyAlignment="1">
      <alignment horizontal="right" wrapText="1"/>
    </xf>
    <xf numFmtId="10" fontId="24" fillId="0" borderId="18" xfId="45" applyNumberFormat="1" applyFont="1" applyFill="1" applyBorder="1"/>
    <xf numFmtId="168" fontId="24" fillId="0" borderId="0" xfId="45" applyNumberFormat="1" applyFont="1"/>
    <xf numFmtId="0" fontId="24" fillId="0" borderId="22" xfId="43" applyNumberFormat="1" applyFont="1" applyFill="1" applyBorder="1" applyAlignment="1">
      <alignment horizontal="center"/>
    </xf>
    <xf numFmtId="0" fontId="24" fillId="0" borderId="25" xfId="45" quotePrefix="1" applyFont="1" applyFill="1" applyBorder="1" applyAlignment="1">
      <alignment horizontal="left"/>
    </xf>
    <xf numFmtId="0" fontId="24" fillId="0" borderId="0" xfId="45" applyFont="1" applyFill="1" applyBorder="1"/>
    <xf numFmtId="0" fontId="24" fillId="0" borderId="25" xfId="45" applyFill="1" applyBorder="1"/>
    <xf numFmtId="0" fontId="24" fillId="0" borderId="22" xfId="45" applyFont="1" applyFill="1" applyBorder="1" applyAlignment="1">
      <alignment horizontal="center"/>
    </xf>
    <xf numFmtId="0" fontId="24" fillId="0" borderId="20" xfId="45" applyFont="1" applyFill="1" applyBorder="1"/>
    <xf numFmtId="0" fontId="24" fillId="0" borderId="21" xfId="45" applyFont="1" applyFill="1" applyBorder="1"/>
    <xf numFmtId="10" fontId="24" fillId="0" borderId="22" xfId="44" applyNumberFormat="1" applyFont="1" applyFill="1" applyBorder="1"/>
    <xf numFmtId="43" fontId="22" fillId="0" borderId="0" xfId="42" applyFont="1"/>
    <xf numFmtId="0" fontId="24" fillId="0" borderId="18" xfId="45" applyFont="1" applyFill="1" applyBorder="1" applyAlignment="1">
      <alignment horizontal="center"/>
    </xf>
    <xf numFmtId="165" fontId="24" fillId="0" borderId="0" xfId="42" applyNumberFormat="1" applyFont="1" applyFill="1" applyBorder="1"/>
    <xf numFmtId="43" fontId="24" fillId="0" borderId="0" xfId="45" applyNumberFormat="1" applyFill="1"/>
    <xf numFmtId="165" fontId="24" fillId="0" borderId="12" xfId="42" applyNumberFormat="1" applyFont="1" applyFill="1" applyBorder="1"/>
    <xf numFmtId="0" fontId="24" fillId="0" borderId="0" xfId="45" applyFill="1" applyBorder="1"/>
    <xf numFmtId="166" fontId="0" fillId="0" borderId="18" xfId="0" applyNumberFormat="1" applyBorder="1"/>
    <xf numFmtId="42" fontId="24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5" fontId="21" fillId="0" borderId="12" xfId="42" applyNumberFormat="1" applyFont="1" applyFill="1" applyBorder="1" applyAlignment="1">
      <alignment horizontal="center"/>
    </xf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0" fontId="24" fillId="0" borderId="0" xfId="47"/>
    <xf numFmtId="0" fontId="24" fillId="0" borderId="0" xfId="47" applyFill="1"/>
    <xf numFmtId="165" fontId="24" fillId="0" borderId="0" xfId="47" applyNumberFormat="1" applyFill="1"/>
    <xf numFmtId="37" fontId="24" fillId="0" borderId="21" xfId="47" applyNumberFormat="1" applyFill="1" applyBorder="1"/>
    <xf numFmtId="37" fontId="24" fillId="0" borderId="12" xfId="47" applyNumberFormat="1" applyFill="1" applyBorder="1"/>
    <xf numFmtId="166" fontId="24" fillId="0" borderId="22" xfId="47" applyNumberFormat="1" applyBorder="1"/>
    <xf numFmtId="166" fontId="20" fillId="0" borderId="18" xfId="47" applyNumberFormat="1" applyFont="1" applyBorder="1" applyAlignment="1">
      <alignment vertical="top"/>
    </xf>
    <xf numFmtId="37" fontId="24" fillId="0" borderId="19" xfId="49" applyNumberFormat="1" applyFill="1" applyBorder="1"/>
    <xf numFmtId="37" fontId="24" fillId="0" borderId="0" xfId="49" applyNumberFormat="1" applyFill="1" applyBorder="1"/>
    <xf numFmtId="166" fontId="24" fillId="0" borderId="18" xfId="47" applyNumberFormat="1" applyFont="1" applyBorder="1"/>
    <xf numFmtId="166" fontId="25" fillId="0" borderId="18" xfId="47" applyNumberFormat="1" applyFont="1" applyBorder="1"/>
    <xf numFmtId="166" fontId="24" fillId="0" borderId="25" xfId="47" applyNumberFormat="1" applyFont="1" applyBorder="1"/>
    <xf numFmtId="43" fontId="24" fillId="0" borderId="0" xfId="47" applyNumberFormat="1" applyFill="1"/>
    <xf numFmtId="166" fontId="24" fillId="0" borderId="18" xfId="47" quotePrefix="1" applyNumberFormat="1" applyFont="1" applyBorder="1" applyAlignment="1">
      <alignment horizontal="left"/>
    </xf>
    <xf numFmtId="166" fontId="24" fillId="0" borderId="18" xfId="47" applyNumberFormat="1" applyFont="1" applyFill="1" applyBorder="1"/>
    <xf numFmtId="37" fontId="24" fillId="0" borderId="24" xfId="49" applyNumberFormat="1" applyFill="1" applyBorder="1"/>
    <xf numFmtId="37" fontId="24" fillId="0" borderId="10" xfId="49" applyNumberFormat="1" applyFill="1" applyBorder="1"/>
    <xf numFmtId="166" fontId="25" fillId="0" borderId="23" xfId="47" applyNumberFormat="1" applyFont="1" applyBorder="1"/>
    <xf numFmtId="0" fontId="20" fillId="0" borderId="17" xfId="47" applyFont="1" applyFill="1" applyBorder="1" applyAlignment="1">
      <alignment horizontal="center" vertical="center"/>
    </xf>
    <xf numFmtId="0" fontId="20" fillId="0" borderId="16" xfId="47" applyFont="1" applyFill="1" applyBorder="1" applyAlignment="1">
      <alignment horizontal="center" vertical="center"/>
    </xf>
    <xf numFmtId="0" fontId="24" fillId="0" borderId="14" xfId="47" applyBorder="1"/>
    <xf numFmtId="0" fontId="24" fillId="0" borderId="0" xfId="47" applyFill="1" applyAlignment="1">
      <alignment horizontal="centerContinuous"/>
    </xf>
    <xf numFmtId="0" fontId="20" fillId="0" borderId="0" xfId="47" applyFont="1" applyAlignment="1">
      <alignment horizontal="centerContinuous"/>
    </xf>
    <xf numFmtId="41" fontId="22" fillId="0" borderId="10" xfId="0" applyNumberFormat="1" applyFont="1" applyFill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21" fillId="0" borderId="13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right" wrapText="1"/>
    </xf>
    <xf numFmtId="49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35" fillId="0" borderId="0" xfId="0" applyNumberFormat="1" applyFont="1" applyFill="1" applyAlignment="1">
      <alignment horizontal="left"/>
    </xf>
    <xf numFmtId="42" fontId="0" fillId="0" borderId="0" xfId="0" applyNumberFormat="1"/>
    <xf numFmtId="0" fontId="20" fillId="0" borderId="0" xfId="0" applyFont="1" applyFill="1" applyAlignment="1">
      <alignment horizontal="centerContinuous"/>
    </xf>
    <xf numFmtId="164" fontId="19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left"/>
    </xf>
    <xf numFmtId="164" fontId="32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42" fontId="31" fillId="0" borderId="0" xfId="0" applyNumberFormat="1" applyFont="1" applyFill="1" applyAlignment="1">
      <alignment horizontal="right"/>
    </xf>
    <xf numFmtId="41" fontId="31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41" fontId="31" fillId="0" borderId="0" xfId="0" applyNumberFormat="1" applyFont="1" applyFill="1" applyAlignment="1">
      <alignment horizontal="right"/>
    </xf>
    <xf numFmtId="41" fontId="31" fillId="0" borderId="12" xfId="0" applyNumberFormat="1" applyFont="1" applyFill="1" applyBorder="1" applyAlignment="1">
      <alignment horizontal="right"/>
    </xf>
    <xf numFmtId="41" fontId="31" fillId="0" borderId="51" xfId="0" applyNumberFormat="1" applyFont="1" applyFill="1" applyBorder="1" applyAlignment="1">
      <alignment horizontal="right"/>
    </xf>
    <xf numFmtId="41" fontId="33" fillId="0" borderId="51" xfId="0" applyNumberFormat="1" applyFont="1" applyFill="1" applyBorder="1" applyAlignment="1">
      <alignment horizontal="right"/>
    </xf>
    <xf numFmtId="41" fontId="31" fillId="0" borderId="11" xfId="0" applyNumberFormat="1" applyFont="1" applyFill="1" applyBorder="1" applyAlignment="1">
      <alignment horizontal="right"/>
    </xf>
    <xf numFmtId="42" fontId="33" fillId="0" borderId="27" xfId="42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right" wrapText="1"/>
    </xf>
    <xf numFmtId="165" fontId="21" fillId="0" borderId="0" xfId="42" applyNumberFormat="1" applyFont="1" applyFill="1" applyBorder="1" applyAlignment="1">
      <alignment horizontal="center"/>
    </xf>
    <xf numFmtId="42" fontId="31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right"/>
    </xf>
    <xf numFmtId="41" fontId="21" fillId="0" borderId="0" xfId="0" applyNumberFormat="1" applyFont="1" applyFill="1" applyBorder="1" applyAlignment="1">
      <alignment horizontal="right"/>
    </xf>
    <xf numFmtId="41" fontId="33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center"/>
    </xf>
    <xf numFmtId="42" fontId="33" fillId="0" borderId="0" xfId="42" applyNumberFormat="1" applyFont="1" applyFill="1" applyBorder="1" applyAlignment="1">
      <alignment horizontal="right"/>
    </xf>
    <xf numFmtId="164" fontId="31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0" fontId="35" fillId="0" borderId="0" xfId="44" applyNumberFormat="1" applyFont="1" applyFill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0" borderId="12" xfId="0" applyNumberFormat="1" applyFont="1" applyFill="1" applyBorder="1" applyAlignment="1">
      <alignment horizontal="right"/>
    </xf>
    <xf numFmtId="41" fontId="0" fillId="0" borderId="0" xfId="0" applyNumberFormat="1" applyFill="1"/>
    <xf numFmtId="41" fontId="98" fillId="0" borderId="10" xfId="0" applyNumberFormat="1" applyFont="1" applyFill="1" applyBorder="1" applyAlignment="1">
      <alignment horizontal="right"/>
    </xf>
    <xf numFmtId="41" fontId="98" fillId="0" borderId="13" xfId="0" applyNumberFormat="1" applyFont="1" applyFill="1" applyBorder="1" applyAlignment="1">
      <alignment horizontal="right"/>
    </xf>
    <xf numFmtId="41" fontId="18" fillId="0" borderId="11" xfId="0" applyNumberFormat="1" applyFont="1" applyFill="1" applyBorder="1" applyAlignment="1">
      <alignment horizontal="right"/>
    </xf>
    <xf numFmtId="42" fontId="34" fillId="0" borderId="25" xfId="43" applyNumberFormat="1" applyFont="1" applyFill="1" applyBorder="1"/>
    <xf numFmtId="42" fontId="34" fillId="0" borderId="0" xfId="43" applyNumberFormat="1" applyFont="1" applyFill="1" applyBorder="1"/>
    <xf numFmtId="42" fontId="34" fillId="0" borderId="19" xfId="43" applyNumberFormat="1" applyFont="1" applyFill="1" applyBorder="1"/>
    <xf numFmtId="41" fontId="34" fillId="0" borderId="25" xfId="42" applyNumberFormat="1" applyFont="1" applyFill="1" applyBorder="1"/>
    <xf numFmtId="41" fontId="34" fillId="0" borderId="0" xfId="42" applyNumberFormat="1" applyFont="1" applyFill="1" applyBorder="1"/>
    <xf numFmtId="41" fontId="34" fillId="0" borderId="19" xfId="42" applyNumberFormat="1" applyFont="1" applyFill="1" applyBorder="1"/>
    <xf numFmtId="41" fontId="34" fillId="0" borderId="20" xfId="42" applyNumberFormat="1" applyFont="1" applyFill="1" applyBorder="1"/>
    <xf numFmtId="41" fontId="34" fillId="0" borderId="12" xfId="42" applyNumberFormat="1" applyFont="1" applyFill="1" applyBorder="1"/>
    <xf numFmtId="41" fontId="34" fillId="0" borderId="21" xfId="42" applyNumberFormat="1" applyFont="1" applyFill="1" applyBorder="1"/>
    <xf numFmtId="42" fontId="26" fillId="0" borderId="0" xfId="43" applyNumberFormat="1" applyFont="1" applyBorder="1"/>
    <xf numFmtId="42" fontId="26" fillId="0" borderId="19" xfId="43" applyNumberFormat="1" applyFont="1" applyBorder="1"/>
    <xf numFmtId="42" fontId="24" fillId="0" borderId="0" xfId="48" applyNumberFormat="1" applyFill="1" applyBorder="1"/>
    <xf numFmtId="42" fontId="24" fillId="0" borderId="19" xfId="48" applyNumberFormat="1" applyFill="1" applyBorder="1"/>
    <xf numFmtId="41" fontId="24" fillId="0" borderId="0" xfId="49" applyNumberFormat="1" applyFill="1" applyBorder="1"/>
    <xf numFmtId="41" fontId="24" fillId="0" borderId="19" xfId="49" applyNumberFormat="1" applyFill="1" applyBorder="1"/>
    <xf numFmtId="41" fontId="24" fillId="0" borderId="20" xfId="49" applyNumberFormat="1" applyFill="1" applyBorder="1"/>
    <xf numFmtId="41" fontId="24" fillId="0" borderId="12" xfId="49" applyNumberFormat="1" applyFill="1" applyBorder="1"/>
    <xf numFmtId="41" fontId="24" fillId="0" borderId="21" xfId="49" applyNumberFormat="1" applyFill="1" applyBorder="1"/>
    <xf numFmtId="42" fontId="24" fillId="0" borderId="0" xfId="48" applyNumberFormat="1" applyFont="1" applyFill="1" applyBorder="1"/>
    <xf numFmtId="42" fontId="24" fillId="0" borderId="19" xfId="48" applyNumberFormat="1" applyFont="1" applyFill="1" applyBorder="1"/>
    <xf numFmtId="41" fontId="24" fillId="0" borderId="25" xfId="49" applyNumberFormat="1" applyFill="1" applyBorder="1"/>
    <xf numFmtId="42" fontId="26" fillId="0" borderId="0" xfId="48" applyNumberFormat="1" applyFont="1" applyFill="1" applyBorder="1"/>
    <xf numFmtId="42" fontId="26" fillId="0" borderId="19" xfId="48" applyNumberFormat="1" applyFont="1" applyFill="1" applyBorder="1"/>
    <xf numFmtId="0" fontId="20" fillId="0" borderId="0" xfId="0" applyFont="1" applyAlignment="1">
      <alignment horizontal="center"/>
    </xf>
    <xf numFmtId="0" fontId="20" fillId="0" borderId="0" xfId="45" applyFont="1" applyFill="1" applyAlignment="1">
      <alignment horizontal="center"/>
    </xf>
    <xf numFmtId="10" fontId="24" fillId="0" borderId="20" xfId="0" applyNumberFormat="1" applyFont="1" applyFill="1" applyBorder="1"/>
    <xf numFmtId="165" fontId="24" fillId="0" borderId="12" xfId="42" quotePrefix="1" applyNumberFormat="1" applyFont="1" applyFill="1" applyBorder="1" applyAlignment="1">
      <alignment horizontal="left"/>
    </xf>
    <xf numFmtId="10" fontId="24" fillId="0" borderId="0" xfId="45" applyNumberFormat="1" applyFill="1"/>
    <xf numFmtId="10" fontId="24" fillId="0" borderId="25" xfId="0" applyNumberFormat="1" applyFont="1" applyFill="1" applyBorder="1"/>
    <xf numFmtId="165" fontId="24" fillId="0" borderId="0" xfId="42" quotePrefix="1" applyNumberFormat="1" applyFont="1" applyFill="1" applyBorder="1" applyAlignment="1">
      <alignment horizontal="left"/>
    </xf>
    <xf numFmtId="10" fontId="24" fillId="0" borderId="24" xfId="0" applyNumberFormat="1" applyFont="1" applyFill="1" applyBorder="1"/>
    <xf numFmtId="10" fontId="24" fillId="0" borderId="26" xfId="0" applyNumberFormat="1" applyFont="1" applyFill="1" applyBorder="1"/>
    <xf numFmtId="165" fontId="24" fillId="0" borderId="52" xfId="42" applyNumberFormat="1" applyFont="1" applyFill="1" applyBorder="1"/>
    <xf numFmtId="0" fontId="24" fillId="0" borderId="23" xfId="45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24" xfId="45" applyNumberFormat="1" applyFont="1" applyFill="1" applyBorder="1" applyAlignment="1">
      <alignment horizontal="center"/>
    </xf>
    <xf numFmtId="10" fontId="24" fillId="0" borderId="26" xfId="45" applyNumberFormat="1" applyFont="1" applyFill="1" applyBorder="1" applyAlignment="1">
      <alignment horizontal="center"/>
    </xf>
    <xf numFmtId="167" fontId="26" fillId="0" borderId="22" xfId="43" applyNumberFormat="1" applyFont="1" applyFill="1" applyBorder="1"/>
    <xf numFmtId="10" fontId="26" fillId="0" borderId="22" xfId="45" applyNumberFormat="1" applyFont="1" applyFill="1" applyBorder="1"/>
    <xf numFmtId="167" fontId="26" fillId="0" borderId="22" xfId="45" applyNumberFormat="1" applyFont="1" applyFill="1" applyBorder="1"/>
    <xf numFmtId="165" fontId="24" fillId="0" borderId="18" xfId="42" applyNumberFormat="1" applyFont="1" applyFill="1" applyBorder="1"/>
    <xf numFmtId="165" fontId="24" fillId="0" borderId="22" xfId="42" applyNumberFormat="1" applyFont="1" applyFill="1" applyBorder="1"/>
    <xf numFmtId="0" fontId="24" fillId="0" borderId="18" xfId="42" applyNumberFormat="1" applyFont="1" applyFill="1" applyBorder="1" applyAlignment="1">
      <alignment horizontal="center"/>
    </xf>
    <xf numFmtId="0" fontId="24" fillId="0" borderId="18" xfId="43" applyNumberFormat="1" applyFont="1" applyFill="1" applyBorder="1" applyAlignment="1">
      <alignment horizontal="center"/>
    </xf>
    <xf numFmtId="165" fontId="24" fillId="0" borderId="21" xfId="42" applyNumberFormat="1" applyFont="1" applyFill="1" applyBorder="1"/>
    <xf numFmtId="0" fontId="24" fillId="0" borderId="18" xfId="45" applyFill="1" applyBorder="1"/>
    <xf numFmtId="0" fontId="24" fillId="0" borderId="18" xfId="45" applyFont="1" applyFill="1" applyBorder="1"/>
    <xf numFmtId="165" fontId="24" fillId="0" borderId="24" xfId="42" applyNumberFormat="1" applyFont="1" applyFill="1" applyBorder="1"/>
    <xf numFmtId="0" fontId="24" fillId="0" borderId="22" xfId="42" applyNumberFormat="1" applyFont="1" applyFill="1" applyBorder="1" applyAlignment="1">
      <alignment horizontal="center"/>
    </xf>
    <xf numFmtId="167" fontId="24" fillId="0" borderId="18" xfId="45" applyNumberFormat="1" applyFont="1" applyFill="1" applyBorder="1"/>
    <xf numFmtId="167" fontId="24" fillId="0" borderId="19" xfId="43" applyNumberFormat="1" applyFont="1" applyFill="1" applyBorder="1"/>
    <xf numFmtId="167" fontId="24" fillId="0" borderId="18" xfId="43" applyNumberFormat="1" applyFont="1" applyFill="1" applyBorder="1"/>
    <xf numFmtId="164" fontId="18" fillId="0" borderId="0" xfId="0" quotePrefix="1" applyNumberFormat="1" applyFont="1" applyFill="1" applyAlignment="1">
      <alignment horizontal="right"/>
    </xf>
    <xf numFmtId="166" fontId="20" fillId="0" borderId="22" xfId="0" quotePrefix="1" applyNumberFormat="1" applyFont="1" applyFill="1" applyBorder="1" applyAlignment="1">
      <alignment horizontal="left" vertical="center"/>
    </xf>
    <xf numFmtId="164" fontId="18" fillId="0" borderId="0" xfId="0" applyNumberFormat="1" applyFont="1" applyFill="1" applyBorder="1" applyAlignment="1">
      <alignment horizontal="left"/>
    </xf>
    <xf numFmtId="10" fontId="24" fillId="0" borderId="18" xfId="0" applyNumberFormat="1" applyFont="1" applyFill="1" applyBorder="1" applyAlignment="1">
      <alignment horizontal="right" wrapText="1"/>
    </xf>
    <xf numFmtId="10" fontId="24" fillId="0" borderId="22" xfId="0" applyNumberFormat="1" applyFont="1" applyFill="1" applyBorder="1" applyAlignment="1">
      <alignment horizontal="right" wrapText="1"/>
    </xf>
    <xf numFmtId="164" fontId="31" fillId="111" borderId="0" xfId="0" applyNumberFormat="1" applyFont="1" applyFill="1" applyAlignment="1">
      <alignment horizontal="right"/>
    </xf>
    <xf numFmtId="41" fontId="33" fillId="111" borderId="0" xfId="0" applyNumberFormat="1" applyFont="1" applyFill="1" applyBorder="1" applyAlignment="1">
      <alignment horizontal="right"/>
    </xf>
    <xf numFmtId="41" fontId="31" fillId="0" borderId="52" xfId="0" applyNumberFormat="1" applyFont="1" applyFill="1" applyBorder="1" applyAlignment="1">
      <alignment horizontal="right"/>
    </xf>
    <xf numFmtId="164" fontId="18" fillId="0" borderId="0" xfId="0" quotePrefix="1" applyNumberFormat="1" applyFont="1" applyFill="1" applyAlignment="1">
      <alignment horizontal="left"/>
    </xf>
    <xf numFmtId="0" fontId="99" fillId="0" borderId="5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165" fontId="24" fillId="0" borderId="15" xfId="42" applyNumberFormat="1" applyFont="1" applyFill="1" applyBorder="1" applyAlignment="1">
      <alignment horizontal="center"/>
    </xf>
    <xf numFmtId="165" fontId="24" fillId="0" borderId="17" xfId="42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0" fontId="20" fillId="0" borderId="0" xfId="45" applyFont="1" applyFill="1" applyAlignment="1">
      <alignment horizontal="center" vertical="center"/>
    </xf>
    <xf numFmtId="0" fontId="20" fillId="0" borderId="0" xfId="45" applyFont="1" applyFill="1" applyAlignment="1">
      <alignment horizontal="center"/>
    </xf>
    <xf numFmtId="0" fontId="23" fillId="0" borderId="0" xfId="0" applyFont="1" applyFill="1" applyBorder="1" applyAlignment="1">
      <alignment horizontal="center" vertical="center"/>
    </xf>
  </cellXfs>
  <cellStyles count="173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Pro Forma Rev 07 GRC" xfId="928"/>
    <cellStyle name="_Recon to Darrin's 5.11.05 proforma" xfId="69"/>
    <cellStyle name="_Revenue" xfId="929"/>
    <cellStyle name="_Revenue_Data" xfId="930"/>
    <cellStyle name="_Revenue_Data_1" xfId="931"/>
    <cellStyle name="_Revenue_Data_Pro Forma Rev 09 GRC" xfId="932"/>
    <cellStyle name="_Revenue_Data_Pro Forma Rev 2010 GRC" xfId="933"/>
    <cellStyle name="_Revenue_Data_Pro Forma Rev 2010 GRC_Preliminary" xfId="934"/>
    <cellStyle name="_Revenue_Data_Revenue (Feb 09 - Jan 10)" xfId="935"/>
    <cellStyle name="_Revenue_Data_Revenue (Jan 09 - Dec 09)" xfId="936"/>
    <cellStyle name="_Revenue_Data_Revenue (Mar 09 - Feb 10)" xfId="937"/>
    <cellStyle name="_Revenue_Data_Volume Exhibit (Jan09 - Dec09)" xfId="938"/>
    <cellStyle name="_Revenue_Mins" xfId="939"/>
    <cellStyle name="_Revenue_Pro Forma Rev 07 GRC" xfId="940"/>
    <cellStyle name="_Revenue_Pro Forma Rev 08 GRC" xfId="941"/>
    <cellStyle name="_Revenue_Pro Forma Rev 09 GRC" xfId="942"/>
    <cellStyle name="_Revenue_Pro Forma Rev 2010 GRC" xfId="943"/>
    <cellStyle name="_Revenue_Pro Forma Rev 2010 GRC_Preliminary" xfId="944"/>
    <cellStyle name="_Revenue_Revenue (Feb 09 - Jan 10)" xfId="945"/>
    <cellStyle name="_Revenue_Revenue (Jan 09 - Dec 09)" xfId="946"/>
    <cellStyle name="_Revenue_Revenue (Mar 09 - Feb 10)" xfId="947"/>
    <cellStyle name="_Revenue_Sheet2" xfId="948"/>
    <cellStyle name="_Revenue_Therms Data" xfId="949"/>
    <cellStyle name="_Revenue_Therms Data Rerun" xfId="950"/>
    <cellStyle name="_Revenue_Volume Exhibit (Jan09 - Dec09)" xfId="951"/>
    <cellStyle name="_Tenaska Comparison" xfId="70"/>
    <cellStyle name="_Therms Data" xfId="952"/>
    <cellStyle name="_Therms Data_Pro Forma Rev 09 GRC" xfId="953"/>
    <cellStyle name="_Therms Data_Pro Forma Rev 2010 GRC" xfId="954"/>
    <cellStyle name="_Therms Data_Pro Forma Rev 2010 GRC_Preliminary" xfId="955"/>
    <cellStyle name="_Therms Data_Revenue (Feb 09 - Jan 10)" xfId="956"/>
    <cellStyle name="_Therms Data_Revenue (Jan 09 - Dec 09)" xfId="957"/>
    <cellStyle name="_Therms Data_Revenue (Mar 09 - Feb 10)" xfId="958"/>
    <cellStyle name="_Therms Data_Volume Exhibit (Jan09 - Dec09)" xfId="959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0 2" xfId="960"/>
    <cellStyle name="20% - Accent1 11" xfId="79"/>
    <cellStyle name="20% - Accent1 11 2" xfId="961"/>
    <cellStyle name="20% - Accent1 12" xfId="80"/>
    <cellStyle name="20% - Accent1 12 2" xfId="962"/>
    <cellStyle name="20% - Accent1 13" xfId="81"/>
    <cellStyle name="20% - Accent1 13 2" xfId="963"/>
    <cellStyle name="20% - Accent1 14" xfId="82"/>
    <cellStyle name="20% - Accent1 14 2" xfId="964"/>
    <cellStyle name="20% - Accent1 15" xfId="83"/>
    <cellStyle name="20% - Accent1 15 2" xfId="965"/>
    <cellStyle name="20% - Accent1 16" xfId="966"/>
    <cellStyle name="20% - Accent1 16 2" xfId="967"/>
    <cellStyle name="20% - Accent1 17" xfId="968"/>
    <cellStyle name="20% - Accent1 17 2" xfId="969"/>
    <cellStyle name="20% - Accent1 18" xfId="970"/>
    <cellStyle name="20% - Accent1 18 2" xfId="971"/>
    <cellStyle name="20% - Accent1 19" xfId="972"/>
    <cellStyle name="20% - Accent1 19 2" xfId="973"/>
    <cellStyle name="20% - Accent1 2" xfId="84"/>
    <cellStyle name="20% - Accent1 2 2" xfId="85"/>
    <cellStyle name="20% - Accent1 2 3" xfId="974"/>
    <cellStyle name="20% - Accent1 2 3 2" xfId="975"/>
    <cellStyle name="20% - Accent1 20" xfId="976"/>
    <cellStyle name="20% - Accent1 20 2" xfId="977"/>
    <cellStyle name="20% - Accent1 21" xfId="978"/>
    <cellStyle name="20% - Accent1 22" xfId="979"/>
    <cellStyle name="20% - Accent1 22 2" xfId="980"/>
    <cellStyle name="20% - Accent1 23" xfId="981"/>
    <cellStyle name="20% - Accent1 24" xfId="982"/>
    <cellStyle name="20% - Accent1 25" xfId="983"/>
    <cellStyle name="20% - Accent1 3" xfId="86"/>
    <cellStyle name="20% - Accent1 3 2" xfId="87"/>
    <cellStyle name="20% - Accent1 3 3" xfId="984"/>
    <cellStyle name="20% - Accent1 3 3 2" xfId="985"/>
    <cellStyle name="20% - Accent1 4" xfId="88"/>
    <cellStyle name="20% - Accent1 4 2" xfId="986"/>
    <cellStyle name="20% - Accent1 4 2 2" xfId="987"/>
    <cellStyle name="20% - Accent1 4 3" xfId="988"/>
    <cellStyle name="20% - Accent1 5" xfId="89"/>
    <cellStyle name="20% - Accent1 5 2" xfId="989"/>
    <cellStyle name="20% - Accent1 6" xfId="90"/>
    <cellStyle name="20% - Accent1 6 2" xfId="990"/>
    <cellStyle name="20% - Accent1 7" xfId="91"/>
    <cellStyle name="20% - Accent1 7 2" xfId="991"/>
    <cellStyle name="20% - Accent1 8" xfId="92"/>
    <cellStyle name="20% - Accent1 8 2" xfId="992"/>
    <cellStyle name="20% - Accent1 9" xfId="93"/>
    <cellStyle name="20% - Accent1 9 2" xfId="993"/>
    <cellStyle name="20% - Accent2" xfId="23" builtinId="34" customBuiltin="1"/>
    <cellStyle name="20% - Accent2 10" xfId="94"/>
    <cellStyle name="20% - Accent2 10 2" xfId="994"/>
    <cellStyle name="20% - Accent2 11" xfId="95"/>
    <cellStyle name="20% - Accent2 11 2" xfId="995"/>
    <cellStyle name="20% - Accent2 12" xfId="96"/>
    <cellStyle name="20% - Accent2 12 2" xfId="996"/>
    <cellStyle name="20% - Accent2 13" xfId="97"/>
    <cellStyle name="20% - Accent2 13 2" xfId="997"/>
    <cellStyle name="20% - Accent2 14" xfId="98"/>
    <cellStyle name="20% - Accent2 14 2" xfId="998"/>
    <cellStyle name="20% - Accent2 15" xfId="99"/>
    <cellStyle name="20% - Accent2 15 2" xfId="999"/>
    <cellStyle name="20% - Accent2 16" xfId="1000"/>
    <cellStyle name="20% - Accent2 16 2" xfId="1001"/>
    <cellStyle name="20% - Accent2 17" xfId="1002"/>
    <cellStyle name="20% - Accent2 17 2" xfId="1003"/>
    <cellStyle name="20% - Accent2 18" xfId="1004"/>
    <cellStyle name="20% - Accent2 18 2" xfId="1005"/>
    <cellStyle name="20% - Accent2 19" xfId="1006"/>
    <cellStyle name="20% - Accent2 19 2" xfId="1007"/>
    <cellStyle name="20% - Accent2 2" xfId="100"/>
    <cellStyle name="20% - Accent2 2 2" xfId="101"/>
    <cellStyle name="20% - Accent2 2 3" xfId="1008"/>
    <cellStyle name="20% - Accent2 2 3 2" xfId="1009"/>
    <cellStyle name="20% - Accent2 20" xfId="1010"/>
    <cellStyle name="20% - Accent2 20 2" xfId="1011"/>
    <cellStyle name="20% - Accent2 21" xfId="1012"/>
    <cellStyle name="20% - Accent2 22" xfId="1013"/>
    <cellStyle name="20% - Accent2 22 2" xfId="1014"/>
    <cellStyle name="20% - Accent2 23" xfId="1015"/>
    <cellStyle name="20% - Accent2 24" xfId="1016"/>
    <cellStyle name="20% - Accent2 25" xfId="1017"/>
    <cellStyle name="20% - Accent2 3" xfId="102"/>
    <cellStyle name="20% - Accent2 3 2" xfId="103"/>
    <cellStyle name="20% - Accent2 3 3" xfId="1018"/>
    <cellStyle name="20% - Accent2 3 3 2" xfId="1019"/>
    <cellStyle name="20% - Accent2 4" xfId="104"/>
    <cellStyle name="20% - Accent2 4 2" xfId="1020"/>
    <cellStyle name="20% - Accent2 4 2 2" xfId="1021"/>
    <cellStyle name="20% - Accent2 4 3" xfId="1022"/>
    <cellStyle name="20% - Accent2 5" xfId="105"/>
    <cellStyle name="20% - Accent2 5 2" xfId="1023"/>
    <cellStyle name="20% - Accent2 6" xfId="106"/>
    <cellStyle name="20% - Accent2 6 2" xfId="1024"/>
    <cellStyle name="20% - Accent2 7" xfId="107"/>
    <cellStyle name="20% - Accent2 7 2" xfId="1025"/>
    <cellStyle name="20% - Accent2 8" xfId="108"/>
    <cellStyle name="20% - Accent2 8 2" xfId="1026"/>
    <cellStyle name="20% - Accent2 9" xfId="109"/>
    <cellStyle name="20% - Accent2 9 2" xfId="1027"/>
    <cellStyle name="20% - Accent3" xfId="27" builtinId="38" customBuiltin="1"/>
    <cellStyle name="20% - Accent3 10" xfId="110"/>
    <cellStyle name="20% - Accent3 10 2" xfId="1028"/>
    <cellStyle name="20% - Accent3 11" xfId="111"/>
    <cellStyle name="20% - Accent3 11 2" xfId="1029"/>
    <cellStyle name="20% - Accent3 12" xfId="112"/>
    <cellStyle name="20% - Accent3 12 2" xfId="1030"/>
    <cellStyle name="20% - Accent3 13" xfId="113"/>
    <cellStyle name="20% - Accent3 13 2" xfId="1031"/>
    <cellStyle name="20% - Accent3 14" xfId="114"/>
    <cellStyle name="20% - Accent3 14 2" xfId="1032"/>
    <cellStyle name="20% - Accent3 15" xfId="115"/>
    <cellStyle name="20% - Accent3 15 2" xfId="1033"/>
    <cellStyle name="20% - Accent3 16" xfId="1034"/>
    <cellStyle name="20% - Accent3 16 2" xfId="1035"/>
    <cellStyle name="20% - Accent3 17" xfId="1036"/>
    <cellStyle name="20% - Accent3 17 2" xfId="1037"/>
    <cellStyle name="20% - Accent3 18" xfId="1038"/>
    <cellStyle name="20% - Accent3 18 2" xfId="1039"/>
    <cellStyle name="20% - Accent3 19" xfId="1040"/>
    <cellStyle name="20% - Accent3 19 2" xfId="1041"/>
    <cellStyle name="20% - Accent3 2" xfId="116"/>
    <cellStyle name="20% - Accent3 2 2" xfId="117"/>
    <cellStyle name="20% - Accent3 2 3" xfId="1042"/>
    <cellStyle name="20% - Accent3 2 3 2" xfId="1043"/>
    <cellStyle name="20% - Accent3 20" xfId="1044"/>
    <cellStyle name="20% - Accent3 20 2" xfId="1045"/>
    <cellStyle name="20% - Accent3 21" xfId="1046"/>
    <cellStyle name="20% - Accent3 22" xfId="1047"/>
    <cellStyle name="20% - Accent3 22 2" xfId="1048"/>
    <cellStyle name="20% - Accent3 23" xfId="1049"/>
    <cellStyle name="20% - Accent3 24" xfId="1050"/>
    <cellStyle name="20% - Accent3 25" xfId="1051"/>
    <cellStyle name="20% - Accent3 3" xfId="118"/>
    <cellStyle name="20% - Accent3 3 2" xfId="119"/>
    <cellStyle name="20% - Accent3 3 3" xfId="1052"/>
    <cellStyle name="20% - Accent3 3 3 2" xfId="1053"/>
    <cellStyle name="20% - Accent3 4" xfId="120"/>
    <cellStyle name="20% - Accent3 4 2" xfId="1054"/>
    <cellStyle name="20% - Accent3 4 2 2" xfId="1055"/>
    <cellStyle name="20% - Accent3 4 3" xfId="1056"/>
    <cellStyle name="20% - Accent3 5" xfId="121"/>
    <cellStyle name="20% - Accent3 5 2" xfId="1057"/>
    <cellStyle name="20% - Accent3 6" xfId="122"/>
    <cellStyle name="20% - Accent3 6 2" xfId="1058"/>
    <cellStyle name="20% - Accent3 7" xfId="123"/>
    <cellStyle name="20% - Accent3 7 2" xfId="1059"/>
    <cellStyle name="20% - Accent3 8" xfId="124"/>
    <cellStyle name="20% - Accent3 8 2" xfId="1060"/>
    <cellStyle name="20% - Accent3 9" xfId="125"/>
    <cellStyle name="20% - Accent3 9 2" xfId="1061"/>
    <cellStyle name="20% - Accent4" xfId="31" builtinId="42" customBuiltin="1"/>
    <cellStyle name="20% - Accent4 10" xfId="126"/>
    <cellStyle name="20% - Accent4 10 2" xfId="1062"/>
    <cellStyle name="20% - Accent4 11" xfId="127"/>
    <cellStyle name="20% - Accent4 11 2" xfId="1063"/>
    <cellStyle name="20% - Accent4 12" xfId="128"/>
    <cellStyle name="20% - Accent4 12 2" xfId="1064"/>
    <cellStyle name="20% - Accent4 13" xfId="129"/>
    <cellStyle name="20% - Accent4 13 2" xfId="1065"/>
    <cellStyle name="20% - Accent4 14" xfId="130"/>
    <cellStyle name="20% - Accent4 14 2" xfId="1066"/>
    <cellStyle name="20% - Accent4 15" xfId="131"/>
    <cellStyle name="20% - Accent4 15 2" xfId="1067"/>
    <cellStyle name="20% - Accent4 16" xfId="1068"/>
    <cellStyle name="20% - Accent4 16 2" xfId="1069"/>
    <cellStyle name="20% - Accent4 17" xfId="1070"/>
    <cellStyle name="20% - Accent4 17 2" xfId="1071"/>
    <cellStyle name="20% - Accent4 18" xfId="1072"/>
    <cellStyle name="20% - Accent4 18 2" xfId="1073"/>
    <cellStyle name="20% - Accent4 19" xfId="1074"/>
    <cellStyle name="20% - Accent4 19 2" xfId="1075"/>
    <cellStyle name="20% - Accent4 2" xfId="132"/>
    <cellStyle name="20% - Accent4 2 2" xfId="133"/>
    <cellStyle name="20% - Accent4 2 3" xfId="1076"/>
    <cellStyle name="20% - Accent4 2 3 2" xfId="1077"/>
    <cellStyle name="20% - Accent4 20" xfId="1078"/>
    <cellStyle name="20% - Accent4 20 2" xfId="1079"/>
    <cellStyle name="20% - Accent4 21" xfId="1080"/>
    <cellStyle name="20% - Accent4 22" xfId="1081"/>
    <cellStyle name="20% - Accent4 22 2" xfId="1082"/>
    <cellStyle name="20% - Accent4 23" xfId="1083"/>
    <cellStyle name="20% - Accent4 24" xfId="1084"/>
    <cellStyle name="20% - Accent4 25" xfId="1085"/>
    <cellStyle name="20% - Accent4 3" xfId="134"/>
    <cellStyle name="20% - Accent4 3 2" xfId="135"/>
    <cellStyle name="20% - Accent4 3 3" xfId="1086"/>
    <cellStyle name="20% - Accent4 3 3 2" xfId="1087"/>
    <cellStyle name="20% - Accent4 4" xfId="136"/>
    <cellStyle name="20% - Accent4 4 2" xfId="1088"/>
    <cellStyle name="20% - Accent4 4 2 2" xfId="1089"/>
    <cellStyle name="20% - Accent4 4 3" xfId="1090"/>
    <cellStyle name="20% - Accent4 5" xfId="137"/>
    <cellStyle name="20% - Accent4 5 2" xfId="1091"/>
    <cellStyle name="20% - Accent4 6" xfId="138"/>
    <cellStyle name="20% - Accent4 6 2" xfId="1092"/>
    <cellStyle name="20% - Accent4 7" xfId="139"/>
    <cellStyle name="20% - Accent4 7 2" xfId="1093"/>
    <cellStyle name="20% - Accent4 8" xfId="140"/>
    <cellStyle name="20% - Accent4 8 2" xfId="1094"/>
    <cellStyle name="20% - Accent4 9" xfId="141"/>
    <cellStyle name="20% - Accent4 9 2" xfId="1095"/>
    <cellStyle name="20% - Accent5" xfId="35" builtinId="46" customBuiltin="1"/>
    <cellStyle name="20% - Accent5 10" xfId="142"/>
    <cellStyle name="20% - Accent5 10 2" xfId="1096"/>
    <cellStyle name="20% - Accent5 11" xfId="143"/>
    <cellStyle name="20% - Accent5 11 2" xfId="1097"/>
    <cellStyle name="20% - Accent5 12" xfId="144"/>
    <cellStyle name="20% - Accent5 12 2" xfId="1098"/>
    <cellStyle name="20% - Accent5 13" xfId="145"/>
    <cellStyle name="20% - Accent5 13 2" xfId="1099"/>
    <cellStyle name="20% - Accent5 14" xfId="146"/>
    <cellStyle name="20% - Accent5 14 2" xfId="1100"/>
    <cellStyle name="20% - Accent5 15" xfId="147"/>
    <cellStyle name="20% - Accent5 15 2" xfId="1101"/>
    <cellStyle name="20% - Accent5 16" xfId="1102"/>
    <cellStyle name="20% - Accent5 16 2" xfId="1103"/>
    <cellStyle name="20% - Accent5 17" xfId="1104"/>
    <cellStyle name="20% - Accent5 17 2" xfId="1105"/>
    <cellStyle name="20% - Accent5 18" xfId="1106"/>
    <cellStyle name="20% - Accent5 18 2" xfId="1107"/>
    <cellStyle name="20% - Accent5 19" xfId="1108"/>
    <cellStyle name="20% - Accent5 19 2" xfId="1109"/>
    <cellStyle name="20% - Accent5 2" xfId="148"/>
    <cellStyle name="20% - Accent5 2 2" xfId="149"/>
    <cellStyle name="20% - Accent5 2 3" xfId="1110"/>
    <cellStyle name="20% - Accent5 2 3 2" xfId="1111"/>
    <cellStyle name="20% - Accent5 20" xfId="1112"/>
    <cellStyle name="20% - Accent5 20 2" xfId="1113"/>
    <cellStyle name="20% - Accent5 21" xfId="1114"/>
    <cellStyle name="20% - Accent5 22" xfId="1115"/>
    <cellStyle name="20% - Accent5 22 2" xfId="1116"/>
    <cellStyle name="20% - Accent5 23" xfId="1117"/>
    <cellStyle name="20% - Accent5 24" xfId="1118"/>
    <cellStyle name="20% - Accent5 25" xfId="1119"/>
    <cellStyle name="20% - Accent5 3" xfId="150"/>
    <cellStyle name="20% - Accent5 3 2" xfId="151"/>
    <cellStyle name="20% - Accent5 3 3" xfId="1120"/>
    <cellStyle name="20% - Accent5 3 3 2" xfId="1121"/>
    <cellStyle name="20% - Accent5 4" xfId="152"/>
    <cellStyle name="20% - Accent5 4 2" xfId="1122"/>
    <cellStyle name="20% - Accent5 4 2 2" xfId="1123"/>
    <cellStyle name="20% - Accent5 4 3" xfId="1124"/>
    <cellStyle name="20% - Accent5 5" xfId="153"/>
    <cellStyle name="20% - Accent5 5 2" xfId="1125"/>
    <cellStyle name="20% - Accent5 6" xfId="154"/>
    <cellStyle name="20% - Accent5 6 2" xfId="1126"/>
    <cellStyle name="20% - Accent5 7" xfId="155"/>
    <cellStyle name="20% - Accent5 7 2" xfId="1127"/>
    <cellStyle name="20% - Accent5 8" xfId="156"/>
    <cellStyle name="20% - Accent5 8 2" xfId="1128"/>
    <cellStyle name="20% - Accent5 9" xfId="157"/>
    <cellStyle name="20% - Accent5 9 2" xfId="1129"/>
    <cellStyle name="20% - Accent6" xfId="39" builtinId="50" customBuiltin="1"/>
    <cellStyle name="20% - Accent6 10" xfId="158"/>
    <cellStyle name="20% - Accent6 10 2" xfId="1130"/>
    <cellStyle name="20% - Accent6 11" xfId="159"/>
    <cellStyle name="20% - Accent6 11 2" xfId="1131"/>
    <cellStyle name="20% - Accent6 12" xfId="160"/>
    <cellStyle name="20% - Accent6 12 2" xfId="1132"/>
    <cellStyle name="20% - Accent6 13" xfId="161"/>
    <cellStyle name="20% - Accent6 13 2" xfId="1133"/>
    <cellStyle name="20% - Accent6 14" xfId="162"/>
    <cellStyle name="20% - Accent6 14 2" xfId="1134"/>
    <cellStyle name="20% - Accent6 15" xfId="163"/>
    <cellStyle name="20% - Accent6 15 2" xfId="1135"/>
    <cellStyle name="20% - Accent6 16" xfId="1136"/>
    <cellStyle name="20% - Accent6 16 2" xfId="1137"/>
    <cellStyle name="20% - Accent6 17" xfId="1138"/>
    <cellStyle name="20% - Accent6 17 2" xfId="1139"/>
    <cellStyle name="20% - Accent6 18" xfId="1140"/>
    <cellStyle name="20% - Accent6 18 2" xfId="1141"/>
    <cellStyle name="20% - Accent6 19" xfId="1142"/>
    <cellStyle name="20% - Accent6 19 2" xfId="1143"/>
    <cellStyle name="20% - Accent6 2" xfId="164"/>
    <cellStyle name="20% - Accent6 2 2" xfId="165"/>
    <cellStyle name="20% - Accent6 2 3" xfId="1144"/>
    <cellStyle name="20% - Accent6 2 3 2" xfId="1145"/>
    <cellStyle name="20% - Accent6 20" xfId="1146"/>
    <cellStyle name="20% - Accent6 20 2" xfId="1147"/>
    <cellStyle name="20% - Accent6 21" xfId="1148"/>
    <cellStyle name="20% - Accent6 22" xfId="1149"/>
    <cellStyle name="20% - Accent6 22 2" xfId="1150"/>
    <cellStyle name="20% - Accent6 23" xfId="1151"/>
    <cellStyle name="20% - Accent6 24" xfId="1152"/>
    <cellStyle name="20% - Accent6 25" xfId="1153"/>
    <cellStyle name="20% - Accent6 3" xfId="166"/>
    <cellStyle name="20% - Accent6 3 2" xfId="167"/>
    <cellStyle name="20% - Accent6 3 3" xfId="1154"/>
    <cellStyle name="20% - Accent6 3 3 2" xfId="1155"/>
    <cellStyle name="20% - Accent6 4" xfId="168"/>
    <cellStyle name="20% - Accent6 4 2" xfId="1156"/>
    <cellStyle name="20% - Accent6 4 2 2" xfId="1157"/>
    <cellStyle name="20% - Accent6 4 3" xfId="1158"/>
    <cellStyle name="20% - Accent6 5" xfId="169"/>
    <cellStyle name="20% - Accent6 5 2" xfId="1159"/>
    <cellStyle name="20% - Accent6 6" xfId="170"/>
    <cellStyle name="20% - Accent6 6 2" xfId="1160"/>
    <cellStyle name="20% - Accent6 7" xfId="171"/>
    <cellStyle name="20% - Accent6 7 2" xfId="1161"/>
    <cellStyle name="20% - Accent6 8" xfId="172"/>
    <cellStyle name="20% - Accent6 8 2" xfId="1162"/>
    <cellStyle name="20% - Accent6 9" xfId="173"/>
    <cellStyle name="20% - Accent6 9 2" xfId="1163"/>
    <cellStyle name="40% - Accent1" xfId="20" builtinId="31" customBuiltin="1"/>
    <cellStyle name="40% - Accent1 10" xfId="174"/>
    <cellStyle name="40% - Accent1 10 2" xfId="1164"/>
    <cellStyle name="40% - Accent1 11" xfId="175"/>
    <cellStyle name="40% - Accent1 11 2" xfId="1165"/>
    <cellStyle name="40% - Accent1 12" xfId="176"/>
    <cellStyle name="40% - Accent1 12 2" xfId="1166"/>
    <cellStyle name="40% - Accent1 13" xfId="177"/>
    <cellStyle name="40% - Accent1 13 2" xfId="1167"/>
    <cellStyle name="40% - Accent1 14" xfId="178"/>
    <cellStyle name="40% - Accent1 14 2" xfId="1168"/>
    <cellStyle name="40% - Accent1 15" xfId="179"/>
    <cellStyle name="40% - Accent1 15 2" xfId="1169"/>
    <cellStyle name="40% - Accent1 16" xfId="1170"/>
    <cellStyle name="40% - Accent1 16 2" xfId="1171"/>
    <cellStyle name="40% - Accent1 17" xfId="1172"/>
    <cellStyle name="40% - Accent1 17 2" xfId="1173"/>
    <cellStyle name="40% - Accent1 18" xfId="1174"/>
    <cellStyle name="40% - Accent1 18 2" xfId="1175"/>
    <cellStyle name="40% - Accent1 19" xfId="1176"/>
    <cellStyle name="40% - Accent1 19 2" xfId="1177"/>
    <cellStyle name="40% - Accent1 2" xfId="180"/>
    <cellStyle name="40% - Accent1 2 2" xfId="181"/>
    <cellStyle name="40% - Accent1 2 3" xfId="1178"/>
    <cellStyle name="40% - Accent1 2 3 2" xfId="1179"/>
    <cellStyle name="40% - Accent1 20" xfId="1180"/>
    <cellStyle name="40% - Accent1 20 2" xfId="1181"/>
    <cellStyle name="40% - Accent1 21" xfId="1182"/>
    <cellStyle name="40% - Accent1 22" xfId="1183"/>
    <cellStyle name="40% - Accent1 22 2" xfId="1184"/>
    <cellStyle name="40% - Accent1 23" xfId="1185"/>
    <cellStyle name="40% - Accent1 24" xfId="1186"/>
    <cellStyle name="40% - Accent1 25" xfId="1187"/>
    <cellStyle name="40% - Accent1 3" xfId="182"/>
    <cellStyle name="40% - Accent1 3 2" xfId="183"/>
    <cellStyle name="40% - Accent1 3 3" xfId="1188"/>
    <cellStyle name="40% - Accent1 3 3 2" xfId="1189"/>
    <cellStyle name="40% - Accent1 4" xfId="184"/>
    <cellStyle name="40% - Accent1 4 2" xfId="1190"/>
    <cellStyle name="40% - Accent1 4 2 2" xfId="1191"/>
    <cellStyle name="40% - Accent1 4 3" xfId="1192"/>
    <cellStyle name="40% - Accent1 5" xfId="185"/>
    <cellStyle name="40% - Accent1 5 2" xfId="1193"/>
    <cellStyle name="40% - Accent1 6" xfId="186"/>
    <cellStyle name="40% - Accent1 6 2" xfId="1194"/>
    <cellStyle name="40% - Accent1 7" xfId="187"/>
    <cellStyle name="40% - Accent1 7 2" xfId="1195"/>
    <cellStyle name="40% - Accent1 8" xfId="188"/>
    <cellStyle name="40% - Accent1 8 2" xfId="1196"/>
    <cellStyle name="40% - Accent1 9" xfId="189"/>
    <cellStyle name="40% - Accent1 9 2" xfId="1197"/>
    <cellStyle name="40% - Accent2" xfId="24" builtinId="35" customBuiltin="1"/>
    <cellStyle name="40% - Accent2 10" xfId="190"/>
    <cellStyle name="40% - Accent2 10 2" xfId="1198"/>
    <cellStyle name="40% - Accent2 11" xfId="191"/>
    <cellStyle name="40% - Accent2 11 2" xfId="1199"/>
    <cellStyle name="40% - Accent2 12" xfId="192"/>
    <cellStyle name="40% - Accent2 12 2" xfId="1200"/>
    <cellStyle name="40% - Accent2 13" xfId="193"/>
    <cellStyle name="40% - Accent2 13 2" xfId="1201"/>
    <cellStyle name="40% - Accent2 14" xfId="194"/>
    <cellStyle name="40% - Accent2 14 2" xfId="1202"/>
    <cellStyle name="40% - Accent2 15" xfId="195"/>
    <cellStyle name="40% - Accent2 15 2" xfId="1203"/>
    <cellStyle name="40% - Accent2 16" xfId="1204"/>
    <cellStyle name="40% - Accent2 16 2" xfId="1205"/>
    <cellStyle name="40% - Accent2 17" xfId="1206"/>
    <cellStyle name="40% - Accent2 17 2" xfId="1207"/>
    <cellStyle name="40% - Accent2 18" xfId="1208"/>
    <cellStyle name="40% - Accent2 18 2" xfId="1209"/>
    <cellStyle name="40% - Accent2 19" xfId="1210"/>
    <cellStyle name="40% - Accent2 19 2" xfId="1211"/>
    <cellStyle name="40% - Accent2 2" xfId="196"/>
    <cellStyle name="40% - Accent2 2 2" xfId="197"/>
    <cellStyle name="40% - Accent2 2 3" xfId="1212"/>
    <cellStyle name="40% - Accent2 2 3 2" xfId="1213"/>
    <cellStyle name="40% - Accent2 20" xfId="1214"/>
    <cellStyle name="40% - Accent2 20 2" xfId="1215"/>
    <cellStyle name="40% - Accent2 21" xfId="1216"/>
    <cellStyle name="40% - Accent2 22" xfId="1217"/>
    <cellStyle name="40% - Accent2 22 2" xfId="1218"/>
    <cellStyle name="40% - Accent2 23" xfId="1219"/>
    <cellStyle name="40% - Accent2 24" xfId="1220"/>
    <cellStyle name="40% - Accent2 25" xfId="1221"/>
    <cellStyle name="40% - Accent2 3" xfId="198"/>
    <cellStyle name="40% - Accent2 3 2" xfId="199"/>
    <cellStyle name="40% - Accent2 3 3" xfId="1222"/>
    <cellStyle name="40% - Accent2 3 3 2" xfId="1223"/>
    <cellStyle name="40% - Accent2 4" xfId="200"/>
    <cellStyle name="40% - Accent2 4 2" xfId="1224"/>
    <cellStyle name="40% - Accent2 4 2 2" xfId="1225"/>
    <cellStyle name="40% - Accent2 4 3" xfId="1226"/>
    <cellStyle name="40% - Accent2 5" xfId="201"/>
    <cellStyle name="40% - Accent2 5 2" xfId="1227"/>
    <cellStyle name="40% - Accent2 6" xfId="202"/>
    <cellStyle name="40% - Accent2 6 2" xfId="1228"/>
    <cellStyle name="40% - Accent2 7" xfId="203"/>
    <cellStyle name="40% - Accent2 7 2" xfId="1229"/>
    <cellStyle name="40% - Accent2 8" xfId="204"/>
    <cellStyle name="40% - Accent2 8 2" xfId="1230"/>
    <cellStyle name="40% - Accent2 9" xfId="205"/>
    <cellStyle name="40% - Accent2 9 2" xfId="1231"/>
    <cellStyle name="40% - Accent3" xfId="28" builtinId="39" customBuiltin="1"/>
    <cellStyle name="40% - Accent3 10" xfId="206"/>
    <cellStyle name="40% - Accent3 10 2" xfId="1232"/>
    <cellStyle name="40% - Accent3 11" xfId="207"/>
    <cellStyle name="40% - Accent3 11 2" xfId="1233"/>
    <cellStyle name="40% - Accent3 12" xfId="208"/>
    <cellStyle name="40% - Accent3 12 2" xfId="1234"/>
    <cellStyle name="40% - Accent3 13" xfId="209"/>
    <cellStyle name="40% - Accent3 13 2" xfId="1235"/>
    <cellStyle name="40% - Accent3 14" xfId="210"/>
    <cellStyle name="40% - Accent3 14 2" xfId="1236"/>
    <cellStyle name="40% - Accent3 15" xfId="211"/>
    <cellStyle name="40% - Accent3 15 2" xfId="1237"/>
    <cellStyle name="40% - Accent3 16" xfId="1238"/>
    <cellStyle name="40% - Accent3 16 2" xfId="1239"/>
    <cellStyle name="40% - Accent3 17" xfId="1240"/>
    <cellStyle name="40% - Accent3 17 2" xfId="1241"/>
    <cellStyle name="40% - Accent3 18" xfId="1242"/>
    <cellStyle name="40% - Accent3 18 2" xfId="1243"/>
    <cellStyle name="40% - Accent3 19" xfId="1244"/>
    <cellStyle name="40% - Accent3 19 2" xfId="1245"/>
    <cellStyle name="40% - Accent3 2" xfId="212"/>
    <cellStyle name="40% - Accent3 2 2" xfId="213"/>
    <cellStyle name="40% - Accent3 2 3" xfId="1246"/>
    <cellStyle name="40% - Accent3 2 3 2" xfId="1247"/>
    <cellStyle name="40% - Accent3 20" xfId="1248"/>
    <cellStyle name="40% - Accent3 20 2" xfId="1249"/>
    <cellStyle name="40% - Accent3 21" xfId="1250"/>
    <cellStyle name="40% - Accent3 22" xfId="1251"/>
    <cellStyle name="40% - Accent3 22 2" xfId="1252"/>
    <cellStyle name="40% - Accent3 23" xfId="1253"/>
    <cellStyle name="40% - Accent3 24" xfId="1254"/>
    <cellStyle name="40% - Accent3 25" xfId="1255"/>
    <cellStyle name="40% - Accent3 3" xfId="214"/>
    <cellStyle name="40% - Accent3 3 2" xfId="215"/>
    <cellStyle name="40% - Accent3 3 3" xfId="1256"/>
    <cellStyle name="40% - Accent3 3 3 2" xfId="1257"/>
    <cellStyle name="40% - Accent3 4" xfId="216"/>
    <cellStyle name="40% - Accent3 4 2" xfId="1258"/>
    <cellStyle name="40% - Accent3 4 2 2" xfId="1259"/>
    <cellStyle name="40% - Accent3 4 3" xfId="1260"/>
    <cellStyle name="40% - Accent3 5" xfId="217"/>
    <cellStyle name="40% - Accent3 5 2" xfId="1261"/>
    <cellStyle name="40% - Accent3 6" xfId="218"/>
    <cellStyle name="40% - Accent3 6 2" xfId="1262"/>
    <cellStyle name="40% - Accent3 7" xfId="219"/>
    <cellStyle name="40% - Accent3 7 2" xfId="1263"/>
    <cellStyle name="40% - Accent3 8" xfId="220"/>
    <cellStyle name="40% - Accent3 8 2" xfId="1264"/>
    <cellStyle name="40% - Accent3 9" xfId="221"/>
    <cellStyle name="40% - Accent3 9 2" xfId="1265"/>
    <cellStyle name="40% - Accent4" xfId="32" builtinId="43" customBuiltin="1"/>
    <cellStyle name="40% - Accent4 10" xfId="222"/>
    <cellStyle name="40% - Accent4 10 2" xfId="1266"/>
    <cellStyle name="40% - Accent4 11" xfId="223"/>
    <cellStyle name="40% - Accent4 11 2" xfId="1267"/>
    <cellStyle name="40% - Accent4 12" xfId="224"/>
    <cellStyle name="40% - Accent4 12 2" xfId="1268"/>
    <cellStyle name="40% - Accent4 13" xfId="225"/>
    <cellStyle name="40% - Accent4 13 2" xfId="1269"/>
    <cellStyle name="40% - Accent4 14" xfId="226"/>
    <cellStyle name="40% - Accent4 14 2" xfId="1270"/>
    <cellStyle name="40% - Accent4 15" xfId="227"/>
    <cellStyle name="40% - Accent4 15 2" xfId="1271"/>
    <cellStyle name="40% - Accent4 16" xfId="1272"/>
    <cellStyle name="40% - Accent4 16 2" xfId="1273"/>
    <cellStyle name="40% - Accent4 17" xfId="1274"/>
    <cellStyle name="40% - Accent4 17 2" xfId="1275"/>
    <cellStyle name="40% - Accent4 18" xfId="1276"/>
    <cellStyle name="40% - Accent4 18 2" xfId="1277"/>
    <cellStyle name="40% - Accent4 19" xfId="1278"/>
    <cellStyle name="40% - Accent4 19 2" xfId="1279"/>
    <cellStyle name="40% - Accent4 2" xfId="228"/>
    <cellStyle name="40% - Accent4 2 2" xfId="229"/>
    <cellStyle name="40% - Accent4 2 3" xfId="1280"/>
    <cellStyle name="40% - Accent4 2 3 2" xfId="1281"/>
    <cellStyle name="40% - Accent4 20" xfId="1282"/>
    <cellStyle name="40% - Accent4 20 2" xfId="1283"/>
    <cellStyle name="40% - Accent4 21" xfId="1284"/>
    <cellStyle name="40% - Accent4 22" xfId="1285"/>
    <cellStyle name="40% - Accent4 22 2" xfId="1286"/>
    <cellStyle name="40% - Accent4 23" xfId="1287"/>
    <cellStyle name="40% - Accent4 24" xfId="1288"/>
    <cellStyle name="40% - Accent4 25" xfId="1289"/>
    <cellStyle name="40% - Accent4 3" xfId="230"/>
    <cellStyle name="40% - Accent4 3 2" xfId="231"/>
    <cellStyle name="40% - Accent4 3 3" xfId="1290"/>
    <cellStyle name="40% - Accent4 3 3 2" xfId="1291"/>
    <cellStyle name="40% - Accent4 4" xfId="232"/>
    <cellStyle name="40% - Accent4 4 2" xfId="1292"/>
    <cellStyle name="40% - Accent4 4 2 2" xfId="1293"/>
    <cellStyle name="40% - Accent4 4 3" xfId="1294"/>
    <cellStyle name="40% - Accent4 5" xfId="233"/>
    <cellStyle name="40% - Accent4 5 2" xfId="1295"/>
    <cellStyle name="40% - Accent4 6" xfId="234"/>
    <cellStyle name="40% - Accent4 6 2" xfId="1296"/>
    <cellStyle name="40% - Accent4 7" xfId="235"/>
    <cellStyle name="40% - Accent4 7 2" xfId="1297"/>
    <cellStyle name="40% - Accent4 8" xfId="236"/>
    <cellStyle name="40% - Accent4 8 2" xfId="1298"/>
    <cellStyle name="40% - Accent4 9" xfId="237"/>
    <cellStyle name="40% - Accent4 9 2" xfId="1299"/>
    <cellStyle name="40% - Accent5" xfId="36" builtinId="47" customBuiltin="1"/>
    <cellStyle name="40% - Accent5 10" xfId="238"/>
    <cellStyle name="40% - Accent5 10 2" xfId="1300"/>
    <cellStyle name="40% - Accent5 11" xfId="239"/>
    <cellStyle name="40% - Accent5 11 2" xfId="1301"/>
    <cellStyle name="40% - Accent5 12" xfId="240"/>
    <cellStyle name="40% - Accent5 12 2" xfId="1302"/>
    <cellStyle name="40% - Accent5 13" xfId="241"/>
    <cellStyle name="40% - Accent5 13 2" xfId="1303"/>
    <cellStyle name="40% - Accent5 14" xfId="242"/>
    <cellStyle name="40% - Accent5 14 2" xfId="1304"/>
    <cellStyle name="40% - Accent5 15" xfId="243"/>
    <cellStyle name="40% - Accent5 15 2" xfId="1305"/>
    <cellStyle name="40% - Accent5 16" xfId="1306"/>
    <cellStyle name="40% - Accent5 16 2" xfId="1307"/>
    <cellStyle name="40% - Accent5 17" xfId="1308"/>
    <cellStyle name="40% - Accent5 17 2" xfId="1309"/>
    <cellStyle name="40% - Accent5 18" xfId="1310"/>
    <cellStyle name="40% - Accent5 18 2" xfId="1311"/>
    <cellStyle name="40% - Accent5 19" xfId="1312"/>
    <cellStyle name="40% - Accent5 19 2" xfId="1313"/>
    <cellStyle name="40% - Accent5 2" xfId="244"/>
    <cellStyle name="40% - Accent5 2 2" xfId="245"/>
    <cellStyle name="40% - Accent5 2 3" xfId="1314"/>
    <cellStyle name="40% - Accent5 2 3 2" xfId="1315"/>
    <cellStyle name="40% - Accent5 20" xfId="1316"/>
    <cellStyle name="40% - Accent5 20 2" xfId="1317"/>
    <cellStyle name="40% - Accent5 21" xfId="1318"/>
    <cellStyle name="40% - Accent5 22" xfId="1319"/>
    <cellStyle name="40% - Accent5 22 2" xfId="1320"/>
    <cellStyle name="40% - Accent5 23" xfId="1321"/>
    <cellStyle name="40% - Accent5 24" xfId="1322"/>
    <cellStyle name="40% - Accent5 25" xfId="1323"/>
    <cellStyle name="40% - Accent5 3" xfId="246"/>
    <cellStyle name="40% - Accent5 3 2" xfId="247"/>
    <cellStyle name="40% - Accent5 3 3" xfId="1324"/>
    <cellStyle name="40% - Accent5 3 3 2" xfId="1325"/>
    <cellStyle name="40% - Accent5 4" xfId="248"/>
    <cellStyle name="40% - Accent5 4 2" xfId="1326"/>
    <cellStyle name="40% - Accent5 4 2 2" xfId="1327"/>
    <cellStyle name="40% - Accent5 4 3" xfId="1328"/>
    <cellStyle name="40% - Accent5 5" xfId="249"/>
    <cellStyle name="40% - Accent5 5 2" xfId="1329"/>
    <cellStyle name="40% - Accent5 6" xfId="250"/>
    <cellStyle name="40% - Accent5 6 2" xfId="1330"/>
    <cellStyle name="40% - Accent5 7" xfId="251"/>
    <cellStyle name="40% - Accent5 7 2" xfId="1331"/>
    <cellStyle name="40% - Accent5 8" xfId="252"/>
    <cellStyle name="40% - Accent5 8 2" xfId="1332"/>
    <cellStyle name="40% - Accent5 9" xfId="253"/>
    <cellStyle name="40% - Accent5 9 2" xfId="1333"/>
    <cellStyle name="40% - Accent6" xfId="40" builtinId="51" customBuiltin="1"/>
    <cellStyle name="40% - Accent6 10" xfId="254"/>
    <cellStyle name="40% - Accent6 10 2" xfId="1334"/>
    <cellStyle name="40% - Accent6 11" xfId="255"/>
    <cellStyle name="40% - Accent6 11 2" xfId="1335"/>
    <cellStyle name="40% - Accent6 12" xfId="256"/>
    <cellStyle name="40% - Accent6 12 2" xfId="1336"/>
    <cellStyle name="40% - Accent6 13" xfId="257"/>
    <cellStyle name="40% - Accent6 13 2" xfId="1337"/>
    <cellStyle name="40% - Accent6 14" xfId="258"/>
    <cellStyle name="40% - Accent6 14 2" xfId="1338"/>
    <cellStyle name="40% - Accent6 15" xfId="259"/>
    <cellStyle name="40% - Accent6 15 2" xfId="1339"/>
    <cellStyle name="40% - Accent6 16" xfId="1340"/>
    <cellStyle name="40% - Accent6 16 2" xfId="1341"/>
    <cellStyle name="40% - Accent6 17" xfId="1342"/>
    <cellStyle name="40% - Accent6 17 2" xfId="1343"/>
    <cellStyle name="40% - Accent6 18" xfId="1344"/>
    <cellStyle name="40% - Accent6 18 2" xfId="1345"/>
    <cellStyle name="40% - Accent6 19" xfId="1346"/>
    <cellStyle name="40% - Accent6 19 2" xfId="1347"/>
    <cellStyle name="40% - Accent6 2" xfId="260"/>
    <cellStyle name="40% - Accent6 2 2" xfId="261"/>
    <cellStyle name="40% - Accent6 2 3" xfId="1348"/>
    <cellStyle name="40% - Accent6 2 3 2" xfId="1349"/>
    <cellStyle name="40% - Accent6 20" xfId="1350"/>
    <cellStyle name="40% - Accent6 20 2" xfId="1351"/>
    <cellStyle name="40% - Accent6 21" xfId="1352"/>
    <cellStyle name="40% - Accent6 22" xfId="1353"/>
    <cellStyle name="40% - Accent6 22 2" xfId="1354"/>
    <cellStyle name="40% - Accent6 23" xfId="1355"/>
    <cellStyle name="40% - Accent6 24" xfId="1356"/>
    <cellStyle name="40% - Accent6 25" xfId="1357"/>
    <cellStyle name="40% - Accent6 3" xfId="262"/>
    <cellStyle name="40% - Accent6 3 2" xfId="263"/>
    <cellStyle name="40% - Accent6 3 3" xfId="1358"/>
    <cellStyle name="40% - Accent6 3 3 2" xfId="1359"/>
    <cellStyle name="40% - Accent6 4" xfId="264"/>
    <cellStyle name="40% - Accent6 4 2" xfId="1360"/>
    <cellStyle name="40% - Accent6 4 2 2" xfId="1361"/>
    <cellStyle name="40% - Accent6 4 3" xfId="1362"/>
    <cellStyle name="40% - Accent6 5" xfId="265"/>
    <cellStyle name="40% - Accent6 5 2" xfId="1363"/>
    <cellStyle name="40% - Accent6 6" xfId="266"/>
    <cellStyle name="40% - Accent6 6 2" xfId="1364"/>
    <cellStyle name="40% - Accent6 7" xfId="267"/>
    <cellStyle name="40% - Accent6 7 2" xfId="1365"/>
    <cellStyle name="40% - Accent6 8" xfId="268"/>
    <cellStyle name="40% - Accent6 8 2" xfId="1366"/>
    <cellStyle name="40% - Accent6 9" xfId="269"/>
    <cellStyle name="40% - Accent6 9 2" xfId="1367"/>
    <cellStyle name="60% - Accent1" xfId="21" builtinId="32" customBuiltin="1"/>
    <cellStyle name="60% - Accent1 10" xfId="1368"/>
    <cellStyle name="60% - Accent1 2" xfId="270"/>
    <cellStyle name="60% - Accent1 2 2" xfId="1369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10" xfId="1370"/>
    <cellStyle name="60% - Accent2 2" xfId="278"/>
    <cellStyle name="60% - Accent2 2 2" xfId="1371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10" xfId="1372"/>
    <cellStyle name="60% - Accent3 2" xfId="286"/>
    <cellStyle name="60% - Accent3 2 2" xfId="1373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10" xfId="1374"/>
    <cellStyle name="60% - Accent4 2" xfId="294"/>
    <cellStyle name="60% - Accent4 2 2" xfId="1375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10" xfId="1376"/>
    <cellStyle name="60% - Accent5 2" xfId="302"/>
    <cellStyle name="60% - Accent5 2 2" xfId="1377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10" xfId="1378"/>
    <cellStyle name="60% - Accent6 2" xfId="310"/>
    <cellStyle name="60% - Accent6 2 2" xfId="1379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 2" xfId="1380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31" xfId="1381"/>
    <cellStyle name="Accent1 32" xfId="1382"/>
    <cellStyle name="Accent1 33" xfId="1383"/>
    <cellStyle name="Accent1 34" xfId="1384"/>
    <cellStyle name="Accent1 35" xfId="1385"/>
    <cellStyle name="Accent1 36" xfId="1386"/>
    <cellStyle name="Accent1 37" xfId="1387"/>
    <cellStyle name="Accent1 38" xfId="1388"/>
    <cellStyle name="Accent1 39" xfId="1389"/>
    <cellStyle name="Accent1 4" xfId="344"/>
    <cellStyle name="Accent1 40" xfId="1390"/>
    <cellStyle name="Accent1 41" xfId="1391"/>
    <cellStyle name="Accent1 42" xfId="1392"/>
    <cellStyle name="Accent1 43" xfId="1393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 2" xfId="1394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31" xfId="1395"/>
    <cellStyle name="Accent2 32" xfId="1396"/>
    <cellStyle name="Accent2 33" xfId="1397"/>
    <cellStyle name="Accent2 34" xfId="1398"/>
    <cellStyle name="Accent2 35" xfId="1399"/>
    <cellStyle name="Accent2 36" xfId="1400"/>
    <cellStyle name="Accent2 37" xfId="1401"/>
    <cellStyle name="Accent2 38" xfId="1402"/>
    <cellStyle name="Accent2 39" xfId="1403"/>
    <cellStyle name="Accent2 4" xfId="376"/>
    <cellStyle name="Accent2 40" xfId="1404"/>
    <cellStyle name="Accent2 41" xfId="1405"/>
    <cellStyle name="Accent2 42" xfId="1406"/>
    <cellStyle name="Accent2 43" xfId="1407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 2" xfId="1408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31" xfId="1409"/>
    <cellStyle name="Accent3 32" xfId="1410"/>
    <cellStyle name="Accent3 33" xfId="1411"/>
    <cellStyle name="Accent3 34" xfId="1412"/>
    <cellStyle name="Accent3 35" xfId="1413"/>
    <cellStyle name="Accent3 36" xfId="1414"/>
    <cellStyle name="Accent3 37" xfId="1415"/>
    <cellStyle name="Accent3 38" xfId="1416"/>
    <cellStyle name="Accent3 39" xfId="1417"/>
    <cellStyle name="Accent3 4" xfId="408"/>
    <cellStyle name="Accent3 40" xfId="1418"/>
    <cellStyle name="Accent3 41" xfId="1419"/>
    <cellStyle name="Accent3 42" xfId="1420"/>
    <cellStyle name="Accent3 43" xfId="1421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 2" xfId="1422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31" xfId="1423"/>
    <cellStyle name="Accent4 32" xfId="1424"/>
    <cellStyle name="Accent4 33" xfId="1425"/>
    <cellStyle name="Accent4 34" xfId="1426"/>
    <cellStyle name="Accent4 35" xfId="1427"/>
    <cellStyle name="Accent4 36" xfId="1428"/>
    <cellStyle name="Accent4 37" xfId="1429"/>
    <cellStyle name="Accent4 38" xfId="1430"/>
    <cellStyle name="Accent4 39" xfId="1431"/>
    <cellStyle name="Accent4 4" xfId="440"/>
    <cellStyle name="Accent4 40" xfId="1432"/>
    <cellStyle name="Accent4 41" xfId="1433"/>
    <cellStyle name="Accent4 42" xfId="1434"/>
    <cellStyle name="Accent4 43" xfId="1435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 2" xfId="1436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31" xfId="1437"/>
    <cellStyle name="Accent5 32" xfId="1438"/>
    <cellStyle name="Accent5 33" xfId="1439"/>
    <cellStyle name="Accent5 34" xfId="1440"/>
    <cellStyle name="Accent5 35" xfId="1441"/>
    <cellStyle name="Accent5 36" xfId="1442"/>
    <cellStyle name="Accent5 37" xfId="1443"/>
    <cellStyle name="Accent5 38" xfId="1444"/>
    <cellStyle name="Accent5 39" xfId="1445"/>
    <cellStyle name="Accent5 4" xfId="472"/>
    <cellStyle name="Accent5 40" xfId="1446"/>
    <cellStyle name="Accent5 41" xfId="1447"/>
    <cellStyle name="Accent5 42" xfId="1448"/>
    <cellStyle name="Accent5 43" xfId="1449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 2" xfId="1450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31" xfId="1451"/>
    <cellStyle name="Accent6 32" xfId="1452"/>
    <cellStyle name="Accent6 33" xfId="1453"/>
    <cellStyle name="Accent6 34" xfId="1454"/>
    <cellStyle name="Accent6 35" xfId="1455"/>
    <cellStyle name="Accent6 36" xfId="1456"/>
    <cellStyle name="Accent6 37" xfId="1457"/>
    <cellStyle name="Accent6 38" xfId="1458"/>
    <cellStyle name="Accent6 39" xfId="1459"/>
    <cellStyle name="Accent6 4" xfId="504"/>
    <cellStyle name="Accent6 40" xfId="1460"/>
    <cellStyle name="Accent6 41" xfId="1461"/>
    <cellStyle name="Accent6 42" xfId="1462"/>
    <cellStyle name="Accent6 43" xfId="1463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10" xfId="1464"/>
    <cellStyle name="Bad 2" xfId="510"/>
    <cellStyle name="Bad 2 2" xfId="1465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10" xfId="1466"/>
    <cellStyle name="Calculation 2" xfId="520"/>
    <cellStyle name="Calculation 2 2" xfId="1467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10" xfId="1468"/>
    <cellStyle name="Check Cell 2" xfId="528"/>
    <cellStyle name="Check Cell 2 2" xfId="1469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13 2" xfId="1470"/>
    <cellStyle name="Comma 14" xfId="1471"/>
    <cellStyle name="Comma 14 2" xfId="1472"/>
    <cellStyle name="Comma 15" xfId="1473"/>
    <cellStyle name="Comma 16" xfId="1474"/>
    <cellStyle name="Comma 2" xfId="49"/>
    <cellStyle name="Comma 2 2" xfId="541"/>
    <cellStyle name="Comma 2 3" xfId="542"/>
    <cellStyle name="Comma 2 4" xfId="1475"/>
    <cellStyle name="Comma 2 5" xfId="1476"/>
    <cellStyle name="Comma 2 5 2" xfId="1477"/>
    <cellStyle name="Comma 3" xfId="543"/>
    <cellStyle name="Comma 3 2" xfId="544"/>
    <cellStyle name="Comma 3 3" xfId="545"/>
    <cellStyle name="Comma 3 3 2" xfId="1478"/>
    <cellStyle name="Comma 3 4" xfId="1479"/>
    <cellStyle name="Comma 3 4 2" xfId="1480"/>
    <cellStyle name="Comma 4" xfId="546"/>
    <cellStyle name="Comma 4 2" xfId="547"/>
    <cellStyle name="Comma 4 3" xfId="1481"/>
    <cellStyle name="Comma 4 3 2" xfId="1482"/>
    <cellStyle name="Comma 5" xfId="548"/>
    <cellStyle name="Comma 5 2" xfId="549"/>
    <cellStyle name="Comma 5 3" xfId="1483"/>
    <cellStyle name="Comma 5 3 2" xfId="1484"/>
    <cellStyle name="Comma 6" xfId="550"/>
    <cellStyle name="Comma 6 2" xfId="551"/>
    <cellStyle name="Comma 6 3" xfId="1485"/>
    <cellStyle name="Comma 6 3 2" xfId="1486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11" xfId="1487"/>
    <cellStyle name="Currency 11 2" xfId="1488"/>
    <cellStyle name="Currency 12" xfId="1489"/>
    <cellStyle name="Currency 2" xfId="48"/>
    <cellStyle name="Currency 2 2" xfId="1490"/>
    <cellStyle name="Currency 2 3" xfId="1491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ntered 2" xfId="1730"/>
    <cellStyle name="Explanatory Text" xfId="16" builtinId="53" customBuiltin="1"/>
    <cellStyle name="Explanatory Text 10" xfId="1492"/>
    <cellStyle name="Explanatory Text 2" xfId="581"/>
    <cellStyle name="Explanatory Text 2 2" xfId="1493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10" xfId="1494"/>
    <cellStyle name="Good 2" xfId="591"/>
    <cellStyle name="Good 2 2" xfId="1495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Grey 2" xfId="1496"/>
    <cellStyle name="Header" xfId="600"/>
    <cellStyle name="Header1" xfId="601"/>
    <cellStyle name="Header2" xfId="602"/>
    <cellStyle name="Header2 2" xfId="1731"/>
    <cellStyle name="Heading" xfId="603"/>
    <cellStyle name="Heading 1" xfId="2" builtinId="16" customBuiltin="1"/>
    <cellStyle name="Heading 1 10" xfId="1497"/>
    <cellStyle name="Heading 1 2" xfId="604"/>
    <cellStyle name="Heading 1 2 2" xfId="1498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10" xfId="1499"/>
    <cellStyle name="Heading 2 2" xfId="612"/>
    <cellStyle name="Heading 2 2 2" xfId="1500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10" xfId="1501"/>
    <cellStyle name="Heading 3 2" xfId="620"/>
    <cellStyle name="Heading 3 2 2" xfId="1502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10" xfId="1503"/>
    <cellStyle name="Heading 4 2" xfId="628"/>
    <cellStyle name="Heading 4 2 2" xfId="1504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[yellow] 2" xfId="1505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 2" xfId="1506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31" xfId="1507"/>
    <cellStyle name="Input 32" xfId="1508"/>
    <cellStyle name="Input 33" xfId="1509"/>
    <cellStyle name="Input 34" xfId="1510"/>
    <cellStyle name="Input 35" xfId="1511"/>
    <cellStyle name="Input 36" xfId="1512"/>
    <cellStyle name="Input 37" xfId="1513"/>
    <cellStyle name="Input 38" xfId="1514"/>
    <cellStyle name="Input 39" xfId="1515"/>
    <cellStyle name="Input 4" xfId="662"/>
    <cellStyle name="Input 40" xfId="1516"/>
    <cellStyle name="Input 41" xfId="1517"/>
    <cellStyle name="Input 42" xfId="1518"/>
    <cellStyle name="Input 43" xfId="1519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10" xfId="1520"/>
    <cellStyle name="Linked Cell 2" xfId="672"/>
    <cellStyle name="Linked Cell 2 2" xfId="1521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 2" xfId="1522"/>
    <cellStyle name="modified border1" xfId="681"/>
    <cellStyle name="modified border1 2" xfId="1523"/>
    <cellStyle name="Neutral" xfId="8" builtinId="28" customBuiltin="1"/>
    <cellStyle name="Neutral 10" xfId="1524"/>
    <cellStyle name="Neutral 2" xfId="682"/>
    <cellStyle name="Neutral 2 2" xfId="1525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- Style1 3" xfId="1526"/>
    <cellStyle name="Normal 10" xfId="693"/>
    <cellStyle name="Normal 10 2" xfId="694"/>
    <cellStyle name="Normal 10 3" xfId="1527"/>
    <cellStyle name="Normal 10 3 2" xfId="1528"/>
    <cellStyle name="Normal 11" xfId="695"/>
    <cellStyle name="Normal 11 2" xfId="696"/>
    <cellStyle name="Normal 11 3" xfId="1529"/>
    <cellStyle name="Normal 11 3 2" xfId="1530"/>
    <cellStyle name="Normal 12" xfId="697"/>
    <cellStyle name="Normal 12 2" xfId="698"/>
    <cellStyle name="Normal 12 3" xfId="1531"/>
    <cellStyle name="Normal 12 3 2" xfId="1532"/>
    <cellStyle name="Normal 13" xfId="699"/>
    <cellStyle name="Normal 13 2" xfId="700"/>
    <cellStyle name="Normal 13 3" xfId="1533"/>
    <cellStyle name="Normal 13 3 2" xfId="1534"/>
    <cellStyle name="Normal 14" xfId="701"/>
    <cellStyle name="Normal 14 2" xfId="1535"/>
    <cellStyle name="Normal 14 2 2" xfId="1536"/>
    <cellStyle name="Normal 14 3" xfId="1537"/>
    <cellStyle name="Normal 15" xfId="702"/>
    <cellStyle name="Normal 15 2" xfId="1538"/>
    <cellStyle name="Normal 15 2 2" xfId="1539"/>
    <cellStyle name="Normal 16" xfId="703"/>
    <cellStyle name="Normal 16 2" xfId="1540"/>
    <cellStyle name="Normal 16 3" xfId="1541"/>
    <cellStyle name="Normal 17" xfId="704"/>
    <cellStyle name="Normal 17 2" xfId="1542"/>
    <cellStyle name="Normal 17 2 2" xfId="1543"/>
    <cellStyle name="Normal 17 3" xfId="1544"/>
    <cellStyle name="Normal 18" xfId="705"/>
    <cellStyle name="Normal 18 2" xfId="1545"/>
    <cellStyle name="Normal 18 2 2" xfId="1546"/>
    <cellStyle name="Normal 18 3" xfId="1547"/>
    <cellStyle name="Normal 19" xfId="706"/>
    <cellStyle name="Normal 19 2" xfId="1548"/>
    <cellStyle name="Normal 2" xfId="47"/>
    <cellStyle name="Normal 2 10" xfId="1549"/>
    <cellStyle name="Normal 2 10 2" xfId="1550"/>
    <cellStyle name="Normal 2 11" xfId="1551"/>
    <cellStyle name="Normal 2 2" xfId="707"/>
    <cellStyle name="Normal 2 2 2" xfId="708"/>
    <cellStyle name="Normal 2 2 3" xfId="709"/>
    <cellStyle name="Normal 2 2 4" xfId="1552"/>
    <cellStyle name="Normal 2 2 4 2" xfId="1553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8 2" xfId="1554"/>
    <cellStyle name="Normal 2 8 2 2" xfId="1555"/>
    <cellStyle name="Normal 2 8 3" xfId="1556"/>
    <cellStyle name="Normal 2 9" xfId="1557"/>
    <cellStyle name="Normal 2 9 2" xfId="1558"/>
    <cellStyle name="Normal 20" xfId="716"/>
    <cellStyle name="Normal 20 2" xfId="1559"/>
    <cellStyle name="Normal 21" xfId="717"/>
    <cellStyle name="Normal 21 2" xfId="1560"/>
    <cellStyle name="Normal 22" xfId="718"/>
    <cellStyle name="Normal 22 2" xfId="1561"/>
    <cellStyle name="Normal 23" xfId="719"/>
    <cellStyle name="Normal 23 2" xfId="1562"/>
    <cellStyle name="Normal 24" xfId="720"/>
    <cellStyle name="Normal 24 2" xfId="1563"/>
    <cellStyle name="Normal 25" xfId="721"/>
    <cellStyle name="Normal 25 2" xfId="1564"/>
    <cellStyle name="Normal 26" xfId="722"/>
    <cellStyle name="Normal 26 2" xfId="1565"/>
    <cellStyle name="Normal 27" xfId="723"/>
    <cellStyle name="Normal 27 2" xfId="1566"/>
    <cellStyle name="Normal 28" xfId="1567"/>
    <cellStyle name="Normal 28 2" xfId="1568"/>
    <cellStyle name="Normal 29" xfId="1569"/>
    <cellStyle name="Normal 29 2" xfId="1570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 7" xfId="1571"/>
    <cellStyle name="Normal 3 7 2" xfId="1572"/>
    <cellStyle name="Normal 3_Net Classified Plant" xfId="730"/>
    <cellStyle name="Normal 30" xfId="1573"/>
    <cellStyle name="Normal 30 2" xfId="1574"/>
    <cellStyle name="Normal 31" xfId="1575"/>
    <cellStyle name="Normal 31 2" xfId="1576"/>
    <cellStyle name="Normal 32" xfId="1577"/>
    <cellStyle name="Normal 32 2" xfId="1578"/>
    <cellStyle name="Normal 32 2 2" xfId="1579"/>
    <cellStyle name="Normal 32 3" xfId="1580"/>
    <cellStyle name="Normal 33" xfId="1581"/>
    <cellStyle name="Normal 33 2" xfId="1582"/>
    <cellStyle name="Normal 34" xfId="1583"/>
    <cellStyle name="Normal 34 2" xfId="1584"/>
    <cellStyle name="Normal 35" xfId="1585"/>
    <cellStyle name="Normal 35 2" xfId="1586"/>
    <cellStyle name="Normal 36" xfId="1587"/>
    <cellStyle name="Normal 36 2" xfId="1588"/>
    <cellStyle name="Normal 37" xfId="1589"/>
    <cellStyle name="Normal 37 2" xfId="1590"/>
    <cellStyle name="Normal 38" xfId="1591"/>
    <cellStyle name="Normal 38 2" xfId="1592"/>
    <cellStyle name="Normal 39" xfId="1593"/>
    <cellStyle name="Normal 39 2" xfId="1594"/>
    <cellStyle name="Normal 4" xfId="731"/>
    <cellStyle name="Normal 4 2" xfId="732"/>
    <cellStyle name="Normal 4 3" xfId="733"/>
    <cellStyle name="Normal 4 4" xfId="1595"/>
    <cellStyle name="Normal 4 4 2" xfId="1596"/>
    <cellStyle name="Normal 4 5" xfId="1597"/>
    <cellStyle name="Normal 4 5 2" xfId="1598"/>
    <cellStyle name="Normal 4 6" xfId="1599"/>
    <cellStyle name="Normal 4 7" xfId="1600"/>
    <cellStyle name="Normal 4 7 2" xfId="1601"/>
    <cellStyle name="Normal 40" xfId="1602"/>
    <cellStyle name="Normal 40 2" xfId="1603"/>
    <cellStyle name="Normal 41" xfId="1604"/>
    <cellStyle name="Normal 42" xfId="1605"/>
    <cellStyle name="Normal 42 2" xfId="1606"/>
    <cellStyle name="Normal 43" xfId="1607"/>
    <cellStyle name="Normal 43 2" xfId="1608"/>
    <cellStyle name="Normal 44" xfId="1609"/>
    <cellStyle name="Normal 44 2" xfId="1610"/>
    <cellStyle name="Normal 45" xfId="1611"/>
    <cellStyle name="Normal 45 2" xfId="1612"/>
    <cellStyle name="Normal 46" xfId="1613"/>
    <cellStyle name="Normal 46 2" xfId="1614"/>
    <cellStyle name="Normal 47" xfId="1615"/>
    <cellStyle name="Normal 48" xfId="1616"/>
    <cellStyle name="Normal 49" xfId="1617"/>
    <cellStyle name="Normal 5" xfId="734"/>
    <cellStyle name="Normal 5 2" xfId="735"/>
    <cellStyle name="Normal 5 2 2" xfId="1618"/>
    <cellStyle name="Normal 5 3" xfId="1619"/>
    <cellStyle name="Normal 5 3 2" xfId="1620"/>
    <cellStyle name="Normal 5 4" xfId="1621"/>
    <cellStyle name="Normal 5 4 2" xfId="1622"/>
    <cellStyle name="Normal 5 5" xfId="1623"/>
    <cellStyle name="Normal 5 5 2" xfId="1624"/>
    <cellStyle name="Normal 5 6" xfId="1625"/>
    <cellStyle name="Normal 5 6 2" xfId="1626"/>
    <cellStyle name="Normal 5 7" xfId="1627"/>
    <cellStyle name="Normal 50" xfId="1628"/>
    <cellStyle name="Normal 51" xfId="1629"/>
    <cellStyle name="Normal 52" xfId="1630"/>
    <cellStyle name="Normal 6" xfId="736"/>
    <cellStyle name="Normal 6 2" xfId="737"/>
    <cellStyle name="Normal 6 3" xfId="1631"/>
    <cellStyle name="Normal 6 3 2" xfId="1632"/>
    <cellStyle name="Normal 7" xfId="738"/>
    <cellStyle name="Normal 7 2" xfId="739"/>
    <cellStyle name="Normal 7 3" xfId="1633"/>
    <cellStyle name="Normal 7 3 2" xfId="1634"/>
    <cellStyle name="Normal 8" xfId="740"/>
    <cellStyle name="Normal 8 2" xfId="741"/>
    <cellStyle name="Normal 8 3" xfId="1635"/>
    <cellStyle name="Normal 8 3 2" xfId="1636"/>
    <cellStyle name="Normal 9" xfId="742"/>
    <cellStyle name="Normal 9 2" xfId="743"/>
    <cellStyle name="Normal 9 3" xfId="1637"/>
    <cellStyle name="Normal 9 3 2" xfId="1638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0 3" xfId="1639"/>
    <cellStyle name="Note 10 3 2" xfId="1640"/>
    <cellStyle name="Note 11" xfId="746"/>
    <cellStyle name="Note 11 2" xfId="747"/>
    <cellStyle name="Note 11 3" xfId="1641"/>
    <cellStyle name="Note 11 3 2" xfId="1642"/>
    <cellStyle name="Note 12" xfId="748"/>
    <cellStyle name="Note 12 2" xfId="749"/>
    <cellStyle name="Note 12 3" xfId="1643"/>
    <cellStyle name="Note 12 3 2" xfId="1644"/>
    <cellStyle name="Note 13" xfId="750"/>
    <cellStyle name="Note 13 2" xfId="1645"/>
    <cellStyle name="Note 13 2 2" xfId="1646"/>
    <cellStyle name="Note 13 3" xfId="1647"/>
    <cellStyle name="Note 14" xfId="751"/>
    <cellStyle name="Note 14 2" xfId="1648"/>
    <cellStyle name="Note 15" xfId="752"/>
    <cellStyle name="Note 15 2" xfId="1649"/>
    <cellStyle name="Note 16" xfId="1650"/>
    <cellStyle name="Note 16 2" xfId="1651"/>
    <cellStyle name="Note 17" xfId="1652"/>
    <cellStyle name="Note 17 2" xfId="1653"/>
    <cellStyle name="Note 18" xfId="1654"/>
    <cellStyle name="Note 18 2" xfId="1655"/>
    <cellStyle name="Note 19" xfId="1656"/>
    <cellStyle name="Note 19 2" xfId="1657"/>
    <cellStyle name="Note 2" xfId="753"/>
    <cellStyle name="Note 2 2" xfId="754"/>
    <cellStyle name="Note 2 2 2" xfId="1658"/>
    <cellStyle name="Note 2 3" xfId="1659"/>
    <cellStyle name="Note 2 3 2" xfId="1660"/>
    <cellStyle name="Note 20" xfId="1661"/>
    <cellStyle name="Note 20 2" xfId="1662"/>
    <cellStyle name="Note 21" xfId="1663"/>
    <cellStyle name="Note 22" xfId="1664"/>
    <cellStyle name="Note 22 2" xfId="1665"/>
    <cellStyle name="Note 23" xfId="1666"/>
    <cellStyle name="Note 24" xfId="1667"/>
    <cellStyle name="Note 3" xfId="755"/>
    <cellStyle name="Note 3 2" xfId="756"/>
    <cellStyle name="Note 3 3" xfId="1668"/>
    <cellStyle name="Note 3 3 2" xfId="1669"/>
    <cellStyle name="Note 4" xfId="757"/>
    <cellStyle name="Note 4 2" xfId="758"/>
    <cellStyle name="Note 4 3" xfId="1670"/>
    <cellStyle name="Note 4 3 2" xfId="1671"/>
    <cellStyle name="Note 5" xfId="759"/>
    <cellStyle name="Note 5 2" xfId="760"/>
    <cellStyle name="Note 5 3" xfId="1672"/>
    <cellStyle name="Note 5 3 2" xfId="1673"/>
    <cellStyle name="Note 6" xfId="761"/>
    <cellStyle name="Note 6 2" xfId="762"/>
    <cellStyle name="Note 6 3" xfId="1674"/>
    <cellStyle name="Note 6 3 2" xfId="1675"/>
    <cellStyle name="Note 7" xfId="763"/>
    <cellStyle name="Note 7 2" xfId="764"/>
    <cellStyle name="Note 7 3" xfId="1676"/>
    <cellStyle name="Note 7 3 2" xfId="1677"/>
    <cellStyle name="Note 8" xfId="765"/>
    <cellStyle name="Note 8 2" xfId="766"/>
    <cellStyle name="Note 8 3" xfId="1678"/>
    <cellStyle name="Note 8 3 2" xfId="1679"/>
    <cellStyle name="Note 9" xfId="767"/>
    <cellStyle name="Note 9 2" xfId="768"/>
    <cellStyle name="Note 9 3" xfId="1680"/>
    <cellStyle name="Note 9 3 2" xfId="1681"/>
    <cellStyle name="Output" xfId="10" builtinId="21" customBuiltin="1"/>
    <cellStyle name="Output 10" xfId="1682"/>
    <cellStyle name="Output 2" xfId="769"/>
    <cellStyle name="Output 2 2" xfId="1683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[2] 2" xfId="1732"/>
    <cellStyle name="Percent 10" xfId="782"/>
    <cellStyle name="Percent 11" xfId="1684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Total 2" xfId="1733"/>
    <cellStyle name="Reports Unit Cost Total" xfId="809"/>
    <cellStyle name="Reports Unit Cost Total 2" xfId="1734"/>
    <cellStyle name="RevList" xfId="810"/>
    <cellStyle name="round100" xfId="811"/>
    <cellStyle name="SAPBEXaggData" xfId="812"/>
    <cellStyle name="SAPBEXaggData 2" xfId="813"/>
    <cellStyle name="SAPBEXaggData 3" xfId="1685"/>
    <cellStyle name="SAPBEXaggDataEmph" xfId="814"/>
    <cellStyle name="SAPBEXaggDataEmph 2" xfId="815"/>
    <cellStyle name="SAPBEXaggDataEmph 3" xfId="1686"/>
    <cellStyle name="SAPBEXaggItem" xfId="816"/>
    <cellStyle name="SAPBEXaggItem 2" xfId="817"/>
    <cellStyle name="SAPBEXaggItem 3" xfId="1687"/>
    <cellStyle name="SAPBEXaggItemX" xfId="818"/>
    <cellStyle name="SAPBEXaggItemX 2" xfId="819"/>
    <cellStyle name="SAPBEXaggItemX 3" xfId="1688"/>
    <cellStyle name="SAPBEXchaText" xfId="820"/>
    <cellStyle name="SAPBEXchaText 2" xfId="821"/>
    <cellStyle name="SAPBEXchaText 3" xfId="822"/>
    <cellStyle name="SAPBEXchaText 4" xfId="1689"/>
    <cellStyle name="SAPBEXexcBad7" xfId="823"/>
    <cellStyle name="SAPBEXexcBad7 2" xfId="824"/>
    <cellStyle name="SAPBEXexcBad7 3" xfId="1690"/>
    <cellStyle name="SAPBEXexcBad8" xfId="825"/>
    <cellStyle name="SAPBEXexcBad8 2" xfId="826"/>
    <cellStyle name="SAPBEXexcBad8 3" xfId="1691"/>
    <cellStyle name="SAPBEXexcBad9" xfId="827"/>
    <cellStyle name="SAPBEXexcBad9 2" xfId="828"/>
    <cellStyle name="SAPBEXexcBad9 3" xfId="1692"/>
    <cellStyle name="SAPBEXexcCritical4" xfId="829"/>
    <cellStyle name="SAPBEXexcCritical4 2" xfId="830"/>
    <cellStyle name="SAPBEXexcCritical4 3" xfId="1693"/>
    <cellStyle name="SAPBEXexcCritical5" xfId="831"/>
    <cellStyle name="SAPBEXexcCritical5 2" xfId="832"/>
    <cellStyle name="SAPBEXexcCritical5 3" xfId="1694"/>
    <cellStyle name="SAPBEXexcCritical6" xfId="833"/>
    <cellStyle name="SAPBEXexcCritical6 2" xfId="834"/>
    <cellStyle name="SAPBEXexcCritical6 3" xfId="1695"/>
    <cellStyle name="SAPBEXexcGood1" xfId="835"/>
    <cellStyle name="SAPBEXexcGood1 2" xfId="836"/>
    <cellStyle name="SAPBEXexcGood1 3" xfId="1696"/>
    <cellStyle name="SAPBEXexcGood2" xfId="837"/>
    <cellStyle name="SAPBEXexcGood2 2" xfId="838"/>
    <cellStyle name="SAPBEXexcGood2 3" xfId="1697"/>
    <cellStyle name="SAPBEXexcGood3" xfId="839"/>
    <cellStyle name="SAPBEXexcGood3 2" xfId="840"/>
    <cellStyle name="SAPBEXexcGood3 3" xfId="1698"/>
    <cellStyle name="SAPBEXfilterDrill" xfId="841"/>
    <cellStyle name="SAPBEXfilterDrill 2" xfId="842"/>
    <cellStyle name="SAPBEXfilterDrill 3" xfId="1699"/>
    <cellStyle name="SAPBEXfilterItem" xfId="843"/>
    <cellStyle name="SAPBEXfilterItem 2" xfId="844"/>
    <cellStyle name="SAPBEXfilterItem 3" xfId="1700"/>
    <cellStyle name="SAPBEXfilterText" xfId="845"/>
    <cellStyle name="SAPBEXformats" xfId="846"/>
    <cellStyle name="SAPBEXformats 2" xfId="847"/>
    <cellStyle name="SAPBEXformats 3" xfId="1701"/>
    <cellStyle name="SAPBEXheaderItem" xfId="848"/>
    <cellStyle name="SAPBEXheaderItem 2" xfId="849"/>
    <cellStyle name="SAPBEXheaderItem 3" xfId="1702"/>
    <cellStyle name="SAPBEXheaderText" xfId="850"/>
    <cellStyle name="SAPBEXheaderText 2" xfId="851"/>
    <cellStyle name="SAPBEXheaderText 3" xfId="1703"/>
    <cellStyle name="SAPBEXHLevel0" xfId="852"/>
    <cellStyle name="SAPBEXHLevel0 2" xfId="853"/>
    <cellStyle name="SAPBEXHLevel0 3" xfId="1704"/>
    <cellStyle name="SAPBEXHLevel0X" xfId="854"/>
    <cellStyle name="SAPBEXHLevel0X 2" xfId="855"/>
    <cellStyle name="SAPBEXHLevel0X 3" xfId="1705"/>
    <cellStyle name="SAPBEXHLevel1" xfId="856"/>
    <cellStyle name="SAPBEXHLevel1 2" xfId="857"/>
    <cellStyle name="SAPBEXHLevel1 3" xfId="1706"/>
    <cellStyle name="SAPBEXHLevel1X" xfId="858"/>
    <cellStyle name="SAPBEXHLevel1X 2" xfId="859"/>
    <cellStyle name="SAPBEXHLevel1X 3" xfId="1707"/>
    <cellStyle name="SAPBEXHLevel2" xfId="860"/>
    <cellStyle name="SAPBEXHLevel2 2" xfId="861"/>
    <cellStyle name="SAPBEXHLevel2 3" xfId="1708"/>
    <cellStyle name="SAPBEXHLevel2X" xfId="862"/>
    <cellStyle name="SAPBEXHLevel2X 2" xfId="863"/>
    <cellStyle name="SAPBEXHLevel2X 3" xfId="1709"/>
    <cellStyle name="SAPBEXHLevel3" xfId="864"/>
    <cellStyle name="SAPBEXHLevel3 2" xfId="865"/>
    <cellStyle name="SAPBEXHLevel3 3" xfId="1710"/>
    <cellStyle name="SAPBEXHLevel3X" xfId="866"/>
    <cellStyle name="SAPBEXHLevel3X 2" xfId="867"/>
    <cellStyle name="SAPBEXHLevel3X 3" xfId="1711"/>
    <cellStyle name="SAPBEXinputData" xfId="868"/>
    <cellStyle name="SAPBEXItemHeader" xfId="1735"/>
    <cellStyle name="SAPBEXresData" xfId="869"/>
    <cellStyle name="SAPBEXresData 2" xfId="870"/>
    <cellStyle name="SAPBEXresData 3" xfId="1712"/>
    <cellStyle name="SAPBEXresDataEmph" xfId="871"/>
    <cellStyle name="SAPBEXresDataEmph 2" xfId="872"/>
    <cellStyle name="SAPBEXresDataEmph 3" xfId="1713"/>
    <cellStyle name="SAPBEXresItem" xfId="873"/>
    <cellStyle name="SAPBEXresItem 2" xfId="874"/>
    <cellStyle name="SAPBEXresItem 3" xfId="1714"/>
    <cellStyle name="SAPBEXresItemX" xfId="875"/>
    <cellStyle name="SAPBEXresItemX 2" xfId="876"/>
    <cellStyle name="SAPBEXresItemX 3" xfId="1715"/>
    <cellStyle name="SAPBEXstdData" xfId="877"/>
    <cellStyle name="SAPBEXstdData 2" xfId="878"/>
    <cellStyle name="SAPBEXstdData 3" xfId="1716"/>
    <cellStyle name="SAPBEXstdDataEmph" xfId="879"/>
    <cellStyle name="SAPBEXstdDataEmph 2" xfId="880"/>
    <cellStyle name="SAPBEXstdDataEmph 3" xfId="1717"/>
    <cellStyle name="SAPBEXstdItem" xfId="881"/>
    <cellStyle name="SAPBEXstdItem 2" xfId="882"/>
    <cellStyle name="SAPBEXstdItem 3" xfId="1718"/>
    <cellStyle name="SAPBEXstdItemX" xfId="883"/>
    <cellStyle name="SAPBEXstdItemX 2" xfId="884"/>
    <cellStyle name="SAPBEXstdItemX 3" xfId="1719"/>
    <cellStyle name="SAPBEXtitle" xfId="885"/>
    <cellStyle name="SAPBEXtitle 2" xfId="886"/>
    <cellStyle name="SAPBEXtitle 3" xfId="1720"/>
    <cellStyle name="SAPBEXunassignedItem" xfId="1736"/>
    <cellStyle name="SAPBEXundefined" xfId="887"/>
    <cellStyle name="SAPBEXundefined 2" xfId="888"/>
    <cellStyle name="SAPBEXundefined 3" xfId="1721"/>
    <cellStyle name="shade" xfId="889"/>
    <cellStyle name="Sheet Title" xfId="890"/>
    <cellStyle name="StmtTtl1" xfId="891"/>
    <cellStyle name="StmtTtl1 2" xfId="1722"/>
    <cellStyle name="StmtTtl2" xfId="892"/>
    <cellStyle name="StmtTtl2 2" xfId="1737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est" xfId="1723"/>
    <cellStyle name="Tickmark" xfId="899"/>
    <cellStyle name="Title" xfId="1" builtinId="15" customBuiltin="1"/>
    <cellStyle name="Title 10" xfId="1724"/>
    <cellStyle name="Title 2" xfId="900"/>
    <cellStyle name="Title 2 2" xfId="1725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10" xfId="1726"/>
    <cellStyle name="Total 2" xfId="911"/>
    <cellStyle name="Total 2 2" xfId="1727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10" xfId="1728"/>
    <cellStyle name="Warning Text 2" xfId="920"/>
    <cellStyle name="Warning Text 2 2" xfId="1729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  <row r="12">
          <cell r="E12">
            <v>0.62370000000000003</v>
          </cell>
          <cell r="F12">
            <v>0.37630000000000002</v>
          </cell>
        </row>
        <row r="19">
          <cell r="E19">
            <v>0.60519999999999996</v>
          </cell>
          <cell r="F19">
            <v>0.39479999999999998</v>
          </cell>
        </row>
        <row r="35">
          <cell r="E35">
            <v>0.65449999999999997</v>
          </cell>
          <cell r="F35">
            <v>0.34549999999999997</v>
          </cell>
        </row>
        <row r="40">
          <cell r="E40">
            <v>0.67659999999999998</v>
          </cell>
          <cell r="F40">
            <v>0.32340000000000002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8"/>
  <sheetViews>
    <sheetView tabSelected="1" zoomScale="90" zoomScaleNormal="90" workbookViewId="0">
      <selection activeCell="H17" sqref="H17"/>
    </sheetView>
  </sheetViews>
  <sheetFormatPr defaultColWidth="9.140625" defaultRowHeight="15"/>
  <cols>
    <col min="1" max="1" width="55.85546875" style="1" customWidth="1"/>
    <col min="2" max="3" width="16.7109375" style="1" customWidth="1"/>
    <col min="4" max="4" width="17.28515625" style="1" customWidth="1"/>
    <col min="5" max="5" width="2.5703125" style="1" customWidth="1"/>
    <col min="6" max="16384" width="9.140625" style="1"/>
  </cols>
  <sheetData>
    <row r="1" spans="1:5" ht="15.75" thickBot="1">
      <c r="D1" s="194" t="s">
        <v>419</v>
      </c>
    </row>
    <row r="2" spans="1:5" ht="18" customHeight="1">
      <c r="A2" s="195" t="s">
        <v>334</v>
      </c>
      <c r="B2" s="195"/>
      <c r="C2" s="195"/>
      <c r="D2" s="195"/>
    </row>
    <row r="3" spans="1:5" ht="18" customHeight="1">
      <c r="A3" s="3" t="s">
        <v>341</v>
      </c>
      <c r="B3" s="4"/>
      <c r="C3" s="4"/>
      <c r="D3" s="4"/>
    </row>
    <row r="4" spans="1:5" ht="18" customHeight="1">
      <c r="A4" s="195" t="s">
        <v>411</v>
      </c>
      <c r="B4" s="195"/>
      <c r="C4" s="195"/>
      <c r="D4" s="195"/>
    </row>
    <row r="5" spans="1:5" ht="4.9000000000000004" customHeight="1">
      <c r="A5" s="155"/>
      <c r="B5" s="155"/>
      <c r="C5" s="155"/>
      <c r="D5" s="155"/>
    </row>
    <row r="6" spans="1:5" ht="18" customHeight="1">
      <c r="A6" s="196" t="s">
        <v>414</v>
      </c>
      <c r="B6" s="196"/>
      <c r="C6" s="196"/>
      <c r="D6" s="196"/>
    </row>
    <row r="7" spans="1:5" ht="18" customHeight="1">
      <c r="A7" s="196"/>
      <c r="B7" s="196"/>
      <c r="C7" s="196"/>
      <c r="D7" s="196"/>
      <c r="E7" s="5"/>
    </row>
    <row r="8" spans="1:5" ht="18" customHeight="1">
      <c r="A8" s="197"/>
      <c r="B8" s="197"/>
      <c r="C8" s="197"/>
      <c r="D8" s="197"/>
      <c r="E8" s="5"/>
    </row>
    <row r="9" spans="1:5" ht="18" customHeight="1">
      <c r="A9" s="6"/>
      <c r="B9" s="7" t="s">
        <v>35</v>
      </c>
      <c r="C9" s="8" t="s">
        <v>34</v>
      </c>
      <c r="D9" s="9" t="s">
        <v>342</v>
      </c>
    </row>
    <row r="10" spans="1:5" ht="18" customHeight="1">
      <c r="A10" s="10" t="s">
        <v>343</v>
      </c>
      <c r="B10" s="55"/>
      <c r="C10" s="55"/>
      <c r="D10" s="56"/>
      <c r="E10" s="15"/>
    </row>
    <row r="11" spans="1:5" ht="18" customHeight="1">
      <c r="A11" s="11" t="s">
        <v>31</v>
      </c>
      <c r="B11" s="132">
        <f>Detail!G17</f>
        <v>2239474108.7599998</v>
      </c>
      <c r="C11" s="133">
        <f>Detail!H17</f>
        <v>934816422.49000001</v>
      </c>
      <c r="D11" s="134">
        <f>SUM(B11:C11)</f>
        <v>3174290531.25</v>
      </c>
      <c r="E11" s="15"/>
    </row>
    <row r="12" spans="1:5" ht="18" customHeight="1">
      <c r="A12" s="11" t="s">
        <v>30</v>
      </c>
      <c r="B12" s="135">
        <f>Detail!G20</f>
        <v>342919.04</v>
      </c>
      <c r="C12" s="136">
        <f>Detail!H20</f>
        <v>0</v>
      </c>
      <c r="D12" s="137">
        <f>SUM(B12:C12)</f>
        <v>342919.04</v>
      </c>
      <c r="E12" s="15"/>
    </row>
    <row r="13" spans="1:5" ht="18" customHeight="1">
      <c r="A13" s="11" t="s">
        <v>29</v>
      </c>
      <c r="B13" s="135">
        <f>Detail!G24</f>
        <v>116721927.84999999</v>
      </c>
      <c r="C13" s="136">
        <f>Detail!H24</f>
        <v>0</v>
      </c>
      <c r="D13" s="137">
        <f>SUM(B13:C13)</f>
        <v>116721927.84999999</v>
      </c>
      <c r="E13" s="15"/>
    </row>
    <row r="14" spans="1:5" ht="18" customHeight="1">
      <c r="A14" s="11" t="s">
        <v>28</v>
      </c>
      <c r="B14" s="138">
        <f>Detail!G39</f>
        <v>15770153.8199999</v>
      </c>
      <c r="C14" s="139">
        <f>Detail!H39</f>
        <v>-26745884.62000002</v>
      </c>
      <c r="D14" s="140">
        <f>SUM(B14:C14)</f>
        <v>-10975730.80000012</v>
      </c>
      <c r="E14" s="15"/>
    </row>
    <row r="15" spans="1:5" ht="18" customHeight="1">
      <c r="A15" s="11" t="s">
        <v>27</v>
      </c>
      <c r="B15" s="133">
        <f>SUM(B11:B14)</f>
        <v>2372309109.4699993</v>
      </c>
      <c r="C15" s="133">
        <f>SUM(C11:C14)</f>
        <v>908070537.87</v>
      </c>
      <c r="D15" s="134">
        <f>SUM(D11:D14)</f>
        <v>3280379647.3399997</v>
      </c>
      <c r="E15" s="15"/>
    </row>
    <row r="16" spans="1:5" ht="18" customHeight="1">
      <c r="A16" s="10" t="s">
        <v>344</v>
      </c>
      <c r="B16" s="60"/>
      <c r="C16" s="60"/>
      <c r="D16" s="58"/>
      <c r="E16" s="15"/>
    </row>
    <row r="17" spans="1:5" ht="18" customHeight="1">
      <c r="A17" s="10" t="s">
        <v>345</v>
      </c>
      <c r="B17" s="60"/>
      <c r="C17" s="60"/>
      <c r="D17" s="58"/>
      <c r="E17" s="15"/>
    </row>
    <row r="18" spans="1:5" ht="18" customHeight="1">
      <c r="A18" s="10" t="s">
        <v>346</v>
      </c>
      <c r="B18" s="60"/>
      <c r="C18" s="60"/>
      <c r="D18" s="58"/>
      <c r="E18" s="15"/>
    </row>
    <row r="19" spans="1:5" ht="18" customHeight="1">
      <c r="A19" s="10" t="s">
        <v>347</v>
      </c>
      <c r="B19" s="60"/>
      <c r="C19" s="60"/>
      <c r="D19" s="58"/>
      <c r="E19" s="15"/>
    </row>
    <row r="20" spans="1:5" ht="18" customHeight="1">
      <c r="A20" s="11" t="s">
        <v>26</v>
      </c>
      <c r="B20" s="132">
        <f>Detail!G46</f>
        <v>192974971.49000001</v>
      </c>
      <c r="C20" s="133">
        <f>Detail!H46</f>
        <v>0</v>
      </c>
      <c r="D20" s="134">
        <f>B20+C20</f>
        <v>192974971.49000001</v>
      </c>
      <c r="E20" s="15"/>
    </row>
    <row r="21" spans="1:5" ht="18" customHeight="1">
      <c r="A21" s="11" t="s">
        <v>25</v>
      </c>
      <c r="B21" s="135">
        <f>Detail!G55</f>
        <v>499358138.91999996</v>
      </c>
      <c r="C21" s="136">
        <f>Detail!H55</f>
        <v>325511774.96999985</v>
      </c>
      <c r="D21" s="137">
        <f>B21+C21</f>
        <v>824869913.88999987</v>
      </c>
      <c r="E21" s="15"/>
    </row>
    <row r="22" spans="1:5" ht="18" customHeight="1">
      <c r="A22" s="11" t="s">
        <v>24</v>
      </c>
      <c r="B22" s="135">
        <f>Detail!G58</f>
        <v>116538099.3</v>
      </c>
      <c r="C22" s="136">
        <f>Detail!H58</f>
        <v>0</v>
      </c>
      <c r="D22" s="137">
        <f>B22+C22</f>
        <v>116538099.3</v>
      </c>
      <c r="E22" s="15"/>
    </row>
    <row r="23" spans="1:5" ht="18" customHeight="1">
      <c r="A23" s="11" t="s">
        <v>23</v>
      </c>
      <c r="B23" s="138">
        <f>Detail!G60</f>
        <v>-77400560.560000002</v>
      </c>
      <c r="C23" s="139">
        <f>Detail!H60</f>
        <v>0</v>
      </c>
      <c r="D23" s="140">
        <f>B23+C23</f>
        <v>-77400560.560000002</v>
      </c>
      <c r="E23" s="15"/>
    </row>
    <row r="24" spans="1:5" ht="18" customHeight="1">
      <c r="A24" s="11" t="s">
        <v>22</v>
      </c>
      <c r="B24" s="133">
        <f>SUM(B20:B23)</f>
        <v>731470649.14999986</v>
      </c>
      <c r="C24" s="133">
        <f>SUM(C20:C23)</f>
        <v>325511774.96999985</v>
      </c>
      <c r="D24" s="134">
        <f>SUM(D20:D23)</f>
        <v>1056982424.1199999</v>
      </c>
      <c r="E24" s="15"/>
    </row>
    <row r="25" spans="1:5" ht="18" customHeight="1">
      <c r="A25" s="12" t="s">
        <v>348</v>
      </c>
      <c r="B25" s="61"/>
      <c r="C25" s="61"/>
      <c r="D25" s="62"/>
    </row>
    <row r="26" spans="1:5" ht="18" customHeight="1">
      <c r="A26" s="11" t="s">
        <v>21</v>
      </c>
      <c r="B26" s="132">
        <f>Detail!G136</f>
        <v>125620030.10999976</v>
      </c>
      <c r="C26" s="133">
        <f>Detail!H136</f>
        <v>5165237.1299999859</v>
      </c>
      <c r="D26" s="134">
        <f t="shared" ref="D26:D40" si="0">B26+C26</f>
        <v>130785267.23999974</v>
      </c>
      <c r="E26" s="15"/>
    </row>
    <row r="27" spans="1:5" ht="18" customHeight="1">
      <c r="A27" s="11" t="s">
        <v>20</v>
      </c>
      <c r="B27" s="135">
        <f>Detail!G166</f>
        <v>21791677.05999998</v>
      </c>
      <c r="C27" s="136">
        <f>Detail!H166</f>
        <v>0</v>
      </c>
      <c r="D27" s="137">
        <f t="shared" si="0"/>
        <v>21791677.05999998</v>
      </c>
      <c r="E27" s="15"/>
    </row>
    <row r="28" spans="1:5" ht="18" customHeight="1">
      <c r="A28" s="11" t="s">
        <v>19</v>
      </c>
      <c r="B28" s="135">
        <f>Detail!G204</f>
        <v>79064740.699999675</v>
      </c>
      <c r="C28" s="136">
        <f>Detail!H204</f>
        <v>63327890.579999886</v>
      </c>
      <c r="D28" s="137">
        <f t="shared" si="0"/>
        <v>142392631.27999955</v>
      </c>
      <c r="E28" s="15"/>
    </row>
    <row r="29" spans="1:5" ht="18" customHeight="1">
      <c r="A29" s="11" t="s">
        <v>18</v>
      </c>
      <c r="B29" s="135">
        <f>Detail!G211</f>
        <v>52024798.43</v>
      </c>
      <c r="C29" s="136">
        <f>Detail!H211</f>
        <v>28781530.539999999</v>
      </c>
      <c r="D29" s="137">
        <f t="shared" si="0"/>
        <v>80806328.969999999</v>
      </c>
      <c r="E29" s="15"/>
    </row>
    <row r="30" spans="1:5" ht="18" customHeight="1">
      <c r="A30" s="11" t="s">
        <v>17</v>
      </c>
      <c r="B30" s="135">
        <f>Detail!G220</f>
        <v>21813620.449999992</v>
      </c>
      <c r="C30" s="136">
        <f>Detail!H220</f>
        <v>6978067.3600000003</v>
      </c>
      <c r="D30" s="137">
        <f t="shared" si="0"/>
        <v>28791687.809999991</v>
      </c>
      <c r="E30" s="15"/>
    </row>
    <row r="31" spans="1:5" ht="18" customHeight="1">
      <c r="A31" s="11" t="s">
        <v>16</v>
      </c>
      <c r="B31" s="135">
        <f>Detail!G223</f>
        <v>106701547.08</v>
      </c>
      <c r="C31" s="136">
        <f>Detail!H223</f>
        <v>14950466.119999999</v>
      </c>
      <c r="D31" s="137">
        <f t="shared" si="0"/>
        <v>121652013.2</v>
      </c>
      <c r="E31" s="15"/>
    </row>
    <row r="32" spans="1:5" ht="18" customHeight="1">
      <c r="A32" s="11" t="s">
        <v>15</v>
      </c>
      <c r="B32" s="135">
        <f>Detail!G238</f>
        <v>123469095.73999998</v>
      </c>
      <c r="C32" s="136">
        <f>Detail!H238</f>
        <v>59700338.539999992</v>
      </c>
      <c r="D32" s="137">
        <f t="shared" si="0"/>
        <v>183169434.27999997</v>
      </c>
      <c r="E32" s="15"/>
    </row>
    <row r="33" spans="1:5" ht="18" customHeight="1">
      <c r="A33" s="11" t="s">
        <v>14</v>
      </c>
      <c r="B33" s="135">
        <f>Detail!G245</f>
        <v>316187695.34999996</v>
      </c>
      <c r="C33" s="136">
        <f>Detail!H245</f>
        <v>124089220.05999999</v>
      </c>
      <c r="D33" s="137">
        <f t="shared" si="0"/>
        <v>440276915.40999997</v>
      </c>
      <c r="E33" s="15"/>
    </row>
    <row r="34" spans="1:5" ht="18" customHeight="1">
      <c r="A34" s="11" t="s">
        <v>13</v>
      </c>
      <c r="B34" s="135">
        <f>Detail!G250</f>
        <v>63634800.319999993</v>
      </c>
      <c r="C34" s="136">
        <f>Detail!H250</f>
        <v>20235269.129999999</v>
      </c>
      <c r="D34" s="137">
        <f t="shared" si="0"/>
        <v>83870069.449999988</v>
      </c>
      <c r="E34" s="15"/>
    </row>
    <row r="35" spans="1:5" ht="18" customHeight="1">
      <c r="A35" s="11" t="s">
        <v>12</v>
      </c>
      <c r="B35" s="135">
        <f>Detail!G253</f>
        <v>28310947.7099999</v>
      </c>
      <c r="C35" s="136">
        <f>Detail!H253</f>
        <v>0</v>
      </c>
      <c r="D35" s="137">
        <f t="shared" si="0"/>
        <v>28310947.7099999</v>
      </c>
      <c r="E35" s="15"/>
    </row>
    <row r="36" spans="1:5" ht="18" customHeight="1">
      <c r="A36" s="13" t="s">
        <v>11</v>
      </c>
      <c r="B36" s="135">
        <f>Detail!G261</f>
        <v>-77871386.200000018</v>
      </c>
      <c r="C36" s="136">
        <f>Detail!H261</f>
        <v>4714063.88</v>
      </c>
      <c r="D36" s="137">
        <f t="shared" si="0"/>
        <v>-73157322.320000023</v>
      </c>
    </row>
    <row r="37" spans="1:5" ht="18" customHeight="1">
      <c r="A37" s="13" t="s">
        <v>349</v>
      </c>
      <c r="B37" s="135">
        <f>Detail!G265</f>
        <v>-237759.90000001015</v>
      </c>
      <c r="C37" s="136">
        <f>Detail!H265</f>
        <v>0</v>
      </c>
      <c r="D37" s="137">
        <f t="shared" si="0"/>
        <v>-237759.90000001015</v>
      </c>
    </row>
    <row r="38" spans="1:5" ht="18" customHeight="1">
      <c r="A38" s="13" t="s">
        <v>10</v>
      </c>
      <c r="B38" s="135">
        <f>Detail!G270</f>
        <v>242620498.299999</v>
      </c>
      <c r="C38" s="136">
        <f>Detail!H270</f>
        <v>106285828.27</v>
      </c>
      <c r="D38" s="137">
        <f t="shared" si="0"/>
        <v>348906326.56999898</v>
      </c>
    </row>
    <row r="39" spans="1:5" ht="18" customHeight="1">
      <c r="A39" s="13" t="s">
        <v>9</v>
      </c>
      <c r="B39" s="135">
        <f>Detail!G274</f>
        <v>61778949.609999999</v>
      </c>
      <c r="C39" s="136">
        <f>Detail!H274</f>
        <v>16036579.960000001</v>
      </c>
      <c r="D39" s="137">
        <f t="shared" si="0"/>
        <v>77815529.569999993</v>
      </c>
    </row>
    <row r="40" spans="1:5" ht="18" customHeight="1">
      <c r="A40" s="13" t="s">
        <v>8</v>
      </c>
      <c r="B40" s="138">
        <f>Detail!G279</f>
        <v>85037422.109999061</v>
      </c>
      <c r="C40" s="139">
        <f>Detail!H279</f>
        <v>13706009.560000002</v>
      </c>
      <c r="D40" s="140">
        <f t="shared" si="0"/>
        <v>98743431.669999063</v>
      </c>
    </row>
    <row r="41" spans="1:5" ht="18" customHeight="1">
      <c r="A41" s="12" t="s">
        <v>7</v>
      </c>
      <c r="B41" s="133">
        <f>SUM(B24:B40)</f>
        <v>1981417326.0199966</v>
      </c>
      <c r="C41" s="133">
        <f>SUM(C24:C40)</f>
        <v>789482276.09999967</v>
      </c>
      <c r="D41" s="134">
        <f>SUM(D24:D40)</f>
        <v>2770899602.1199965</v>
      </c>
    </row>
    <row r="42" spans="1:5" ht="18" customHeight="1">
      <c r="A42" s="13"/>
      <c r="B42" s="61"/>
      <c r="C42" s="61"/>
      <c r="D42" s="62"/>
    </row>
    <row r="43" spans="1:5" ht="18" customHeight="1">
      <c r="A43" s="14" t="s">
        <v>6</v>
      </c>
      <c r="B43" s="141">
        <f>B15-B41</f>
        <v>390891783.45000267</v>
      </c>
      <c r="C43" s="141">
        <f>C15-C41</f>
        <v>118588261.77000034</v>
      </c>
      <c r="D43" s="142">
        <f>D15-D41</f>
        <v>509480045.22000313</v>
      </c>
    </row>
    <row r="44" spans="1:5" ht="12" customHeight="1">
      <c r="A44" s="51"/>
      <c r="B44" s="63"/>
      <c r="C44" s="63"/>
      <c r="D44" s="64"/>
      <c r="E44" s="15"/>
    </row>
    <row r="45" spans="1:5" s="15" customFormat="1" ht="18" customHeight="1">
      <c r="A45" s="186"/>
      <c r="B45" s="52"/>
      <c r="C45" s="52"/>
      <c r="D45" s="59"/>
    </row>
    <row r="46" spans="1:5" ht="18" customHeight="1">
      <c r="A46" s="15"/>
      <c r="B46" s="53"/>
    </row>
    <row r="47" spans="1:5">
      <c r="B47" s="98"/>
      <c r="C47" s="98"/>
    </row>
    <row r="48" spans="1:5" ht="18" customHeight="1">
      <c r="B48" s="98"/>
      <c r="C48" s="98"/>
      <c r="D48" s="54"/>
    </row>
  </sheetData>
  <mergeCells count="5">
    <mergeCell ref="A4:D4"/>
    <mergeCell ref="A7:D7"/>
    <mergeCell ref="A8:D8"/>
    <mergeCell ref="A2:D2"/>
    <mergeCell ref="A6:D6"/>
  </mergeCells>
  <pageMargins left="0.7" right="0.7" top="0.75" bottom="0.75" header="0.3" footer="0.3"/>
  <pageSetup scale="84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11" sqref="C11"/>
    </sheetView>
  </sheetViews>
  <sheetFormatPr defaultColWidth="8.85546875" defaultRowHeight="18" customHeight="1"/>
  <cols>
    <col min="1" max="1" width="39" style="65" customWidth="1"/>
    <col min="2" max="2" width="17" style="66" bestFit="1" customWidth="1"/>
    <col min="3" max="3" width="16.28515625" style="66" customWidth="1"/>
    <col min="4" max="4" width="14.7109375" style="66" customWidth="1"/>
    <col min="5" max="5" width="14.140625" style="66" customWidth="1"/>
    <col min="6" max="6" width="17.5703125" style="66" customWidth="1"/>
    <col min="7" max="7" width="8.85546875" style="66"/>
    <col min="8" max="8" width="32.42578125" style="66" customWidth="1"/>
    <col min="9" max="10" width="8.85546875" style="66"/>
    <col min="11" max="16384" width="8.85546875" style="65"/>
  </cols>
  <sheetData>
    <row r="1" spans="1:7" s="66" customFormat="1" ht="18" customHeight="1">
      <c r="A1" s="87" t="s">
        <v>334</v>
      </c>
      <c r="B1" s="86"/>
      <c r="C1" s="86"/>
      <c r="D1" s="86"/>
      <c r="E1" s="86"/>
      <c r="F1" s="86"/>
    </row>
    <row r="2" spans="1:7" s="66" customFormat="1" ht="18" customHeight="1">
      <c r="A2" s="87" t="s">
        <v>350</v>
      </c>
      <c r="B2" s="86"/>
      <c r="C2" s="86"/>
      <c r="D2" s="86"/>
      <c r="E2" s="86"/>
      <c r="F2" s="86"/>
    </row>
    <row r="3" spans="1:7" s="66" customFormat="1" ht="18" customHeight="1">
      <c r="A3" s="87" t="str">
        <f>'Allocated Summary'!A4</f>
        <v>FOR THE 12 MONTHS ENDED JUNE 30, 2018</v>
      </c>
      <c r="B3" s="86"/>
      <c r="C3" s="86"/>
      <c r="D3" s="86"/>
      <c r="E3" s="86"/>
      <c r="F3" s="86"/>
    </row>
    <row r="4" spans="1:7" s="66" customFormat="1" ht="12" customHeight="1">
      <c r="A4" s="65"/>
    </row>
    <row r="5" spans="1:7" s="66" customFormat="1" ht="18" customHeight="1">
      <c r="A5" s="85"/>
      <c r="B5" s="84" t="s">
        <v>35</v>
      </c>
      <c r="C5" s="84" t="s">
        <v>34</v>
      </c>
      <c r="D5" s="84" t="s">
        <v>33</v>
      </c>
      <c r="E5" s="84" t="s">
        <v>351</v>
      </c>
      <c r="F5" s="83" t="s">
        <v>342</v>
      </c>
    </row>
    <row r="6" spans="1:7" s="66" customFormat="1" ht="18" customHeight="1">
      <c r="A6" s="82" t="s">
        <v>32</v>
      </c>
      <c r="B6" s="81"/>
      <c r="C6" s="81"/>
      <c r="D6" s="81"/>
      <c r="E6" s="81"/>
      <c r="F6" s="80"/>
    </row>
    <row r="7" spans="1:7" s="66" customFormat="1" ht="18" customHeight="1">
      <c r="A7" s="78" t="s">
        <v>343</v>
      </c>
      <c r="B7" s="73"/>
      <c r="C7" s="73"/>
      <c r="D7" s="73"/>
      <c r="E7" s="73"/>
      <c r="F7" s="72"/>
    </row>
    <row r="8" spans="1:7" s="66" customFormat="1" ht="18" customHeight="1">
      <c r="A8" s="74" t="s">
        <v>31</v>
      </c>
      <c r="B8" s="143">
        <f>Detail!B17</f>
        <v>2239474108.7599998</v>
      </c>
      <c r="C8" s="143">
        <f>Detail!C17</f>
        <v>934816422.49000001</v>
      </c>
      <c r="D8" s="143">
        <f>Detail!D17</f>
        <v>0</v>
      </c>
      <c r="E8" s="143">
        <v>0</v>
      </c>
      <c r="F8" s="144">
        <f>SUM(B8:E8)</f>
        <v>3174290531.25</v>
      </c>
      <c r="G8" s="67"/>
    </row>
    <row r="9" spans="1:7" s="66" customFormat="1" ht="18" customHeight="1">
      <c r="A9" s="74" t="s">
        <v>30</v>
      </c>
      <c r="B9" s="145">
        <f>Detail!B20</f>
        <v>342919.04</v>
      </c>
      <c r="C9" s="145">
        <f>Detail!C20</f>
        <v>0</v>
      </c>
      <c r="D9" s="145">
        <f>Detail!D20</f>
        <v>0</v>
      </c>
      <c r="E9" s="145">
        <v>0</v>
      </c>
      <c r="F9" s="146">
        <f>SUM(B9:E9)</f>
        <v>342919.04</v>
      </c>
      <c r="G9" s="67"/>
    </row>
    <row r="10" spans="1:7" s="66" customFormat="1" ht="18" customHeight="1">
      <c r="A10" s="74" t="s">
        <v>29</v>
      </c>
      <c r="B10" s="145">
        <f>Detail!B24</f>
        <v>116721927.84999999</v>
      </c>
      <c r="C10" s="145">
        <f>Detail!C24</f>
        <v>0</v>
      </c>
      <c r="D10" s="145">
        <f>Detail!D24</f>
        <v>0</v>
      </c>
      <c r="E10" s="145">
        <v>0</v>
      </c>
      <c r="F10" s="146">
        <f>SUM(B10:E10)</f>
        <v>116721927.84999999</v>
      </c>
      <c r="G10" s="67"/>
    </row>
    <row r="11" spans="1:7" s="66" customFormat="1" ht="18" customHeight="1">
      <c r="A11" s="74" t="s">
        <v>28</v>
      </c>
      <c r="B11" s="147">
        <f>Detail!B39</f>
        <v>15770153.8199999</v>
      </c>
      <c r="C11" s="148">
        <f>Detail!C39</f>
        <v>-26745884.62000002</v>
      </c>
      <c r="D11" s="148">
        <f>Detail!D39</f>
        <v>0</v>
      </c>
      <c r="E11" s="148">
        <v>0</v>
      </c>
      <c r="F11" s="149">
        <f>SUM(B11:E11)</f>
        <v>-10975730.80000012</v>
      </c>
      <c r="G11" s="67"/>
    </row>
    <row r="12" spans="1:7" s="66" customFormat="1" ht="18" customHeight="1">
      <c r="A12" s="74" t="s">
        <v>27</v>
      </c>
      <c r="B12" s="143">
        <f>SUM(B8:B11)</f>
        <v>2372309109.4699993</v>
      </c>
      <c r="C12" s="143">
        <f>SUM(C8:C11)</f>
        <v>908070537.87</v>
      </c>
      <c r="D12" s="143">
        <f>SUM(D8:D11)</f>
        <v>0</v>
      </c>
      <c r="E12" s="143">
        <f>SUM(E8:E11)</f>
        <v>0</v>
      </c>
      <c r="F12" s="144">
        <f>SUM(F8:F11)</f>
        <v>3280379647.3399997</v>
      </c>
      <c r="G12" s="67"/>
    </row>
    <row r="13" spans="1:7" s="66" customFormat="1" ht="18" customHeight="1">
      <c r="A13" s="78" t="s">
        <v>344</v>
      </c>
      <c r="B13" s="73"/>
      <c r="C13" s="73"/>
      <c r="D13" s="73"/>
      <c r="E13" s="73"/>
      <c r="F13" s="72"/>
      <c r="G13" s="67"/>
    </row>
    <row r="14" spans="1:7" s="66" customFormat="1" ht="18" customHeight="1">
      <c r="A14" s="78" t="s">
        <v>345</v>
      </c>
      <c r="B14" s="73"/>
      <c r="C14" s="73"/>
      <c r="D14" s="73"/>
      <c r="E14" s="73"/>
      <c r="F14" s="72"/>
      <c r="G14" s="67"/>
    </row>
    <row r="15" spans="1:7" s="66" customFormat="1" ht="18" customHeight="1">
      <c r="A15" s="78" t="s">
        <v>346</v>
      </c>
      <c r="B15" s="73"/>
      <c r="C15" s="73"/>
      <c r="D15" s="73"/>
      <c r="E15" s="73"/>
      <c r="F15" s="72"/>
      <c r="G15" s="67"/>
    </row>
    <row r="16" spans="1:7" s="66" customFormat="1" ht="18" customHeight="1">
      <c r="A16" s="78" t="s">
        <v>347</v>
      </c>
      <c r="B16" s="73"/>
      <c r="C16" s="73"/>
      <c r="D16" s="73"/>
      <c r="E16" s="73"/>
      <c r="F16" s="72"/>
      <c r="G16" s="67"/>
    </row>
    <row r="17" spans="1:7" s="66" customFormat="1" ht="18" customHeight="1">
      <c r="A17" s="74" t="s">
        <v>26</v>
      </c>
      <c r="B17" s="143">
        <f>Detail!B46</f>
        <v>192974971.49000001</v>
      </c>
      <c r="C17" s="143">
        <f>Detail!C46</f>
        <v>0</v>
      </c>
      <c r="D17" s="143">
        <f>Detail!D46</f>
        <v>0</v>
      </c>
      <c r="E17" s="143">
        <v>0</v>
      </c>
      <c r="F17" s="144">
        <f>SUM(B17:E17)</f>
        <v>192974971.49000001</v>
      </c>
      <c r="G17" s="67"/>
    </row>
    <row r="18" spans="1:7" s="66" customFormat="1" ht="18" customHeight="1">
      <c r="A18" s="74" t="s">
        <v>25</v>
      </c>
      <c r="B18" s="145">
        <f>Detail!B55</f>
        <v>499358138.91999996</v>
      </c>
      <c r="C18" s="145">
        <f>Detail!C55</f>
        <v>325511774.96999985</v>
      </c>
      <c r="D18" s="145">
        <f>Detail!D55</f>
        <v>0</v>
      </c>
      <c r="E18" s="145">
        <v>0</v>
      </c>
      <c r="F18" s="146">
        <f>SUM(B18:E18)</f>
        <v>824869913.88999987</v>
      </c>
      <c r="G18" s="67"/>
    </row>
    <row r="19" spans="1:7" s="66" customFormat="1" ht="18" customHeight="1">
      <c r="A19" s="74" t="s">
        <v>24</v>
      </c>
      <c r="B19" s="145">
        <f>Detail!B58</f>
        <v>116538099.3</v>
      </c>
      <c r="C19" s="145">
        <f>Detail!C58</f>
        <v>0</v>
      </c>
      <c r="D19" s="145">
        <f>Detail!D58</f>
        <v>0</v>
      </c>
      <c r="E19" s="145">
        <v>0</v>
      </c>
      <c r="F19" s="146">
        <f>SUM(B19:E19)</f>
        <v>116538099.3</v>
      </c>
      <c r="G19" s="67"/>
    </row>
    <row r="20" spans="1:7" s="66" customFormat="1" ht="18" customHeight="1">
      <c r="A20" s="74" t="s">
        <v>23</v>
      </c>
      <c r="B20" s="147">
        <f>Detail!B61</f>
        <v>-77400560.560000002</v>
      </c>
      <c r="C20" s="148">
        <f>Detail!C61</f>
        <v>0</v>
      </c>
      <c r="D20" s="148">
        <f>Detail!D61</f>
        <v>0</v>
      </c>
      <c r="E20" s="148">
        <v>0</v>
      </c>
      <c r="F20" s="149">
        <f>SUM(B20:E20)</f>
        <v>-77400560.560000002</v>
      </c>
      <c r="G20" s="67"/>
    </row>
    <row r="21" spans="1:7" s="66" customFormat="1" ht="18" customHeight="1">
      <c r="A21" s="74" t="s">
        <v>22</v>
      </c>
      <c r="B21" s="143">
        <f>SUM(B17:B20)</f>
        <v>731470649.14999986</v>
      </c>
      <c r="C21" s="143">
        <f>SUM(C17:C20)</f>
        <v>325511774.96999985</v>
      </c>
      <c r="D21" s="143">
        <f>SUM(D17:D20)</f>
        <v>0</v>
      </c>
      <c r="E21" s="143">
        <f>SUM(E17:E20)</f>
        <v>0</v>
      </c>
      <c r="F21" s="144">
        <f>SUM(F17:F20)</f>
        <v>1056982424.1199999</v>
      </c>
      <c r="G21" s="67"/>
    </row>
    <row r="22" spans="1:7" s="66" customFormat="1" ht="18" customHeight="1">
      <c r="A22" s="78" t="s">
        <v>348</v>
      </c>
      <c r="B22" s="73"/>
      <c r="C22" s="73"/>
      <c r="D22" s="73"/>
      <c r="E22" s="73"/>
      <c r="F22" s="72"/>
      <c r="G22" s="67"/>
    </row>
    <row r="23" spans="1:7" s="66" customFormat="1" ht="18" customHeight="1">
      <c r="A23" s="74" t="s">
        <v>21</v>
      </c>
      <c r="B23" s="143">
        <f>Detail!B136</f>
        <v>125620030.10999976</v>
      </c>
      <c r="C23" s="143">
        <f>Detail!C136</f>
        <v>5165237.1299999859</v>
      </c>
      <c r="D23" s="143">
        <f>Detail!D136</f>
        <v>0</v>
      </c>
      <c r="E23" s="143">
        <v>0</v>
      </c>
      <c r="F23" s="144">
        <f t="shared" ref="F23:F37" si="0">SUM(B23:E23)</f>
        <v>130785267.23999974</v>
      </c>
      <c r="G23" s="67"/>
    </row>
    <row r="24" spans="1:7" s="66" customFormat="1" ht="18" customHeight="1">
      <c r="A24" s="74" t="s">
        <v>20</v>
      </c>
      <c r="B24" s="145">
        <f>Detail!B166</f>
        <v>21791677.05999998</v>
      </c>
      <c r="C24" s="145">
        <f>Detail!C166</f>
        <v>0</v>
      </c>
      <c r="D24" s="145">
        <f>Detail!D166</f>
        <v>0</v>
      </c>
      <c r="E24" s="145">
        <v>0</v>
      </c>
      <c r="F24" s="146">
        <f t="shared" si="0"/>
        <v>21791677.05999998</v>
      </c>
      <c r="G24" s="67"/>
    </row>
    <row r="25" spans="1:7" s="66" customFormat="1" ht="18" customHeight="1">
      <c r="A25" s="74" t="s">
        <v>19</v>
      </c>
      <c r="B25" s="145">
        <f>Detail!B204</f>
        <v>79064740.699999675</v>
      </c>
      <c r="C25" s="145">
        <f>Detail!C204</f>
        <v>63327890.579999886</v>
      </c>
      <c r="D25" s="145">
        <f>Detail!D204</f>
        <v>0</v>
      </c>
      <c r="E25" s="145">
        <v>0</v>
      </c>
      <c r="F25" s="146">
        <f t="shared" si="0"/>
        <v>142392631.27999955</v>
      </c>
      <c r="G25" s="67"/>
    </row>
    <row r="26" spans="1:7" s="66" customFormat="1" ht="18" customHeight="1">
      <c r="A26" s="79" t="s">
        <v>18</v>
      </c>
      <c r="B26" s="145">
        <f>Detail!B211</f>
        <v>29312079.43</v>
      </c>
      <c r="C26" s="145">
        <f>Detail!C211</f>
        <v>12462971.540000001</v>
      </c>
      <c r="D26" s="145">
        <f>Detail!D211</f>
        <v>39031278.6199999</v>
      </c>
      <c r="E26" s="145">
        <v>0</v>
      </c>
      <c r="F26" s="146">
        <f t="shared" si="0"/>
        <v>80806329.589999899</v>
      </c>
      <c r="G26" s="67"/>
    </row>
    <row r="27" spans="1:7" s="66" customFormat="1" ht="18" customHeight="1">
      <c r="A27" s="74" t="s">
        <v>17</v>
      </c>
      <c r="B27" s="145">
        <f>Detail!B220</f>
        <v>20238557.449999992</v>
      </c>
      <c r="C27" s="145">
        <f>Detail!C220</f>
        <v>5840310.3600000003</v>
      </c>
      <c r="D27" s="145">
        <f>Detail!D220</f>
        <v>2712819.1299999906</v>
      </c>
      <c r="E27" s="145">
        <v>0</v>
      </c>
      <c r="F27" s="146">
        <f t="shared" si="0"/>
        <v>28791686.939999983</v>
      </c>
      <c r="G27" s="67"/>
    </row>
    <row r="28" spans="1:7" s="66" customFormat="1" ht="18" customHeight="1">
      <c r="A28" s="74" t="s">
        <v>16</v>
      </c>
      <c r="B28" s="145">
        <f>Detail!B223</f>
        <v>106701547.08</v>
      </c>
      <c r="C28" s="145">
        <f>Detail!C223</f>
        <v>14950466.119999999</v>
      </c>
      <c r="D28" s="145">
        <f>Detail!D223</f>
        <v>0</v>
      </c>
      <c r="E28" s="145">
        <v>0</v>
      </c>
      <c r="F28" s="146">
        <f t="shared" si="0"/>
        <v>121652013.2</v>
      </c>
      <c r="G28" s="67"/>
    </row>
    <row r="29" spans="1:7" s="66" customFormat="1" ht="18" customHeight="1">
      <c r="A29" s="79" t="s">
        <v>15</v>
      </c>
      <c r="B29" s="145">
        <f>Detail!B238</f>
        <v>39895551.73999998</v>
      </c>
      <c r="C29" s="145">
        <f>Detail!C238</f>
        <v>15425285.539999988</v>
      </c>
      <c r="D29" s="145">
        <f>Detail!D238</f>
        <v>127848596.11999989</v>
      </c>
      <c r="E29" s="145">
        <v>0</v>
      </c>
      <c r="F29" s="146">
        <f t="shared" si="0"/>
        <v>183169433.39999986</v>
      </c>
      <c r="G29" s="67"/>
    </row>
    <row r="30" spans="1:7" s="66" customFormat="1" ht="18" customHeight="1">
      <c r="A30" s="74" t="s">
        <v>14</v>
      </c>
      <c r="B30" s="145">
        <f>Detail!B245</f>
        <v>298189905.34999996</v>
      </c>
      <c r="C30" s="145">
        <f>Detail!C245</f>
        <v>114588477.05999999</v>
      </c>
      <c r="D30" s="145">
        <f>Detail!D245</f>
        <v>27498533.969999999</v>
      </c>
      <c r="E30" s="145">
        <v>0</v>
      </c>
      <c r="F30" s="146">
        <f t="shared" si="0"/>
        <v>440276916.38</v>
      </c>
      <c r="G30" s="67"/>
    </row>
    <row r="31" spans="1:7" s="66" customFormat="1" ht="18" customHeight="1">
      <c r="A31" s="74" t="s">
        <v>13</v>
      </c>
      <c r="B31" s="145">
        <f>Detail!B250</f>
        <v>31554366.319999993</v>
      </c>
      <c r="C31" s="145">
        <f>Detail!C250</f>
        <v>3300525.13</v>
      </c>
      <c r="D31" s="145">
        <f>Detail!D250</f>
        <v>49015177.909999996</v>
      </c>
      <c r="E31" s="145">
        <v>0</v>
      </c>
      <c r="F31" s="146">
        <f t="shared" si="0"/>
        <v>83870069.359999985</v>
      </c>
      <c r="G31" s="67"/>
    </row>
    <row r="32" spans="1:7" s="66" customFormat="1" ht="18" customHeight="1">
      <c r="A32" s="74" t="s">
        <v>12</v>
      </c>
      <c r="B32" s="145">
        <f>Detail!B253</f>
        <v>28310947.7099999</v>
      </c>
      <c r="C32" s="145">
        <f>Detail!C253</f>
        <v>0</v>
      </c>
      <c r="D32" s="145">
        <f>Detail!D253</f>
        <v>0</v>
      </c>
      <c r="E32" s="145">
        <v>0</v>
      </c>
      <c r="F32" s="146">
        <f t="shared" si="0"/>
        <v>28310947.7099999</v>
      </c>
      <c r="G32" s="67"/>
    </row>
    <row r="33" spans="1:8" s="66" customFormat="1" ht="18" customHeight="1">
      <c r="A33" s="79" t="s">
        <v>11</v>
      </c>
      <c r="B33" s="145">
        <f>Detail!B261</f>
        <v>-77871386.200000018</v>
      </c>
      <c r="C33" s="145">
        <f>Detail!C261</f>
        <v>4714063.88</v>
      </c>
      <c r="D33" s="145">
        <f>Detail!D261</f>
        <v>0</v>
      </c>
      <c r="E33" s="145">
        <v>0</v>
      </c>
      <c r="F33" s="146">
        <f t="shared" si="0"/>
        <v>-73157322.320000023</v>
      </c>
      <c r="G33" s="67"/>
    </row>
    <row r="34" spans="1:8" s="66" customFormat="1" ht="18" customHeight="1">
      <c r="A34" s="74" t="s">
        <v>349</v>
      </c>
      <c r="B34" s="145">
        <f>Detail!B265</f>
        <v>-237759.90000001015</v>
      </c>
      <c r="C34" s="145">
        <f>Detail!C265</f>
        <v>0</v>
      </c>
      <c r="D34" s="145">
        <f>Detail!D265</f>
        <v>0</v>
      </c>
      <c r="E34" s="145">
        <v>0</v>
      </c>
      <c r="F34" s="146">
        <f t="shared" si="0"/>
        <v>-237759.90000001015</v>
      </c>
      <c r="G34" s="67"/>
    </row>
    <row r="35" spans="1:8" s="66" customFormat="1" ht="18" customHeight="1">
      <c r="A35" s="74" t="s">
        <v>10</v>
      </c>
      <c r="B35" s="145">
        <f>Detail!B270</f>
        <v>238336251.299999</v>
      </c>
      <c r="C35" s="145">
        <f>Detail!C270</f>
        <v>104024243.27</v>
      </c>
      <c r="D35" s="145">
        <f>Detail!D270</f>
        <v>6545831.7899999991</v>
      </c>
      <c r="E35" s="145">
        <v>0</v>
      </c>
      <c r="F35" s="146">
        <f t="shared" si="0"/>
        <v>348906326.359999</v>
      </c>
      <c r="G35" s="67"/>
    </row>
    <row r="36" spans="1:8" s="66" customFormat="1" ht="18" customHeight="1">
      <c r="A36" s="74" t="s">
        <v>9</v>
      </c>
      <c r="B36" s="145">
        <f>Detail!B274</f>
        <v>61778949.609999999</v>
      </c>
      <c r="C36" s="145">
        <f>Detail!C274</f>
        <v>16036579.960000001</v>
      </c>
      <c r="D36" s="145">
        <f>Detail!D274</f>
        <v>0</v>
      </c>
      <c r="E36" s="145">
        <v>0</v>
      </c>
      <c r="F36" s="146">
        <f t="shared" si="0"/>
        <v>77815529.569999993</v>
      </c>
      <c r="G36" s="67"/>
    </row>
    <row r="37" spans="1:8" s="66" customFormat="1" ht="18" customHeight="1">
      <c r="A37" s="74" t="s">
        <v>8</v>
      </c>
      <c r="B37" s="147">
        <f>Detail!B279</f>
        <v>84996581.109999061</v>
      </c>
      <c r="C37" s="148">
        <f>Detail!C279</f>
        <v>13684449.560000002</v>
      </c>
      <c r="D37" s="148">
        <f>Detail!D279</f>
        <v>62400.93</v>
      </c>
      <c r="E37" s="148">
        <v>0</v>
      </c>
      <c r="F37" s="149">
        <f t="shared" si="0"/>
        <v>98743431.59999907</v>
      </c>
      <c r="G37" s="67"/>
    </row>
    <row r="38" spans="1:8" s="66" customFormat="1" ht="18" customHeight="1">
      <c r="A38" s="78" t="s">
        <v>7</v>
      </c>
      <c r="B38" s="143">
        <f>SUM(B21:B37)</f>
        <v>1819152688.0199966</v>
      </c>
      <c r="C38" s="143">
        <f>SUM(C21:C37)</f>
        <v>699032275.09999967</v>
      </c>
      <c r="D38" s="143">
        <f>SUM(D21:D37)</f>
        <v>252714638.46999976</v>
      </c>
      <c r="E38" s="143">
        <f>SUM(E21:E37)</f>
        <v>0</v>
      </c>
      <c r="F38" s="144">
        <f>SUM(F21:F37)</f>
        <v>2770899601.5899973</v>
      </c>
      <c r="G38" s="67"/>
    </row>
    <row r="39" spans="1:8" s="66" customFormat="1" ht="12" customHeight="1">
      <c r="A39" s="74"/>
      <c r="B39" s="73"/>
      <c r="C39" s="73"/>
      <c r="D39" s="73"/>
      <c r="E39" s="73"/>
      <c r="F39" s="72"/>
      <c r="G39" s="67"/>
    </row>
    <row r="40" spans="1:8" s="66" customFormat="1" ht="18" customHeight="1">
      <c r="A40" s="75" t="s">
        <v>6</v>
      </c>
      <c r="B40" s="150">
        <f>B12-B38</f>
        <v>553156421.45000267</v>
      </c>
      <c r="C40" s="150">
        <f>C12-C38</f>
        <v>209038262.77000034</v>
      </c>
      <c r="D40" s="150">
        <f>D12-D38</f>
        <v>-252714638.46999976</v>
      </c>
      <c r="E40" s="150">
        <f>E12-E38</f>
        <v>0</v>
      </c>
      <c r="F40" s="151">
        <f>F12-F38</f>
        <v>509480045.75000238</v>
      </c>
      <c r="G40" s="67"/>
      <c r="H40" s="77"/>
    </row>
    <row r="41" spans="1:8" s="66" customFormat="1" ht="13.5" customHeight="1">
      <c r="A41" s="74"/>
      <c r="B41" s="73"/>
      <c r="C41" s="73"/>
      <c r="D41" s="73"/>
      <c r="E41" s="73"/>
      <c r="F41" s="72"/>
      <c r="G41" s="67"/>
    </row>
    <row r="42" spans="1:8" s="66" customFormat="1" ht="18" customHeight="1">
      <c r="A42" s="75" t="s">
        <v>5</v>
      </c>
      <c r="B42" s="73"/>
      <c r="C42" s="73"/>
      <c r="D42" s="73"/>
      <c r="E42" s="73"/>
      <c r="F42" s="72"/>
      <c r="G42" s="67"/>
    </row>
    <row r="43" spans="1:8" s="66" customFormat="1" ht="18" customHeight="1">
      <c r="A43" s="74" t="s">
        <v>4</v>
      </c>
      <c r="B43" s="143">
        <v>0</v>
      </c>
      <c r="C43" s="143">
        <v>0</v>
      </c>
      <c r="D43" s="143">
        <v>0</v>
      </c>
      <c r="E43" s="143">
        <f>Detail!I309</f>
        <v>-30613395.26000011</v>
      </c>
      <c r="F43" s="144">
        <f>SUM(B43:E43)</f>
        <v>-30613395.26000011</v>
      </c>
      <c r="G43" s="67"/>
    </row>
    <row r="44" spans="1:8" s="66" customFormat="1" ht="18" customHeight="1">
      <c r="A44" s="76" t="s">
        <v>3</v>
      </c>
      <c r="B44" s="152">
        <v>0</v>
      </c>
      <c r="C44" s="145">
        <v>0</v>
      </c>
      <c r="D44" s="145">
        <v>0</v>
      </c>
      <c r="E44" s="145">
        <f>Detail!I320</f>
        <v>223968590.67999995</v>
      </c>
      <c r="F44" s="146">
        <f>SUM(B44:E44)</f>
        <v>223968590.67999995</v>
      </c>
      <c r="G44" s="67"/>
    </row>
    <row r="45" spans="1:8" s="66" customFormat="1" ht="18" customHeight="1">
      <c r="A45" s="76" t="s">
        <v>2</v>
      </c>
      <c r="B45" s="147">
        <v>0</v>
      </c>
      <c r="C45" s="148">
        <v>0</v>
      </c>
      <c r="D45" s="148">
        <v>0</v>
      </c>
      <c r="E45" s="148">
        <f>Detail!I324</f>
        <v>0</v>
      </c>
      <c r="F45" s="149">
        <v>0</v>
      </c>
      <c r="G45" s="67"/>
    </row>
    <row r="46" spans="1:8" s="66" customFormat="1" ht="18" customHeight="1">
      <c r="A46" s="75" t="s">
        <v>1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193355195.41999984</v>
      </c>
      <c r="F46" s="144">
        <f>SUM(F43:F45)</f>
        <v>193355195.41999984</v>
      </c>
      <c r="G46" s="67"/>
    </row>
    <row r="47" spans="1:8" s="66" customFormat="1" ht="18" customHeight="1">
      <c r="A47" s="74"/>
      <c r="B47" s="73"/>
      <c r="C47" s="73"/>
      <c r="D47" s="73"/>
      <c r="E47" s="73"/>
      <c r="F47" s="72"/>
      <c r="G47" s="67"/>
    </row>
    <row r="48" spans="1:8" s="66" customFormat="1" ht="18" customHeight="1">
      <c r="A48" s="71" t="s">
        <v>0</v>
      </c>
      <c r="B48" s="153">
        <f>B40-B46</f>
        <v>553156421.45000267</v>
      </c>
      <c r="C48" s="153">
        <f>C40-C46</f>
        <v>209038262.77000034</v>
      </c>
      <c r="D48" s="153">
        <f>D40-D46</f>
        <v>-252714638.46999976</v>
      </c>
      <c r="E48" s="153">
        <f>E40-E46</f>
        <v>-193355195.41999984</v>
      </c>
      <c r="F48" s="154">
        <f>F40-F46</f>
        <v>316124850.33000255</v>
      </c>
      <c r="G48" s="67"/>
    </row>
    <row r="49" spans="1:7" s="66" customFormat="1" ht="9.9499999999999993" customHeight="1">
      <c r="A49" s="70"/>
      <c r="B49" s="69"/>
      <c r="C49" s="69"/>
      <c r="D49" s="69"/>
      <c r="E49" s="69"/>
      <c r="F49" s="68"/>
      <c r="G49" s="67"/>
    </row>
    <row r="50" spans="1:7" s="66" customFormat="1" ht="18" customHeight="1">
      <c r="A50" s="65"/>
      <c r="G50" s="67"/>
    </row>
    <row r="51" spans="1:7" s="66" customFormat="1" ht="18" customHeight="1">
      <c r="A51" s="65"/>
      <c r="G51" s="67"/>
    </row>
    <row r="52" spans="1:7" s="66" customFormat="1" ht="18" customHeight="1">
      <c r="A52" s="65"/>
      <c r="G52" s="67"/>
    </row>
    <row r="53" spans="1:7" s="66" customFormat="1" ht="18" customHeight="1">
      <c r="A53" s="65"/>
      <c r="G53" s="67"/>
    </row>
    <row r="54" spans="1:7" s="66" customFormat="1" ht="18" customHeight="1">
      <c r="A54" s="65"/>
      <c r="G54" s="67"/>
    </row>
    <row r="55" spans="1:7" s="66" customFormat="1" ht="18" customHeight="1">
      <c r="A55" s="65"/>
      <c r="G55" s="67"/>
    </row>
    <row r="56" spans="1:7" s="66" customFormat="1" ht="18" customHeight="1">
      <c r="A56" s="65"/>
      <c r="G56" s="67"/>
    </row>
    <row r="57" spans="1:7" s="66" customFormat="1" ht="18" customHeight="1">
      <c r="A57" s="65"/>
      <c r="G57" s="67"/>
    </row>
    <row r="58" spans="1:7" s="66" customFormat="1" ht="18" customHeight="1">
      <c r="A58" s="65"/>
      <c r="G58" s="67"/>
    </row>
    <row r="59" spans="1:7" s="66" customFormat="1" ht="18" customHeight="1">
      <c r="A59" s="65"/>
      <c r="G59" s="67"/>
    </row>
    <row r="60" spans="1:7" s="66" customFormat="1" ht="18" customHeight="1">
      <c r="A60" s="65"/>
      <c r="G60" s="67"/>
    </row>
    <row r="61" spans="1:7" s="66" customFormat="1" ht="18" customHeight="1">
      <c r="A61" s="65"/>
      <c r="G61" s="67"/>
    </row>
    <row r="62" spans="1:7" s="66" customFormat="1" ht="18" customHeight="1">
      <c r="A62" s="65"/>
      <c r="G62" s="67"/>
    </row>
    <row r="63" spans="1:7" s="66" customFormat="1" ht="18" customHeight="1">
      <c r="A63" s="65"/>
      <c r="G63" s="67"/>
    </row>
    <row r="64" spans="1:7" s="66" customFormat="1" ht="18" customHeight="1">
      <c r="A64" s="65"/>
      <c r="G64" s="67"/>
    </row>
    <row r="65" spans="7:7" s="66" customFormat="1" ht="18" customHeight="1">
      <c r="G65" s="67"/>
    </row>
    <row r="66" spans="7:7" s="66" customFormat="1" ht="18" customHeight="1">
      <c r="G66" s="67"/>
    </row>
    <row r="67" spans="7:7" s="66" customFormat="1" ht="18" customHeight="1">
      <c r="G67" s="67"/>
    </row>
    <row r="68" spans="7:7" s="66" customFormat="1" ht="18" customHeight="1">
      <c r="G68" s="67"/>
    </row>
    <row r="69" spans="7:7" s="66" customFormat="1" ht="18" customHeight="1">
      <c r="G69" s="67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30"/>
  <sheetViews>
    <sheetView zoomScaleNormal="100" workbookViewId="0">
      <pane xSplit="1" ySplit="6" topLeftCell="B201" activePane="bottomRight" state="frozen"/>
      <selection activeCell="A33" sqref="A33"/>
      <selection pane="topRight" activeCell="A33" sqref="A33"/>
      <selection pane="bottomLeft" activeCell="A33" sqref="A33"/>
      <selection pane="bottomRight" activeCell="H223" sqref="H223"/>
    </sheetView>
  </sheetViews>
  <sheetFormatPr defaultColWidth="8.85546875" defaultRowHeight="11.25" outlineLevelCol="1"/>
  <cols>
    <col min="1" max="1" width="53.7109375" style="97" customWidth="1"/>
    <col min="2" max="3" width="16.85546875" style="95" customWidth="1"/>
    <col min="4" max="4" width="13.7109375" style="95" bestFit="1" customWidth="1"/>
    <col min="5" max="8" width="15.5703125" style="95" customWidth="1" outlineLevel="1"/>
    <col min="9" max="9" width="16.85546875" style="95" customWidth="1"/>
    <col min="10" max="10" width="3.140625" style="95" customWidth="1"/>
    <col min="11" max="11" width="13.28515625" style="124" customWidth="1"/>
    <col min="12" max="13" width="13.140625" style="95" bestFit="1" customWidth="1"/>
    <col min="14" max="16384" width="8.85546875" style="95"/>
  </cols>
  <sheetData>
    <row r="1" spans="1:11" ht="12.75">
      <c r="A1" s="193" t="s">
        <v>416</v>
      </c>
      <c r="B1" s="99"/>
      <c r="C1" s="99"/>
      <c r="D1" s="99"/>
      <c r="E1" s="99"/>
      <c r="F1" s="99"/>
      <c r="G1" s="99"/>
      <c r="H1" s="99"/>
      <c r="I1" s="99"/>
      <c r="K1" s="114"/>
    </row>
    <row r="2" spans="1:11" ht="12.75">
      <c r="A2" s="185"/>
      <c r="B2" s="99"/>
      <c r="C2" s="99"/>
      <c r="D2" s="99"/>
      <c r="E2" s="99"/>
      <c r="F2" s="99"/>
      <c r="G2" s="99"/>
      <c r="H2" s="99"/>
      <c r="I2" s="99"/>
      <c r="K2" s="114"/>
    </row>
    <row r="3" spans="1:11" ht="12.75">
      <c r="A3" s="99" t="str">
        <f>'Allocated Summary'!A4</f>
        <v>FOR THE 12 MONTHS ENDED JUNE 30, 2018</v>
      </c>
      <c r="B3" s="99"/>
      <c r="C3" s="99"/>
      <c r="D3" s="99"/>
      <c r="E3" s="99"/>
      <c r="F3" s="99"/>
      <c r="G3" s="99"/>
      <c r="H3" s="99"/>
      <c r="I3" s="99"/>
      <c r="K3" s="114"/>
    </row>
    <row r="4" spans="1:11" s="94" customFormat="1" ht="12.75">
      <c r="A4" s="92"/>
      <c r="B4" s="93"/>
      <c r="C4" s="93"/>
      <c r="D4" s="93"/>
      <c r="E4" s="93"/>
      <c r="F4" s="93"/>
      <c r="G4" s="93"/>
      <c r="H4" s="93"/>
      <c r="I4" s="93"/>
      <c r="K4" s="115"/>
    </row>
    <row r="5" spans="1:11" s="94" customFormat="1" ht="12">
      <c r="A5" s="2" t="s">
        <v>335</v>
      </c>
      <c r="B5" s="57" t="s">
        <v>35</v>
      </c>
      <c r="C5" s="57" t="s">
        <v>336</v>
      </c>
      <c r="D5" s="57" t="s">
        <v>33</v>
      </c>
      <c r="E5" s="57" t="s">
        <v>337</v>
      </c>
      <c r="F5" s="57" t="s">
        <v>338</v>
      </c>
      <c r="G5" s="57" t="s">
        <v>415</v>
      </c>
      <c r="H5" s="57" t="s">
        <v>339</v>
      </c>
      <c r="I5" s="57" t="s">
        <v>340</v>
      </c>
      <c r="K5" s="116"/>
    </row>
    <row r="6" spans="1:11" s="94" customFormat="1" ht="12.75">
      <c r="A6" s="92"/>
      <c r="B6" s="93"/>
      <c r="C6" s="93"/>
      <c r="D6" s="93"/>
      <c r="E6" s="93"/>
      <c r="F6" s="93"/>
      <c r="G6" s="93"/>
      <c r="H6" s="93"/>
      <c r="I6" s="93"/>
      <c r="K6" s="115"/>
    </row>
    <row r="7" spans="1:11" ht="12.75">
      <c r="A7" s="100"/>
      <c r="B7" s="91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K7" s="106"/>
    </row>
    <row r="8" spans="1:11" ht="12.75">
      <c r="A8" s="96"/>
      <c r="C8" s="91"/>
      <c r="D8" s="91"/>
      <c r="E8" s="91"/>
      <c r="F8" s="91"/>
      <c r="G8" s="91"/>
      <c r="I8" s="91"/>
      <c r="K8" s="106"/>
    </row>
    <row r="9" spans="1:11" ht="12.75">
      <c r="A9" s="101" t="s">
        <v>36</v>
      </c>
      <c r="B9" s="91"/>
      <c r="C9" s="91"/>
      <c r="D9" s="91"/>
      <c r="E9" s="91"/>
      <c r="F9" s="91"/>
      <c r="G9" s="91"/>
      <c r="H9" s="91"/>
      <c r="I9" s="91"/>
      <c r="K9" s="187"/>
    </row>
    <row r="10" spans="1:11" ht="12.75">
      <c r="A10" s="102" t="s">
        <v>37</v>
      </c>
      <c r="B10" s="91"/>
      <c r="C10" s="91"/>
      <c r="D10" s="91"/>
      <c r="E10" s="91"/>
      <c r="F10" s="91"/>
      <c r="G10" s="91"/>
      <c r="H10" s="91"/>
      <c r="I10" s="91"/>
      <c r="K10" s="187"/>
    </row>
    <row r="11" spans="1:11" ht="12">
      <c r="A11" s="103" t="s">
        <v>38</v>
      </c>
      <c r="B11" s="104">
        <v>1205883382.54</v>
      </c>
      <c r="C11" s="104">
        <v>0</v>
      </c>
      <c r="D11" s="104">
        <v>0</v>
      </c>
      <c r="E11" s="104">
        <v>0</v>
      </c>
      <c r="F11" s="104">
        <v>0</v>
      </c>
      <c r="G11" s="104">
        <f>B11+E11</f>
        <v>1205883382.54</v>
      </c>
      <c r="H11" s="104">
        <f>C11+F11</f>
        <v>0</v>
      </c>
      <c r="I11" s="104">
        <f>SUM(G11:H11)</f>
        <v>1205883382.54</v>
      </c>
      <c r="J11" s="104"/>
      <c r="K11" s="117"/>
    </row>
    <row r="12" spans="1:11" ht="12.75">
      <c r="A12" s="103" t="s">
        <v>39</v>
      </c>
      <c r="B12" s="105">
        <v>1014235809.23</v>
      </c>
      <c r="C12" s="105">
        <v>0</v>
      </c>
      <c r="D12" s="105">
        <v>0</v>
      </c>
      <c r="E12" s="105">
        <v>0</v>
      </c>
      <c r="F12" s="105">
        <v>0</v>
      </c>
      <c r="G12" s="126">
        <f t="shared" ref="G12:G16" si="0">B12+E12</f>
        <v>1014235809.23</v>
      </c>
      <c r="H12" s="126">
        <f t="shared" ref="H12:H16" si="1">C12+F12</f>
        <v>0</v>
      </c>
      <c r="I12" s="105">
        <f t="shared" ref="I12:I16" si="2">SUM(G12:H12)</f>
        <v>1014235809.23</v>
      </c>
      <c r="K12" s="105"/>
    </row>
    <row r="13" spans="1:11" ht="12.75">
      <c r="A13" s="103" t="s">
        <v>40</v>
      </c>
      <c r="B13" s="105">
        <v>19354916.989999998</v>
      </c>
      <c r="C13" s="105">
        <v>0</v>
      </c>
      <c r="D13" s="105">
        <v>0</v>
      </c>
      <c r="E13" s="105">
        <v>0</v>
      </c>
      <c r="F13" s="105">
        <v>0</v>
      </c>
      <c r="G13" s="126">
        <f t="shared" si="0"/>
        <v>19354916.989999998</v>
      </c>
      <c r="H13" s="126">
        <f t="shared" si="1"/>
        <v>0</v>
      </c>
      <c r="I13" s="105">
        <f t="shared" si="2"/>
        <v>19354916.989999998</v>
      </c>
      <c r="K13" s="105"/>
    </row>
    <row r="14" spans="1:11" ht="12.75">
      <c r="A14" s="103" t="s">
        <v>41</v>
      </c>
      <c r="B14" s="105">
        <v>0</v>
      </c>
      <c r="C14" s="105">
        <v>636367008.83000004</v>
      </c>
      <c r="D14" s="105">
        <v>0</v>
      </c>
      <c r="E14" s="105">
        <v>0</v>
      </c>
      <c r="F14" s="105">
        <v>0</v>
      </c>
      <c r="G14" s="126">
        <f t="shared" si="0"/>
        <v>0</v>
      </c>
      <c r="H14" s="126">
        <f t="shared" si="1"/>
        <v>636367008.83000004</v>
      </c>
      <c r="I14" s="105">
        <f t="shared" si="2"/>
        <v>636367008.83000004</v>
      </c>
      <c r="K14" s="105"/>
    </row>
    <row r="15" spans="1:11" ht="12.75">
      <c r="A15" s="103" t="s">
        <v>42</v>
      </c>
      <c r="B15" s="105">
        <v>0</v>
      </c>
      <c r="C15" s="105">
        <v>277250855.75999999</v>
      </c>
      <c r="D15" s="105">
        <v>0</v>
      </c>
      <c r="E15" s="105">
        <v>0</v>
      </c>
      <c r="F15" s="105">
        <v>0</v>
      </c>
      <c r="G15" s="126">
        <f t="shared" si="0"/>
        <v>0</v>
      </c>
      <c r="H15" s="126">
        <f t="shared" si="1"/>
        <v>277250855.75999999</v>
      </c>
      <c r="I15" s="105">
        <f t="shared" si="2"/>
        <v>277250855.75999999</v>
      </c>
      <c r="K15" s="105"/>
    </row>
    <row r="16" spans="1:11" ht="12.75">
      <c r="A16" s="103" t="s">
        <v>43</v>
      </c>
      <c r="B16" s="108">
        <v>0</v>
      </c>
      <c r="C16" s="108">
        <v>21198557.899999999</v>
      </c>
      <c r="D16" s="108">
        <v>0</v>
      </c>
      <c r="E16" s="108">
        <v>0</v>
      </c>
      <c r="F16" s="108">
        <v>0</v>
      </c>
      <c r="G16" s="127">
        <f t="shared" si="0"/>
        <v>0</v>
      </c>
      <c r="H16" s="127">
        <f t="shared" si="1"/>
        <v>21198557.899999999</v>
      </c>
      <c r="I16" s="108">
        <f t="shared" si="2"/>
        <v>21198557.899999999</v>
      </c>
      <c r="K16" s="105"/>
    </row>
    <row r="17" spans="1:11" ht="12">
      <c r="A17" s="103" t="s">
        <v>44</v>
      </c>
      <c r="B17" s="105">
        <f>SUM(B11:B16)</f>
        <v>2239474108.7599998</v>
      </c>
      <c r="C17" s="105">
        <f t="shared" ref="C17:I17" si="3">SUM(C11:C16)</f>
        <v>934816422.49000001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2239474108.7599998</v>
      </c>
      <c r="H17" s="105">
        <f t="shared" si="3"/>
        <v>934816422.49000001</v>
      </c>
      <c r="I17" s="105">
        <f t="shared" si="3"/>
        <v>3174290531.2499995</v>
      </c>
      <c r="K17" s="118"/>
    </row>
    <row r="18" spans="1:11" ht="15">
      <c r="A18" s="102" t="s">
        <v>45</v>
      </c>
      <c r="B18" s="107"/>
      <c r="C18" s="107"/>
      <c r="D18" s="107"/>
      <c r="E18" s="128"/>
      <c r="F18" s="128"/>
      <c r="G18" s="128"/>
      <c r="H18" s="128"/>
      <c r="I18" s="107"/>
      <c r="K18" s="105"/>
    </row>
    <row r="19" spans="1:11" ht="12.75">
      <c r="A19" s="103" t="s">
        <v>46</v>
      </c>
      <c r="B19" s="108">
        <v>342919.04</v>
      </c>
      <c r="C19" s="108">
        <v>0</v>
      </c>
      <c r="D19" s="108">
        <v>0</v>
      </c>
      <c r="E19" s="108">
        <v>0</v>
      </c>
      <c r="F19" s="108">
        <v>0</v>
      </c>
      <c r="G19" s="127">
        <f t="shared" ref="G19" si="4">B19+E19</f>
        <v>342919.04</v>
      </c>
      <c r="H19" s="127">
        <f t="shared" ref="H19" si="5">C19+F19</f>
        <v>0</v>
      </c>
      <c r="I19" s="108">
        <f t="shared" ref="I19" si="6">SUM(G19:H19)</f>
        <v>342919.04</v>
      </c>
      <c r="K19" s="105"/>
    </row>
    <row r="20" spans="1:11" ht="12">
      <c r="A20" s="103" t="s">
        <v>47</v>
      </c>
      <c r="B20" s="105">
        <f>SUM(B19)</f>
        <v>342919.04</v>
      </c>
      <c r="C20" s="105">
        <f t="shared" ref="C20:I20" si="7">SUM(C19)</f>
        <v>0</v>
      </c>
      <c r="D20" s="105">
        <f t="shared" si="7"/>
        <v>0</v>
      </c>
      <c r="E20" s="105">
        <f t="shared" si="7"/>
        <v>0</v>
      </c>
      <c r="F20" s="105">
        <f t="shared" si="7"/>
        <v>0</v>
      </c>
      <c r="G20" s="105">
        <f t="shared" si="7"/>
        <v>342919.04</v>
      </c>
      <c r="H20" s="105">
        <f t="shared" si="7"/>
        <v>0</v>
      </c>
      <c r="I20" s="105">
        <f t="shared" si="7"/>
        <v>342919.04</v>
      </c>
      <c r="K20" s="118"/>
    </row>
    <row r="21" spans="1:11" ht="12.75">
      <c r="A21" s="102" t="s">
        <v>48</v>
      </c>
      <c r="B21" s="105"/>
      <c r="C21" s="105">
        <v>0</v>
      </c>
      <c r="D21" s="105">
        <v>0</v>
      </c>
      <c r="E21" s="126">
        <v>0</v>
      </c>
      <c r="F21" s="126">
        <v>0</v>
      </c>
      <c r="G21" s="126">
        <v>0</v>
      </c>
      <c r="H21" s="126">
        <v>0</v>
      </c>
      <c r="I21" s="105"/>
      <c r="K21" s="105"/>
    </row>
    <row r="22" spans="1:11" ht="12.75">
      <c r="A22" s="103" t="s">
        <v>49</v>
      </c>
      <c r="B22" s="105">
        <v>57527681.18</v>
      </c>
      <c r="C22" s="105">
        <v>0</v>
      </c>
      <c r="D22" s="105">
        <v>0</v>
      </c>
      <c r="E22" s="105">
        <v>0</v>
      </c>
      <c r="F22" s="105">
        <v>0</v>
      </c>
      <c r="G22" s="126">
        <f t="shared" ref="G22:G23" si="8">B22+E22</f>
        <v>57527681.18</v>
      </c>
      <c r="H22" s="126">
        <f t="shared" ref="H22:H23" si="9">C22+F22</f>
        <v>0</v>
      </c>
      <c r="I22" s="105">
        <f t="shared" ref="I22:I23" si="10">SUM(G22:H22)</f>
        <v>57527681.18</v>
      </c>
      <c r="K22" s="105"/>
    </row>
    <row r="23" spans="1:11" ht="12.75">
      <c r="A23" s="103" t="s">
        <v>50</v>
      </c>
      <c r="B23" s="108">
        <v>59194246.670000002</v>
      </c>
      <c r="C23" s="108">
        <v>0</v>
      </c>
      <c r="D23" s="108">
        <v>0</v>
      </c>
      <c r="E23" s="108">
        <v>0</v>
      </c>
      <c r="F23" s="108">
        <v>0</v>
      </c>
      <c r="G23" s="127">
        <f t="shared" si="8"/>
        <v>59194246.670000002</v>
      </c>
      <c r="H23" s="127">
        <f t="shared" si="9"/>
        <v>0</v>
      </c>
      <c r="I23" s="108">
        <f t="shared" si="10"/>
        <v>59194246.670000002</v>
      </c>
      <c r="K23" s="105"/>
    </row>
    <row r="24" spans="1:11" ht="12">
      <c r="A24" s="103" t="s">
        <v>51</v>
      </c>
      <c r="B24" s="105">
        <f>SUM(B22:B23)</f>
        <v>116721927.84999999</v>
      </c>
      <c r="C24" s="105">
        <f t="shared" ref="C24:I24" si="11">SUM(C22:C23)</f>
        <v>0</v>
      </c>
      <c r="D24" s="105">
        <f t="shared" si="11"/>
        <v>0</v>
      </c>
      <c r="E24" s="105">
        <f t="shared" si="11"/>
        <v>0</v>
      </c>
      <c r="F24" s="105">
        <f t="shared" si="11"/>
        <v>0</v>
      </c>
      <c r="G24" s="105">
        <f t="shared" si="11"/>
        <v>116721927.84999999</v>
      </c>
      <c r="H24" s="105">
        <f t="shared" si="11"/>
        <v>0</v>
      </c>
      <c r="I24" s="105">
        <f t="shared" si="11"/>
        <v>116721927.84999999</v>
      </c>
      <c r="K24" s="118"/>
    </row>
    <row r="25" spans="1:11" ht="12.75">
      <c r="A25" s="102" t="s">
        <v>52</v>
      </c>
      <c r="B25" s="105"/>
      <c r="C25" s="105"/>
      <c r="D25" s="105"/>
      <c r="E25" s="126"/>
      <c r="F25" s="126"/>
      <c r="G25" s="126"/>
      <c r="H25" s="126"/>
      <c r="I25" s="105"/>
      <c r="K25" s="105"/>
    </row>
    <row r="26" spans="1:11" ht="12.75">
      <c r="A26" s="103" t="s">
        <v>53</v>
      </c>
      <c r="B26" s="105">
        <v>0</v>
      </c>
      <c r="C26" s="105">
        <v>0</v>
      </c>
      <c r="D26" s="105">
        <v>0</v>
      </c>
      <c r="E26" s="105">
        <v>0</v>
      </c>
      <c r="F26" s="105">
        <v>0</v>
      </c>
      <c r="G26" s="126">
        <f t="shared" ref="G26:G37" si="12">B26+E26</f>
        <v>0</v>
      </c>
      <c r="H26" s="126">
        <f t="shared" ref="H26:H37" si="13">C26+F26</f>
        <v>0</v>
      </c>
      <c r="I26" s="105">
        <f t="shared" ref="I26:I37" si="14">SUM(G26:H26)</f>
        <v>0</v>
      </c>
      <c r="K26" s="105"/>
    </row>
    <row r="27" spans="1:11" ht="12.75">
      <c r="A27" s="103" t="s">
        <v>408</v>
      </c>
      <c r="B27" s="105">
        <v>-24054569</v>
      </c>
      <c r="C27" s="105">
        <v>0</v>
      </c>
      <c r="D27" s="105">
        <v>0</v>
      </c>
      <c r="E27" s="105">
        <v>0</v>
      </c>
      <c r="F27" s="105">
        <v>0</v>
      </c>
      <c r="G27" s="126">
        <f t="shared" ref="G27" si="15">B27+E27</f>
        <v>-24054569</v>
      </c>
      <c r="H27" s="126">
        <f t="shared" ref="H27" si="16">C27+F27</f>
        <v>0</v>
      </c>
      <c r="I27" s="105">
        <f t="shared" ref="I27" si="17">SUM(G27:H27)</f>
        <v>-24054569</v>
      </c>
      <c r="K27" s="105"/>
    </row>
    <row r="28" spans="1:11" ht="12.75">
      <c r="A28" s="103" t="s">
        <v>54</v>
      </c>
      <c r="B28" s="105">
        <v>2507056.83</v>
      </c>
      <c r="C28" s="105">
        <v>0</v>
      </c>
      <c r="D28" s="105">
        <v>0</v>
      </c>
      <c r="E28" s="105">
        <v>0</v>
      </c>
      <c r="F28" s="105">
        <v>0</v>
      </c>
      <c r="G28" s="126">
        <f t="shared" si="12"/>
        <v>2507056.83</v>
      </c>
      <c r="H28" s="126">
        <f t="shared" si="13"/>
        <v>0</v>
      </c>
      <c r="I28" s="105">
        <f t="shared" si="14"/>
        <v>2507056.83</v>
      </c>
      <c r="K28" s="105"/>
    </row>
    <row r="29" spans="1:11" ht="12.75">
      <c r="A29" s="103" t="s">
        <v>55</v>
      </c>
      <c r="B29" s="105">
        <v>12066284.759999899</v>
      </c>
      <c r="C29" s="105">
        <v>0</v>
      </c>
      <c r="D29" s="105">
        <v>0</v>
      </c>
      <c r="E29" s="105">
        <v>0</v>
      </c>
      <c r="F29" s="105">
        <v>0</v>
      </c>
      <c r="G29" s="126">
        <f t="shared" si="12"/>
        <v>12066284.759999899</v>
      </c>
      <c r="H29" s="126">
        <f t="shared" si="13"/>
        <v>0</v>
      </c>
      <c r="I29" s="105">
        <f t="shared" si="14"/>
        <v>12066284.759999899</v>
      </c>
      <c r="K29" s="105"/>
    </row>
    <row r="30" spans="1:11" ht="12.75">
      <c r="A30" s="103" t="s">
        <v>56</v>
      </c>
      <c r="B30" s="105">
        <v>18412581.52</v>
      </c>
      <c r="C30" s="105">
        <v>0</v>
      </c>
      <c r="D30" s="105">
        <v>0</v>
      </c>
      <c r="E30" s="105">
        <v>0</v>
      </c>
      <c r="F30" s="105">
        <v>0</v>
      </c>
      <c r="G30" s="126">
        <f t="shared" si="12"/>
        <v>18412581.52</v>
      </c>
      <c r="H30" s="126">
        <f t="shared" si="13"/>
        <v>0</v>
      </c>
      <c r="I30" s="105">
        <f t="shared" si="14"/>
        <v>18412581.52</v>
      </c>
      <c r="K30" s="105"/>
    </row>
    <row r="31" spans="1:11" ht="12.75">
      <c r="A31" s="103" t="s">
        <v>413</v>
      </c>
      <c r="B31" s="105">
        <v>28765540.010000002</v>
      </c>
      <c r="C31" s="105">
        <v>0</v>
      </c>
      <c r="D31" s="105">
        <v>0</v>
      </c>
      <c r="E31" s="105">
        <v>0</v>
      </c>
      <c r="F31" s="105">
        <v>0</v>
      </c>
      <c r="G31" s="126">
        <f t="shared" si="12"/>
        <v>28765540.010000002</v>
      </c>
      <c r="H31" s="126">
        <f t="shared" si="13"/>
        <v>0</v>
      </c>
      <c r="I31" s="105">
        <f t="shared" si="14"/>
        <v>28765540.010000002</v>
      </c>
      <c r="K31" s="105"/>
    </row>
    <row r="32" spans="1:11" ht="12.75">
      <c r="A32" s="103" t="s">
        <v>409</v>
      </c>
      <c r="B32" s="105">
        <v>-21926740.300000001</v>
      </c>
      <c r="C32" s="105">
        <v>0</v>
      </c>
      <c r="D32" s="105">
        <v>0</v>
      </c>
      <c r="E32" s="105">
        <v>0</v>
      </c>
      <c r="F32" s="105">
        <v>0</v>
      </c>
      <c r="G32" s="126">
        <f t="shared" si="12"/>
        <v>-21926740.300000001</v>
      </c>
      <c r="H32" s="126">
        <f t="shared" si="13"/>
        <v>0</v>
      </c>
      <c r="I32" s="105">
        <f t="shared" si="14"/>
        <v>-21926740.300000001</v>
      </c>
      <c r="K32" s="105"/>
    </row>
    <row r="33" spans="1:11" ht="12.75">
      <c r="A33" s="103" t="s">
        <v>57</v>
      </c>
      <c r="B33" s="105">
        <v>0</v>
      </c>
      <c r="C33" s="105">
        <v>918934.09</v>
      </c>
      <c r="D33" s="105">
        <v>0</v>
      </c>
      <c r="E33" s="105">
        <v>0</v>
      </c>
      <c r="F33" s="105">
        <v>0</v>
      </c>
      <c r="G33" s="126">
        <f t="shared" si="12"/>
        <v>0</v>
      </c>
      <c r="H33" s="126">
        <f t="shared" si="13"/>
        <v>918934.09</v>
      </c>
      <c r="I33" s="105">
        <f t="shared" si="14"/>
        <v>918934.09</v>
      </c>
      <c r="K33" s="105"/>
    </row>
    <row r="34" spans="1:11" ht="12.75">
      <c r="A34" s="103" t="s">
        <v>58</v>
      </c>
      <c r="B34" s="105">
        <v>0</v>
      </c>
      <c r="C34" s="105">
        <v>3494857.6999999899</v>
      </c>
      <c r="D34" s="105">
        <v>0</v>
      </c>
      <c r="E34" s="105">
        <v>0</v>
      </c>
      <c r="F34" s="105">
        <v>0</v>
      </c>
      <c r="G34" s="126">
        <f t="shared" si="12"/>
        <v>0</v>
      </c>
      <c r="H34" s="126">
        <f t="shared" si="13"/>
        <v>3494857.6999999899</v>
      </c>
      <c r="I34" s="105">
        <f t="shared" si="14"/>
        <v>3494857.6999999899</v>
      </c>
      <c r="K34" s="105"/>
    </row>
    <row r="35" spans="1:11" ht="12.75">
      <c r="A35" s="103" t="s">
        <v>59</v>
      </c>
      <c r="B35" s="105">
        <v>0</v>
      </c>
      <c r="C35" s="105">
        <v>980025</v>
      </c>
      <c r="D35" s="105">
        <v>0</v>
      </c>
      <c r="E35" s="105">
        <v>0</v>
      </c>
      <c r="F35" s="105">
        <v>0</v>
      </c>
      <c r="G35" s="126">
        <f t="shared" si="12"/>
        <v>0</v>
      </c>
      <c r="H35" s="126">
        <f t="shared" si="13"/>
        <v>980025</v>
      </c>
      <c r="I35" s="105">
        <f t="shared" si="14"/>
        <v>980025</v>
      </c>
      <c r="K35" s="105"/>
    </row>
    <row r="36" spans="1:11" ht="12.75">
      <c r="A36" s="103" t="s">
        <v>60</v>
      </c>
      <c r="B36" s="105">
        <v>0</v>
      </c>
      <c r="C36" s="105">
        <v>6432169.9699999904</v>
      </c>
      <c r="D36" s="105">
        <v>0</v>
      </c>
      <c r="E36" s="105">
        <v>0</v>
      </c>
      <c r="F36" s="105">
        <v>0</v>
      </c>
      <c r="G36" s="126">
        <f t="shared" si="12"/>
        <v>0</v>
      </c>
      <c r="H36" s="126">
        <f t="shared" si="13"/>
        <v>6432169.9699999904</v>
      </c>
      <c r="I36" s="105">
        <f t="shared" si="14"/>
        <v>6432169.9699999904</v>
      </c>
      <c r="K36" s="105"/>
    </row>
    <row r="37" spans="1:11" ht="12.75">
      <c r="A37" s="103" t="s">
        <v>61</v>
      </c>
      <c r="B37" s="105">
        <v>0</v>
      </c>
      <c r="C37" s="105">
        <v>-28047940.379999999</v>
      </c>
      <c r="D37" s="105">
        <v>0</v>
      </c>
      <c r="E37" s="105">
        <v>0</v>
      </c>
      <c r="F37" s="105">
        <v>0</v>
      </c>
      <c r="G37" s="126">
        <f t="shared" si="12"/>
        <v>0</v>
      </c>
      <c r="H37" s="126">
        <f t="shared" si="13"/>
        <v>-28047940.379999999</v>
      </c>
      <c r="I37" s="105">
        <f t="shared" si="14"/>
        <v>-28047940.379999999</v>
      </c>
      <c r="K37" s="105"/>
    </row>
    <row r="38" spans="1:11" ht="12.75">
      <c r="A38" s="103" t="s">
        <v>410</v>
      </c>
      <c r="B38" s="108">
        <v>0</v>
      </c>
      <c r="C38" s="108">
        <v>-10523931</v>
      </c>
      <c r="D38" s="108">
        <v>0</v>
      </c>
      <c r="E38" s="108">
        <v>0</v>
      </c>
      <c r="F38" s="108">
        <v>0</v>
      </c>
      <c r="G38" s="127">
        <f t="shared" ref="G38" si="18">B38+E38</f>
        <v>0</v>
      </c>
      <c r="H38" s="127">
        <f t="shared" ref="H38" si="19">C38+F38</f>
        <v>-10523931</v>
      </c>
      <c r="I38" s="108">
        <f t="shared" ref="I38" si="20">SUM(G38:H38)</f>
        <v>-10523931</v>
      </c>
      <c r="K38" s="105"/>
    </row>
    <row r="39" spans="1:11" ht="12">
      <c r="A39" s="103" t="s">
        <v>62</v>
      </c>
      <c r="B39" s="109">
        <f t="shared" ref="B39:I39" si="21">SUM(B26:B38)</f>
        <v>15770153.8199999</v>
      </c>
      <c r="C39" s="109">
        <f t="shared" si="21"/>
        <v>-26745884.62000002</v>
      </c>
      <c r="D39" s="109">
        <f t="shared" si="21"/>
        <v>0</v>
      </c>
      <c r="E39" s="109">
        <f t="shared" si="21"/>
        <v>0</v>
      </c>
      <c r="F39" s="109">
        <f t="shared" si="21"/>
        <v>0</v>
      </c>
      <c r="G39" s="109">
        <f t="shared" si="21"/>
        <v>15770153.8199999</v>
      </c>
      <c r="H39" s="109">
        <f t="shared" si="21"/>
        <v>-26745884.62000002</v>
      </c>
      <c r="I39" s="109">
        <f t="shared" si="21"/>
        <v>-10975730.80000012</v>
      </c>
      <c r="K39" s="118"/>
    </row>
    <row r="40" spans="1:11" ht="12">
      <c r="A40" s="101" t="s">
        <v>63</v>
      </c>
      <c r="B40" s="110">
        <f t="shared" ref="B40:I40" si="22">B17+B20+B24+B39</f>
        <v>2372309109.4699993</v>
      </c>
      <c r="C40" s="110">
        <f t="shared" si="22"/>
        <v>908070537.87</v>
      </c>
      <c r="D40" s="110">
        <f t="shared" si="22"/>
        <v>0</v>
      </c>
      <c r="E40" s="110">
        <f t="shared" si="22"/>
        <v>0</v>
      </c>
      <c r="F40" s="110">
        <f t="shared" si="22"/>
        <v>0</v>
      </c>
      <c r="G40" s="110">
        <f t="shared" si="22"/>
        <v>2372309109.4699993</v>
      </c>
      <c r="H40" s="110">
        <f t="shared" si="22"/>
        <v>908070537.87</v>
      </c>
      <c r="I40" s="110">
        <f t="shared" si="22"/>
        <v>3280379647.3399992</v>
      </c>
      <c r="K40" s="119"/>
    </row>
    <row r="41" spans="1:11" ht="15">
      <c r="A41" s="103"/>
      <c r="B41" s="107"/>
      <c r="C41" s="107"/>
      <c r="D41" s="107"/>
      <c r="E41" s="128"/>
      <c r="F41" s="128"/>
      <c r="G41" s="128"/>
      <c r="H41" s="128"/>
      <c r="I41" s="107"/>
      <c r="K41" s="105"/>
    </row>
    <row r="42" spans="1:11" ht="15">
      <c r="A42" s="101" t="s">
        <v>64</v>
      </c>
      <c r="B42" s="107"/>
      <c r="C42" s="107"/>
      <c r="D42" s="107"/>
      <c r="E42" s="128"/>
      <c r="F42" s="128"/>
      <c r="G42" s="128"/>
      <c r="H42" s="128"/>
      <c r="I42" s="107"/>
      <c r="K42" s="105"/>
    </row>
    <row r="43" spans="1:11" ht="15">
      <c r="A43" s="102" t="s">
        <v>65</v>
      </c>
      <c r="B43" s="107"/>
      <c r="C43" s="107"/>
      <c r="D43" s="107"/>
      <c r="E43" s="128"/>
      <c r="F43" s="128"/>
      <c r="G43" s="128"/>
      <c r="H43" s="128"/>
      <c r="I43" s="107"/>
      <c r="K43" s="105"/>
    </row>
    <row r="44" spans="1:11" ht="12.75">
      <c r="A44" s="103" t="s">
        <v>66</v>
      </c>
      <c r="B44" s="105">
        <v>78896416.239999995</v>
      </c>
      <c r="C44" s="105">
        <v>0</v>
      </c>
      <c r="D44" s="105">
        <v>0</v>
      </c>
      <c r="E44" s="105">
        <v>0</v>
      </c>
      <c r="F44" s="105">
        <v>0</v>
      </c>
      <c r="G44" s="126">
        <f t="shared" ref="G44:G45" si="23">B44+E44</f>
        <v>78896416.239999995</v>
      </c>
      <c r="H44" s="126">
        <f t="shared" ref="H44:H45" si="24">C44+F44</f>
        <v>0</v>
      </c>
      <c r="I44" s="105">
        <f t="shared" ref="I44:I45" si="25">SUM(G44:H44)</f>
        <v>78896416.239999995</v>
      </c>
      <c r="K44" s="105"/>
    </row>
    <row r="45" spans="1:11" ht="12.75">
      <c r="A45" s="103" t="s">
        <v>67</v>
      </c>
      <c r="B45" s="108">
        <v>114078555.25</v>
      </c>
      <c r="C45" s="108">
        <v>0</v>
      </c>
      <c r="D45" s="108">
        <v>0</v>
      </c>
      <c r="E45" s="108">
        <v>0</v>
      </c>
      <c r="F45" s="108">
        <v>0</v>
      </c>
      <c r="G45" s="127">
        <f t="shared" si="23"/>
        <v>114078555.25</v>
      </c>
      <c r="H45" s="127">
        <f t="shared" si="24"/>
        <v>0</v>
      </c>
      <c r="I45" s="108">
        <f t="shared" si="25"/>
        <v>114078555.25</v>
      </c>
      <c r="K45" s="105"/>
    </row>
    <row r="46" spans="1:11" ht="12">
      <c r="A46" s="103" t="s">
        <v>68</v>
      </c>
      <c r="B46" s="109">
        <f>SUM(B44:B45)</f>
        <v>192974971.49000001</v>
      </c>
      <c r="C46" s="109">
        <f t="shared" ref="C46:I46" si="26">SUM(C44:C45)</f>
        <v>0</v>
      </c>
      <c r="D46" s="109">
        <f t="shared" si="26"/>
        <v>0</v>
      </c>
      <c r="E46" s="109">
        <f t="shared" si="26"/>
        <v>0</v>
      </c>
      <c r="F46" s="109">
        <f t="shared" si="26"/>
        <v>0</v>
      </c>
      <c r="G46" s="109">
        <f t="shared" si="26"/>
        <v>192974971.49000001</v>
      </c>
      <c r="H46" s="109">
        <f t="shared" si="26"/>
        <v>0</v>
      </c>
      <c r="I46" s="109">
        <f t="shared" si="26"/>
        <v>192974971.49000001</v>
      </c>
      <c r="K46" s="118"/>
    </row>
    <row r="47" spans="1:11" ht="15">
      <c r="A47" s="102" t="s">
        <v>69</v>
      </c>
      <c r="B47" s="107"/>
      <c r="C47" s="107"/>
      <c r="D47" s="107"/>
      <c r="E47" s="128"/>
      <c r="F47" s="128"/>
      <c r="G47" s="128"/>
      <c r="H47" s="128"/>
      <c r="I47" s="107"/>
      <c r="K47" s="105"/>
    </row>
    <row r="48" spans="1:11" ht="12.75">
      <c r="A48" s="103" t="s">
        <v>70</v>
      </c>
      <c r="B48" s="105">
        <v>491429394.76999998</v>
      </c>
      <c r="C48" s="105">
        <v>0</v>
      </c>
      <c r="D48" s="105">
        <v>0</v>
      </c>
      <c r="E48" s="105">
        <v>0</v>
      </c>
      <c r="F48" s="105">
        <v>0</v>
      </c>
      <c r="G48" s="126">
        <f t="shared" ref="G48:G54" si="27">B48+E48</f>
        <v>491429394.76999998</v>
      </c>
      <c r="H48" s="126">
        <f t="shared" ref="H48:H54" si="28">C48+F48</f>
        <v>0</v>
      </c>
      <c r="I48" s="105">
        <f t="shared" ref="I48:I54" si="29">SUM(G48:H48)</f>
        <v>491429394.76999998</v>
      </c>
      <c r="K48" s="95"/>
    </row>
    <row r="49" spans="1:11" ht="12.75">
      <c r="A49" s="103" t="s">
        <v>71</v>
      </c>
      <c r="B49" s="105">
        <v>7928744.1499999892</v>
      </c>
      <c r="C49" s="105">
        <v>0</v>
      </c>
      <c r="D49" s="105">
        <v>0</v>
      </c>
      <c r="E49" s="105">
        <v>0</v>
      </c>
      <c r="F49" s="105">
        <v>0</v>
      </c>
      <c r="G49" s="126">
        <f t="shared" si="27"/>
        <v>7928744.1499999892</v>
      </c>
      <c r="H49" s="126">
        <f t="shared" si="28"/>
        <v>0</v>
      </c>
      <c r="I49" s="105">
        <f t="shared" si="29"/>
        <v>7928744.1499999892</v>
      </c>
      <c r="K49" s="95"/>
    </row>
    <row r="50" spans="1:11" ht="12.75">
      <c r="A50" s="103" t="s">
        <v>72</v>
      </c>
      <c r="B50" s="105">
        <v>0</v>
      </c>
      <c r="C50" s="105">
        <v>293933173.32999998</v>
      </c>
      <c r="D50" s="105">
        <v>0</v>
      </c>
      <c r="E50" s="105">
        <v>0</v>
      </c>
      <c r="F50" s="105">
        <v>0</v>
      </c>
      <c r="G50" s="126">
        <f t="shared" si="27"/>
        <v>0</v>
      </c>
      <c r="H50" s="126">
        <f t="shared" si="28"/>
        <v>293933173.32999998</v>
      </c>
      <c r="I50" s="105">
        <f t="shared" si="29"/>
        <v>293933173.32999998</v>
      </c>
      <c r="K50" s="95"/>
    </row>
    <row r="51" spans="1:11" ht="12.75">
      <c r="A51" s="103" t="s">
        <v>73</v>
      </c>
      <c r="B51" s="105">
        <v>0</v>
      </c>
      <c r="C51" s="105">
        <v>68011.45</v>
      </c>
      <c r="D51" s="105">
        <v>0</v>
      </c>
      <c r="E51" s="105">
        <v>0</v>
      </c>
      <c r="F51" s="105">
        <v>0</v>
      </c>
      <c r="G51" s="126">
        <f t="shared" si="27"/>
        <v>0</v>
      </c>
      <c r="H51" s="126">
        <f t="shared" si="28"/>
        <v>68011.45</v>
      </c>
      <c r="I51" s="105">
        <f t="shared" si="29"/>
        <v>68011.45</v>
      </c>
      <c r="K51" s="95"/>
    </row>
    <row r="52" spans="1:11" ht="12.75">
      <c r="A52" s="103" t="s">
        <v>74</v>
      </c>
      <c r="B52" s="105">
        <v>0</v>
      </c>
      <c r="C52" s="105">
        <v>27103688.1599999</v>
      </c>
      <c r="D52" s="105">
        <v>0</v>
      </c>
      <c r="E52" s="105">
        <v>0</v>
      </c>
      <c r="F52" s="105">
        <v>0</v>
      </c>
      <c r="G52" s="126">
        <f t="shared" si="27"/>
        <v>0</v>
      </c>
      <c r="H52" s="126">
        <f t="shared" si="28"/>
        <v>27103688.1599999</v>
      </c>
      <c r="I52" s="105">
        <f t="shared" si="29"/>
        <v>27103688.1599999</v>
      </c>
      <c r="K52" s="95"/>
    </row>
    <row r="53" spans="1:11" ht="12.75">
      <c r="A53" s="103" t="s">
        <v>75</v>
      </c>
      <c r="B53" s="105">
        <v>0</v>
      </c>
      <c r="C53" s="105">
        <v>38238336.079999998</v>
      </c>
      <c r="D53" s="105">
        <v>0</v>
      </c>
      <c r="E53" s="105">
        <v>0</v>
      </c>
      <c r="F53" s="105">
        <v>0</v>
      </c>
      <c r="G53" s="126">
        <f t="shared" si="27"/>
        <v>0</v>
      </c>
      <c r="H53" s="126">
        <f t="shared" si="28"/>
        <v>38238336.079999998</v>
      </c>
      <c r="I53" s="105">
        <f t="shared" si="29"/>
        <v>38238336.079999998</v>
      </c>
      <c r="K53" s="95"/>
    </row>
    <row r="54" spans="1:11" ht="12.75">
      <c r="A54" s="103" t="s">
        <v>76</v>
      </c>
      <c r="B54" s="108">
        <v>0</v>
      </c>
      <c r="C54" s="108">
        <v>-33831434.049999997</v>
      </c>
      <c r="D54" s="108">
        <v>0</v>
      </c>
      <c r="E54" s="108">
        <v>0</v>
      </c>
      <c r="F54" s="108">
        <v>0</v>
      </c>
      <c r="G54" s="126">
        <f t="shared" si="27"/>
        <v>0</v>
      </c>
      <c r="H54" s="126">
        <f t="shared" si="28"/>
        <v>-33831434.049999997</v>
      </c>
      <c r="I54" s="105">
        <f t="shared" si="29"/>
        <v>-33831434.049999997</v>
      </c>
      <c r="K54" s="95"/>
    </row>
    <row r="55" spans="1:11" ht="12">
      <c r="A55" s="103" t="s">
        <v>77</v>
      </c>
      <c r="B55" s="88">
        <f>SUM(B48:B54)</f>
        <v>499358138.91999996</v>
      </c>
      <c r="C55" s="88">
        <f t="shared" ref="C55:I55" si="30">SUM(C48:C54)</f>
        <v>325511774.96999985</v>
      </c>
      <c r="D55" s="88">
        <f t="shared" si="30"/>
        <v>0</v>
      </c>
      <c r="E55" s="88">
        <f t="shared" si="30"/>
        <v>0</v>
      </c>
      <c r="F55" s="88">
        <f t="shared" si="30"/>
        <v>0</v>
      </c>
      <c r="G55" s="88">
        <f t="shared" si="30"/>
        <v>499358138.91999996</v>
      </c>
      <c r="H55" s="88">
        <f t="shared" si="30"/>
        <v>325511774.96999985</v>
      </c>
      <c r="I55" s="88">
        <f t="shared" si="30"/>
        <v>824869913.88999999</v>
      </c>
      <c r="K55" s="95"/>
    </row>
    <row r="56" spans="1:11" ht="15">
      <c r="A56" s="102" t="s">
        <v>78</v>
      </c>
      <c r="B56" s="107"/>
      <c r="C56" s="107"/>
      <c r="D56" s="107"/>
      <c r="E56" s="128"/>
      <c r="F56" s="128"/>
      <c r="G56" s="128"/>
      <c r="H56" s="128"/>
      <c r="I56" s="107"/>
      <c r="K56" s="95"/>
    </row>
    <row r="57" spans="1:11" ht="12.75">
      <c r="A57" s="103" t="s">
        <v>79</v>
      </c>
      <c r="B57" s="108">
        <v>116538099.3</v>
      </c>
      <c r="C57" s="108">
        <v>0</v>
      </c>
      <c r="D57" s="108">
        <v>0</v>
      </c>
      <c r="E57" s="108">
        <v>0</v>
      </c>
      <c r="F57" s="108">
        <v>0</v>
      </c>
      <c r="G57" s="127">
        <f t="shared" ref="G57" si="31">B57+E57</f>
        <v>116538099.3</v>
      </c>
      <c r="H57" s="127">
        <f t="shared" ref="H57" si="32">C57+F57</f>
        <v>0</v>
      </c>
      <c r="I57" s="108">
        <f t="shared" ref="I57" si="33">SUM(G57:H57)</f>
        <v>116538099.3</v>
      </c>
      <c r="K57" s="95"/>
    </row>
    <row r="58" spans="1:11" ht="12">
      <c r="A58" s="103" t="s">
        <v>80</v>
      </c>
      <c r="B58" s="105">
        <f>SUM(B57)</f>
        <v>116538099.3</v>
      </c>
      <c r="C58" s="105">
        <f t="shared" ref="C58:I58" si="34">SUM(C57)</f>
        <v>0</v>
      </c>
      <c r="D58" s="105">
        <f t="shared" si="34"/>
        <v>0</v>
      </c>
      <c r="E58" s="105">
        <f t="shared" si="34"/>
        <v>0</v>
      </c>
      <c r="F58" s="105">
        <f t="shared" si="34"/>
        <v>0</v>
      </c>
      <c r="G58" s="105">
        <f t="shared" si="34"/>
        <v>116538099.3</v>
      </c>
      <c r="H58" s="105">
        <f t="shared" si="34"/>
        <v>0</v>
      </c>
      <c r="I58" s="105">
        <f t="shared" si="34"/>
        <v>116538099.3</v>
      </c>
      <c r="K58" s="95"/>
    </row>
    <row r="59" spans="1:11" ht="12.75">
      <c r="A59" s="102" t="s">
        <v>81</v>
      </c>
      <c r="B59" s="105"/>
      <c r="C59" s="105"/>
      <c r="D59" s="105"/>
      <c r="E59" s="126"/>
      <c r="F59" s="126"/>
      <c r="G59" s="126"/>
      <c r="H59" s="126"/>
      <c r="I59" s="105"/>
      <c r="K59" s="95"/>
    </row>
    <row r="60" spans="1:11" ht="12.75">
      <c r="A60" s="103" t="s">
        <v>82</v>
      </c>
      <c r="B60" s="108">
        <v>-77400560.560000002</v>
      </c>
      <c r="C60" s="108">
        <v>0</v>
      </c>
      <c r="D60" s="108">
        <v>0</v>
      </c>
      <c r="E60" s="108">
        <v>0</v>
      </c>
      <c r="F60" s="108">
        <v>0</v>
      </c>
      <c r="G60" s="127">
        <f t="shared" ref="G60" si="35">B60+E60</f>
        <v>-77400560.560000002</v>
      </c>
      <c r="H60" s="127">
        <f t="shared" ref="H60" si="36">C60+F60</f>
        <v>0</v>
      </c>
      <c r="I60" s="108">
        <f t="shared" ref="I60" si="37">SUM(G60:H60)</f>
        <v>-77400560.560000002</v>
      </c>
      <c r="K60" s="95"/>
    </row>
    <row r="61" spans="1:11" ht="12">
      <c r="A61" s="103" t="s">
        <v>83</v>
      </c>
      <c r="B61" s="105">
        <f>SUM(B60)</f>
        <v>-77400560.560000002</v>
      </c>
      <c r="C61" s="105">
        <f t="shared" ref="C61:I61" si="38">SUM(C60)</f>
        <v>0</v>
      </c>
      <c r="D61" s="105">
        <f t="shared" si="38"/>
        <v>0</v>
      </c>
      <c r="E61" s="105">
        <f t="shared" si="38"/>
        <v>0</v>
      </c>
      <c r="F61" s="105">
        <f t="shared" si="38"/>
        <v>0</v>
      </c>
      <c r="G61" s="105">
        <f t="shared" si="38"/>
        <v>-77400560.560000002</v>
      </c>
      <c r="H61" s="105">
        <f t="shared" si="38"/>
        <v>0</v>
      </c>
      <c r="I61" s="105">
        <f t="shared" si="38"/>
        <v>-77400560.560000002</v>
      </c>
      <c r="K61" s="95"/>
    </row>
    <row r="62" spans="1:11" ht="12.75">
      <c r="A62" s="101" t="s">
        <v>84</v>
      </c>
      <c r="B62" s="89">
        <f>B46+B55+B58+B61</f>
        <v>731470649.14999986</v>
      </c>
      <c r="C62" s="89">
        <f>C46+C55+C58+C61</f>
        <v>325511774.96999985</v>
      </c>
      <c r="D62" s="89">
        <v>0</v>
      </c>
      <c r="E62" s="129">
        <v>0</v>
      </c>
      <c r="F62" s="129">
        <v>0</v>
      </c>
      <c r="G62" s="89">
        <f>G46+G55+G58+G61</f>
        <v>731470649.14999986</v>
      </c>
      <c r="H62" s="89">
        <f t="shared" ref="H62:I62" si="39">H46+H55+H58+H61</f>
        <v>325511774.96999985</v>
      </c>
      <c r="I62" s="89">
        <f t="shared" si="39"/>
        <v>1056982424.1200001</v>
      </c>
      <c r="K62" s="95"/>
    </row>
    <row r="63" spans="1:11" ht="12.75">
      <c r="A63" s="103"/>
      <c r="B63" s="108"/>
      <c r="C63" s="108"/>
      <c r="D63" s="108"/>
      <c r="E63" s="127"/>
      <c r="F63" s="127"/>
      <c r="G63" s="127"/>
      <c r="H63" s="127"/>
      <c r="I63" s="108"/>
      <c r="K63" s="95"/>
    </row>
    <row r="64" spans="1:11" ht="13.5" thickBot="1">
      <c r="A64" s="101" t="s">
        <v>85</v>
      </c>
      <c r="B64" s="90">
        <f>B40-B62</f>
        <v>1640838460.3199995</v>
      </c>
      <c r="C64" s="90">
        <f>C40-C62</f>
        <v>582558762.9000001</v>
      </c>
      <c r="D64" s="90">
        <v>0</v>
      </c>
      <c r="E64" s="130">
        <v>0</v>
      </c>
      <c r="F64" s="130">
        <v>0</v>
      </c>
      <c r="G64" s="90">
        <f>G40-G62</f>
        <v>1640838460.3199995</v>
      </c>
      <c r="H64" s="90">
        <f t="shared" ref="H64:I64" si="40">H40-H62</f>
        <v>582558762.9000001</v>
      </c>
      <c r="I64" s="90">
        <f t="shared" si="40"/>
        <v>2223397223.2199993</v>
      </c>
      <c r="K64" s="95"/>
    </row>
    <row r="65" spans="1:11" ht="15.75" thickTop="1">
      <c r="A65" s="103"/>
      <c r="B65" s="107"/>
      <c r="C65" s="107"/>
      <c r="D65" s="107"/>
      <c r="E65" s="128"/>
      <c r="F65" s="128"/>
      <c r="G65" s="128"/>
      <c r="H65" s="128"/>
      <c r="I65" s="107"/>
      <c r="K65" s="95"/>
    </row>
    <row r="66" spans="1:11" ht="15">
      <c r="A66" s="101" t="s">
        <v>86</v>
      </c>
      <c r="B66" s="107"/>
      <c r="C66" s="107"/>
      <c r="D66" s="107"/>
      <c r="E66" s="128"/>
      <c r="F66" s="128"/>
      <c r="G66" s="128"/>
      <c r="H66" s="128"/>
      <c r="I66" s="107"/>
      <c r="K66" s="95"/>
    </row>
    <row r="67" spans="1:11" ht="15">
      <c r="A67" s="103" t="s">
        <v>87</v>
      </c>
      <c r="B67" s="107"/>
      <c r="C67" s="107"/>
      <c r="D67" s="107"/>
      <c r="E67" s="128"/>
      <c r="F67" s="128"/>
      <c r="G67" s="128"/>
      <c r="H67" s="128"/>
      <c r="I67" s="107"/>
      <c r="K67" s="95"/>
    </row>
    <row r="68" spans="1:11" ht="15">
      <c r="A68" s="102" t="s">
        <v>88</v>
      </c>
      <c r="B68" s="107"/>
      <c r="C68" s="107"/>
      <c r="D68" s="107"/>
      <c r="E68" s="128"/>
      <c r="F68" s="128"/>
      <c r="G68" s="128"/>
      <c r="H68" s="128"/>
      <c r="I68" s="107"/>
      <c r="K68" s="95"/>
    </row>
    <row r="69" spans="1:11" ht="12.75">
      <c r="A69" s="103" t="s">
        <v>89</v>
      </c>
      <c r="B69" s="105">
        <v>1893950.25</v>
      </c>
      <c r="C69" s="105">
        <v>0</v>
      </c>
      <c r="D69" s="105">
        <v>0</v>
      </c>
      <c r="E69" s="105">
        <v>0</v>
      </c>
      <c r="F69" s="105">
        <v>0</v>
      </c>
      <c r="G69" s="126">
        <f t="shared" ref="G69:G132" si="41">B69+E69</f>
        <v>1893950.25</v>
      </c>
      <c r="H69" s="126">
        <f t="shared" ref="H69:H132" si="42">C69+F69</f>
        <v>0</v>
      </c>
      <c r="I69" s="105">
        <f t="shared" ref="I69:I132" si="43">SUM(G69:H69)</f>
        <v>1893950.25</v>
      </c>
      <c r="K69" s="95"/>
    </row>
    <row r="70" spans="1:11" ht="12.75">
      <c r="A70" s="103" t="s">
        <v>90</v>
      </c>
      <c r="B70" s="105">
        <v>9406591.8999999892</v>
      </c>
      <c r="C70" s="105">
        <v>0</v>
      </c>
      <c r="D70" s="105">
        <v>0</v>
      </c>
      <c r="E70" s="105">
        <v>0</v>
      </c>
      <c r="F70" s="105">
        <v>0</v>
      </c>
      <c r="G70" s="126">
        <f t="shared" si="41"/>
        <v>9406591.8999999892</v>
      </c>
      <c r="H70" s="126">
        <f t="shared" si="42"/>
        <v>0</v>
      </c>
      <c r="I70" s="105">
        <f t="shared" si="43"/>
        <v>9406591.8999999892</v>
      </c>
      <c r="K70" s="95"/>
    </row>
    <row r="71" spans="1:11" ht="12.75">
      <c r="A71" s="103" t="s">
        <v>91</v>
      </c>
      <c r="B71" s="105">
        <v>1824365.43</v>
      </c>
      <c r="C71" s="105">
        <v>0</v>
      </c>
      <c r="D71" s="105">
        <v>0</v>
      </c>
      <c r="E71" s="105">
        <v>0</v>
      </c>
      <c r="F71" s="105">
        <v>0</v>
      </c>
      <c r="G71" s="126">
        <f t="shared" si="41"/>
        <v>1824365.43</v>
      </c>
      <c r="H71" s="126">
        <f t="shared" si="42"/>
        <v>0</v>
      </c>
      <c r="I71" s="105">
        <f t="shared" si="43"/>
        <v>1824365.43</v>
      </c>
      <c r="K71" s="95"/>
    </row>
    <row r="72" spans="1:11" ht="12.75">
      <c r="A72" s="103" t="s">
        <v>92</v>
      </c>
      <c r="B72" s="105">
        <v>9053985.4800000004</v>
      </c>
      <c r="C72" s="105">
        <v>0</v>
      </c>
      <c r="D72" s="105">
        <v>0</v>
      </c>
      <c r="E72" s="105">
        <v>0</v>
      </c>
      <c r="F72" s="105">
        <v>0</v>
      </c>
      <c r="G72" s="126">
        <f t="shared" si="41"/>
        <v>9053985.4800000004</v>
      </c>
      <c r="H72" s="126">
        <f t="shared" si="42"/>
        <v>0</v>
      </c>
      <c r="I72" s="105">
        <f t="shared" si="43"/>
        <v>9053985.4800000004</v>
      </c>
      <c r="K72" s="95"/>
    </row>
    <row r="73" spans="1:11" ht="12.75">
      <c r="A73" s="103" t="s">
        <v>93</v>
      </c>
      <c r="B73" s="105">
        <v>89419.49</v>
      </c>
      <c r="C73" s="105">
        <v>0</v>
      </c>
      <c r="D73" s="105">
        <v>0</v>
      </c>
      <c r="E73" s="105">
        <v>0</v>
      </c>
      <c r="F73" s="105">
        <v>0</v>
      </c>
      <c r="G73" s="126">
        <f t="shared" si="41"/>
        <v>89419.49</v>
      </c>
      <c r="H73" s="126">
        <f t="shared" si="42"/>
        <v>0</v>
      </c>
      <c r="I73" s="105">
        <f t="shared" si="43"/>
        <v>89419.49</v>
      </c>
      <c r="K73" s="95"/>
    </row>
    <row r="74" spans="1:11" ht="12.75">
      <c r="A74" s="103" t="s">
        <v>94</v>
      </c>
      <c r="B74" s="105">
        <v>1510704.6499999899</v>
      </c>
      <c r="C74" s="105">
        <v>0</v>
      </c>
      <c r="D74" s="105">
        <v>0</v>
      </c>
      <c r="E74" s="105">
        <v>0</v>
      </c>
      <c r="F74" s="105">
        <v>0</v>
      </c>
      <c r="G74" s="126">
        <f t="shared" si="41"/>
        <v>1510704.6499999899</v>
      </c>
      <c r="H74" s="126">
        <f t="shared" si="42"/>
        <v>0</v>
      </c>
      <c r="I74" s="105">
        <f t="shared" si="43"/>
        <v>1510704.6499999899</v>
      </c>
      <c r="K74" s="95"/>
    </row>
    <row r="75" spans="1:11" ht="12.75">
      <c r="A75" s="103" t="s">
        <v>95</v>
      </c>
      <c r="B75" s="105">
        <v>2253825.1800000002</v>
      </c>
      <c r="C75" s="105">
        <v>0</v>
      </c>
      <c r="D75" s="105">
        <v>0</v>
      </c>
      <c r="E75" s="105">
        <v>0</v>
      </c>
      <c r="F75" s="105">
        <v>0</v>
      </c>
      <c r="G75" s="126">
        <f t="shared" si="41"/>
        <v>2253825.1800000002</v>
      </c>
      <c r="H75" s="126">
        <f t="shared" si="42"/>
        <v>0</v>
      </c>
      <c r="I75" s="105">
        <f t="shared" si="43"/>
        <v>2253825.1800000002</v>
      </c>
      <c r="K75" s="95"/>
    </row>
    <row r="76" spans="1:11" ht="12.75">
      <c r="A76" s="103" t="s">
        <v>96</v>
      </c>
      <c r="B76" s="105">
        <v>13288217.7399999</v>
      </c>
      <c r="C76" s="105">
        <v>0</v>
      </c>
      <c r="D76" s="105">
        <v>0</v>
      </c>
      <c r="E76" s="105">
        <v>0</v>
      </c>
      <c r="F76" s="105">
        <v>0</v>
      </c>
      <c r="G76" s="126">
        <f t="shared" si="41"/>
        <v>13288217.7399999</v>
      </c>
      <c r="H76" s="126">
        <f t="shared" si="42"/>
        <v>0</v>
      </c>
      <c r="I76" s="105">
        <f t="shared" si="43"/>
        <v>13288217.7399999</v>
      </c>
      <c r="K76" s="95"/>
    </row>
    <row r="77" spans="1:11" ht="12.75">
      <c r="A77" s="103" t="s">
        <v>97</v>
      </c>
      <c r="B77" s="105">
        <v>9571149.5099999998</v>
      </c>
      <c r="C77" s="105">
        <v>0</v>
      </c>
      <c r="D77" s="105">
        <v>0</v>
      </c>
      <c r="E77" s="105">
        <v>0</v>
      </c>
      <c r="F77" s="105">
        <v>0</v>
      </c>
      <c r="G77" s="126">
        <f t="shared" si="41"/>
        <v>9571149.5099999998</v>
      </c>
      <c r="H77" s="126">
        <f t="shared" si="42"/>
        <v>0</v>
      </c>
      <c r="I77" s="105">
        <f t="shared" si="43"/>
        <v>9571149.5099999998</v>
      </c>
      <c r="K77" s="95"/>
    </row>
    <row r="78" spans="1:11" ht="12.75">
      <c r="A78" s="103" t="s">
        <v>98</v>
      </c>
      <c r="B78" s="105">
        <v>2544830.86</v>
      </c>
      <c r="C78" s="105">
        <v>0</v>
      </c>
      <c r="D78" s="105">
        <v>0</v>
      </c>
      <c r="E78" s="105">
        <v>0</v>
      </c>
      <c r="F78" s="105">
        <v>0</v>
      </c>
      <c r="G78" s="126">
        <f t="shared" si="41"/>
        <v>2544830.86</v>
      </c>
      <c r="H78" s="126">
        <f t="shared" si="42"/>
        <v>0</v>
      </c>
      <c r="I78" s="105">
        <f t="shared" si="43"/>
        <v>2544830.86</v>
      </c>
      <c r="K78" s="95"/>
    </row>
    <row r="79" spans="1:11" ht="12.75">
      <c r="A79" s="103" t="s">
        <v>99</v>
      </c>
      <c r="B79" s="105">
        <v>2032587.75</v>
      </c>
      <c r="C79" s="105">
        <v>0</v>
      </c>
      <c r="D79" s="105">
        <v>0</v>
      </c>
      <c r="E79" s="105">
        <v>0</v>
      </c>
      <c r="F79" s="105">
        <v>0</v>
      </c>
      <c r="G79" s="126">
        <f t="shared" si="41"/>
        <v>2032587.75</v>
      </c>
      <c r="H79" s="126">
        <f t="shared" si="42"/>
        <v>0</v>
      </c>
      <c r="I79" s="105">
        <f t="shared" si="43"/>
        <v>2032587.75</v>
      </c>
      <c r="K79" s="95"/>
    </row>
    <row r="80" spans="1:11" ht="12.75">
      <c r="A80" s="103" t="s">
        <v>100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26">
        <f t="shared" si="41"/>
        <v>0</v>
      </c>
      <c r="H80" s="126">
        <f t="shared" si="42"/>
        <v>0</v>
      </c>
      <c r="I80" s="105">
        <f t="shared" si="43"/>
        <v>0</v>
      </c>
      <c r="K80" s="95"/>
    </row>
    <row r="81" spans="1:11" ht="12.75">
      <c r="A81" s="103" t="s">
        <v>101</v>
      </c>
      <c r="B81" s="105">
        <v>3608217.35</v>
      </c>
      <c r="C81" s="105">
        <v>0</v>
      </c>
      <c r="D81" s="105">
        <v>0</v>
      </c>
      <c r="E81" s="105">
        <v>0</v>
      </c>
      <c r="F81" s="105">
        <v>0</v>
      </c>
      <c r="G81" s="126">
        <f t="shared" si="41"/>
        <v>3608217.35</v>
      </c>
      <c r="H81" s="126">
        <f t="shared" si="42"/>
        <v>0</v>
      </c>
      <c r="I81" s="105">
        <f t="shared" si="43"/>
        <v>3608217.35</v>
      </c>
      <c r="K81" s="95"/>
    </row>
    <row r="82" spans="1:11" ht="12.75">
      <c r="A82" s="103" t="s">
        <v>102</v>
      </c>
      <c r="B82" s="105">
        <v>238491.37</v>
      </c>
      <c r="C82" s="105">
        <v>0</v>
      </c>
      <c r="D82" s="105">
        <v>0</v>
      </c>
      <c r="E82" s="105">
        <v>0</v>
      </c>
      <c r="F82" s="105">
        <v>0</v>
      </c>
      <c r="G82" s="126">
        <f t="shared" si="41"/>
        <v>238491.37</v>
      </c>
      <c r="H82" s="126">
        <f t="shared" si="42"/>
        <v>0</v>
      </c>
      <c r="I82" s="105">
        <f t="shared" si="43"/>
        <v>238491.37</v>
      </c>
      <c r="K82" s="95"/>
    </row>
    <row r="83" spans="1:11" ht="12.75">
      <c r="A83" s="103" t="s">
        <v>103</v>
      </c>
      <c r="B83" s="105">
        <v>2467797.2599999998</v>
      </c>
      <c r="C83" s="105">
        <v>0</v>
      </c>
      <c r="D83" s="105">
        <v>0</v>
      </c>
      <c r="E83" s="105">
        <v>0</v>
      </c>
      <c r="F83" s="105">
        <v>0</v>
      </c>
      <c r="G83" s="126">
        <f t="shared" si="41"/>
        <v>2467797.2599999998</v>
      </c>
      <c r="H83" s="126">
        <f t="shared" si="42"/>
        <v>0</v>
      </c>
      <c r="I83" s="105">
        <f t="shared" si="43"/>
        <v>2467797.2599999998</v>
      </c>
      <c r="K83" s="95"/>
    </row>
    <row r="84" spans="1:11" ht="12.75">
      <c r="A84" s="103" t="s">
        <v>104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26">
        <f t="shared" si="41"/>
        <v>0</v>
      </c>
      <c r="H84" s="126">
        <f t="shared" si="42"/>
        <v>0</v>
      </c>
      <c r="I84" s="105">
        <f t="shared" si="43"/>
        <v>0</v>
      </c>
      <c r="K84" s="95"/>
    </row>
    <row r="85" spans="1:11" ht="12.75">
      <c r="A85" s="103" t="s">
        <v>105</v>
      </c>
      <c r="B85" s="105">
        <v>155188.4</v>
      </c>
      <c r="C85" s="105">
        <v>0</v>
      </c>
      <c r="D85" s="105">
        <v>0</v>
      </c>
      <c r="E85" s="105">
        <v>0</v>
      </c>
      <c r="F85" s="105">
        <v>0</v>
      </c>
      <c r="G85" s="126">
        <f t="shared" si="41"/>
        <v>155188.4</v>
      </c>
      <c r="H85" s="126">
        <f t="shared" si="42"/>
        <v>0</v>
      </c>
      <c r="I85" s="105">
        <f t="shared" si="43"/>
        <v>155188.4</v>
      </c>
      <c r="K85" s="95"/>
    </row>
    <row r="86" spans="1:11" ht="12.75">
      <c r="A86" s="103" t="s">
        <v>106</v>
      </c>
      <c r="B86" s="105">
        <v>458506.73</v>
      </c>
      <c r="C86" s="105">
        <v>0</v>
      </c>
      <c r="D86" s="105">
        <v>0</v>
      </c>
      <c r="E86" s="105">
        <v>0</v>
      </c>
      <c r="F86" s="105">
        <v>0</v>
      </c>
      <c r="G86" s="126">
        <f t="shared" si="41"/>
        <v>458506.73</v>
      </c>
      <c r="H86" s="126">
        <f t="shared" si="42"/>
        <v>0</v>
      </c>
      <c r="I86" s="105">
        <f t="shared" si="43"/>
        <v>458506.73</v>
      </c>
      <c r="K86" s="95"/>
    </row>
    <row r="87" spans="1:11" ht="12.75">
      <c r="A87" s="103" t="s">
        <v>107</v>
      </c>
      <c r="B87" s="105">
        <v>666232.48</v>
      </c>
      <c r="C87" s="105">
        <v>0</v>
      </c>
      <c r="D87" s="105">
        <v>0</v>
      </c>
      <c r="E87" s="105">
        <v>0</v>
      </c>
      <c r="F87" s="105">
        <v>0</v>
      </c>
      <c r="G87" s="126">
        <f t="shared" si="41"/>
        <v>666232.48</v>
      </c>
      <c r="H87" s="126">
        <f t="shared" si="42"/>
        <v>0</v>
      </c>
      <c r="I87" s="105">
        <f t="shared" si="43"/>
        <v>666232.48</v>
      </c>
      <c r="K87" s="95"/>
    </row>
    <row r="88" spans="1:11" ht="12.75">
      <c r="A88" s="103" t="s">
        <v>108</v>
      </c>
      <c r="B88" s="105">
        <v>1305455.99</v>
      </c>
      <c r="C88" s="105">
        <v>0</v>
      </c>
      <c r="D88" s="105">
        <v>0</v>
      </c>
      <c r="E88" s="105">
        <v>0</v>
      </c>
      <c r="F88" s="105">
        <v>0</v>
      </c>
      <c r="G88" s="126">
        <f t="shared" si="41"/>
        <v>1305455.99</v>
      </c>
      <c r="H88" s="126">
        <f t="shared" si="42"/>
        <v>0</v>
      </c>
      <c r="I88" s="105">
        <f t="shared" si="43"/>
        <v>1305455.99</v>
      </c>
      <c r="K88" s="95"/>
    </row>
    <row r="89" spans="1:11" ht="12.75">
      <c r="A89" s="103" t="s">
        <v>109</v>
      </c>
      <c r="B89" s="105">
        <v>4038886.37</v>
      </c>
      <c r="C89" s="105">
        <v>0</v>
      </c>
      <c r="D89" s="105">
        <v>0</v>
      </c>
      <c r="E89" s="105">
        <v>0</v>
      </c>
      <c r="F89" s="105">
        <v>0</v>
      </c>
      <c r="G89" s="126">
        <f t="shared" si="41"/>
        <v>4038886.37</v>
      </c>
      <c r="H89" s="126">
        <f t="shared" si="42"/>
        <v>0</v>
      </c>
      <c r="I89" s="105">
        <f t="shared" si="43"/>
        <v>4038886.37</v>
      </c>
      <c r="K89" s="95"/>
    </row>
    <row r="90" spans="1:11" ht="12.75">
      <c r="A90" s="103" t="s">
        <v>110</v>
      </c>
      <c r="B90" s="105">
        <v>3722118.2</v>
      </c>
      <c r="C90" s="105">
        <v>0</v>
      </c>
      <c r="D90" s="105">
        <v>0</v>
      </c>
      <c r="E90" s="105">
        <v>0</v>
      </c>
      <c r="F90" s="105">
        <v>0</v>
      </c>
      <c r="G90" s="126">
        <f t="shared" si="41"/>
        <v>3722118.2</v>
      </c>
      <c r="H90" s="126">
        <f t="shared" si="42"/>
        <v>0</v>
      </c>
      <c r="I90" s="105">
        <f t="shared" si="43"/>
        <v>3722118.2</v>
      </c>
      <c r="K90" s="95"/>
    </row>
    <row r="91" spans="1:11" ht="12.75">
      <c r="A91" s="103" t="s">
        <v>111</v>
      </c>
      <c r="B91" s="105">
        <v>10931171.060000001</v>
      </c>
      <c r="C91" s="105">
        <v>0</v>
      </c>
      <c r="D91" s="105">
        <v>0</v>
      </c>
      <c r="E91" s="105">
        <v>0</v>
      </c>
      <c r="F91" s="105">
        <v>0</v>
      </c>
      <c r="G91" s="126">
        <f t="shared" si="41"/>
        <v>10931171.060000001</v>
      </c>
      <c r="H91" s="126">
        <f t="shared" si="42"/>
        <v>0</v>
      </c>
      <c r="I91" s="105">
        <f t="shared" si="43"/>
        <v>10931171.060000001</v>
      </c>
      <c r="K91" s="95"/>
    </row>
    <row r="92" spans="1:11" ht="12.75">
      <c r="A92" s="103" t="s">
        <v>112</v>
      </c>
      <c r="B92" s="105">
        <v>5022961.7699999996</v>
      </c>
      <c r="C92" s="105">
        <v>0</v>
      </c>
      <c r="D92" s="105">
        <v>0</v>
      </c>
      <c r="E92" s="105">
        <v>0</v>
      </c>
      <c r="F92" s="105">
        <v>0</v>
      </c>
      <c r="G92" s="126">
        <f t="shared" si="41"/>
        <v>5022961.7699999996</v>
      </c>
      <c r="H92" s="126">
        <f t="shared" si="42"/>
        <v>0</v>
      </c>
      <c r="I92" s="105">
        <f t="shared" si="43"/>
        <v>5022961.7699999996</v>
      </c>
      <c r="K92" s="95"/>
    </row>
    <row r="93" spans="1:11" ht="12.75">
      <c r="A93" s="103" t="s">
        <v>113</v>
      </c>
      <c r="B93" s="105">
        <v>6891597.0800000001</v>
      </c>
      <c r="C93" s="105">
        <v>0</v>
      </c>
      <c r="D93" s="105">
        <v>0</v>
      </c>
      <c r="E93" s="105">
        <v>0</v>
      </c>
      <c r="F93" s="105">
        <v>0</v>
      </c>
      <c r="G93" s="126">
        <f t="shared" si="41"/>
        <v>6891597.0800000001</v>
      </c>
      <c r="H93" s="126">
        <f t="shared" si="42"/>
        <v>0</v>
      </c>
      <c r="I93" s="105">
        <f t="shared" si="43"/>
        <v>6891597.0800000001</v>
      </c>
      <c r="K93" s="95"/>
    </row>
    <row r="94" spans="1:11" ht="12.75">
      <c r="A94" s="103" t="s">
        <v>114</v>
      </c>
      <c r="B94" s="105">
        <v>762511.35</v>
      </c>
      <c r="C94" s="105">
        <v>0</v>
      </c>
      <c r="D94" s="105">
        <v>0</v>
      </c>
      <c r="E94" s="105">
        <v>0</v>
      </c>
      <c r="F94" s="105">
        <v>0</v>
      </c>
      <c r="G94" s="126">
        <f t="shared" si="41"/>
        <v>762511.35</v>
      </c>
      <c r="H94" s="126">
        <f t="shared" si="42"/>
        <v>0</v>
      </c>
      <c r="I94" s="105">
        <f t="shared" si="43"/>
        <v>762511.35</v>
      </c>
      <c r="K94" s="95"/>
    </row>
    <row r="95" spans="1:11" ht="12.75">
      <c r="A95" s="103" t="s">
        <v>115</v>
      </c>
      <c r="B95" s="105">
        <v>761096.31999999902</v>
      </c>
      <c r="C95" s="105">
        <v>0</v>
      </c>
      <c r="D95" s="105">
        <v>0</v>
      </c>
      <c r="E95" s="105">
        <v>0</v>
      </c>
      <c r="F95" s="105">
        <v>0</v>
      </c>
      <c r="G95" s="126">
        <f t="shared" si="41"/>
        <v>761096.31999999902</v>
      </c>
      <c r="H95" s="126">
        <f t="shared" si="42"/>
        <v>0</v>
      </c>
      <c r="I95" s="105">
        <f t="shared" si="43"/>
        <v>761096.31999999902</v>
      </c>
      <c r="K95" s="95"/>
    </row>
    <row r="96" spans="1:11" ht="12.75">
      <c r="A96" s="103" t="s">
        <v>116</v>
      </c>
      <c r="B96" s="105">
        <v>30093731.849999901</v>
      </c>
      <c r="C96" s="105">
        <v>0</v>
      </c>
      <c r="D96" s="105">
        <v>0</v>
      </c>
      <c r="E96" s="105">
        <v>0</v>
      </c>
      <c r="F96" s="105">
        <v>0</v>
      </c>
      <c r="G96" s="126">
        <f t="shared" si="41"/>
        <v>30093731.849999901</v>
      </c>
      <c r="H96" s="126">
        <f t="shared" si="42"/>
        <v>0</v>
      </c>
      <c r="I96" s="105">
        <f t="shared" si="43"/>
        <v>30093731.849999901</v>
      </c>
      <c r="K96" s="95"/>
    </row>
    <row r="97" spans="1:11" ht="12.75">
      <c r="A97" s="103" t="s">
        <v>117</v>
      </c>
      <c r="B97" s="105">
        <v>961267.7</v>
      </c>
      <c r="C97" s="105">
        <v>0</v>
      </c>
      <c r="D97" s="105">
        <v>0</v>
      </c>
      <c r="E97" s="105">
        <v>0</v>
      </c>
      <c r="F97" s="105">
        <v>0</v>
      </c>
      <c r="G97" s="126">
        <f t="shared" si="41"/>
        <v>961267.7</v>
      </c>
      <c r="H97" s="126">
        <f t="shared" si="42"/>
        <v>0</v>
      </c>
      <c r="I97" s="105">
        <f t="shared" si="43"/>
        <v>961267.7</v>
      </c>
      <c r="K97" s="95"/>
    </row>
    <row r="98" spans="1:11" ht="12.75">
      <c r="A98" s="103" t="s">
        <v>118</v>
      </c>
      <c r="B98" s="105">
        <v>65170.59</v>
      </c>
      <c r="C98" s="105">
        <v>0</v>
      </c>
      <c r="D98" s="105">
        <v>0</v>
      </c>
      <c r="E98" s="105">
        <v>0</v>
      </c>
      <c r="F98" s="105">
        <v>0</v>
      </c>
      <c r="G98" s="126">
        <f t="shared" si="41"/>
        <v>65170.59</v>
      </c>
      <c r="H98" s="126">
        <f t="shared" si="42"/>
        <v>0</v>
      </c>
      <c r="I98" s="105">
        <f t="shared" si="43"/>
        <v>65170.59</v>
      </c>
      <c r="K98" s="95"/>
    </row>
    <row r="99" spans="1:11" ht="12.75">
      <c r="A99" s="103" t="s">
        <v>119</v>
      </c>
      <c r="B99" s="105">
        <v>0</v>
      </c>
      <c r="C99" s="105">
        <v>0</v>
      </c>
      <c r="D99" s="105">
        <v>0</v>
      </c>
      <c r="E99" s="105">
        <v>0</v>
      </c>
      <c r="F99" s="105">
        <v>0</v>
      </c>
      <c r="G99" s="126">
        <f t="shared" si="41"/>
        <v>0</v>
      </c>
      <c r="H99" s="126">
        <f t="shared" si="42"/>
        <v>0</v>
      </c>
      <c r="I99" s="105">
        <f t="shared" si="43"/>
        <v>0</v>
      </c>
      <c r="K99" s="95"/>
    </row>
    <row r="100" spans="1:11" ht="12.75">
      <c r="A100" s="103" t="s">
        <v>120</v>
      </c>
      <c r="B100" s="105">
        <v>0</v>
      </c>
      <c r="C100" s="105">
        <v>127637.909999999</v>
      </c>
      <c r="D100" s="105">
        <v>0</v>
      </c>
      <c r="E100" s="105">
        <v>0</v>
      </c>
      <c r="F100" s="105">
        <v>0</v>
      </c>
      <c r="G100" s="126">
        <f t="shared" si="41"/>
        <v>0</v>
      </c>
      <c r="H100" s="126">
        <f t="shared" si="42"/>
        <v>127637.909999999</v>
      </c>
      <c r="I100" s="105">
        <f t="shared" si="43"/>
        <v>127637.909999999</v>
      </c>
      <c r="K100" s="95"/>
    </row>
    <row r="101" spans="1:11" ht="12.75">
      <c r="A101" s="103" t="s">
        <v>121</v>
      </c>
      <c r="B101" s="105">
        <v>0</v>
      </c>
      <c r="C101" s="105">
        <v>0</v>
      </c>
      <c r="D101" s="105">
        <v>0</v>
      </c>
      <c r="E101" s="105">
        <v>0</v>
      </c>
      <c r="F101" s="105">
        <v>0</v>
      </c>
      <c r="G101" s="126">
        <f t="shared" si="41"/>
        <v>0</v>
      </c>
      <c r="H101" s="126">
        <f t="shared" si="42"/>
        <v>0</v>
      </c>
      <c r="I101" s="105">
        <f t="shared" si="43"/>
        <v>0</v>
      </c>
      <c r="K101" s="95"/>
    </row>
    <row r="102" spans="1:11" ht="12.75">
      <c r="A102" s="103" t="s">
        <v>122</v>
      </c>
      <c r="B102" s="105">
        <v>0</v>
      </c>
      <c r="C102" s="105">
        <v>0</v>
      </c>
      <c r="D102" s="105">
        <v>0</v>
      </c>
      <c r="E102" s="105">
        <v>0</v>
      </c>
      <c r="F102" s="105">
        <v>0</v>
      </c>
      <c r="G102" s="126">
        <f t="shared" si="41"/>
        <v>0</v>
      </c>
      <c r="H102" s="126">
        <f t="shared" si="42"/>
        <v>0</v>
      </c>
      <c r="I102" s="105">
        <f t="shared" si="43"/>
        <v>0</v>
      </c>
      <c r="K102" s="95"/>
    </row>
    <row r="103" spans="1:11" ht="12.75">
      <c r="A103" s="103" t="s">
        <v>123</v>
      </c>
      <c r="B103" s="105">
        <v>0</v>
      </c>
      <c r="C103" s="105">
        <v>0</v>
      </c>
      <c r="D103" s="105">
        <v>0</v>
      </c>
      <c r="E103" s="105">
        <v>0</v>
      </c>
      <c r="F103" s="105">
        <v>0</v>
      </c>
      <c r="G103" s="126">
        <f t="shared" si="41"/>
        <v>0</v>
      </c>
      <c r="H103" s="126">
        <f t="shared" si="42"/>
        <v>0</v>
      </c>
      <c r="I103" s="105">
        <f t="shared" si="43"/>
        <v>0</v>
      </c>
      <c r="K103" s="95"/>
    </row>
    <row r="104" spans="1:11" ht="12.75">
      <c r="A104" s="103" t="s">
        <v>124</v>
      </c>
      <c r="B104" s="105">
        <v>0</v>
      </c>
      <c r="C104" s="105">
        <v>0</v>
      </c>
      <c r="D104" s="105">
        <v>0</v>
      </c>
      <c r="E104" s="105">
        <v>0</v>
      </c>
      <c r="F104" s="105">
        <v>0</v>
      </c>
      <c r="G104" s="126">
        <f t="shared" si="41"/>
        <v>0</v>
      </c>
      <c r="H104" s="126">
        <f t="shared" si="42"/>
        <v>0</v>
      </c>
      <c r="I104" s="105">
        <f t="shared" si="43"/>
        <v>0</v>
      </c>
      <c r="K104" s="95"/>
    </row>
    <row r="105" spans="1:11" ht="12.75">
      <c r="A105" s="103" t="s">
        <v>125</v>
      </c>
      <c r="B105" s="105">
        <v>0</v>
      </c>
      <c r="C105" s="105">
        <v>0</v>
      </c>
      <c r="D105" s="105">
        <v>0</v>
      </c>
      <c r="E105" s="105">
        <v>0</v>
      </c>
      <c r="F105" s="105">
        <v>0</v>
      </c>
      <c r="G105" s="126">
        <f t="shared" si="41"/>
        <v>0</v>
      </c>
      <c r="H105" s="126">
        <f t="shared" si="42"/>
        <v>0</v>
      </c>
      <c r="I105" s="105">
        <f t="shared" si="43"/>
        <v>0</v>
      </c>
      <c r="K105" s="95"/>
    </row>
    <row r="106" spans="1:11" ht="12.75">
      <c r="A106" s="103" t="s">
        <v>404</v>
      </c>
      <c r="B106" s="105">
        <v>0</v>
      </c>
      <c r="C106" s="105">
        <v>2027891.8699999901</v>
      </c>
      <c r="D106" s="105">
        <v>0</v>
      </c>
      <c r="E106" s="105">
        <v>0</v>
      </c>
      <c r="F106" s="105">
        <v>0</v>
      </c>
      <c r="G106" s="126">
        <f t="shared" si="41"/>
        <v>0</v>
      </c>
      <c r="H106" s="126">
        <f t="shared" si="42"/>
        <v>2027891.8699999901</v>
      </c>
      <c r="I106" s="105">
        <f t="shared" si="43"/>
        <v>2027891.8699999901</v>
      </c>
      <c r="K106" s="95"/>
    </row>
    <row r="107" spans="1:11" ht="12.75">
      <c r="A107" s="103" t="s">
        <v>126</v>
      </c>
      <c r="B107" s="105">
        <v>0</v>
      </c>
      <c r="C107" s="105">
        <v>-71856.09</v>
      </c>
      <c r="D107" s="105">
        <v>0</v>
      </c>
      <c r="E107" s="105">
        <v>0</v>
      </c>
      <c r="F107" s="105">
        <v>0</v>
      </c>
      <c r="G107" s="126">
        <f t="shared" si="41"/>
        <v>0</v>
      </c>
      <c r="H107" s="126">
        <f t="shared" si="42"/>
        <v>-71856.09</v>
      </c>
      <c r="I107" s="105">
        <f t="shared" si="43"/>
        <v>-71856.09</v>
      </c>
      <c r="K107" s="95"/>
    </row>
    <row r="108" spans="1:11" ht="12.75">
      <c r="A108" s="103" t="s">
        <v>127</v>
      </c>
      <c r="B108" s="105">
        <v>0</v>
      </c>
      <c r="C108" s="105">
        <v>430908.62</v>
      </c>
      <c r="D108" s="105">
        <v>0</v>
      </c>
      <c r="E108" s="105">
        <v>0</v>
      </c>
      <c r="F108" s="105">
        <v>0</v>
      </c>
      <c r="G108" s="126">
        <f t="shared" si="41"/>
        <v>0</v>
      </c>
      <c r="H108" s="126">
        <f t="shared" si="42"/>
        <v>430908.62</v>
      </c>
      <c r="I108" s="105">
        <f t="shared" si="43"/>
        <v>430908.62</v>
      </c>
      <c r="K108" s="95"/>
    </row>
    <row r="109" spans="1:11" ht="12.75">
      <c r="A109" s="103" t="s">
        <v>128</v>
      </c>
      <c r="B109" s="105">
        <v>0</v>
      </c>
      <c r="C109" s="105">
        <v>160636.51999999999</v>
      </c>
      <c r="D109" s="105">
        <v>0</v>
      </c>
      <c r="E109" s="105">
        <v>0</v>
      </c>
      <c r="F109" s="105">
        <v>0</v>
      </c>
      <c r="G109" s="126">
        <f t="shared" si="41"/>
        <v>0</v>
      </c>
      <c r="H109" s="126">
        <f t="shared" si="42"/>
        <v>160636.51999999999</v>
      </c>
      <c r="I109" s="105">
        <f t="shared" si="43"/>
        <v>160636.51999999999</v>
      </c>
      <c r="K109" s="95"/>
    </row>
    <row r="110" spans="1:11" ht="12.75">
      <c r="A110" s="103" t="s">
        <v>129</v>
      </c>
      <c r="B110" s="105">
        <v>0</v>
      </c>
      <c r="C110" s="105">
        <v>0</v>
      </c>
      <c r="D110" s="105">
        <v>0</v>
      </c>
      <c r="E110" s="105">
        <v>0</v>
      </c>
      <c r="F110" s="105">
        <v>0</v>
      </c>
      <c r="G110" s="126">
        <f t="shared" si="41"/>
        <v>0</v>
      </c>
      <c r="H110" s="126">
        <f t="shared" si="42"/>
        <v>0</v>
      </c>
      <c r="I110" s="105">
        <f t="shared" si="43"/>
        <v>0</v>
      </c>
      <c r="K110" s="95"/>
    </row>
    <row r="111" spans="1:11" ht="12.75">
      <c r="A111" s="103" t="s">
        <v>130</v>
      </c>
      <c r="B111" s="105">
        <v>0</v>
      </c>
      <c r="C111" s="105">
        <v>26316.719999999899</v>
      </c>
      <c r="D111" s="105">
        <v>0</v>
      </c>
      <c r="E111" s="105">
        <v>0</v>
      </c>
      <c r="F111" s="105">
        <v>0</v>
      </c>
      <c r="G111" s="126">
        <f t="shared" si="41"/>
        <v>0</v>
      </c>
      <c r="H111" s="126">
        <f t="shared" si="42"/>
        <v>26316.719999999899</v>
      </c>
      <c r="I111" s="105">
        <f t="shared" si="43"/>
        <v>26316.719999999899</v>
      </c>
      <c r="K111" s="95"/>
    </row>
    <row r="112" spans="1:11" ht="12.75">
      <c r="A112" s="103" t="s">
        <v>131</v>
      </c>
      <c r="B112" s="105">
        <v>0</v>
      </c>
      <c r="C112" s="105">
        <v>8893.01</v>
      </c>
      <c r="D112" s="105">
        <v>0</v>
      </c>
      <c r="E112" s="105">
        <v>0</v>
      </c>
      <c r="F112" s="105">
        <v>0</v>
      </c>
      <c r="G112" s="126">
        <f t="shared" si="41"/>
        <v>0</v>
      </c>
      <c r="H112" s="126">
        <f t="shared" si="42"/>
        <v>8893.01</v>
      </c>
      <c r="I112" s="105">
        <f t="shared" si="43"/>
        <v>8893.01</v>
      </c>
      <c r="K112" s="95"/>
    </row>
    <row r="113" spans="1:11" ht="12.75">
      <c r="A113" s="103" t="s">
        <v>132</v>
      </c>
      <c r="B113" s="105">
        <v>0</v>
      </c>
      <c r="C113" s="105">
        <v>260543.57</v>
      </c>
      <c r="D113" s="105">
        <v>0</v>
      </c>
      <c r="E113" s="105">
        <v>0</v>
      </c>
      <c r="F113" s="105">
        <v>0</v>
      </c>
      <c r="G113" s="126">
        <f t="shared" si="41"/>
        <v>0</v>
      </c>
      <c r="H113" s="126">
        <f t="shared" si="42"/>
        <v>260543.57</v>
      </c>
      <c r="I113" s="105">
        <f t="shared" si="43"/>
        <v>260543.57</v>
      </c>
      <c r="K113" s="95"/>
    </row>
    <row r="114" spans="1:11" ht="12.75">
      <c r="A114" s="103" t="s">
        <v>133</v>
      </c>
      <c r="B114" s="105">
        <v>0</v>
      </c>
      <c r="C114" s="105">
        <v>33041.49</v>
      </c>
      <c r="D114" s="105">
        <v>0</v>
      </c>
      <c r="E114" s="105">
        <v>0</v>
      </c>
      <c r="F114" s="105">
        <v>0</v>
      </c>
      <c r="G114" s="126">
        <f t="shared" si="41"/>
        <v>0</v>
      </c>
      <c r="H114" s="126">
        <f t="shared" si="42"/>
        <v>33041.49</v>
      </c>
      <c r="I114" s="105">
        <f t="shared" si="43"/>
        <v>33041.49</v>
      </c>
      <c r="K114" s="95"/>
    </row>
    <row r="115" spans="1:11" ht="12.75">
      <c r="A115" s="103" t="s">
        <v>134</v>
      </c>
      <c r="B115" s="105">
        <v>0</v>
      </c>
      <c r="C115" s="105">
        <v>14447.71</v>
      </c>
      <c r="D115" s="105">
        <v>0</v>
      </c>
      <c r="E115" s="105">
        <v>0</v>
      </c>
      <c r="F115" s="105">
        <v>0</v>
      </c>
      <c r="G115" s="126">
        <f t="shared" si="41"/>
        <v>0</v>
      </c>
      <c r="H115" s="126">
        <f t="shared" si="42"/>
        <v>14447.71</v>
      </c>
      <c r="I115" s="105">
        <f t="shared" si="43"/>
        <v>14447.71</v>
      </c>
      <c r="K115" s="95"/>
    </row>
    <row r="116" spans="1:11" ht="12.75">
      <c r="A116" s="103" t="s">
        <v>135</v>
      </c>
      <c r="B116" s="105">
        <v>0</v>
      </c>
      <c r="C116" s="105">
        <v>0</v>
      </c>
      <c r="D116" s="105">
        <v>0</v>
      </c>
      <c r="E116" s="105">
        <v>0</v>
      </c>
      <c r="F116" s="105">
        <v>0</v>
      </c>
      <c r="G116" s="126">
        <f t="shared" si="41"/>
        <v>0</v>
      </c>
      <c r="H116" s="126">
        <f t="shared" si="42"/>
        <v>0</v>
      </c>
      <c r="I116" s="105">
        <f t="shared" si="43"/>
        <v>0</v>
      </c>
      <c r="K116" s="95"/>
    </row>
    <row r="117" spans="1:11" ht="12.75">
      <c r="A117" s="103" t="s">
        <v>136</v>
      </c>
      <c r="B117" s="105">
        <v>0</v>
      </c>
      <c r="C117" s="105">
        <v>0</v>
      </c>
      <c r="D117" s="105">
        <v>0</v>
      </c>
      <c r="E117" s="105">
        <v>0</v>
      </c>
      <c r="F117" s="105">
        <v>0</v>
      </c>
      <c r="G117" s="126">
        <f t="shared" si="41"/>
        <v>0</v>
      </c>
      <c r="H117" s="126">
        <f t="shared" si="42"/>
        <v>0</v>
      </c>
      <c r="I117" s="105">
        <f t="shared" si="43"/>
        <v>0</v>
      </c>
      <c r="K117" s="95"/>
    </row>
    <row r="118" spans="1:11" ht="12.75">
      <c r="A118" s="103" t="s">
        <v>137</v>
      </c>
      <c r="B118" s="105">
        <v>0</v>
      </c>
      <c r="C118" s="105">
        <v>112276.069999999</v>
      </c>
      <c r="D118" s="105">
        <v>0</v>
      </c>
      <c r="E118" s="105">
        <v>0</v>
      </c>
      <c r="F118" s="105">
        <v>0</v>
      </c>
      <c r="G118" s="126">
        <f t="shared" si="41"/>
        <v>0</v>
      </c>
      <c r="H118" s="126">
        <f t="shared" si="42"/>
        <v>112276.069999999</v>
      </c>
      <c r="I118" s="105">
        <f t="shared" si="43"/>
        <v>112276.069999999</v>
      </c>
      <c r="K118" s="95"/>
    </row>
    <row r="119" spans="1:11" ht="12.75">
      <c r="A119" s="103" t="s">
        <v>138</v>
      </c>
      <c r="B119" s="105">
        <v>0</v>
      </c>
      <c r="C119" s="105">
        <v>20971.169999999998</v>
      </c>
      <c r="D119" s="105">
        <v>0</v>
      </c>
      <c r="E119" s="105">
        <v>0</v>
      </c>
      <c r="F119" s="105">
        <v>0</v>
      </c>
      <c r="G119" s="126">
        <f t="shared" si="41"/>
        <v>0</v>
      </c>
      <c r="H119" s="126">
        <f t="shared" si="42"/>
        <v>20971.169999999998</v>
      </c>
      <c r="I119" s="105">
        <f t="shared" si="43"/>
        <v>20971.169999999998</v>
      </c>
      <c r="K119" s="95"/>
    </row>
    <row r="120" spans="1:11" ht="12.75">
      <c r="A120" s="103" t="s">
        <v>139</v>
      </c>
      <c r="B120" s="105">
        <v>0</v>
      </c>
      <c r="C120" s="105">
        <v>0</v>
      </c>
      <c r="D120" s="105">
        <v>0</v>
      </c>
      <c r="E120" s="105">
        <v>0</v>
      </c>
      <c r="F120" s="105">
        <v>0</v>
      </c>
      <c r="G120" s="126">
        <f t="shared" si="41"/>
        <v>0</v>
      </c>
      <c r="H120" s="126">
        <f t="shared" si="42"/>
        <v>0</v>
      </c>
      <c r="I120" s="105">
        <f t="shared" si="43"/>
        <v>0</v>
      </c>
      <c r="K120" s="95"/>
    </row>
    <row r="121" spans="1:11" ht="12.75">
      <c r="A121" s="103" t="s">
        <v>140</v>
      </c>
      <c r="B121" s="105">
        <v>0</v>
      </c>
      <c r="C121" s="105">
        <v>138723.29999999999</v>
      </c>
      <c r="D121" s="105">
        <v>0</v>
      </c>
      <c r="E121" s="105">
        <v>0</v>
      </c>
      <c r="F121" s="105">
        <v>0</v>
      </c>
      <c r="G121" s="126">
        <f t="shared" si="41"/>
        <v>0</v>
      </c>
      <c r="H121" s="126">
        <f t="shared" si="42"/>
        <v>138723.29999999999</v>
      </c>
      <c r="I121" s="105">
        <f t="shared" si="43"/>
        <v>138723.29999999999</v>
      </c>
      <c r="K121" s="95"/>
    </row>
    <row r="122" spans="1:11" ht="12.75">
      <c r="A122" s="103" t="s">
        <v>141</v>
      </c>
      <c r="B122" s="105">
        <v>0</v>
      </c>
      <c r="C122" s="105">
        <v>38083.769999999997</v>
      </c>
      <c r="D122" s="105">
        <v>0</v>
      </c>
      <c r="E122" s="105">
        <v>0</v>
      </c>
      <c r="F122" s="105">
        <v>0</v>
      </c>
      <c r="G122" s="126">
        <f t="shared" si="41"/>
        <v>0</v>
      </c>
      <c r="H122" s="126">
        <f t="shared" si="42"/>
        <v>38083.769999999997</v>
      </c>
      <c r="I122" s="105">
        <f t="shared" si="43"/>
        <v>38083.769999999997</v>
      </c>
      <c r="K122" s="95"/>
    </row>
    <row r="123" spans="1:11" ht="12.75">
      <c r="A123" s="103" t="s">
        <v>142</v>
      </c>
      <c r="B123" s="105">
        <v>0</v>
      </c>
      <c r="C123" s="105">
        <v>786901.74</v>
      </c>
      <c r="D123" s="105">
        <v>0</v>
      </c>
      <c r="E123" s="105">
        <v>0</v>
      </c>
      <c r="F123" s="105">
        <v>0</v>
      </c>
      <c r="G123" s="126">
        <f t="shared" si="41"/>
        <v>0</v>
      </c>
      <c r="H123" s="126">
        <f t="shared" si="42"/>
        <v>786901.74</v>
      </c>
      <c r="I123" s="105">
        <f t="shared" si="43"/>
        <v>786901.74</v>
      </c>
      <c r="K123" s="95"/>
    </row>
    <row r="124" spans="1:11" ht="12.75">
      <c r="A124" s="103" t="s">
        <v>143</v>
      </c>
      <c r="B124" s="105">
        <v>0</v>
      </c>
      <c r="C124" s="105">
        <v>15140.24</v>
      </c>
      <c r="D124" s="105">
        <v>0</v>
      </c>
      <c r="E124" s="105">
        <v>0</v>
      </c>
      <c r="F124" s="105">
        <v>0</v>
      </c>
      <c r="G124" s="126">
        <f t="shared" si="41"/>
        <v>0</v>
      </c>
      <c r="H124" s="126">
        <f t="shared" si="42"/>
        <v>15140.24</v>
      </c>
      <c r="I124" s="105">
        <f t="shared" si="43"/>
        <v>15140.24</v>
      </c>
      <c r="K124" s="95"/>
    </row>
    <row r="125" spans="1:11" ht="12.75">
      <c r="A125" s="103" t="s">
        <v>144</v>
      </c>
      <c r="B125" s="105">
        <v>0</v>
      </c>
      <c r="C125" s="105">
        <v>244742.27</v>
      </c>
      <c r="D125" s="105">
        <v>0</v>
      </c>
      <c r="E125" s="105">
        <v>0</v>
      </c>
      <c r="F125" s="105">
        <v>0</v>
      </c>
      <c r="G125" s="126">
        <f t="shared" si="41"/>
        <v>0</v>
      </c>
      <c r="H125" s="126">
        <f t="shared" si="42"/>
        <v>244742.27</v>
      </c>
      <c r="I125" s="105">
        <f t="shared" si="43"/>
        <v>244742.27</v>
      </c>
      <c r="K125" s="95"/>
    </row>
    <row r="126" spans="1:11" ht="12.75">
      <c r="A126" s="103" t="s">
        <v>145</v>
      </c>
      <c r="B126" s="105">
        <v>0</v>
      </c>
      <c r="C126" s="105">
        <v>0</v>
      </c>
      <c r="D126" s="105">
        <v>0</v>
      </c>
      <c r="E126" s="105">
        <v>0</v>
      </c>
      <c r="F126" s="105">
        <v>0</v>
      </c>
      <c r="G126" s="126">
        <f t="shared" si="41"/>
        <v>0</v>
      </c>
      <c r="H126" s="126">
        <f t="shared" si="42"/>
        <v>0</v>
      </c>
      <c r="I126" s="105">
        <f t="shared" si="43"/>
        <v>0</v>
      </c>
      <c r="K126" s="95"/>
    </row>
    <row r="127" spans="1:11" ht="12.75">
      <c r="A127" s="103" t="s">
        <v>146</v>
      </c>
      <c r="B127" s="105">
        <v>0</v>
      </c>
      <c r="C127" s="105">
        <v>88940.98</v>
      </c>
      <c r="D127" s="105">
        <v>0</v>
      </c>
      <c r="E127" s="105">
        <v>0</v>
      </c>
      <c r="F127" s="105">
        <v>0</v>
      </c>
      <c r="G127" s="126">
        <f t="shared" si="41"/>
        <v>0</v>
      </c>
      <c r="H127" s="126">
        <f t="shared" si="42"/>
        <v>88940.98</v>
      </c>
      <c r="I127" s="105">
        <f t="shared" si="43"/>
        <v>88940.98</v>
      </c>
      <c r="K127" s="95"/>
    </row>
    <row r="128" spans="1:11" ht="12.75">
      <c r="A128" s="103" t="s">
        <v>147</v>
      </c>
      <c r="B128" s="105">
        <v>0</v>
      </c>
      <c r="C128" s="105">
        <v>18746.7399999999</v>
      </c>
      <c r="D128" s="105">
        <v>0</v>
      </c>
      <c r="E128" s="105">
        <v>0</v>
      </c>
      <c r="F128" s="105">
        <v>0</v>
      </c>
      <c r="G128" s="126">
        <f t="shared" si="41"/>
        <v>0</v>
      </c>
      <c r="H128" s="126">
        <f t="shared" si="42"/>
        <v>18746.7399999999</v>
      </c>
      <c r="I128" s="105">
        <f t="shared" si="43"/>
        <v>18746.7399999999</v>
      </c>
      <c r="K128" s="95"/>
    </row>
    <row r="129" spans="1:11" ht="12.75">
      <c r="A129" s="103" t="s">
        <v>148</v>
      </c>
      <c r="B129" s="105">
        <v>0</v>
      </c>
      <c r="C129" s="105">
        <v>681215.30999999901</v>
      </c>
      <c r="D129" s="105">
        <v>0</v>
      </c>
      <c r="E129" s="105">
        <v>0</v>
      </c>
      <c r="F129" s="105">
        <v>0</v>
      </c>
      <c r="G129" s="126">
        <f t="shared" si="41"/>
        <v>0</v>
      </c>
      <c r="H129" s="126">
        <f t="shared" si="42"/>
        <v>681215.30999999901</v>
      </c>
      <c r="I129" s="105">
        <f t="shared" si="43"/>
        <v>681215.30999999901</v>
      </c>
      <c r="K129" s="95"/>
    </row>
    <row r="130" spans="1:11" ht="12.75">
      <c r="A130" s="103" t="s">
        <v>149</v>
      </c>
      <c r="B130" s="105">
        <v>0</v>
      </c>
      <c r="C130" s="105">
        <v>0</v>
      </c>
      <c r="D130" s="105">
        <v>0</v>
      </c>
      <c r="E130" s="105">
        <v>0</v>
      </c>
      <c r="F130" s="105">
        <v>0</v>
      </c>
      <c r="G130" s="126">
        <f t="shared" si="41"/>
        <v>0</v>
      </c>
      <c r="H130" s="126">
        <f t="shared" si="42"/>
        <v>0</v>
      </c>
      <c r="I130" s="105">
        <f t="shared" si="43"/>
        <v>0</v>
      </c>
      <c r="K130" s="95"/>
    </row>
    <row r="131" spans="1:11" ht="12.75">
      <c r="A131" s="103" t="s">
        <v>150</v>
      </c>
      <c r="B131" s="105">
        <v>0</v>
      </c>
      <c r="C131" s="105">
        <v>0</v>
      </c>
      <c r="D131" s="105">
        <v>0</v>
      </c>
      <c r="E131" s="105">
        <v>0</v>
      </c>
      <c r="F131" s="105">
        <v>0</v>
      </c>
      <c r="G131" s="126">
        <f t="shared" si="41"/>
        <v>0</v>
      </c>
      <c r="H131" s="126">
        <f t="shared" si="42"/>
        <v>0</v>
      </c>
      <c r="I131" s="105">
        <f t="shared" si="43"/>
        <v>0</v>
      </c>
      <c r="K131" s="95"/>
    </row>
    <row r="132" spans="1:11" ht="12.75">
      <c r="A132" s="103" t="s">
        <v>151</v>
      </c>
      <c r="B132" s="105">
        <v>0</v>
      </c>
      <c r="C132" s="105">
        <v>0</v>
      </c>
      <c r="D132" s="105">
        <v>0</v>
      </c>
      <c r="E132" s="105">
        <v>0</v>
      </c>
      <c r="F132" s="105">
        <v>0</v>
      </c>
      <c r="G132" s="126">
        <f t="shared" si="41"/>
        <v>0</v>
      </c>
      <c r="H132" s="126">
        <f t="shared" si="42"/>
        <v>0</v>
      </c>
      <c r="I132" s="105">
        <f t="shared" si="43"/>
        <v>0</v>
      </c>
      <c r="K132" s="95"/>
    </row>
    <row r="133" spans="1:11" ht="12.75">
      <c r="A133" s="103" t="s">
        <v>152</v>
      </c>
      <c r="B133" s="105">
        <v>0</v>
      </c>
      <c r="C133" s="105">
        <v>0</v>
      </c>
      <c r="D133" s="105">
        <v>0</v>
      </c>
      <c r="E133" s="105">
        <v>0</v>
      </c>
      <c r="F133" s="105">
        <v>0</v>
      </c>
      <c r="G133" s="126">
        <f t="shared" ref="G133:G135" si="44">B133+E133</f>
        <v>0</v>
      </c>
      <c r="H133" s="126">
        <f t="shared" ref="H133:H135" si="45">C133+F133</f>
        <v>0</v>
      </c>
      <c r="I133" s="105">
        <f t="shared" ref="I133:I135" si="46">SUM(G133:H133)</f>
        <v>0</v>
      </c>
      <c r="K133" s="95"/>
    </row>
    <row r="134" spans="1:11" ht="12.75">
      <c r="A134" s="103" t="s">
        <v>153</v>
      </c>
      <c r="B134" s="105">
        <v>0</v>
      </c>
      <c r="C134" s="105">
        <v>0</v>
      </c>
      <c r="D134" s="105">
        <v>0</v>
      </c>
      <c r="E134" s="105">
        <v>0</v>
      </c>
      <c r="F134" s="105">
        <v>0</v>
      </c>
      <c r="G134" s="126">
        <f t="shared" si="44"/>
        <v>0</v>
      </c>
      <c r="H134" s="126">
        <f t="shared" si="45"/>
        <v>0</v>
      </c>
      <c r="I134" s="105">
        <f t="shared" si="46"/>
        <v>0</v>
      </c>
      <c r="K134" s="95"/>
    </row>
    <row r="135" spans="1:11" ht="12.75">
      <c r="A135" s="103" t="s">
        <v>405</v>
      </c>
      <c r="B135" s="108">
        <v>0</v>
      </c>
      <c r="C135" s="108">
        <v>1034.21</v>
      </c>
      <c r="D135" s="108">
        <v>0</v>
      </c>
      <c r="E135" s="108">
        <v>0</v>
      </c>
      <c r="F135" s="108">
        <v>0</v>
      </c>
      <c r="G135" s="127">
        <f t="shared" si="44"/>
        <v>0</v>
      </c>
      <c r="H135" s="127">
        <f t="shared" si="45"/>
        <v>1034.21</v>
      </c>
      <c r="I135" s="108">
        <f t="shared" si="46"/>
        <v>1034.21</v>
      </c>
      <c r="K135" s="95"/>
    </row>
    <row r="136" spans="1:11" ht="12">
      <c r="A136" s="103" t="s">
        <v>154</v>
      </c>
      <c r="B136" s="105">
        <f>SUM(B69:B135)</f>
        <v>125620030.10999976</v>
      </c>
      <c r="C136" s="105">
        <f t="shared" ref="C136:I136" si="47">SUM(C69:C135)</f>
        <v>5165237.1299999859</v>
      </c>
      <c r="D136" s="105">
        <f t="shared" si="47"/>
        <v>0</v>
      </c>
      <c r="E136" s="105">
        <f t="shared" si="47"/>
        <v>0</v>
      </c>
      <c r="F136" s="105">
        <f t="shared" si="47"/>
        <v>0</v>
      </c>
      <c r="G136" s="105">
        <f t="shared" si="47"/>
        <v>125620030.10999976</v>
      </c>
      <c r="H136" s="105">
        <f t="shared" si="47"/>
        <v>5165237.1299999859</v>
      </c>
      <c r="I136" s="105">
        <f t="shared" si="47"/>
        <v>130785267.2399997</v>
      </c>
      <c r="K136" s="95"/>
    </row>
    <row r="137" spans="1:11" ht="15">
      <c r="A137" s="102" t="s">
        <v>155</v>
      </c>
      <c r="B137" s="107"/>
      <c r="C137" s="107"/>
      <c r="D137" s="107"/>
      <c r="E137" s="128"/>
      <c r="F137" s="128"/>
      <c r="G137" s="128"/>
      <c r="H137" s="128"/>
      <c r="I137" s="107"/>
      <c r="K137" s="95"/>
    </row>
    <row r="138" spans="1:11" ht="12.75">
      <c r="A138" s="103" t="s">
        <v>156</v>
      </c>
      <c r="B138" s="105">
        <v>1922863.44</v>
      </c>
      <c r="C138" s="105">
        <v>0</v>
      </c>
      <c r="D138" s="105">
        <v>0</v>
      </c>
      <c r="E138" s="105">
        <v>0</v>
      </c>
      <c r="F138" s="105">
        <v>0</v>
      </c>
      <c r="G138" s="126">
        <f t="shared" ref="G138:G165" si="48">B138+E138</f>
        <v>1922863.44</v>
      </c>
      <c r="H138" s="126">
        <f t="shared" ref="H138:H165" si="49">C138+F138</f>
        <v>0</v>
      </c>
      <c r="I138" s="105">
        <f t="shared" ref="I138:I165" si="50">SUM(G138:H138)</f>
        <v>1922863.44</v>
      </c>
      <c r="K138" s="95"/>
    </row>
    <row r="139" spans="1:11" ht="12.75">
      <c r="A139" s="103" t="s">
        <v>157</v>
      </c>
      <c r="B139" s="105">
        <v>0</v>
      </c>
      <c r="C139" s="105">
        <v>0</v>
      </c>
      <c r="D139" s="105">
        <v>0</v>
      </c>
      <c r="E139" s="105">
        <v>0</v>
      </c>
      <c r="F139" s="105">
        <v>0</v>
      </c>
      <c r="G139" s="126">
        <f t="shared" si="48"/>
        <v>0</v>
      </c>
      <c r="H139" s="126">
        <f t="shared" si="49"/>
        <v>0</v>
      </c>
      <c r="I139" s="105">
        <f t="shared" si="50"/>
        <v>0</v>
      </c>
      <c r="K139" s="95"/>
    </row>
    <row r="140" spans="1:11" ht="12.75">
      <c r="A140" s="103" t="s">
        <v>158</v>
      </c>
      <c r="B140" s="105">
        <v>105604.63</v>
      </c>
      <c r="C140" s="105">
        <v>0</v>
      </c>
      <c r="D140" s="105">
        <v>0</v>
      </c>
      <c r="E140" s="105">
        <v>0</v>
      </c>
      <c r="F140" s="105">
        <v>0</v>
      </c>
      <c r="G140" s="126">
        <f t="shared" si="48"/>
        <v>105604.63</v>
      </c>
      <c r="H140" s="126">
        <f t="shared" si="49"/>
        <v>0</v>
      </c>
      <c r="I140" s="105">
        <f t="shared" si="50"/>
        <v>105604.63</v>
      </c>
      <c r="K140" s="95"/>
    </row>
    <row r="141" spans="1:11" ht="12.75">
      <c r="A141" s="103" t="s">
        <v>159</v>
      </c>
      <c r="B141" s="105">
        <v>1374621.80999999</v>
      </c>
      <c r="C141" s="105">
        <v>0</v>
      </c>
      <c r="D141" s="105">
        <v>0</v>
      </c>
      <c r="E141" s="105">
        <v>0</v>
      </c>
      <c r="F141" s="105">
        <v>0</v>
      </c>
      <c r="G141" s="126">
        <f t="shared" si="48"/>
        <v>1374621.80999999</v>
      </c>
      <c r="H141" s="126">
        <f t="shared" si="49"/>
        <v>0</v>
      </c>
      <c r="I141" s="105">
        <f t="shared" si="50"/>
        <v>1374621.80999999</v>
      </c>
      <c r="K141" s="95"/>
    </row>
    <row r="142" spans="1:11" ht="12.75">
      <c r="A142" s="103" t="s">
        <v>160</v>
      </c>
      <c r="B142" s="105">
        <v>398296.99</v>
      </c>
      <c r="C142" s="105">
        <v>0</v>
      </c>
      <c r="D142" s="105">
        <v>0</v>
      </c>
      <c r="E142" s="105">
        <v>0</v>
      </c>
      <c r="F142" s="105">
        <v>0</v>
      </c>
      <c r="G142" s="126">
        <f t="shared" si="48"/>
        <v>398296.99</v>
      </c>
      <c r="H142" s="126">
        <f t="shared" si="49"/>
        <v>0</v>
      </c>
      <c r="I142" s="105">
        <f t="shared" si="50"/>
        <v>398296.99</v>
      </c>
      <c r="K142" s="95"/>
    </row>
    <row r="143" spans="1:11" ht="12.75">
      <c r="A143" s="103" t="s">
        <v>161</v>
      </c>
      <c r="B143" s="105">
        <v>2396616.96</v>
      </c>
      <c r="C143" s="105">
        <v>0</v>
      </c>
      <c r="D143" s="105">
        <v>0</v>
      </c>
      <c r="E143" s="105">
        <v>0</v>
      </c>
      <c r="F143" s="105">
        <v>0</v>
      </c>
      <c r="G143" s="126">
        <f t="shared" si="48"/>
        <v>2396616.96</v>
      </c>
      <c r="H143" s="126">
        <f t="shared" si="49"/>
        <v>0</v>
      </c>
      <c r="I143" s="105">
        <f t="shared" si="50"/>
        <v>2396616.96</v>
      </c>
      <c r="K143" s="95"/>
    </row>
    <row r="144" spans="1:11" ht="12.75">
      <c r="A144" s="103" t="s">
        <v>162</v>
      </c>
      <c r="B144" s="105">
        <v>-58375.27</v>
      </c>
      <c r="C144" s="105">
        <v>0</v>
      </c>
      <c r="D144" s="105">
        <v>0</v>
      </c>
      <c r="E144" s="105">
        <v>0</v>
      </c>
      <c r="F144" s="105">
        <v>0</v>
      </c>
      <c r="G144" s="126">
        <f t="shared" si="48"/>
        <v>-58375.27</v>
      </c>
      <c r="H144" s="126">
        <f t="shared" si="49"/>
        <v>0</v>
      </c>
      <c r="I144" s="105">
        <f t="shared" si="50"/>
        <v>-58375.27</v>
      </c>
      <c r="K144" s="95"/>
    </row>
    <row r="145" spans="1:11" ht="12.75">
      <c r="A145" s="103" t="s">
        <v>163</v>
      </c>
      <c r="B145" s="105">
        <v>2067243.65</v>
      </c>
      <c r="C145" s="105">
        <v>0</v>
      </c>
      <c r="D145" s="105">
        <v>0</v>
      </c>
      <c r="E145" s="105">
        <v>0</v>
      </c>
      <c r="F145" s="105">
        <v>0</v>
      </c>
      <c r="G145" s="126">
        <f t="shared" si="48"/>
        <v>2067243.65</v>
      </c>
      <c r="H145" s="126">
        <f t="shared" si="49"/>
        <v>0</v>
      </c>
      <c r="I145" s="105">
        <f t="shared" si="50"/>
        <v>2067243.65</v>
      </c>
      <c r="K145" s="95"/>
    </row>
    <row r="146" spans="1:11" ht="12.75">
      <c r="A146" s="103" t="s">
        <v>164</v>
      </c>
      <c r="B146" s="105">
        <v>150264.18</v>
      </c>
      <c r="C146" s="105">
        <v>0</v>
      </c>
      <c r="D146" s="105">
        <v>0</v>
      </c>
      <c r="E146" s="105">
        <v>0</v>
      </c>
      <c r="F146" s="105">
        <v>0</v>
      </c>
      <c r="G146" s="126">
        <f t="shared" si="48"/>
        <v>150264.18</v>
      </c>
      <c r="H146" s="126">
        <f t="shared" si="49"/>
        <v>0</v>
      </c>
      <c r="I146" s="105">
        <f t="shared" si="50"/>
        <v>150264.18</v>
      </c>
      <c r="K146" s="95"/>
    </row>
    <row r="147" spans="1:11" ht="12.75">
      <c r="A147" s="103" t="s">
        <v>165</v>
      </c>
      <c r="B147" s="105">
        <v>1020713.07</v>
      </c>
      <c r="C147" s="105">
        <v>0</v>
      </c>
      <c r="D147" s="105">
        <v>0</v>
      </c>
      <c r="E147" s="105">
        <v>0</v>
      </c>
      <c r="F147" s="105">
        <v>0</v>
      </c>
      <c r="G147" s="126">
        <f t="shared" si="48"/>
        <v>1020713.07</v>
      </c>
      <c r="H147" s="126">
        <f t="shared" si="49"/>
        <v>0</v>
      </c>
      <c r="I147" s="105">
        <f t="shared" si="50"/>
        <v>1020713.07</v>
      </c>
      <c r="K147" s="95"/>
    </row>
    <row r="148" spans="1:11" ht="12.75">
      <c r="A148" s="103" t="s">
        <v>166</v>
      </c>
      <c r="B148" s="105">
        <v>611953.73999999894</v>
      </c>
      <c r="C148" s="105">
        <v>0</v>
      </c>
      <c r="D148" s="105">
        <v>0</v>
      </c>
      <c r="E148" s="105">
        <v>0</v>
      </c>
      <c r="F148" s="105">
        <v>0</v>
      </c>
      <c r="G148" s="126">
        <f t="shared" si="48"/>
        <v>611953.73999999894</v>
      </c>
      <c r="H148" s="126">
        <f t="shared" si="49"/>
        <v>0</v>
      </c>
      <c r="I148" s="105">
        <f t="shared" si="50"/>
        <v>611953.73999999894</v>
      </c>
      <c r="K148" s="95"/>
    </row>
    <row r="149" spans="1:11" ht="12.75">
      <c r="A149" s="103" t="s">
        <v>167</v>
      </c>
      <c r="B149" s="105">
        <v>2081501.82</v>
      </c>
      <c r="C149" s="105">
        <v>0</v>
      </c>
      <c r="D149" s="105">
        <v>0</v>
      </c>
      <c r="E149" s="105">
        <v>0</v>
      </c>
      <c r="F149" s="105">
        <v>0</v>
      </c>
      <c r="G149" s="126">
        <f t="shared" si="48"/>
        <v>2081501.82</v>
      </c>
      <c r="H149" s="126">
        <f t="shared" si="49"/>
        <v>0</v>
      </c>
      <c r="I149" s="105">
        <f t="shared" si="50"/>
        <v>2081501.82</v>
      </c>
      <c r="K149" s="95"/>
    </row>
    <row r="150" spans="1:11" ht="12.75">
      <c r="A150" s="103" t="s">
        <v>168</v>
      </c>
      <c r="B150" s="105">
        <v>175798.93</v>
      </c>
      <c r="C150" s="105">
        <v>0</v>
      </c>
      <c r="D150" s="105">
        <v>0</v>
      </c>
      <c r="E150" s="105">
        <v>0</v>
      </c>
      <c r="F150" s="105">
        <v>0</v>
      </c>
      <c r="G150" s="126">
        <f t="shared" si="48"/>
        <v>175798.93</v>
      </c>
      <c r="H150" s="126">
        <f t="shared" si="49"/>
        <v>0</v>
      </c>
      <c r="I150" s="105">
        <f t="shared" si="50"/>
        <v>175798.93</v>
      </c>
      <c r="K150" s="95"/>
    </row>
    <row r="151" spans="1:11" ht="12.75">
      <c r="A151" s="103" t="s">
        <v>169</v>
      </c>
      <c r="B151" s="105">
        <v>72246.259999999995</v>
      </c>
      <c r="C151" s="105">
        <v>0</v>
      </c>
      <c r="D151" s="105">
        <v>0</v>
      </c>
      <c r="E151" s="105">
        <v>0</v>
      </c>
      <c r="F151" s="105">
        <v>0</v>
      </c>
      <c r="G151" s="126">
        <f t="shared" si="48"/>
        <v>72246.259999999995</v>
      </c>
      <c r="H151" s="126">
        <f t="shared" si="49"/>
        <v>0</v>
      </c>
      <c r="I151" s="105">
        <f t="shared" si="50"/>
        <v>72246.259999999995</v>
      </c>
      <c r="K151" s="95"/>
    </row>
    <row r="152" spans="1:11" ht="12.75">
      <c r="A152" s="103" t="s">
        <v>170</v>
      </c>
      <c r="B152" s="105">
        <v>1455.74999999999</v>
      </c>
      <c r="C152" s="105">
        <v>0</v>
      </c>
      <c r="D152" s="105">
        <v>0</v>
      </c>
      <c r="E152" s="105">
        <v>0</v>
      </c>
      <c r="F152" s="105">
        <v>0</v>
      </c>
      <c r="G152" s="126">
        <f t="shared" si="48"/>
        <v>1455.74999999999</v>
      </c>
      <c r="H152" s="126">
        <f t="shared" si="49"/>
        <v>0</v>
      </c>
      <c r="I152" s="105">
        <f t="shared" si="50"/>
        <v>1455.74999999999</v>
      </c>
      <c r="K152" s="95"/>
    </row>
    <row r="153" spans="1:11" ht="12.75">
      <c r="A153" s="103" t="s">
        <v>171</v>
      </c>
      <c r="B153" s="105">
        <v>0</v>
      </c>
      <c r="C153" s="105">
        <v>0</v>
      </c>
      <c r="D153" s="105">
        <v>0</v>
      </c>
      <c r="E153" s="105">
        <v>0</v>
      </c>
      <c r="F153" s="105">
        <v>0</v>
      </c>
      <c r="G153" s="126">
        <f t="shared" si="48"/>
        <v>0</v>
      </c>
      <c r="H153" s="126">
        <f t="shared" si="49"/>
        <v>0</v>
      </c>
      <c r="I153" s="105">
        <f t="shared" si="50"/>
        <v>0</v>
      </c>
      <c r="K153" s="95"/>
    </row>
    <row r="154" spans="1:11" ht="12.75">
      <c r="A154" s="103" t="s">
        <v>172</v>
      </c>
      <c r="B154" s="105">
        <v>128075.86999999901</v>
      </c>
      <c r="C154" s="105">
        <v>0</v>
      </c>
      <c r="D154" s="105">
        <v>0</v>
      </c>
      <c r="E154" s="105">
        <v>0</v>
      </c>
      <c r="F154" s="105">
        <v>0</v>
      </c>
      <c r="G154" s="126">
        <f t="shared" si="48"/>
        <v>128075.86999999901</v>
      </c>
      <c r="H154" s="126">
        <f t="shared" si="49"/>
        <v>0</v>
      </c>
      <c r="I154" s="105">
        <f t="shared" si="50"/>
        <v>128075.86999999901</v>
      </c>
      <c r="K154" s="95"/>
    </row>
    <row r="155" spans="1:11" ht="12.75">
      <c r="A155" s="103" t="s">
        <v>173</v>
      </c>
      <c r="B155" s="105">
        <v>2207454.4799999902</v>
      </c>
      <c r="C155" s="105">
        <v>0</v>
      </c>
      <c r="D155" s="105">
        <v>0</v>
      </c>
      <c r="E155" s="105">
        <v>0</v>
      </c>
      <c r="F155" s="105">
        <v>0</v>
      </c>
      <c r="G155" s="126">
        <f t="shared" si="48"/>
        <v>2207454.4799999902</v>
      </c>
      <c r="H155" s="126">
        <f t="shared" si="49"/>
        <v>0</v>
      </c>
      <c r="I155" s="105">
        <f t="shared" si="50"/>
        <v>2207454.4799999902</v>
      </c>
      <c r="K155" s="95"/>
    </row>
    <row r="156" spans="1:11" ht="12.75">
      <c r="A156" s="103" t="s">
        <v>174</v>
      </c>
      <c r="B156" s="105">
        <v>6944336.1900000004</v>
      </c>
      <c r="C156" s="105">
        <v>0</v>
      </c>
      <c r="D156" s="105">
        <v>0</v>
      </c>
      <c r="E156" s="105">
        <v>0</v>
      </c>
      <c r="F156" s="105">
        <v>0</v>
      </c>
      <c r="G156" s="126">
        <f t="shared" si="48"/>
        <v>6944336.1900000004</v>
      </c>
      <c r="H156" s="126">
        <f t="shared" si="49"/>
        <v>0</v>
      </c>
      <c r="I156" s="105">
        <f t="shared" si="50"/>
        <v>6944336.1900000004</v>
      </c>
      <c r="K156" s="95"/>
    </row>
    <row r="157" spans="1:11" ht="12.75">
      <c r="A157" s="103" t="s">
        <v>175</v>
      </c>
      <c r="B157" s="105">
        <v>11179.87</v>
      </c>
      <c r="C157" s="105">
        <v>0</v>
      </c>
      <c r="D157" s="105">
        <v>0</v>
      </c>
      <c r="E157" s="105">
        <v>0</v>
      </c>
      <c r="F157" s="105">
        <v>0</v>
      </c>
      <c r="G157" s="126">
        <f t="shared" si="48"/>
        <v>11179.87</v>
      </c>
      <c r="H157" s="126">
        <f t="shared" si="49"/>
        <v>0</v>
      </c>
      <c r="I157" s="105">
        <f t="shared" si="50"/>
        <v>11179.87</v>
      </c>
      <c r="K157" s="95"/>
    </row>
    <row r="158" spans="1:11" ht="12.75">
      <c r="A158" s="103" t="s">
        <v>406</v>
      </c>
      <c r="B158" s="105">
        <v>179824.69</v>
      </c>
      <c r="C158" s="105">
        <v>0</v>
      </c>
      <c r="D158" s="105">
        <v>0</v>
      </c>
      <c r="E158" s="105">
        <v>0</v>
      </c>
      <c r="F158" s="105">
        <v>0</v>
      </c>
      <c r="G158" s="126">
        <f t="shared" si="48"/>
        <v>179824.69</v>
      </c>
      <c r="H158" s="126">
        <f t="shared" si="49"/>
        <v>0</v>
      </c>
      <c r="I158" s="105">
        <f t="shared" si="50"/>
        <v>179824.69</v>
      </c>
      <c r="K158" s="95"/>
    </row>
    <row r="159" spans="1:11" ht="12.75">
      <c r="A159" s="103" t="s">
        <v>176</v>
      </c>
      <c r="B159" s="105">
        <v>0</v>
      </c>
      <c r="C159" s="105">
        <v>0</v>
      </c>
      <c r="D159" s="105">
        <v>0</v>
      </c>
      <c r="E159" s="105">
        <v>0</v>
      </c>
      <c r="F159" s="105">
        <v>0</v>
      </c>
      <c r="G159" s="126">
        <f t="shared" si="48"/>
        <v>0</v>
      </c>
      <c r="H159" s="126">
        <f t="shared" si="49"/>
        <v>0</v>
      </c>
      <c r="I159" s="105">
        <f t="shared" si="50"/>
        <v>0</v>
      </c>
      <c r="K159" s="95"/>
    </row>
    <row r="160" spans="1:11" ht="12.75">
      <c r="A160" s="103" t="s">
        <v>177</v>
      </c>
      <c r="B160" s="105">
        <v>0</v>
      </c>
      <c r="C160" s="105">
        <v>0</v>
      </c>
      <c r="D160" s="105">
        <v>0</v>
      </c>
      <c r="E160" s="105">
        <v>0</v>
      </c>
      <c r="F160" s="105">
        <v>0</v>
      </c>
      <c r="G160" s="126">
        <f t="shared" si="48"/>
        <v>0</v>
      </c>
      <c r="H160" s="126">
        <f t="shared" si="49"/>
        <v>0</v>
      </c>
      <c r="I160" s="105">
        <f t="shared" si="50"/>
        <v>0</v>
      </c>
      <c r="K160" s="95"/>
    </row>
    <row r="161" spans="1:11" ht="12.75">
      <c r="A161" s="103" t="s">
        <v>178</v>
      </c>
      <c r="B161" s="105">
        <v>0</v>
      </c>
      <c r="C161" s="105">
        <v>0</v>
      </c>
      <c r="D161" s="105">
        <v>0</v>
      </c>
      <c r="E161" s="105">
        <v>0</v>
      </c>
      <c r="F161" s="105">
        <v>0</v>
      </c>
      <c r="G161" s="126">
        <f t="shared" si="48"/>
        <v>0</v>
      </c>
      <c r="H161" s="126">
        <f t="shared" si="49"/>
        <v>0</v>
      </c>
      <c r="I161" s="105">
        <f t="shared" si="50"/>
        <v>0</v>
      </c>
      <c r="K161" s="95"/>
    </row>
    <row r="162" spans="1:11" ht="12.75">
      <c r="A162" s="103" t="s">
        <v>179</v>
      </c>
      <c r="B162" s="105">
        <v>0</v>
      </c>
      <c r="C162" s="105">
        <v>0</v>
      </c>
      <c r="D162" s="105">
        <v>0</v>
      </c>
      <c r="E162" s="105">
        <v>0</v>
      </c>
      <c r="F162" s="105">
        <v>0</v>
      </c>
      <c r="G162" s="126">
        <f t="shared" si="48"/>
        <v>0</v>
      </c>
      <c r="H162" s="126">
        <f t="shared" si="49"/>
        <v>0</v>
      </c>
      <c r="I162" s="105">
        <f t="shared" si="50"/>
        <v>0</v>
      </c>
      <c r="K162" s="95"/>
    </row>
    <row r="163" spans="1:11" ht="12.75">
      <c r="A163" s="103" t="s">
        <v>180</v>
      </c>
      <c r="B163" s="105">
        <v>0</v>
      </c>
      <c r="C163" s="105">
        <v>0</v>
      </c>
      <c r="D163" s="105">
        <v>0</v>
      </c>
      <c r="E163" s="105">
        <v>0</v>
      </c>
      <c r="F163" s="105">
        <v>0</v>
      </c>
      <c r="G163" s="126">
        <f t="shared" si="48"/>
        <v>0</v>
      </c>
      <c r="H163" s="126">
        <f t="shared" si="49"/>
        <v>0</v>
      </c>
      <c r="I163" s="105">
        <f t="shared" si="50"/>
        <v>0</v>
      </c>
      <c r="K163" s="95"/>
    </row>
    <row r="164" spans="1:11" ht="12.75">
      <c r="A164" s="103" t="s">
        <v>181</v>
      </c>
      <c r="B164" s="105">
        <v>0</v>
      </c>
      <c r="C164" s="105">
        <v>0</v>
      </c>
      <c r="D164" s="105">
        <v>0</v>
      </c>
      <c r="E164" s="105">
        <v>0</v>
      </c>
      <c r="F164" s="105">
        <v>0</v>
      </c>
      <c r="G164" s="126">
        <f t="shared" si="48"/>
        <v>0</v>
      </c>
      <c r="H164" s="126">
        <f t="shared" si="49"/>
        <v>0</v>
      </c>
      <c r="I164" s="105">
        <f t="shared" si="50"/>
        <v>0</v>
      </c>
      <c r="K164" s="95"/>
    </row>
    <row r="165" spans="1:11" ht="12.75">
      <c r="A165" s="103" t="s">
        <v>182</v>
      </c>
      <c r="B165" s="108">
        <v>0</v>
      </c>
      <c r="C165" s="108">
        <v>0</v>
      </c>
      <c r="D165" s="108">
        <v>0</v>
      </c>
      <c r="E165" s="108">
        <v>0</v>
      </c>
      <c r="F165" s="108">
        <v>0</v>
      </c>
      <c r="G165" s="127">
        <f t="shared" si="48"/>
        <v>0</v>
      </c>
      <c r="H165" s="127">
        <f t="shared" si="49"/>
        <v>0</v>
      </c>
      <c r="I165" s="108">
        <f t="shared" si="50"/>
        <v>0</v>
      </c>
      <c r="K165" s="95"/>
    </row>
    <row r="166" spans="1:11" ht="12">
      <c r="A166" s="103" t="s">
        <v>183</v>
      </c>
      <c r="B166" s="105">
        <f>SUM(B138:B165)</f>
        <v>21791677.05999998</v>
      </c>
      <c r="C166" s="105">
        <f t="shared" ref="C166:I166" si="51">SUM(C138:C165)</f>
        <v>0</v>
      </c>
      <c r="D166" s="105">
        <f t="shared" si="51"/>
        <v>0</v>
      </c>
      <c r="E166" s="105">
        <f t="shared" si="51"/>
        <v>0</v>
      </c>
      <c r="F166" s="105">
        <f t="shared" si="51"/>
        <v>0</v>
      </c>
      <c r="G166" s="105">
        <f t="shared" si="51"/>
        <v>21791677.05999998</v>
      </c>
      <c r="H166" s="105">
        <f t="shared" si="51"/>
        <v>0</v>
      </c>
      <c r="I166" s="105">
        <f t="shared" si="51"/>
        <v>21791677.05999998</v>
      </c>
      <c r="K166" s="95"/>
    </row>
    <row r="167" spans="1:11" ht="15">
      <c r="A167" s="102" t="s">
        <v>184</v>
      </c>
      <c r="B167" s="107"/>
      <c r="C167" s="107"/>
      <c r="D167" s="107"/>
      <c r="E167" s="128"/>
      <c r="F167" s="128"/>
      <c r="G167" s="128"/>
      <c r="H167" s="128"/>
      <c r="I167" s="107"/>
      <c r="K167" s="95"/>
    </row>
    <row r="168" spans="1:11" ht="12.75">
      <c r="A168" s="103" t="s">
        <v>185</v>
      </c>
      <c r="B168" s="105">
        <v>-6787758.04</v>
      </c>
      <c r="C168" s="105">
        <v>0</v>
      </c>
      <c r="D168" s="105">
        <v>0</v>
      </c>
      <c r="E168" s="105">
        <v>0</v>
      </c>
      <c r="F168" s="105">
        <v>0</v>
      </c>
      <c r="G168" s="126">
        <f t="shared" ref="G168:G203" si="52">B168+E168</f>
        <v>-6787758.04</v>
      </c>
      <c r="H168" s="126">
        <f t="shared" ref="H168:H203" si="53">C168+F168</f>
        <v>0</v>
      </c>
      <c r="I168" s="105">
        <f t="shared" ref="I168:I203" si="54">SUM(G168:H168)</f>
        <v>-6787758.04</v>
      </c>
      <c r="K168" s="95"/>
    </row>
    <row r="169" spans="1:11" ht="12.75">
      <c r="A169" s="103" t="s">
        <v>186</v>
      </c>
      <c r="B169" s="105">
        <v>2167749.81</v>
      </c>
      <c r="C169" s="105">
        <v>0</v>
      </c>
      <c r="D169" s="105">
        <v>0</v>
      </c>
      <c r="E169" s="105">
        <v>0</v>
      </c>
      <c r="F169" s="105">
        <v>0</v>
      </c>
      <c r="G169" s="126">
        <f t="shared" si="52"/>
        <v>2167749.81</v>
      </c>
      <c r="H169" s="126">
        <f t="shared" si="53"/>
        <v>0</v>
      </c>
      <c r="I169" s="105">
        <f t="shared" si="54"/>
        <v>2167749.81</v>
      </c>
      <c r="K169" s="95"/>
    </row>
    <row r="170" spans="1:11" ht="12.75">
      <c r="A170" s="103" t="s">
        <v>187</v>
      </c>
      <c r="B170" s="105">
        <v>1407340.79</v>
      </c>
      <c r="C170" s="105">
        <v>0</v>
      </c>
      <c r="D170" s="105">
        <v>0</v>
      </c>
      <c r="E170" s="105">
        <v>0</v>
      </c>
      <c r="F170" s="105">
        <v>0</v>
      </c>
      <c r="G170" s="126">
        <f t="shared" si="52"/>
        <v>1407340.79</v>
      </c>
      <c r="H170" s="126">
        <f t="shared" si="53"/>
        <v>0</v>
      </c>
      <c r="I170" s="105">
        <f t="shared" si="54"/>
        <v>1407340.79</v>
      </c>
      <c r="K170" s="95"/>
    </row>
    <row r="171" spans="1:11" ht="12.75">
      <c r="A171" s="103" t="s">
        <v>188</v>
      </c>
      <c r="B171" s="105">
        <v>2510832.2699999898</v>
      </c>
      <c r="C171" s="105">
        <v>0</v>
      </c>
      <c r="D171" s="105">
        <v>0</v>
      </c>
      <c r="E171" s="105">
        <v>0</v>
      </c>
      <c r="F171" s="105">
        <v>0</v>
      </c>
      <c r="G171" s="126">
        <f t="shared" si="52"/>
        <v>2510832.2699999898</v>
      </c>
      <c r="H171" s="126">
        <f t="shared" si="53"/>
        <v>0</v>
      </c>
      <c r="I171" s="105">
        <f t="shared" si="54"/>
        <v>2510832.2699999898</v>
      </c>
      <c r="K171" s="95"/>
    </row>
    <row r="172" spans="1:11" ht="12.75">
      <c r="A172" s="103" t="s">
        <v>189</v>
      </c>
      <c r="B172" s="105">
        <v>5743291.3799999896</v>
      </c>
      <c r="C172" s="105">
        <v>0</v>
      </c>
      <c r="D172" s="105">
        <v>0</v>
      </c>
      <c r="E172" s="105">
        <v>0</v>
      </c>
      <c r="F172" s="105">
        <v>0</v>
      </c>
      <c r="G172" s="126">
        <f t="shared" si="52"/>
        <v>5743291.3799999896</v>
      </c>
      <c r="H172" s="126">
        <f t="shared" si="53"/>
        <v>0</v>
      </c>
      <c r="I172" s="105">
        <f t="shared" si="54"/>
        <v>5743291.3799999896</v>
      </c>
      <c r="K172" s="95"/>
    </row>
    <row r="173" spans="1:11" ht="12.75">
      <c r="A173" s="103" t="s">
        <v>190</v>
      </c>
      <c r="B173" s="105">
        <v>126233.61</v>
      </c>
      <c r="C173" s="105">
        <v>0</v>
      </c>
      <c r="D173" s="105">
        <v>0</v>
      </c>
      <c r="E173" s="105">
        <v>0</v>
      </c>
      <c r="F173" s="105">
        <v>0</v>
      </c>
      <c r="G173" s="126">
        <f t="shared" si="52"/>
        <v>126233.61</v>
      </c>
      <c r="H173" s="126">
        <f t="shared" si="53"/>
        <v>0</v>
      </c>
      <c r="I173" s="105">
        <f t="shared" si="54"/>
        <v>126233.61</v>
      </c>
      <c r="K173" s="95"/>
    </row>
    <row r="174" spans="1:11" ht="12.75">
      <c r="A174" s="103" t="s">
        <v>191</v>
      </c>
      <c r="B174" s="105">
        <v>746867.64</v>
      </c>
      <c r="C174" s="105">
        <v>0</v>
      </c>
      <c r="D174" s="105">
        <v>0</v>
      </c>
      <c r="E174" s="105">
        <v>0</v>
      </c>
      <c r="F174" s="105">
        <v>0</v>
      </c>
      <c r="G174" s="126">
        <f t="shared" si="52"/>
        <v>746867.64</v>
      </c>
      <c r="H174" s="126">
        <f t="shared" si="53"/>
        <v>0</v>
      </c>
      <c r="I174" s="105">
        <f t="shared" si="54"/>
        <v>746867.64</v>
      </c>
      <c r="K174" s="95"/>
    </row>
    <row r="175" spans="1:11" ht="12.75">
      <c r="A175" s="103" t="s">
        <v>192</v>
      </c>
      <c r="B175" s="105">
        <v>3191426.4299999899</v>
      </c>
      <c r="C175" s="105">
        <v>0</v>
      </c>
      <c r="D175" s="105">
        <v>0</v>
      </c>
      <c r="E175" s="105">
        <v>0</v>
      </c>
      <c r="F175" s="105">
        <v>0</v>
      </c>
      <c r="G175" s="126">
        <f t="shared" si="52"/>
        <v>3191426.4299999899</v>
      </c>
      <c r="H175" s="126">
        <f t="shared" si="53"/>
        <v>0</v>
      </c>
      <c r="I175" s="105">
        <f t="shared" si="54"/>
        <v>3191426.4299999899</v>
      </c>
      <c r="K175" s="95"/>
    </row>
    <row r="176" spans="1:11" ht="12.75">
      <c r="A176" s="103" t="s">
        <v>193</v>
      </c>
      <c r="B176" s="105">
        <v>15639743.4599999</v>
      </c>
      <c r="C176" s="105">
        <v>0</v>
      </c>
      <c r="D176" s="105">
        <v>0</v>
      </c>
      <c r="E176" s="105">
        <v>0</v>
      </c>
      <c r="F176" s="105">
        <v>0</v>
      </c>
      <c r="G176" s="126">
        <f t="shared" si="52"/>
        <v>15639743.4599999</v>
      </c>
      <c r="H176" s="126">
        <f t="shared" si="53"/>
        <v>0</v>
      </c>
      <c r="I176" s="105">
        <f t="shared" si="54"/>
        <v>15639743.4599999</v>
      </c>
      <c r="K176" s="95"/>
    </row>
    <row r="177" spans="1:11" ht="12.75">
      <c r="A177" s="103" t="s">
        <v>194</v>
      </c>
      <c r="B177" s="105">
        <v>1165596.76</v>
      </c>
      <c r="C177" s="105">
        <v>0</v>
      </c>
      <c r="D177" s="105">
        <v>0</v>
      </c>
      <c r="E177" s="105">
        <v>0</v>
      </c>
      <c r="F177" s="105">
        <v>0</v>
      </c>
      <c r="G177" s="126">
        <f t="shared" si="52"/>
        <v>1165596.76</v>
      </c>
      <c r="H177" s="126">
        <f t="shared" si="53"/>
        <v>0</v>
      </c>
      <c r="I177" s="105">
        <f t="shared" si="54"/>
        <v>1165596.76</v>
      </c>
      <c r="K177" s="95"/>
    </row>
    <row r="178" spans="1:11" ht="12.75">
      <c r="A178" s="103" t="s">
        <v>195</v>
      </c>
      <c r="B178" s="105">
        <v>463214.799999999</v>
      </c>
      <c r="C178" s="105">
        <v>0</v>
      </c>
      <c r="D178" s="105">
        <v>0</v>
      </c>
      <c r="E178" s="105">
        <v>0</v>
      </c>
      <c r="F178" s="105">
        <v>0</v>
      </c>
      <c r="G178" s="126">
        <f t="shared" si="52"/>
        <v>463214.799999999</v>
      </c>
      <c r="H178" s="126">
        <f t="shared" si="53"/>
        <v>0</v>
      </c>
      <c r="I178" s="105">
        <f t="shared" si="54"/>
        <v>463214.799999999</v>
      </c>
      <c r="K178" s="95"/>
    </row>
    <row r="179" spans="1:11" ht="12.75">
      <c r="A179" s="103" t="s">
        <v>196</v>
      </c>
      <c r="B179" s="105">
        <v>-4.9500000000000401</v>
      </c>
      <c r="C179" s="105">
        <v>0</v>
      </c>
      <c r="D179" s="105">
        <v>0</v>
      </c>
      <c r="E179" s="105">
        <v>0</v>
      </c>
      <c r="F179" s="105">
        <v>0</v>
      </c>
      <c r="G179" s="126">
        <f t="shared" si="52"/>
        <v>-4.9500000000000401</v>
      </c>
      <c r="H179" s="126">
        <f t="shared" si="53"/>
        <v>0</v>
      </c>
      <c r="I179" s="105">
        <f t="shared" si="54"/>
        <v>-4.9500000000000401</v>
      </c>
      <c r="K179" s="95"/>
    </row>
    <row r="180" spans="1:11" ht="12.75">
      <c r="A180" s="103" t="s">
        <v>197</v>
      </c>
      <c r="B180" s="105">
        <v>1537473.48</v>
      </c>
      <c r="C180" s="105">
        <v>0</v>
      </c>
      <c r="D180" s="105">
        <v>0</v>
      </c>
      <c r="E180" s="105">
        <v>0</v>
      </c>
      <c r="F180" s="105">
        <v>0</v>
      </c>
      <c r="G180" s="126">
        <f t="shared" si="52"/>
        <v>1537473.48</v>
      </c>
      <c r="H180" s="126">
        <f t="shared" si="53"/>
        <v>0</v>
      </c>
      <c r="I180" s="105">
        <f t="shared" si="54"/>
        <v>1537473.48</v>
      </c>
      <c r="K180" s="95"/>
    </row>
    <row r="181" spans="1:11" ht="12.75">
      <c r="A181" s="103" t="s">
        <v>198</v>
      </c>
      <c r="B181" s="105">
        <v>34688072.509999901</v>
      </c>
      <c r="C181" s="105">
        <v>0</v>
      </c>
      <c r="D181" s="105">
        <v>0</v>
      </c>
      <c r="E181" s="105">
        <v>0</v>
      </c>
      <c r="F181" s="105">
        <v>0</v>
      </c>
      <c r="G181" s="126">
        <f t="shared" si="52"/>
        <v>34688072.509999901</v>
      </c>
      <c r="H181" s="126">
        <f t="shared" si="53"/>
        <v>0</v>
      </c>
      <c r="I181" s="105">
        <f t="shared" si="54"/>
        <v>34688072.509999901</v>
      </c>
      <c r="K181" s="95"/>
    </row>
    <row r="182" spans="1:11" ht="12.75">
      <c r="A182" s="103" t="s">
        <v>199</v>
      </c>
      <c r="B182" s="105">
        <v>13886410.0599999</v>
      </c>
      <c r="C182" s="105">
        <v>0</v>
      </c>
      <c r="D182" s="105">
        <v>0</v>
      </c>
      <c r="E182" s="105">
        <v>0</v>
      </c>
      <c r="F182" s="105">
        <v>0</v>
      </c>
      <c r="G182" s="126">
        <f t="shared" si="52"/>
        <v>13886410.0599999</v>
      </c>
      <c r="H182" s="126">
        <f t="shared" si="53"/>
        <v>0</v>
      </c>
      <c r="I182" s="105">
        <f t="shared" si="54"/>
        <v>13886410.0599999</v>
      </c>
      <c r="K182" s="95"/>
    </row>
    <row r="183" spans="1:11" ht="12.75">
      <c r="A183" s="103" t="s">
        <v>200</v>
      </c>
      <c r="B183" s="105">
        <v>164992.25</v>
      </c>
      <c r="C183" s="105">
        <v>0</v>
      </c>
      <c r="D183" s="105">
        <v>0</v>
      </c>
      <c r="E183" s="105">
        <v>0</v>
      </c>
      <c r="F183" s="105">
        <v>0</v>
      </c>
      <c r="G183" s="126">
        <f t="shared" si="52"/>
        <v>164992.25</v>
      </c>
      <c r="H183" s="126">
        <f t="shared" si="53"/>
        <v>0</v>
      </c>
      <c r="I183" s="105">
        <f t="shared" si="54"/>
        <v>164992.25</v>
      </c>
      <c r="K183" s="95"/>
    </row>
    <row r="184" spans="1:11" ht="12.75">
      <c r="A184" s="103" t="s">
        <v>201</v>
      </c>
      <c r="B184" s="105">
        <v>1946915.97</v>
      </c>
      <c r="C184" s="105">
        <v>0</v>
      </c>
      <c r="D184" s="105">
        <v>0</v>
      </c>
      <c r="E184" s="105">
        <v>0</v>
      </c>
      <c r="F184" s="105">
        <v>0</v>
      </c>
      <c r="G184" s="126">
        <f t="shared" si="52"/>
        <v>1946915.97</v>
      </c>
      <c r="H184" s="126">
        <f t="shared" si="53"/>
        <v>0</v>
      </c>
      <c r="I184" s="105">
        <f t="shared" si="54"/>
        <v>1946915.97</v>
      </c>
      <c r="K184" s="95"/>
    </row>
    <row r="185" spans="1:11" ht="12.75">
      <c r="A185" s="103" t="s">
        <v>202</v>
      </c>
      <c r="B185" s="105">
        <v>466342.47</v>
      </c>
      <c r="C185" s="105">
        <v>0</v>
      </c>
      <c r="D185" s="105">
        <v>0</v>
      </c>
      <c r="E185" s="105">
        <v>0</v>
      </c>
      <c r="F185" s="105">
        <v>0</v>
      </c>
      <c r="G185" s="126">
        <f t="shared" si="52"/>
        <v>466342.47</v>
      </c>
      <c r="H185" s="126">
        <f t="shared" si="53"/>
        <v>0</v>
      </c>
      <c r="I185" s="105">
        <f t="shared" si="54"/>
        <v>466342.47</v>
      </c>
      <c r="K185" s="95"/>
    </row>
    <row r="186" spans="1:11" ht="12.75">
      <c r="A186" s="103" t="s">
        <v>203</v>
      </c>
      <c r="B186" s="105">
        <v>0</v>
      </c>
      <c r="C186" s="105">
        <v>0</v>
      </c>
      <c r="D186" s="105">
        <v>0</v>
      </c>
      <c r="E186" s="105">
        <v>0</v>
      </c>
      <c r="F186" s="105">
        <v>0</v>
      </c>
      <c r="G186" s="126">
        <f t="shared" si="52"/>
        <v>0</v>
      </c>
      <c r="H186" s="126">
        <f t="shared" si="53"/>
        <v>0</v>
      </c>
      <c r="I186" s="105">
        <f t="shared" si="54"/>
        <v>0</v>
      </c>
      <c r="K186" s="95"/>
    </row>
    <row r="187" spans="1:11" ht="12.75">
      <c r="A187" s="103" t="s">
        <v>204</v>
      </c>
      <c r="B187" s="105">
        <v>0</v>
      </c>
      <c r="C187" s="105">
        <v>2299902.81</v>
      </c>
      <c r="D187" s="105">
        <v>0</v>
      </c>
      <c r="E187" s="105">
        <v>0</v>
      </c>
      <c r="F187" s="105">
        <v>0</v>
      </c>
      <c r="G187" s="126">
        <f t="shared" si="52"/>
        <v>0</v>
      </c>
      <c r="H187" s="126">
        <f t="shared" si="53"/>
        <v>2299902.81</v>
      </c>
      <c r="I187" s="105">
        <f t="shared" si="54"/>
        <v>2299902.81</v>
      </c>
      <c r="K187" s="95"/>
    </row>
    <row r="188" spans="1:11" ht="12.75">
      <c r="A188" s="103" t="s">
        <v>205</v>
      </c>
      <c r="B188" s="105">
        <v>0</v>
      </c>
      <c r="C188" s="105">
        <v>259623.02</v>
      </c>
      <c r="D188" s="105">
        <v>0</v>
      </c>
      <c r="E188" s="105">
        <v>0</v>
      </c>
      <c r="F188" s="105">
        <v>0</v>
      </c>
      <c r="G188" s="126">
        <f t="shared" si="52"/>
        <v>0</v>
      </c>
      <c r="H188" s="126">
        <f t="shared" si="53"/>
        <v>259623.02</v>
      </c>
      <c r="I188" s="105">
        <f t="shared" si="54"/>
        <v>259623.02</v>
      </c>
      <c r="K188" s="95"/>
    </row>
    <row r="189" spans="1:11" ht="12.75">
      <c r="A189" s="103" t="s">
        <v>206</v>
      </c>
      <c r="B189" s="105">
        <v>0</v>
      </c>
      <c r="C189" s="105">
        <v>19961483.84</v>
      </c>
      <c r="D189" s="105">
        <v>0</v>
      </c>
      <c r="E189" s="105">
        <v>0</v>
      </c>
      <c r="F189" s="105">
        <v>0</v>
      </c>
      <c r="G189" s="126">
        <f t="shared" si="52"/>
        <v>0</v>
      </c>
      <c r="H189" s="126">
        <f t="shared" si="53"/>
        <v>19961483.84</v>
      </c>
      <c r="I189" s="105">
        <f t="shared" si="54"/>
        <v>19961483.84</v>
      </c>
      <c r="K189" s="95"/>
    </row>
    <row r="190" spans="1:11" ht="12.75">
      <c r="A190" s="103" t="s">
        <v>207</v>
      </c>
      <c r="B190" s="105">
        <v>0</v>
      </c>
      <c r="C190" s="105">
        <v>1387457.98999999</v>
      </c>
      <c r="D190" s="105">
        <v>0</v>
      </c>
      <c r="E190" s="105">
        <v>0</v>
      </c>
      <c r="F190" s="105">
        <v>0</v>
      </c>
      <c r="G190" s="126">
        <f t="shared" si="52"/>
        <v>0</v>
      </c>
      <c r="H190" s="126">
        <f t="shared" si="53"/>
        <v>1387457.98999999</v>
      </c>
      <c r="I190" s="105">
        <f t="shared" si="54"/>
        <v>1387457.98999999</v>
      </c>
      <c r="K190" s="95"/>
    </row>
    <row r="191" spans="1:11" ht="12.75">
      <c r="A191" s="103" t="s">
        <v>208</v>
      </c>
      <c r="B191" s="105">
        <v>0</v>
      </c>
      <c r="C191" s="105">
        <v>395796.19</v>
      </c>
      <c r="D191" s="105">
        <v>0</v>
      </c>
      <c r="E191" s="105">
        <v>0</v>
      </c>
      <c r="F191" s="105">
        <v>0</v>
      </c>
      <c r="G191" s="126">
        <f t="shared" si="52"/>
        <v>0</v>
      </c>
      <c r="H191" s="126">
        <f t="shared" si="53"/>
        <v>395796.19</v>
      </c>
      <c r="I191" s="105">
        <f t="shared" si="54"/>
        <v>395796.19</v>
      </c>
      <c r="K191" s="95"/>
    </row>
    <row r="192" spans="1:11" ht="12.75">
      <c r="A192" s="103" t="s">
        <v>209</v>
      </c>
      <c r="B192" s="105">
        <v>0</v>
      </c>
      <c r="C192" s="105">
        <v>2995197.05</v>
      </c>
      <c r="D192" s="105">
        <v>0</v>
      </c>
      <c r="E192" s="105">
        <v>0</v>
      </c>
      <c r="F192" s="105">
        <v>0</v>
      </c>
      <c r="G192" s="126">
        <f t="shared" si="52"/>
        <v>0</v>
      </c>
      <c r="H192" s="126">
        <f t="shared" si="53"/>
        <v>2995197.05</v>
      </c>
      <c r="I192" s="105">
        <f t="shared" si="54"/>
        <v>2995197.05</v>
      </c>
      <c r="K192" s="95"/>
    </row>
    <row r="193" spans="1:11" ht="12.75">
      <c r="A193" s="103" t="s">
        <v>210</v>
      </c>
      <c r="B193" s="105">
        <v>0</v>
      </c>
      <c r="C193" s="105">
        <v>3580949.49</v>
      </c>
      <c r="D193" s="105">
        <v>0</v>
      </c>
      <c r="E193" s="105">
        <v>0</v>
      </c>
      <c r="F193" s="105">
        <v>0</v>
      </c>
      <c r="G193" s="126">
        <f t="shared" si="52"/>
        <v>0</v>
      </c>
      <c r="H193" s="126">
        <f t="shared" si="53"/>
        <v>3580949.49</v>
      </c>
      <c r="I193" s="105">
        <f t="shared" si="54"/>
        <v>3580949.49</v>
      </c>
      <c r="K193" s="95"/>
    </row>
    <row r="194" spans="1:11" ht="12.75">
      <c r="A194" s="103" t="s">
        <v>211</v>
      </c>
      <c r="B194" s="105">
        <v>0</v>
      </c>
      <c r="C194" s="105">
        <v>14933970.1599999</v>
      </c>
      <c r="D194" s="105">
        <v>0</v>
      </c>
      <c r="E194" s="105">
        <v>0</v>
      </c>
      <c r="F194" s="105">
        <v>0</v>
      </c>
      <c r="G194" s="126">
        <f t="shared" si="52"/>
        <v>0</v>
      </c>
      <c r="H194" s="126">
        <f t="shared" si="53"/>
        <v>14933970.1599999</v>
      </c>
      <c r="I194" s="105">
        <f t="shared" si="54"/>
        <v>14933970.1599999</v>
      </c>
      <c r="K194" s="95"/>
    </row>
    <row r="195" spans="1:11" ht="12.75">
      <c r="A195" s="103" t="s">
        <v>212</v>
      </c>
      <c r="B195" s="105">
        <v>0</v>
      </c>
      <c r="C195" s="105">
        <v>290551.21000000002</v>
      </c>
      <c r="D195" s="105">
        <v>0</v>
      </c>
      <c r="E195" s="105">
        <v>0</v>
      </c>
      <c r="F195" s="105">
        <v>0</v>
      </c>
      <c r="G195" s="126">
        <f t="shared" si="52"/>
        <v>0</v>
      </c>
      <c r="H195" s="126">
        <f t="shared" si="53"/>
        <v>290551.21000000002</v>
      </c>
      <c r="I195" s="105">
        <f t="shared" si="54"/>
        <v>290551.21000000002</v>
      </c>
      <c r="K195" s="95"/>
    </row>
    <row r="196" spans="1:11" ht="12.75">
      <c r="A196" s="103" t="s">
        <v>407</v>
      </c>
      <c r="B196" s="105">
        <v>0</v>
      </c>
      <c r="C196" s="105">
        <v>272041.18</v>
      </c>
      <c r="D196" s="105">
        <v>0</v>
      </c>
      <c r="E196" s="105">
        <v>0</v>
      </c>
      <c r="F196" s="105">
        <v>0</v>
      </c>
      <c r="G196" s="126">
        <f t="shared" si="52"/>
        <v>0</v>
      </c>
      <c r="H196" s="126">
        <f t="shared" si="53"/>
        <v>272041.18</v>
      </c>
      <c r="I196" s="105">
        <f t="shared" si="54"/>
        <v>272041.18</v>
      </c>
      <c r="K196" s="95"/>
    </row>
    <row r="197" spans="1:11" ht="12.75">
      <c r="A197" s="103" t="s">
        <v>403</v>
      </c>
      <c r="B197" s="105">
        <v>0</v>
      </c>
      <c r="C197" s="105">
        <v>156513.64000000001</v>
      </c>
      <c r="D197" s="105">
        <v>0</v>
      </c>
      <c r="E197" s="105">
        <v>0</v>
      </c>
      <c r="F197" s="105">
        <v>0</v>
      </c>
      <c r="G197" s="126">
        <f t="shared" si="52"/>
        <v>0</v>
      </c>
      <c r="H197" s="126">
        <f t="shared" si="53"/>
        <v>156513.64000000001</v>
      </c>
      <c r="I197" s="105">
        <f t="shared" si="54"/>
        <v>156513.64000000001</v>
      </c>
      <c r="K197" s="95"/>
    </row>
    <row r="198" spans="1:11" ht="12.75">
      <c r="A198" s="103" t="s">
        <v>213</v>
      </c>
      <c r="B198" s="105">
        <v>0</v>
      </c>
      <c r="C198" s="105">
        <v>8692096.4100000001</v>
      </c>
      <c r="D198" s="105">
        <v>0</v>
      </c>
      <c r="E198" s="105">
        <v>0</v>
      </c>
      <c r="F198" s="105">
        <v>0</v>
      </c>
      <c r="G198" s="126">
        <f t="shared" si="52"/>
        <v>0</v>
      </c>
      <c r="H198" s="126">
        <f t="shared" si="53"/>
        <v>8692096.4100000001</v>
      </c>
      <c r="I198" s="105">
        <f t="shared" si="54"/>
        <v>8692096.4100000001</v>
      </c>
      <c r="K198" s="95"/>
    </row>
    <row r="199" spans="1:11" ht="12.75">
      <c r="A199" s="103" t="s">
        <v>214</v>
      </c>
      <c r="B199" s="105">
        <v>0</v>
      </c>
      <c r="C199" s="105">
        <v>925622.16</v>
      </c>
      <c r="D199" s="105">
        <v>0</v>
      </c>
      <c r="E199" s="105">
        <v>0</v>
      </c>
      <c r="F199" s="105">
        <v>0</v>
      </c>
      <c r="G199" s="126">
        <f t="shared" si="52"/>
        <v>0</v>
      </c>
      <c r="H199" s="126">
        <f t="shared" si="53"/>
        <v>925622.16</v>
      </c>
      <c r="I199" s="105">
        <f t="shared" si="54"/>
        <v>925622.16</v>
      </c>
      <c r="K199" s="95"/>
    </row>
    <row r="200" spans="1:11" ht="12.75">
      <c r="A200" s="103" t="s">
        <v>215</v>
      </c>
      <c r="B200" s="105">
        <v>0</v>
      </c>
      <c r="C200" s="105">
        <v>330506.08999999898</v>
      </c>
      <c r="D200" s="105">
        <v>0</v>
      </c>
      <c r="E200" s="105">
        <v>0</v>
      </c>
      <c r="F200" s="105">
        <v>0</v>
      </c>
      <c r="G200" s="126">
        <f t="shared" si="52"/>
        <v>0</v>
      </c>
      <c r="H200" s="126">
        <f t="shared" si="53"/>
        <v>330506.08999999898</v>
      </c>
      <c r="I200" s="105">
        <f t="shared" si="54"/>
        <v>330506.08999999898</v>
      </c>
      <c r="K200" s="95"/>
    </row>
    <row r="201" spans="1:11" ht="12.75">
      <c r="A201" s="103" t="s">
        <v>216</v>
      </c>
      <c r="B201" s="105">
        <v>0</v>
      </c>
      <c r="C201" s="105">
        <v>5669118.9900000002</v>
      </c>
      <c r="D201" s="105">
        <v>0</v>
      </c>
      <c r="E201" s="105">
        <v>0</v>
      </c>
      <c r="F201" s="105">
        <v>0</v>
      </c>
      <c r="G201" s="126">
        <f t="shared" si="52"/>
        <v>0</v>
      </c>
      <c r="H201" s="126">
        <f t="shared" si="53"/>
        <v>5669118.9900000002</v>
      </c>
      <c r="I201" s="105">
        <f t="shared" si="54"/>
        <v>5669118.9900000002</v>
      </c>
      <c r="K201" s="95"/>
    </row>
    <row r="202" spans="1:11" ht="12.75">
      <c r="A202" s="103" t="s">
        <v>217</v>
      </c>
      <c r="B202" s="105">
        <v>0</v>
      </c>
      <c r="C202" s="105">
        <v>620624.02999999898</v>
      </c>
      <c r="D202" s="105">
        <v>0</v>
      </c>
      <c r="E202" s="105">
        <v>0</v>
      </c>
      <c r="F202" s="105">
        <v>0</v>
      </c>
      <c r="G202" s="126">
        <f t="shared" si="52"/>
        <v>0</v>
      </c>
      <c r="H202" s="126">
        <f t="shared" si="53"/>
        <v>620624.02999999898</v>
      </c>
      <c r="I202" s="105">
        <f t="shared" si="54"/>
        <v>620624.02999999898</v>
      </c>
      <c r="K202" s="95"/>
    </row>
    <row r="203" spans="1:11" ht="12.75">
      <c r="A203" s="103" t="s">
        <v>218</v>
      </c>
      <c r="B203" s="108">
        <v>0</v>
      </c>
      <c r="C203" s="108">
        <v>556436.31999999995</v>
      </c>
      <c r="D203" s="108">
        <v>0</v>
      </c>
      <c r="E203" s="108">
        <v>0</v>
      </c>
      <c r="F203" s="108">
        <v>0</v>
      </c>
      <c r="G203" s="127">
        <f t="shared" si="52"/>
        <v>0</v>
      </c>
      <c r="H203" s="127">
        <f t="shared" si="53"/>
        <v>556436.31999999995</v>
      </c>
      <c r="I203" s="108">
        <f t="shared" si="54"/>
        <v>556436.31999999995</v>
      </c>
      <c r="K203" s="95"/>
    </row>
    <row r="204" spans="1:11" ht="12">
      <c r="A204" s="103" t="s">
        <v>219</v>
      </c>
      <c r="B204" s="105">
        <f>SUM(B168:B203)</f>
        <v>79064740.699999675</v>
      </c>
      <c r="C204" s="105">
        <f t="shared" ref="C204:I204" si="55">SUM(C168:C203)</f>
        <v>63327890.579999886</v>
      </c>
      <c r="D204" s="105">
        <f t="shared" si="55"/>
        <v>0</v>
      </c>
      <c r="E204" s="105">
        <f t="shared" si="55"/>
        <v>0</v>
      </c>
      <c r="F204" s="105">
        <f t="shared" si="55"/>
        <v>0</v>
      </c>
      <c r="G204" s="105">
        <f t="shared" si="55"/>
        <v>79064740.699999675</v>
      </c>
      <c r="H204" s="105">
        <f t="shared" si="55"/>
        <v>63327890.579999886</v>
      </c>
      <c r="I204" s="105">
        <f t="shared" si="55"/>
        <v>142392631.27999955</v>
      </c>
      <c r="K204" s="95"/>
    </row>
    <row r="205" spans="1:11" ht="15">
      <c r="A205" s="102" t="s">
        <v>220</v>
      </c>
      <c r="B205" s="107"/>
      <c r="C205" s="107"/>
      <c r="D205" s="107"/>
      <c r="E205" s="128"/>
      <c r="F205" s="128"/>
      <c r="G205" s="128"/>
      <c r="H205" s="128"/>
      <c r="I205" s="107"/>
      <c r="K205" s="95"/>
    </row>
    <row r="206" spans="1:11" ht="12.75">
      <c r="A206" s="103" t="s">
        <v>221</v>
      </c>
      <c r="B206" s="105">
        <v>0</v>
      </c>
      <c r="C206" s="105">
        <v>0</v>
      </c>
      <c r="D206" s="105">
        <v>231007.93</v>
      </c>
      <c r="E206" s="105">
        <f>'Common by Acct'!C9</f>
        <v>134123</v>
      </c>
      <c r="F206" s="105">
        <f>'Common by Acct'!D9</f>
        <v>96885</v>
      </c>
      <c r="G206" s="126">
        <f t="shared" ref="G206:G207" si="56">B206+E206</f>
        <v>134123</v>
      </c>
      <c r="H206" s="126">
        <f t="shared" ref="H206:H210" si="57">C206+F206</f>
        <v>96885</v>
      </c>
      <c r="I206" s="105">
        <f t="shared" ref="I206:I210" si="58">SUM(G206:H206)</f>
        <v>231008</v>
      </c>
      <c r="K206" s="95"/>
    </row>
    <row r="207" spans="1:11" ht="12.75">
      <c r="A207" s="103" t="s">
        <v>222</v>
      </c>
      <c r="B207" s="105">
        <v>10193187.460000001</v>
      </c>
      <c r="C207" s="105">
        <v>7566697.1699999999</v>
      </c>
      <c r="D207" s="105">
        <v>1186981.8899999999</v>
      </c>
      <c r="E207" s="105">
        <f>'Common by Acct'!C10</f>
        <v>740321</v>
      </c>
      <c r="F207" s="105">
        <f>'Common by Acct'!D10</f>
        <v>446661</v>
      </c>
      <c r="G207" s="126">
        <f t="shared" si="56"/>
        <v>10933508.460000001</v>
      </c>
      <c r="H207" s="126">
        <f t="shared" si="57"/>
        <v>8013358.1699999999</v>
      </c>
      <c r="I207" s="105">
        <f t="shared" si="58"/>
        <v>18946866.630000003</v>
      </c>
      <c r="K207" s="95"/>
    </row>
    <row r="208" spans="1:11" ht="12.75">
      <c r="A208" s="103" t="s">
        <v>223</v>
      </c>
      <c r="B208" s="105">
        <v>1488321.07</v>
      </c>
      <c r="C208" s="105">
        <v>1006013.4</v>
      </c>
      <c r="D208" s="105">
        <v>37613288.7999999</v>
      </c>
      <c r="E208" s="105">
        <f>'Common by Acct'!C11</f>
        <v>21838275</v>
      </c>
      <c r="F208" s="105">
        <f>'Common by Acct'!D11</f>
        <v>15775013</v>
      </c>
      <c r="G208" s="126">
        <f t="shared" ref="G208:G210" si="59">B208+E208</f>
        <v>23326596.07</v>
      </c>
      <c r="H208" s="126">
        <f t="shared" si="57"/>
        <v>16781026.399999999</v>
      </c>
      <c r="I208" s="105">
        <f t="shared" si="58"/>
        <v>40107622.469999999</v>
      </c>
      <c r="K208" s="95"/>
    </row>
    <row r="209" spans="1:11" ht="12.75">
      <c r="A209" s="103" t="s">
        <v>224</v>
      </c>
      <c r="B209" s="105">
        <v>17630570.899999999</v>
      </c>
      <c r="C209" s="105">
        <v>3890260.97</v>
      </c>
      <c r="D209" s="105">
        <v>0</v>
      </c>
      <c r="E209" s="105">
        <v>0</v>
      </c>
      <c r="F209" s="105">
        <v>0</v>
      </c>
      <c r="G209" s="126">
        <f t="shared" si="59"/>
        <v>17630570.899999999</v>
      </c>
      <c r="H209" s="126">
        <f t="shared" si="57"/>
        <v>3890260.97</v>
      </c>
      <c r="I209" s="105">
        <f t="shared" si="58"/>
        <v>21520831.869999997</v>
      </c>
      <c r="K209" s="95"/>
    </row>
    <row r="210" spans="1:11" ht="12.75">
      <c r="A210" s="103" t="s">
        <v>225</v>
      </c>
      <c r="B210" s="108">
        <v>0</v>
      </c>
      <c r="C210" s="108">
        <v>0</v>
      </c>
      <c r="D210" s="108">
        <v>0</v>
      </c>
      <c r="E210" s="108">
        <f>'Common by Acct'!C12</f>
        <v>0</v>
      </c>
      <c r="F210" s="108">
        <f>'Common by Acct'!D12</f>
        <v>0</v>
      </c>
      <c r="G210" s="127">
        <f t="shared" si="59"/>
        <v>0</v>
      </c>
      <c r="H210" s="127">
        <f t="shared" si="57"/>
        <v>0</v>
      </c>
      <c r="I210" s="108">
        <f t="shared" si="58"/>
        <v>0</v>
      </c>
      <c r="K210" s="95"/>
    </row>
    <row r="211" spans="1:11" ht="12">
      <c r="A211" s="103" t="s">
        <v>226</v>
      </c>
      <c r="B211" s="105">
        <f>SUM(B206:B210)</f>
        <v>29312079.43</v>
      </c>
      <c r="C211" s="105">
        <f t="shared" ref="C211:I211" si="60">SUM(C206:C210)</f>
        <v>12462971.540000001</v>
      </c>
      <c r="D211" s="105">
        <f t="shared" si="60"/>
        <v>39031278.6199999</v>
      </c>
      <c r="E211" s="105">
        <f t="shared" si="60"/>
        <v>22712719</v>
      </c>
      <c r="F211" s="105">
        <f t="shared" si="60"/>
        <v>16318559</v>
      </c>
      <c r="G211" s="105">
        <f t="shared" si="60"/>
        <v>52024798.43</v>
      </c>
      <c r="H211" s="105">
        <f t="shared" si="60"/>
        <v>28781530.539999999</v>
      </c>
      <c r="I211" s="105">
        <f t="shared" si="60"/>
        <v>80806328.969999999</v>
      </c>
      <c r="K211" s="95"/>
    </row>
    <row r="212" spans="1:11" ht="15">
      <c r="A212" s="102" t="s">
        <v>227</v>
      </c>
      <c r="B212" s="107"/>
      <c r="C212" s="107"/>
      <c r="D212" s="107"/>
      <c r="E212" s="128"/>
      <c r="F212" s="128"/>
      <c r="G212" s="128"/>
      <c r="H212" s="128"/>
      <c r="I212" s="107"/>
      <c r="K212" s="95"/>
    </row>
    <row r="213" spans="1:11" ht="12.75">
      <c r="A213" s="103" t="s">
        <v>228</v>
      </c>
      <c r="B213" s="105">
        <v>18160108.640000001</v>
      </c>
      <c r="C213" s="105">
        <v>5435170.4000000004</v>
      </c>
      <c r="D213" s="105">
        <v>1211392.5900000001</v>
      </c>
      <c r="E213" s="105">
        <f>'Common by Acct'!C15</f>
        <v>703335</v>
      </c>
      <c r="F213" s="105">
        <f>'Common by Acct'!D15</f>
        <v>508058</v>
      </c>
      <c r="G213" s="126">
        <f t="shared" ref="G213:G219" si="61">B213+E213</f>
        <v>18863443.640000001</v>
      </c>
      <c r="H213" s="126">
        <f t="shared" ref="H213:H219" si="62">C213+F213</f>
        <v>5943228.4000000004</v>
      </c>
      <c r="I213" s="105">
        <f t="shared" ref="I213:I219" si="63">SUM(G213:H213)</f>
        <v>24806672.039999999</v>
      </c>
      <c r="K213" s="95"/>
    </row>
    <row r="214" spans="1:11" ht="12.75">
      <c r="A214" s="103" t="s">
        <v>229</v>
      </c>
      <c r="B214" s="105">
        <v>1135372.98999999</v>
      </c>
      <c r="C214" s="105">
        <v>405139.96</v>
      </c>
      <c r="D214" s="105">
        <v>1743363.3899999899</v>
      </c>
      <c r="E214" s="105">
        <f>'Common by Acct'!C16</f>
        <v>1012197</v>
      </c>
      <c r="F214" s="105">
        <f>'Common by Acct'!D16</f>
        <v>731167</v>
      </c>
      <c r="G214" s="126">
        <f t="shared" si="61"/>
        <v>2147569.98999999</v>
      </c>
      <c r="H214" s="126">
        <f t="shared" si="62"/>
        <v>1136306.96</v>
      </c>
      <c r="I214" s="105">
        <f t="shared" si="63"/>
        <v>3283876.9499999899</v>
      </c>
      <c r="K214" s="95"/>
    </row>
    <row r="215" spans="1:11" ht="12.75">
      <c r="A215" s="103" t="s">
        <v>230</v>
      </c>
      <c r="B215" s="105">
        <v>0</v>
      </c>
      <c r="C215" s="105">
        <v>0</v>
      </c>
      <c r="D215" s="105">
        <v>852.95</v>
      </c>
      <c r="E215" s="105">
        <f>'Common by Acct'!C17</f>
        <v>495</v>
      </c>
      <c r="F215" s="105">
        <f>'Common by Acct'!D17</f>
        <v>358</v>
      </c>
      <c r="G215" s="126">
        <f t="shared" si="61"/>
        <v>495</v>
      </c>
      <c r="H215" s="126">
        <f t="shared" si="62"/>
        <v>358</v>
      </c>
      <c r="I215" s="105">
        <f t="shared" si="63"/>
        <v>853</v>
      </c>
      <c r="K215" s="95"/>
    </row>
    <row r="216" spans="1:11" ht="12.75">
      <c r="A216" s="103" t="s">
        <v>231</v>
      </c>
      <c r="B216" s="105">
        <v>0</v>
      </c>
      <c r="C216" s="105">
        <v>0</v>
      </c>
      <c r="D216" s="105">
        <v>0</v>
      </c>
      <c r="E216" s="105">
        <f>'Common by Acct'!C18</f>
        <v>0</v>
      </c>
      <c r="F216" s="105">
        <f>'Common by Acct'!D18</f>
        <v>0</v>
      </c>
      <c r="G216" s="126">
        <f t="shared" si="61"/>
        <v>0</v>
      </c>
      <c r="H216" s="126">
        <f t="shared" si="62"/>
        <v>0</v>
      </c>
      <c r="I216" s="105">
        <f t="shared" si="63"/>
        <v>0</v>
      </c>
      <c r="K216" s="95"/>
    </row>
    <row r="217" spans="1:11" ht="12.75">
      <c r="A217" s="103" t="s">
        <v>232</v>
      </c>
      <c r="B217" s="105">
        <v>943075.82</v>
      </c>
      <c r="C217" s="105">
        <v>0</v>
      </c>
      <c r="D217" s="105">
        <v>-242789.8</v>
      </c>
      <c r="E217" s="105">
        <f>'Common by Acct'!C19</f>
        <v>-140964</v>
      </c>
      <c r="F217" s="105">
        <f>'Common by Acct'!D19</f>
        <v>-101826</v>
      </c>
      <c r="G217" s="126">
        <f t="shared" si="61"/>
        <v>802111.82</v>
      </c>
      <c r="H217" s="126">
        <f t="shared" si="62"/>
        <v>-101826</v>
      </c>
      <c r="I217" s="105">
        <f t="shared" si="63"/>
        <v>700285.82</v>
      </c>
      <c r="K217" s="95"/>
    </row>
    <row r="218" spans="1:11" ht="12.75">
      <c r="A218" s="103" t="s">
        <v>233</v>
      </c>
      <c r="B218" s="105">
        <v>0</v>
      </c>
      <c r="C218" s="105">
        <v>0</v>
      </c>
      <c r="D218" s="105">
        <v>0</v>
      </c>
      <c r="E218" s="105">
        <f>'Common by Acct'!C20</f>
        <v>0</v>
      </c>
      <c r="F218" s="105">
        <f>'Common by Acct'!D20</f>
        <v>0</v>
      </c>
      <c r="G218" s="126">
        <f t="shared" si="61"/>
        <v>0</v>
      </c>
      <c r="H218" s="126">
        <f t="shared" si="62"/>
        <v>0</v>
      </c>
      <c r="I218" s="105">
        <f t="shared" si="63"/>
        <v>0</v>
      </c>
      <c r="K218" s="95"/>
    </row>
    <row r="219" spans="1:11" ht="12.75">
      <c r="A219" s="103" t="s">
        <v>234</v>
      </c>
      <c r="B219" s="108">
        <v>0</v>
      </c>
      <c r="C219" s="108">
        <v>0</v>
      </c>
      <c r="D219" s="108">
        <v>0</v>
      </c>
      <c r="E219" s="105">
        <f>'Common by Acct'!C21</f>
        <v>0</v>
      </c>
      <c r="F219" s="105">
        <f>'Common by Acct'!D21</f>
        <v>0</v>
      </c>
      <c r="G219" s="127">
        <f t="shared" si="61"/>
        <v>0</v>
      </c>
      <c r="H219" s="127">
        <f t="shared" si="62"/>
        <v>0</v>
      </c>
      <c r="I219" s="108">
        <f t="shared" si="63"/>
        <v>0</v>
      </c>
      <c r="K219" s="95"/>
    </row>
    <row r="220" spans="1:11" ht="12">
      <c r="A220" s="103" t="s">
        <v>235</v>
      </c>
      <c r="B220" s="105">
        <f>SUM(B213:B219)</f>
        <v>20238557.449999992</v>
      </c>
      <c r="C220" s="105">
        <f t="shared" ref="C220:I220" si="64">SUM(C213:C219)</f>
        <v>5840310.3600000003</v>
      </c>
      <c r="D220" s="105">
        <f t="shared" si="64"/>
        <v>2712819.1299999906</v>
      </c>
      <c r="E220" s="192">
        <f t="shared" si="64"/>
        <v>1575063</v>
      </c>
      <c r="F220" s="192">
        <f t="shared" si="64"/>
        <v>1137757</v>
      </c>
      <c r="G220" s="105">
        <f t="shared" si="64"/>
        <v>21813620.449999992</v>
      </c>
      <c r="H220" s="105">
        <f t="shared" si="64"/>
        <v>6978067.3600000003</v>
      </c>
      <c r="I220" s="105">
        <f t="shared" si="64"/>
        <v>28791687.809999987</v>
      </c>
      <c r="K220" s="95"/>
    </row>
    <row r="221" spans="1:11" ht="15">
      <c r="A221" s="102" t="s">
        <v>236</v>
      </c>
      <c r="B221" s="107"/>
      <c r="C221" s="107"/>
      <c r="D221" s="107"/>
      <c r="E221" s="128"/>
      <c r="F221" s="128"/>
      <c r="G221" s="128"/>
      <c r="H221" s="128"/>
      <c r="I221" s="107"/>
      <c r="K221" s="95"/>
    </row>
    <row r="222" spans="1:11" ht="12.75">
      <c r="A222" s="103" t="s">
        <v>237</v>
      </c>
      <c r="B222" s="108">
        <v>106701547.08</v>
      </c>
      <c r="C222" s="108">
        <v>14950466.119999999</v>
      </c>
      <c r="D222" s="108">
        <v>0</v>
      </c>
      <c r="E222" s="108">
        <v>0</v>
      </c>
      <c r="F222" s="108">
        <v>0</v>
      </c>
      <c r="G222" s="127">
        <f t="shared" ref="G222" si="65">B222+E222</f>
        <v>106701547.08</v>
      </c>
      <c r="H222" s="127">
        <f t="shared" ref="H222" si="66">C222+F222</f>
        <v>14950466.119999999</v>
      </c>
      <c r="I222" s="108">
        <f t="shared" ref="I222" si="67">SUM(G222:H222)</f>
        <v>121652013.2</v>
      </c>
      <c r="K222" s="95"/>
    </row>
    <row r="223" spans="1:11" ht="12">
      <c r="A223" s="103" t="s">
        <v>238</v>
      </c>
      <c r="B223" s="105">
        <f>SUM(B222)</f>
        <v>106701547.08</v>
      </c>
      <c r="C223" s="105">
        <f t="shared" ref="C223:I223" si="68">SUM(C222)</f>
        <v>14950466.119999999</v>
      </c>
      <c r="D223" s="105">
        <f t="shared" si="68"/>
        <v>0</v>
      </c>
      <c r="E223" s="105">
        <f t="shared" si="68"/>
        <v>0</v>
      </c>
      <c r="F223" s="105">
        <f t="shared" si="68"/>
        <v>0</v>
      </c>
      <c r="G223" s="105">
        <f t="shared" si="68"/>
        <v>106701547.08</v>
      </c>
      <c r="H223" s="105">
        <f t="shared" si="68"/>
        <v>14950466.119999999</v>
      </c>
      <c r="I223" s="105">
        <f t="shared" si="68"/>
        <v>121652013.2</v>
      </c>
      <c r="K223" s="95"/>
    </row>
    <row r="224" spans="1:11" ht="15">
      <c r="A224" s="102" t="s">
        <v>239</v>
      </c>
      <c r="B224" s="107"/>
      <c r="C224" s="107"/>
      <c r="D224" s="107"/>
      <c r="E224" s="128"/>
      <c r="F224" s="128"/>
      <c r="G224" s="128"/>
      <c r="H224" s="128"/>
      <c r="I224" s="107"/>
      <c r="K224" s="95"/>
    </row>
    <row r="225" spans="1:11" ht="12.75">
      <c r="A225" s="103" t="s">
        <v>240</v>
      </c>
      <c r="B225" s="105">
        <v>3659600.1999999899</v>
      </c>
      <c r="C225" s="105">
        <v>1295410.1599999999</v>
      </c>
      <c r="D225" s="105">
        <v>56728264.5</v>
      </c>
      <c r="E225" s="105">
        <f>'Common by Acct'!C24</f>
        <v>37128649</v>
      </c>
      <c r="F225" s="105">
        <f>'Common by Acct'!D24</f>
        <v>19599615</v>
      </c>
      <c r="G225" s="126">
        <f t="shared" ref="G225:G237" si="69">B225+E225</f>
        <v>40788249.199999988</v>
      </c>
      <c r="H225" s="126">
        <f t="shared" ref="H225:H237" si="70">C225+F225</f>
        <v>20895025.16</v>
      </c>
      <c r="I225" s="105">
        <f t="shared" ref="I225:I237" si="71">SUM(G225:H225)</f>
        <v>61683274.359999985</v>
      </c>
      <c r="K225" s="125"/>
    </row>
    <row r="226" spans="1:11" ht="12.75">
      <c r="A226" s="103" t="s">
        <v>241</v>
      </c>
      <c r="B226" s="105">
        <v>788329.20999999903</v>
      </c>
      <c r="C226" s="105">
        <v>295894.26</v>
      </c>
      <c r="D226" s="105">
        <v>5435808.6200000001</v>
      </c>
      <c r="E226" s="105">
        <f>'Common by Acct'!C25</f>
        <v>3557737</v>
      </c>
      <c r="F226" s="105">
        <f>'Common by Acct'!D25</f>
        <v>1878072</v>
      </c>
      <c r="G226" s="126">
        <f t="shared" si="69"/>
        <v>4346066.209999999</v>
      </c>
      <c r="H226" s="126">
        <f t="shared" si="70"/>
        <v>2173966.2599999998</v>
      </c>
      <c r="I226" s="105">
        <f t="shared" si="71"/>
        <v>6520032.4699999988</v>
      </c>
      <c r="K226" s="95"/>
    </row>
    <row r="227" spans="1:11" ht="12.75">
      <c r="A227" s="103" t="s">
        <v>242</v>
      </c>
      <c r="B227" s="105">
        <v>0</v>
      </c>
      <c r="C227" s="105">
        <v>0</v>
      </c>
      <c r="D227" s="105">
        <v>-12584604.789999999</v>
      </c>
      <c r="E227" s="105">
        <f>'Common by Acct'!C26</f>
        <v>-8236624</v>
      </c>
      <c r="F227" s="105">
        <f>'Common by Acct'!D26</f>
        <v>-4347981</v>
      </c>
      <c r="G227" s="126">
        <f t="shared" si="69"/>
        <v>-8236624</v>
      </c>
      <c r="H227" s="126">
        <f t="shared" si="70"/>
        <v>-4347981</v>
      </c>
      <c r="I227" s="105">
        <f t="shared" si="71"/>
        <v>-12584605</v>
      </c>
      <c r="K227" s="95"/>
    </row>
    <row r="228" spans="1:11" ht="12.75">
      <c r="A228" s="103" t="s">
        <v>243</v>
      </c>
      <c r="B228" s="105">
        <v>1925763.4099999899</v>
      </c>
      <c r="C228" s="105">
        <v>1153787.4099999999</v>
      </c>
      <c r="D228" s="105">
        <v>21052881.449999999</v>
      </c>
      <c r="E228" s="105">
        <f>'Common by Acct'!C27</f>
        <v>13779111</v>
      </c>
      <c r="F228" s="105">
        <f>'Common by Acct'!D27</f>
        <v>7273771</v>
      </c>
      <c r="G228" s="126">
        <f t="shared" si="69"/>
        <v>15704874.409999989</v>
      </c>
      <c r="H228" s="126">
        <f t="shared" si="70"/>
        <v>8427558.4100000001</v>
      </c>
      <c r="I228" s="105">
        <f t="shared" si="71"/>
        <v>24132432.819999989</v>
      </c>
      <c r="K228" s="95"/>
    </row>
    <row r="229" spans="1:11" ht="12.75">
      <c r="A229" s="103" t="s">
        <v>244</v>
      </c>
      <c r="B229" s="105">
        <v>4904589.33</v>
      </c>
      <c r="C229" s="105">
        <v>144114.74</v>
      </c>
      <c r="D229" s="105">
        <v>-111060.49</v>
      </c>
      <c r="E229" s="105">
        <f>'Common by Acct'!C28</f>
        <v>-67214</v>
      </c>
      <c r="F229" s="105">
        <f>'Common by Acct'!D28</f>
        <v>-43847</v>
      </c>
      <c r="G229" s="126">
        <f t="shared" si="69"/>
        <v>4837375.33</v>
      </c>
      <c r="H229" s="126">
        <f t="shared" si="70"/>
        <v>100267.73999999999</v>
      </c>
      <c r="I229" s="105">
        <f t="shared" si="71"/>
        <v>4937643.07</v>
      </c>
      <c r="K229" s="95"/>
    </row>
    <row r="230" spans="1:11" ht="12.75">
      <c r="A230" s="103" t="s">
        <v>245</v>
      </c>
      <c r="B230" s="105">
        <v>2986239.05</v>
      </c>
      <c r="C230" s="105">
        <v>2323877.89</v>
      </c>
      <c r="D230" s="105">
        <v>5893003.7400000002</v>
      </c>
      <c r="E230" s="105">
        <f>'Common by Acct'!C29</f>
        <v>3421478</v>
      </c>
      <c r="F230" s="105">
        <f>'Common by Acct'!D29</f>
        <v>2471526</v>
      </c>
      <c r="G230" s="126">
        <f t="shared" si="69"/>
        <v>6407717.0499999998</v>
      </c>
      <c r="H230" s="126">
        <f t="shared" si="70"/>
        <v>4795403.8900000006</v>
      </c>
      <c r="I230" s="105">
        <f t="shared" si="71"/>
        <v>11203120.940000001</v>
      </c>
      <c r="K230" s="95"/>
    </row>
    <row r="231" spans="1:11" ht="12.75">
      <c r="A231" s="103" t="s">
        <v>246</v>
      </c>
      <c r="B231" s="105">
        <v>16144168.77</v>
      </c>
      <c r="C231" s="105">
        <v>7522798.6299999999</v>
      </c>
      <c r="D231" s="105">
        <v>14780765.779999901</v>
      </c>
      <c r="E231" s="105">
        <f>'Common by Acct'!C30</f>
        <v>10000666</v>
      </c>
      <c r="F231" s="105">
        <f>'Common by Acct'!D30</f>
        <v>4780100</v>
      </c>
      <c r="G231" s="126">
        <f t="shared" si="69"/>
        <v>26144834.77</v>
      </c>
      <c r="H231" s="126">
        <f t="shared" si="70"/>
        <v>12302898.629999999</v>
      </c>
      <c r="I231" s="105">
        <f t="shared" si="71"/>
        <v>38447733.399999999</v>
      </c>
      <c r="K231" s="95"/>
    </row>
    <row r="232" spans="1:11" ht="12.75">
      <c r="A232" s="103" t="s">
        <v>247</v>
      </c>
      <c r="B232" s="105">
        <v>7154159.7199999997</v>
      </c>
      <c r="C232" s="105">
        <v>1141330.6099999901</v>
      </c>
      <c r="D232" s="105">
        <v>1181785.3799999999</v>
      </c>
      <c r="E232" s="105">
        <f>'Common by Acct'!C31</f>
        <v>773479</v>
      </c>
      <c r="F232" s="105">
        <f>'Common by Acct'!D31</f>
        <v>408307</v>
      </c>
      <c r="G232" s="126">
        <f t="shared" si="69"/>
        <v>7927638.7199999997</v>
      </c>
      <c r="H232" s="126">
        <f t="shared" si="70"/>
        <v>1549637.6099999901</v>
      </c>
      <c r="I232" s="105">
        <f t="shared" si="71"/>
        <v>9477276.3299999908</v>
      </c>
      <c r="K232" s="95"/>
    </row>
    <row r="233" spans="1:11" ht="12.75">
      <c r="A233" s="103" t="s">
        <v>248</v>
      </c>
      <c r="B233" s="105">
        <v>0</v>
      </c>
      <c r="C233" s="105">
        <v>0</v>
      </c>
      <c r="D233" s="105">
        <v>0</v>
      </c>
      <c r="E233" s="105">
        <f>'Common by Acct'!C32</f>
        <v>0</v>
      </c>
      <c r="F233" s="105">
        <f>'Common by Acct'!D32</f>
        <v>0</v>
      </c>
      <c r="G233" s="126">
        <f t="shared" si="69"/>
        <v>0</v>
      </c>
      <c r="H233" s="126">
        <f t="shared" si="70"/>
        <v>0</v>
      </c>
      <c r="I233" s="105">
        <f t="shared" si="71"/>
        <v>0</v>
      </c>
      <c r="K233" s="95"/>
    </row>
    <row r="234" spans="1:11" ht="12.75">
      <c r="A234" s="103" t="s">
        <v>249</v>
      </c>
      <c r="B234" s="105">
        <v>785380.36</v>
      </c>
      <c r="C234" s="105">
        <v>549306.89999999898</v>
      </c>
      <c r="D234" s="105">
        <v>4183187.11</v>
      </c>
      <c r="E234" s="105">
        <f>'Common by Acct'!C33</f>
        <v>2737896</v>
      </c>
      <c r="F234" s="105">
        <f>'Common by Acct'!D33</f>
        <v>1445291</v>
      </c>
      <c r="G234" s="126">
        <f t="shared" si="69"/>
        <v>3523276.36</v>
      </c>
      <c r="H234" s="126">
        <f t="shared" si="70"/>
        <v>1994597.899999999</v>
      </c>
      <c r="I234" s="105">
        <f t="shared" si="71"/>
        <v>5517874.2599999988</v>
      </c>
      <c r="K234" s="95"/>
    </row>
    <row r="235" spans="1:11" ht="12.75">
      <c r="A235" s="103" t="s">
        <v>250</v>
      </c>
      <c r="B235" s="105">
        <v>226040.75999999899</v>
      </c>
      <c r="C235" s="105">
        <v>0</v>
      </c>
      <c r="D235" s="105">
        <v>7572173.9299999904</v>
      </c>
      <c r="E235" s="105">
        <f>'Common by Acct'!C34</f>
        <v>4955988</v>
      </c>
      <c r="F235" s="105">
        <f>'Common by Acct'!D34</f>
        <v>2616186</v>
      </c>
      <c r="G235" s="126">
        <f t="shared" si="69"/>
        <v>5182028.7599999988</v>
      </c>
      <c r="H235" s="126">
        <f t="shared" si="70"/>
        <v>2616186</v>
      </c>
      <c r="I235" s="105">
        <f t="shared" si="71"/>
        <v>7798214.7599999988</v>
      </c>
      <c r="K235" s="95"/>
    </row>
    <row r="236" spans="1:11" ht="12.75">
      <c r="A236" s="103" t="s">
        <v>251</v>
      </c>
      <c r="B236" s="105">
        <v>0</v>
      </c>
      <c r="C236" s="105">
        <v>998764.94</v>
      </c>
      <c r="D236" s="105">
        <v>0</v>
      </c>
      <c r="E236" s="105">
        <f>'Common by Acct'!C35</f>
        <v>0</v>
      </c>
      <c r="F236" s="105">
        <f>'Common by Acct'!D35</f>
        <v>0</v>
      </c>
      <c r="G236" s="126">
        <f t="shared" si="69"/>
        <v>0</v>
      </c>
      <c r="H236" s="126">
        <f t="shared" si="70"/>
        <v>998764.94</v>
      </c>
      <c r="I236" s="105">
        <f t="shared" si="71"/>
        <v>998764.94</v>
      </c>
      <c r="K236" s="95"/>
    </row>
    <row r="237" spans="1:11" ht="12.75">
      <c r="A237" s="103" t="s">
        <v>252</v>
      </c>
      <c r="B237" s="108">
        <v>1321280.93</v>
      </c>
      <c r="C237" s="108">
        <v>0</v>
      </c>
      <c r="D237" s="108">
        <v>23716390.890000001</v>
      </c>
      <c r="E237" s="105">
        <f>'Common by Acct'!C36</f>
        <v>15522378</v>
      </c>
      <c r="F237" s="105">
        <f>'Common by Acct'!D36</f>
        <v>8194013</v>
      </c>
      <c r="G237" s="126">
        <f t="shared" si="69"/>
        <v>16843658.93</v>
      </c>
      <c r="H237" s="126">
        <f t="shared" si="70"/>
        <v>8194013</v>
      </c>
      <c r="I237" s="105">
        <f t="shared" si="71"/>
        <v>25037671.93</v>
      </c>
      <c r="K237" s="95"/>
    </row>
    <row r="238" spans="1:11" ht="12">
      <c r="A238" s="103" t="s">
        <v>253</v>
      </c>
      <c r="B238" s="88">
        <f>SUM(B225:B237)</f>
        <v>39895551.73999998</v>
      </c>
      <c r="C238" s="88">
        <f t="shared" ref="C238:I238" si="72">SUM(C225:C237)</f>
        <v>15425285.539999988</v>
      </c>
      <c r="D238" s="88">
        <f t="shared" si="72"/>
        <v>127848596.11999989</v>
      </c>
      <c r="E238" s="88">
        <f t="shared" si="72"/>
        <v>83573544</v>
      </c>
      <c r="F238" s="88">
        <f t="shared" si="72"/>
        <v>44275053</v>
      </c>
      <c r="G238" s="88">
        <f t="shared" si="72"/>
        <v>123469095.73999998</v>
      </c>
      <c r="H238" s="88">
        <f t="shared" si="72"/>
        <v>59700338.539999992</v>
      </c>
      <c r="I238" s="88">
        <f t="shared" si="72"/>
        <v>183169434.27999994</v>
      </c>
      <c r="K238" s="95"/>
    </row>
    <row r="239" spans="1:11" ht="12.75" thickBot="1">
      <c r="A239" s="103" t="s">
        <v>254</v>
      </c>
      <c r="B239" s="88">
        <f>B136+B166+B204+B211+B220+B223+B238</f>
        <v>422624183.56999934</v>
      </c>
      <c r="C239" s="88">
        <f>C136+C166+C204+C211+C220+C223+C238</f>
        <v>117172161.26999988</v>
      </c>
      <c r="D239" s="88">
        <f t="shared" ref="D239:I239" si="73">D136+D166+D204+D211+D220+D223+D238</f>
        <v>169592693.86999977</v>
      </c>
      <c r="E239" s="88">
        <f t="shared" si="73"/>
        <v>107861326</v>
      </c>
      <c r="F239" s="88">
        <f t="shared" si="73"/>
        <v>61731369</v>
      </c>
      <c r="G239" s="88">
        <f t="shared" si="73"/>
        <v>530485509.56999934</v>
      </c>
      <c r="H239" s="88">
        <f t="shared" si="73"/>
        <v>178903530.26999986</v>
      </c>
      <c r="I239" s="88">
        <f t="shared" si="73"/>
        <v>709389039.8399992</v>
      </c>
      <c r="K239" s="95"/>
    </row>
    <row r="240" spans="1:11" ht="13.5" thickTop="1">
      <c r="A240" s="103"/>
      <c r="B240" s="111"/>
      <c r="C240" s="111"/>
      <c r="D240" s="111"/>
      <c r="E240" s="131"/>
      <c r="F240" s="131"/>
      <c r="G240" s="131"/>
      <c r="H240" s="131"/>
      <c r="I240" s="111"/>
      <c r="K240" s="95"/>
    </row>
    <row r="241" spans="1:12" ht="15">
      <c r="A241" s="103" t="s">
        <v>255</v>
      </c>
      <c r="B241" s="107"/>
      <c r="C241" s="107"/>
      <c r="D241" s="107"/>
      <c r="E241" s="128"/>
      <c r="F241" s="128"/>
      <c r="G241" s="128"/>
      <c r="H241" s="128"/>
      <c r="I241" s="107"/>
      <c r="K241" s="95"/>
    </row>
    <row r="242" spans="1:12" ht="15">
      <c r="A242" s="102" t="s">
        <v>256</v>
      </c>
      <c r="B242" s="107"/>
      <c r="C242" s="107"/>
      <c r="D242" s="107"/>
      <c r="E242" s="128"/>
      <c r="F242" s="128"/>
      <c r="G242" s="128"/>
      <c r="H242" s="128"/>
      <c r="I242" s="107"/>
      <c r="K242" s="95"/>
    </row>
    <row r="243" spans="1:12" ht="12.75">
      <c r="A243" s="103" t="s">
        <v>257</v>
      </c>
      <c r="B243" s="105">
        <v>290341593.02999997</v>
      </c>
      <c r="C243" s="105">
        <v>114444425.09999999</v>
      </c>
      <c r="D243" s="105">
        <v>27498533.969999999</v>
      </c>
      <c r="E243" s="105">
        <f>'Common by Acct'!C39</f>
        <v>17997790</v>
      </c>
      <c r="F243" s="105">
        <f>'Common by Acct'!D39</f>
        <v>9500743</v>
      </c>
      <c r="G243" s="126">
        <f t="shared" ref="G243:G244" si="74">B243+E243</f>
        <v>308339383.02999997</v>
      </c>
      <c r="H243" s="126">
        <f t="shared" ref="H243:H244" si="75">C243+F243</f>
        <v>123945168.09999999</v>
      </c>
      <c r="I243" s="105">
        <f t="shared" ref="I243:I244" si="76">SUM(G243:H243)</f>
        <v>432284551.13</v>
      </c>
      <c r="K243" s="125"/>
      <c r="L243" s="125"/>
    </row>
    <row r="244" spans="1:12" ht="12.75">
      <c r="A244" s="103" t="s">
        <v>258</v>
      </c>
      <c r="B244" s="108">
        <v>7848312.3199999901</v>
      </c>
      <c r="C244" s="108">
        <v>144051.96</v>
      </c>
      <c r="D244" s="108">
        <v>0</v>
      </c>
      <c r="E244" s="108">
        <f>'Common by Acct'!C40</f>
        <v>0</v>
      </c>
      <c r="F244" s="108">
        <f>'Common by Acct'!D40</f>
        <v>0</v>
      </c>
      <c r="G244" s="127">
        <f t="shared" si="74"/>
        <v>7848312.3199999901</v>
      </c>
      <c r="H244" s="127">
        <f t="shared" si="75"/>
        <v>144051.96</v>
      </c>
      <c r="I244" s="108">
        <f t="shared" si="76"/>
        <v>7992364.27999999</v>
      </c>
      <c r="K244" s="125"/>
      <c r="L244" s="125"/>
    </row>
    <row r="245" spans="1:12" ht="12">
      <c r="A245" s="103" t="s">
        <v>259</v>
      </c>
      <c r="B245" s="105">
        <f>SUM(B243:B244)</f>
        <v>298189905.34999996</v>
      </c>
      <c r="C245" s="105">
        <f t="shared" ref="C245:I245" si="77">SUM(C243:C244)</f>
        <v>114588477.05999999</v>
      </c>
      <c r="D245" s="105">
        <f t="shared" si="77"/>
        <v>27498533.969999999</v>
      </c>
      <c r="E245" s="105">
        <f t="shared" si="77"/>
        <v>17997790</v>
      </c>
      <c r="F245" s="105">
        <f t="shared" si="77"/>
        <v>9500743</v>
      </c>
      <c r="G245" s="105">
        <f t="shared" si="77"/>
        <v>316187695.34999996</v>
      </c>
      <c r="H245" s="105">
        <f t="shared" si="77"/>
        <v>124089220.05999999</v>
      </c>
      <c r="I245" s="105">
        <f t="shared" si="77"/>
        <v>440276915.40999997</v>
      </c>
      <c r="K245" s="125"/>
      <c r="L245" s="125"/>
    </row>
    <row r="246" spans="1:12" ht="15">
      <c r="A246" s="102" t="s">
        <v>260</v>
      </c>
      <c r="B246" s="107"/>
      <c r="C246" s="107"/>
      <c r="D246" s="107"/>
      <c r="E246" s="128"/>
      <c r="F246" s="128"/>
      <c r="G246" s="128"/>
      <c r="H246" s="128"/>
      <c r="I246" s="107"/>
      <c r="K246" s="95"/>
    </row>
    <row r="247" spans="1:12" ht="12.75">
      <c r="A247" s="103" t="s">
        <v>261</v>
      </c>
      <c r="B247" s="105">
        <v>15431046</v>
      </c>
      <c r="C247" s="105">
        <v>3198198.73</v>
      </c>
      <c r="D247" s="105">
        <v>49015177.909999996</v>
      </c>
      <c r="E247" s="105">
        <f>'Common by Acct'!C43</f>
        <v>32080434</v>
      </c>
      <c r="F247" s="105">
        <f>'Common by Acct'!D43</f>
        <v>16934744</v>
      </c>
      <c r="G247" s="126">
        <f t="shared" ref="G247:G249" si="78">B247+E247</f>
        <v>47511480</v>
      </c>
      <c r="H247" s="126">
        <f t="shared" ref="H247:H249" si="79">C247+F247</f>
        <v>20132942.73</v>
      </c>
      <c r="I247" s="105">
        <f t="shared" ref="I247:I249" si="80">SUM(G247:H247)</f>
        <v>67644422.730000004</v>
      </c>
      <c r="K247" s="95"/>
    </row>
    <row r="248" spans="1:12" ht="12.75">
      <c r="A248" s="103" t="s">
        <v>262</v>
      </c>
      <c r="B248" s="105">
        <v>11656794.960000001</v>
      </c>
      <c r="C248" s="105">
        <v>0</v>
      </c>
      <c r="D248" s="105">
        <v>0</v>
      </c>
      <c r="E248" s="105">
        <f>'Common by Acct'!C44</f>
        <v>0</v>
      </c>
      <c r="F248" s="105">
        <f>'Common by Acct'!D44</f>
        <v>0</v>
      </c>
      <c r="G248" s="126">
        <f t="shared" si="78"/>
        <v>11656794.960000001</v>
      </c>
      <c r="H248" s="126">
        <f t="shared" si="79"/>
        <v>0</v>
      </c>
      <c r="I248" s="105">
        <f t="shared" si="80"/>
        <v>11656794.960000001</v>
      </c>
      <c r="K248" s="95"/>
    </row>
    <row r="249" spans="1:12" ht="12.75">
      <c r="A249" s="103" t="s">
        <v>263</v>
      </c>
      <c r="B249" s="108">
        <v>4466525.3599999901</v>
      </c>
      <c r="C249" s="108">
        <v>102326.39999999999</v>
      </c>
      <c r="D249" s="108">
        <v>0</v>
      </c>
      <c r="E249" s="105">
        <f>'Common by Acct'!C45</f>
        <v>0</v>
      </c>
      <c r="F249" s="105">
        <f>'Common by Acct'!D45</f>
        <v>0</v>
      </c>
      <c r="G249" s="127">
        <f t="shared" si="78"/>
        <v>4466525.3599999901</v>
      </c>
      <c r="H249" s="127">
        <f t="shared" si="79"/>
        <v>102326.39999999999</v>
      </c>
      <c r="I249" s="108">
        <f t="shared" si="80"/>
        <v>4568851.7599999905</v>
      </c>
      <c r="K249" s="95"/>
    </row>
    <row r="250" spans="1:12" ht="12">
      <c r="A250" s="103" t="s">
        <v>264</v>
      </c>
      <c r="B250" s="105">
        <f>SUM(B247:B249)</f>
        <v>31554366.319999993</v>
      </c>
      <c r="C250" s="105">
        <f t="shared" ref="C250:I250" si="81">SUM(C247:C249)</f>
        <v>3300525.13</v>
      </c>
      <c r="D250" s="105">
        <f t="shared" si="81"/>
        <v>49015177.909999996</v>
      </c>
      <c r="E250" s="192">
        <f t="shared" si="81"/>
        <v>32080434</v>
      </c>
      <c r="F250" s="192">
        <f t="shared" si="81"/>
        <v>16934744</v>
      </c>
      <c r="G250" s="105">
        <f t="shared" si="81"/>
        <v>63634800.319999993</v>
      </c>
      <c r="H250" s="105">
        <f t="shared" si="81"/>
        <v>20235269.129999999</v>
      </c>
      <c r="I250" s="105">
        <f t="shared" si="81"/>
        <v>83870069.449999988</v>
      </c>
      <c r="K250" s="95"/>
    </row>
    <row r="251" spans="1:12" ht="15">
      <c r="A251" s="102" t="s">
        <v>265</v>
      </c>
      <c r="B251" s="107"/>
      <c r="C251" s="107"/>
      <c r="D251" s="107"/>
      <c r="E251" s="128"/>
      <c r="F251" s="128"/>
      <c r="G251" s="128"/>
      <c r="H251" s="128"/>
      <c r="I251" s="107"/>
      <c r="K251" s="95"/>
    </row>
    <row r="252" spans="1:12" ht="12.75">
      <c r="A252" s="103" t="s">
        <v>266</v>
      </c>
      <c r="B252" s="108">
        <v>28310947.7099999</v>
      </c>
      <c r="C252" s="108">
        <v>0</v>
      </c>
      <c r="D252" s="108">
        <v>0</v>
      </c>
      <c r="E252" s="108">
        <v>0</v>
      </c>
      <c r="F252" s="108">
        <v>0</v>
      </c>
      <c r="G252" s="127">
        <f t="shared" ref="G252" si="82">B252+E252</f>
        <v>28310947.7099999</v>
      </c>
      <c r="H252" s="127">
        <f t="shared" ref="H252" si="83">C252+F252</f>
        <v>0</v>
      </c>
      <c r="I252" s="108">
        <f t="shared" ref="I252" si="84">SUM(G252:H252)</f>
        <v>28310947.7099999</v>
      </c>
      <c r="K252" s="95"/>
    </row>
    <row r="253" spans="1:12" ht="12">
      <c r="A253" s="103" t="s">
        <v>267</v>
      </c>
      <c r="B253" s="105">
        <f>SUM(B252)</f>
        <v>28310947.7099999</v>
      </c>
      <c r="C253" s="105">
        <f t="shared" ref="C253:I253" si="85">SUM(C252)</f>
        <v>0</v>
      </c>
      <c r="D253" s="105">
        <f t="shared" si="85"/>
        <v>0</v>
      </c>
      <c r="E253" s="105">
        <f t="shared" si="85"/>
        <v>0</v>
      </c>
      <c r="F253" s="105">
        <f t="shared" si="85"/>
        <v>0</v>
      </c>
      <c r="G253" s="105">
        <f t="shared" si="85"/>
        <v>28310947.7099999</v>
      </c>
      <c r="H253" s="105">
        <f t="shared" si="85"/>
        <v>0</v>
      </c>
      <c r="I253" s="105">
        <f t="shared" si="85"/>
        <v>28310947.7099999</v>
      </c>
      <c r="K253" s="95"/>
    </row>
    <row r="254" spans="1:12" ht="15">
      <c r="A254" s="102" t="s">
        <v>268</v>
      </c>
      <c r="B254" s="107"/>
      <c r="C254" s="107"/>
      <c r="D254" s="107"/>
      <c r="E254" s="128"/>
      <c r="F254" s="128"/>
      <c r="G254" s="128"/>
      <c r="H254" s="128"/>
      <c r="I254" s="107"/>
      <c r="K254" s="95"/>
    </row>
    <row r="255" spans="1:12" ht="12.75">
      <c r="A255" s="103" t="s">
        <v>269</v>
      </c>
      <c r="B255" s="105">
        <v>-38938204.509999998</v>
      </c>
      <c r="C255" s="105">
        <v>4672945.79</v>
      </c>
      <c r="D255" s="105">
        <v>0</v>
      </c>
      <c r="E255" s="105">
        <v>0</v>
      </c>
      <c r="F255" s="105">
        <v>0</v>
      </c>
      <c r="G255" s="126">
        <f t="shared" ref="G255:G260" si="86">B255+E255</f>
        <v>-38938204.509999998</v>
      </c>
      <c r="H255" s="126">
        <f t="shared" ref="H255:H260" si="87">C255+F255</f>
        <v>4672945.79</v>
      </c>
      <c r="I255" s="105">
        <f t="shared" ref="I255:I260" si="88">SUM(G255:H255)</f>
        <v>-34265258.719999999</v>
      </c>
      <c r="K255" s="95"/>
    </row>
    <row r="256" spans="1:12" ht="12.75">
      <c r="A256" s="103" t="s">
        <v>270</v>
      </c>
      <c r="B256" s="105">
        <v>-38284069.950000003</v>
      </c>
      <c r="C256" s="105">
        <v>0</v>
      </c>
      <c r="D256" s="105">
        <v>0</v>
      </c>
      <c r="E256" s="105">
        <v>0</v>
      </c>
      <c r="F256" s="105">
        <v>0</v>
      </c>
      <c r="G256" s="126">
        <f t="shared" si="86"/>
        <v>-38284069.950000003</v>
      </c>
      <c r="H256" s="126">
        <f t="shared" si="87"/>
        <v>0</v>
      </c>
      <c r="I256" s="105">
        <f t="shared" si="88"/>
        <v>-38284069.950000003</v>
      </c>
      <c r="K256" s="95"/>
    </row>
    <row r="257" spans="1:11" ht="12.75">
      <c r="A257" s="103" t="s">
        <v>271</v>
      </c>
      <c r="B257" s="105">
        <v>-698475.08</v>
      </c>
      <c r="C257" s="105">
        <v>-14862.55</v>
      </c>
      <c r="D257" s="105">
        <v>0</v>
      </c>
      <c r="E257" s="105">
        <v>0</v>
      </c>
      <c r="F257" s="105">
        <v>0</v>
      </c>
      <c r="G257" s="126">
        <f t="shared" si="86"/>
        <v>-698475.08</v>
      </c>
      <c r="H257" s="126">
        <f t="shared" si="87"/>
        <v>-14862.55</v>
      </c>
      <c r="I257" s="105">
        <f t="shared" si="88"/>
        <v>-713337.63</v>
      </c>
      <c r="K257" s="95"/>
    </row>
    <row r="258" spans="1:11" ht="12.75">
      <c r="A258" s="103" t="s">
        <v>272</v>
      </c>
      <c r="B258" s="105">
        <v>57219.57</v>
      </c>
      <c r="C258" s="105">
        <v>55980.639999999898</v>
      </c>
      <c r="D258" s="105">
        <v>0</v>
      </c>
      <c r="E258" s="105">
        <v>0</v>
      </c>
      <c r="F258" s="105">
        <v>0</v>
      </c>
      <c r="G258" s="126">
        <f t="shared" si="86"/>
        <v>57219.57</v>
      </c>
      <c r="H258" s="126">
        <f t="shared" si="87"/>
        <v>55980.639999999898</v>
      </c>
      <c r="I258" s="105">
        <f t="shared" si="88"/>
        <v>113200.2099999999</v>
      </c>
      <c r="K258" s="95"/>
    </row>
    <row r="259" spans="1:11" ht="12.75">
      <c r="A259" s="103" t="s">
        <v>273</v>
      </c>
      <c r="B259" s="105">
        <v>-7856.2299999999896</v>
      </c>
      <c r="C259" s="105">
        <v>0</v>
      </c>
      <c r="D259" s="105">
        <v>0</v>
      </c>
      <c r="E259" s="105">
        <v>0</v>
      </c>
      <c r="F259" s="105">
        <v>0</v>
      </c>
      <c r="G259" s="126">
        <f t="shared" si="86"/>
        <v>-7856.2299999999896</v>
      </c>
      <c r="H259" s="126">
        <f t="shared" si="87"/>
        <v>0</v>
      </c>
      <c r="I259" s="105">
        <f t="shared" si="88"/>
        <v>-7856.2299999999896</v>
      </c>
      <c r="K259" s="95"/>
    </row>
    <row r="260" spans="1:11" ht="12.75">
      <c r="A260" s="103" t="s">
        <v>274</v>
      </c>
      <c r="B260" s="108">
        <v>0</v>
      </c>
      <c r="C260" s="108">
        <v>0</v>
      </c>
      <c r="D260" s="108">
        <v>0</v>
      </c>
      <c r="E260" s="108">
        <v>0</v>
      </c>
      <c r="F260" s="108">
        <v>0</v>
      </c>
      <c r="G260" s="127">
        <f t="shared" si="86"/>
        <v>0</v>
      </c>
      <c r="H260" s="127">
        <f t="shared" si="87"/>
        <v>0</v>
      </c>
      <c r="I260" s="108">
        <f t="shared" si="88"/>
        <v>0</v>
      </c>
      <c r="K260" s="95"/>
    </row>
    <row r="261" spans="1:11" ht="12">
      <c r="A261" s="103" t="s">
        <v>275</v>
      </c>
      <c r="B261" s="105">
        <f>SUM(B255:B260)</f>
        <v>-77871386.200000018</v>
      </c>
      <c r="C261" s="105">
        <f t="shared" ref="C261:I261" si="89">SUM(C255:C260)</f>
        <v>4714063.88</v>
      </c>
      <c r="D261" s="105">
        <f t="shared" si="89"/>
        <v>0</v>
      </c>
      <c r="E261" s="105">
        <f t="shared" si="89"/>
        <v>0</v>
      </c>
      <c r="F261" s="105">
        <f t="shared" si="89"/>
        <v>0</v>
      </c>
      <c r="G261" s="105">
        <f t="shared" si="89"/>
        <v>-77871386.200000018</v>
      </c>
      <c r="H261" s="105">
        <f t="shared" si="89"/>
        <v>4714063.88</v>
      </c>
      <c r="I261" s="105">
        <f t="shared" si="89"/>
        <v>-73157322.320000008</v>
      </c>
      <c r="K261" s="95"/>
    </row>
    <row r="262" spans="1:11" ht="15">
      <c r="A262" s="102" t="s">
        <v>276</v>
      </c>
      <c r="B262" s="107"/>
      <c r="C262" s="107"/>
      <c r="D262" s="107"/>
      <c r="E262" s="128"/>
      <c r="F262" s="128"/>
      <c r="G262" s="128"/>
      <c r="H262" s="128"/>
      <c r="I262" s="107"/>
      <c r="K262" s="95"/>
    </row>
    <row r="263" spans="1:11" ht="12.75">
      <c r="A263" s="103" t="s">
        <v>277</v>
      </c>
      <c r="B263" s="105">
        <v>1195374.4399999899</v>
      </c>
      <c r="C263" s="105">
        <v>0</v>
      </c>
      <c r="D263" s="105">
        <v>0</v>
      </c>
      <c r="E263" s="105">
        <v>0</v>
      </c>
      <c r="F263" s="105">
        <v>0</v>
      </c>
      <c r="G263" s="126">
        <f t="shared" ref="G263:G264" si="90">B263+E263</f>
        <v>1195374.4399999899</v>
      </c>
      <c r="H263" s="126">
        <f t="shared" ref="H263:H264" si="91">C263+F263</f>
        <v>0</v>
      </c>
      <c r="I263" s="105">
        <f t="shared" ref="I263:I264" si="92">SUM(G263:H263)</f>
        <v>1195374.4399999899</v>
      </c>
      <c r="K263" s="95"/>
    </row>
    <row r="264" spans="1:11" ht="12.75">
      <c r="A264" s="103" t="s">
        <v>278</v>
      </c>
      <c r="B264" s="108">
        <v>-1433134.34</v>
      </c>
      <c r="C264" s="108">
        <v>0</v>
      </c>
      <c r="D264" s="108">
        <v>0</v>
      </c>
      <c r="E264" s="108">
        <v>0</v>
      </c>
      <c r="F264" s="108">
        <v>0</v>
      </c>
      <c r="G264" s="126">
        <f t="shared" si="90"/>
        <v>-1433134.34</v>
      </c>
      <c r="H264" s="126">
        <f t="shared" si="91"/>
        <v>0</v>
      </c>
      <c r="I264" s="105">
        <f t="shared" si="92"/>
        <v>-1433134.34</v>
      </c>
      <c r="K264" s="95"/>
    </row>
    <row r="265" spans="1:11" ht="12">
      <c r="A265" s="103" t="s">
        <v>279</v>
      </c>
      <c r="B265" s="88">
        <f>SUM(B263:B264)</f>
        <v>-237759.90000001015</v>
      </c>
      <c r="C265" s="88">
        <f t="shared" ref="C265:I265" si="93">SUM(C263:C264)</f>
        <v>0</v>
      </c>
      <c r="D265" s="88">
        <f t="shared" si="93"/>
        <v>0</v>
      </c>
      <c r="E265" s="88">
        <f t="shared" si="93"/>
        <v>0</v>
      </c>
      <c r="F265" s="88">
        <f t="shared" si="93"/>
        <v>0</v>
      </c>
      <c r="G265" s="88">
        <f t="shared" si="93"/>
        <v>-237759.90000001015</v>
      </c>
      <c r="H265" s="88">
        <f t="shared" si="93"/>
        <v>0</v>
      </c>
      <c r="I265" s="88">
        <f t="shared" si="93"/>
        <v>-237759.90000001015</v>
      </c>
      <c r="K265" s="95"/>
    </row>
    <row r="266" spans="1:11" ht="12.75" thickBot="1">
      <c r="A266" s="103" t="s">
        <v>280</v>
      </c>
      <c r="B266" s="88">
        <f>B245+B250+B253+B261+B265</f>
        <v>279946073.27999979</v>
      </c>
      <c r="C266" s="88">
        <f t="shared" ref="C266:I266" si="94">C245+C250+C253+C261+C265</f>
        <v>122603066.06999998</v>
      </c>
      <c r="D266" s="88">
        <f t="shared" si="94"/>
        <v>76513711.879999995</v>
      </c>
      <c r="E266" s="88">
        <f t="shared" si="94"/>
        <v>50078224</v>
      </c>
      <c r="F266" s="88">
        <f t="shared" si="94"/>
        <v>26435487</v>
      </c>
      <c r="G266" s="88">
        <f t="shared" si="94"/>
        <v>330024297.27999979</v>
      </c>
      <c r="H266" s="88">
        <f t="shared" si="94"/>
        <v>149038553.06999999</v>
      </c>
      <c r="I266" s="88">
        <f t="shared" si="94"/>
        <v>479062850.34999979</v>
      </c>
      <c r="K266" s="95"/>
    </row>
    <row r="267" spans="1:11" ht="13.5" thickTop="1">
      <c r="A267" s="103" t="s">
        <v>281</v>
      </c>
      <c r="B267" s="111"/>
      <c r="C267" s="111"/>
      <c r="D267" s="111"/>
      <c r="E267" s="131"/>
      <c r="F267" s="131"/>
      <c r="G267" s="131"/>
      <c r="H267" s="131"/>
      <c r="I267" s="111"/>
      <c r="K267" s="95"/>
    </row>
    <row r="268" spans="1:11" ht="15">
      <c r="A268" s="102" t="s">
        <v>282</v>
      </c>
      <c r="B268" s="107"/>
      <c r="C268" s="107"/>
      <c r="D268" s="107"/>
      <c r="E268" s="128"/>
      <c r="F268" s="128"/>
      <c r="G268" s="128"/>
      <c r="H268" s="128"/>
      <c r="I268" s="107"/>
      <c r="K268" s="95"/>
    </row>
    <row r="269" spans="1:11" ht="12.75">
      <c r="A269" s="103" t="s">
        <v>283</v>
      </c>
      <c r="B269" s="105">
        <v>238336251.299999</v>
      </c>
      <c r="C269" s="105">
        <v>104024243.27</v>
      </c>
      <c r="D269" s="105">
        <v>6545831.7899999991</v>
      </c>
      <c r="E269" s="105">
        <f>'Common by Acct'!C48</f>
        <v>4284247</v>
      </c>
      <c r="F269" s="105">
        <f>'Common by Acct'!D48</f>
        <v>2261585</v>
      </c>
      <c r="G269" s="126">
        <f t="shared" ref="G269" si="95">B269+E269</f>
        <v>242620498.299999</v>
      </c>
      <c r="H269" s="126">
        <f t="shared" ref="H269" si="96">C269+F269</f>
        <v>106285828.27</v>
      </c>
      <c r="I269" s="105">
        <f t="shared" ref="I269" si="97">SUM(G269:H269)</f>
        <v>348906326.56999898</v>
      </c>
      <c r="K269" s="95"/>
    </row>
    <row r="270" spans="1:11" ht="12">
      <c r="A270" s="103" t="s">
        <v>284</v>
      </c>
      <c r="B270" s="88">
        <f>SUM(B269)</f>
        <v>238336251.299999</v>
      </c>
      <c r="C270" s="88">
        <f t="shared" ref="C270:I270" si="98">SUM(C269)</f>
        <v>104024243.27</v>
      </c>
      <c r="D270" s="88">
        <f t="shared" si="98"/>
        <v>6545831.7899999991</v>
      </c>
      <c r="E270" s="88">
        <f t="shared" si="98"/>
        <v>4284247</v>
      </c>
      <c r="F270" s="88">
        <f t="shared" si="98"/>
        <v>2261585</v>
      </c>
      <c r="G270" s="88">
        <f t="shared" si="98"/>
        <v>242620498.299999</v>
      </c>
      <c r="H270" s="88">
        <f t="shared" si="98"/>
        <v>106285828.27</v>
      </c>
      <c r="I270" s="88">
        <f t="shared" si="98"/>
        <v>348906326.56999898</v>
      </c>
      <c r="K270" s="95"/>
    </row>
    <row r="271" spans="1:11" ht="15">
      <c r="A271" s="102" t="s">
        <v>285</v>
      </c>
      <c r="B271" s="107"/>
      <c r="C271" s="107"/>
      <c r="D271" s="107"/>
      <c r="E271" s="128"/>
      <c r="F271" s="128"/>
      <c r="G271" s="128"/>
      <c r="H271" s="128"/>
      <c r="I271" s="107"/>
      <c r="K271" s="95"/>
    </row>
    <row r="272" spans="1:11" ht="12.75">
      <c r="A272" s="103"/>
      <c r="B272" s="105"/>
      <c r="C272" s="105"/>
      <c r="D272" s="105"/>
      <c r="E272" s="105"/>
      <c r="F272" s="105"/>
      <c r="G272" s="126"/>
      <c r="H272" s="126"/>
      <c r="I272" s="105"/>
      <c r="K272" s="95"/>
    </row>
    <row r="273" spans="1:11" ht="12.75">
      <c r="A273" s="103" t="s">
        <v>286</v>
      </c>
      <c r="B273" s="108">
        <v>61778949.609999999</v>
      </c>
      <c r="C273" s="108">
        <v>16036579.960000001</v>
      </c>
      <c r="D273" s="108">
        <v>0</v>
      </c>
      <c r="E273" s="108">
        <v>0</v>
      </c>
      <c r="F273" s="108">
        <v>0</v>
      </c>
      <c r="G273" s="127">
        <f t="shared" ref="G273" si="99">B273+E273</f>
        <v>61778949.609999999</v>
      </c>
      <c r="H273" s="127">
        <f t="shared" ref="H273" si="100">C273+F273</f>
        <v>16036579.960000001</v>
      </c>
      <c r="I273" s="108">
        <f t="shared" ref="I273" si="101">SUM(G273:H273)</f>
        <v>77815529.569999993</v>
      </c>
      <c r="K273" s="105"/>
    </row>
    <row r="274" spans="1:11" ht="12">
      <c r="A274" s="103" t="s">
        <v>287</v>
      </c>
      <c r="B274" s="105">
        <f t="shared" ref="B274:I274" si="102">SUM(B272:B273)</f>
        <v>61778949.609999999</v>
      </c>
      <c r="C274" s="105">
        <f t="shared" si="102"/>
        <v>16036579.960000001</v>
      </c>
      <c r="D274" s="105">
        <f t="shared" si="102"/>
        <v>0</v>
      </c>
      <c r="E274" s="105">
        <f t="shared" si="102"/>
        <v>0</v>
      </c>
      <c r="F274" s="105">
        <f t="shared" si="102"/>
        <v>0</v>
      </c>
      <c r="G274" s="105">
        <f t="shared" si="102"/>
        <v>61778949.609999999</v>
      </c>
      <c r="H274" s="105">
        <f t="shared" si="102"/>
        <v>16036579.960000001</v>
      </c>
      <c r="I274" s="105">
        <f t="shared" si="102"/>
        <v>77815529.569999993</v>
      </c>
      <c r="K274" s="118"/>
    </row>
    <row r="275" spans="1:11" ht="15">
      <c r="A275" s="102" t="s">
        <v>288</v>
      </c>
      <c r="B275" s="107"/>
      <c r="C275" s="107"/>
      <c r="D275" s="107"/>
      <c r="E275" s="128"/>
      <c r="F275" s="128"/>
      <c r="G275" s="128"/>
      <c r="H275" s="128"/>
      <c r="I275" s="107"/>
      <c r="K275" s="105"/>
    </row>
    <row r="276" spans="1:11" ht="12.75">
      <c r="A276" s="103" t="s">
        <v>289</v>
      </c>
      <c r="B276" s="105">
        <v>602271656.13999903</v>
      </c>
      <c r="C276" s="105">
        <v>194714106.81999999</v>
      </c>
      <c r="D276" s="105">
        <v>62400.93</v>
      </c>
      <c r="E276" s="105">
        <f>'Common by Acct'!C56</f>
        <v>40841</v>
      </c>
      <c r="F276" s="105">
        <f>'Common by Acct'!D56</f>
        <v>21560</v>
      </c>
      <c r="G276" s="126">
        <f t="shared" ref="G276:G278" si="103">B276+E276</f>
        <v>602312497.13999903</v>
      </c>
      <c r="H276" s="126">
        <f t="shared" ref="H276:H278" si="104">C276+F276</f>
        <v>194735666.81999999</v>
      </c>
      <c r="I276" s="105">
        <f t="shared" ref="I276:I278" si="105">SUM(G276:H276)</f>
        <v>797048163.95999908</v>
      </c>
      <c r="K276" s="105"/>
    </row>
    <row r="277" spans="1:11" ht="12.75">
      <c r="A277" s="103" t="s">
        <v>290</v>
      </c>
      <c r="B277" s="105">
        <v>-517275075.02999997</v>
      </c>
      <c r="C277" s="105">
        <v>-181029657.25999999</v>
      </c>
      <c r="D277" s="105">
        <v>0</v>
      </c>
      <c r="E277" s="105">
        <f>'Common by Acct'!C57</f>
        <v>0</v>
      </c>
      <c r="F277" s="105">
        <f>'Common by Acct'!D57</f>
        <v>0</v>
      </c>
      <c r="G277" s="126">
        <f t="shared" si="103"/>
        <v>-517275075.02999997</v>
      </c>
      <c r="H277" s="126">
        <f t="shared" si="104"/>
        <v>-181029657.25999999</v>
      </c>
      <c r="I277" s="105">
        <f t="shared" si="105"/>
        <v>-698304732.28999996</v>
      </c>
      <c r="K277" s="105"/>
    </row>
    <row r="278" spans="1:11" ht="12.75">
      <c r="A278" s="103" t="s">
        <v>291</v>
      </c>
      <c r="B278" s="108">
        <v>0</v>
      </c>
      <c r="C278" s="108">
        <v>0</v>
      </c>
      <c r="D278" s="108">
        <v>0</v>
      </c>
      <c r="E278" s="108">
        <v>0</v>
      </c>
      <c r="F278" s="108">
        <v>0</v>
      </c>
      <c r="G278" s="127">
        <f t="shared" si="103"/>
        <v>0</v>
      </c>
      <c r="H278" s="127">
        <f t="shared" si="104"/>
        <v>0</v>
      </c>
      <c r="I278" s="108">
        <f t="shared" si="105"/>
        <v>0</v>
      </c>
      <c r="K278" s="105"/>
    </row>
    <row r="279" spans="1:11" ht="12">
      <c r="A279" s="103" t="s">
        <v>292</v>
      </c>
      <c r="B279" s="105">
        <f>SUM(B276:B278)</f>
        <v>84996581.109999061</v>
      </c>
      <c r="C279" s="105">
        <f t="shared" ref="C279:I279" si="106">SUM(C276:C278)</f>
        <v>13684449.560000002</v>
      </c>
      <c r="D279" s="105">
        <f t="shared" si="106"/>
        <v>62400.93</v>
      </c>
      <c r="E279" s="105">
        <f t="shared" si="106"/>
        <v>40841</v>
      </c>
      <c r="F279" s="105">
        <f t="shared" si="106"/>
        <v>21560</v>
      </c>
      <c r="G279" s="105">
        <f t="shared" si="106"/>
        <v>85037422.109999061</v>
      </c>
      <c r="H279" s="105">
        <f t="shared" si="106"/>
        <v>13706009.560000002</v>
      </c>
      <c r="I279" s="105">
        <f t="shared" si="106"/>
        <v>98743431.669999123</v>
      </c>
      <c r="K279" s="118"/>
    </row>
    <row r="280" spans="1:11" ht="12.75">
      <c r="A280" s="103"/>
      <c r="B280" s="108"/>
      <c r="C280" s="108"/>
      <c r="D280" s="108"/>
      <c r="E280" s="127"/>
      <c r="F280" s="127"/>
      <c r="G280" s="127"/>
      <c r="H280" s="127"/>
      <c r="I280" s="108"/>
      <c r="K280" s="105"/>
    </row>
    <row r="281" spans="1:11" ht="12">
      <c r="A281" s="101" t="s">
        <v>6</v>
      </c>
      <c r="B281" s="120">
        <f t="shared" ref="B281:I281" si="107">B64-B239-B266-B270-B274-B279</f>
        <v>553156421.45000219</v>
      </c>
      <c r="C281" s="120">
        <f t="shared" si="107"/>
        <v>209038262.77000025</v>
      </c>
      <c r="D281" s="120">
        <f t="shared" si="107"/>
        <v>-252714638.46999976</v>
      </c>
      <c r="E281" s="120">
        <f t="shared" si="107"/>
        <v>-162264638</v>
      </c>
      <c r="F281" s="120">
        <f t="shared" si="107"/>
        <v>-90450001</v>
      </c>
      <c r="G281" s="191">
        <f t="shared" si="107"/>
        <v>390891783.45000219</v>
      </c>
      <c r="H281" s="191">
        <f t="shared" si="107"/>
        <v>118588261.77000025</v>
      </c>
      <c r="I281" s="120">
        <f t="shared" si="107"/>
        <v>509480045.22000217</v>
      </c>
      <c r="K281" s="120"/>
    </row>
    <row r="282" spans="1:11" ht="12">
      <c r="A282" s="103"/>
      <c r="B282" s="120"/>
      <c r="C282" s="120"/>
      <c r="D282" s="120"/>
      <c r="E282" s="120"/>
      <c r="F282" s="120"/>
      <c r="G282" s="191"/>
      <c r="H282" s="191"/>
      <c r="I282" s="120"/>
      <c r="K282" s="105"/>
    </row>
    <row r="283" spans="1:11" ht="15">
      <c r="A283" s="101" t="s">
        <v>5</v>
      </c>
      <c r="B283" s="107"/>
      <c r="C283" s="107"/>
      <c r="D283" s="107"/>
      <c r="E283" s="128"/>
      <c r="F283" s="128"/>
      <c r="G283" s="190">
        <f>'Allocated Summary'!B43</f>
        <v>390891783.45000267</v>
      </c>
      <c r="H283" s="190">
        <f>'Allocated Summary'!C43</f>
        <v>118588261.77000034</v>
      </c>
      <c r="I283" s="113"/>
      <c r="K283" s="105"/>
    </row>
    <row r="284" spans="1:11" ht="15">
      <c r="A284" s="102" t="s">
        <v>293</v>
      </c>
      <c r="B284" s="107"/>
      <c r="C284" s="107"/>
      <c r="D284" s="107"/>
      <c r="E284" s="128"/>
      <c r="F284" s="128"/>
      <c r="G284" s="128"/>
      <c r="H284" s="128"/>
      <c r="I284" s="107"/>
      <c r="K284" s="105"/>
    </row>
    <row r="285" spans="1:11" ht="12.75">
      <c r="A285" s="103" t="s">
        <v>294</v>
      </c>
      <c r="B285" s="105">
        <v>339097.87</v>
      </c>
      <c r="C285" s="105">
        <v>0</v>
      </c>
      <c r="D285" s="105">
        <v>0</v>
      </c>
      <c r="E285" s="105">
        <v>0</v>
      </c>
      <c r="F285" s="105">
        <v>0</v>
      </c>
      <c r="G285" s="126">
        <f t="shared" ref="G285:G308" si="108">B285+E285</f>
        <v>339097.87</v>
      </c>
      <c r="H285" s="126">
        <f t="shared" ref="H285:H308" si="109">C285+F285</f>
        <v>0</v>
      </c>
      <c r="I285" s="105">
        <f t="shared" ref="I285:I308" si="110">SUM(G285:H285)</f>
        <v>339097.87</v>
      </c>
      <c r="K285" s="105"/>
    </row>
    <row r="286" spans="1:11" ht="12.75">
      <c r="A286" s="103" t="s">
        <v>295</v>
      </c>
      <c r="B286" s="105">
        <v>0</v>
      </c>
      <c r="C286" s="105">
        <v>0</v>
      </c>
      <c r="D286" s="105">
        <v>-58870464.579999998</v>
      </c>
      <c r="E286" s="105">
        <v>-38530719.067610003</v>
      </c>
      <c r="F286" s="105">
        <v>-20339745.512389999</v>
      </c>
      <c r="G286" s="126">
        <f t="shared" si="108"/>
        <v>-38530719.067610003</v>
      </c>
      <c r="H286" s="126">
        <f t="shared" si="109"/>
        <v>-20339745.512389999</v>
      </c>
      <c r="I286" s="105">
        <f t="shared" si="110"/>
        <v>-58870464.579999998</v>
      </c>
      <c r="K286" s="105"/>
    </row>
    <row r="287" spans="1:11" ht="12.75">
      <c r="A287" s="103" t="s">
        <v>296</v>
      </c>
      <c r="B287" s="105">
        <v>0</v>
      </c>
      <c r="C287" s="105">
        <v>0</v>
      </c>
      <c r="D287" s="105">
        <v>27994102.379999898</v>
      </c>
      <c r="E287" s="105">
        <v>18322140.007709902</v>
      </c>
      <c r="F287" s="105">
        <v>9671962.3722899798</v>
      </c>
      <c r="G287" s="126">
        <f t="shared" si="108"/>
        <v>18322140.007709902</v>
      </c>
      <c r="H287" s="126">
        <f t="shared" si="109"/>
        <v>9671962.3722899798</v>
      </c>
      <c r="I287" s="105">
        <f t="shared" si="110"/>
        <v>27994102.379999883</v>
      </c>
      <c r="K287" s="105"/>
    </row>
    <row r="288" spans="1:11" ht="12.75">
      <c r="A288" s="103" t="s">
        <v>297</v>
      </c>
      <c r="B288" s="105">
        <v>0</v>
      </c>
      <c r="C288" s="105">
        <v>0</v>
      </c>
      <c r="D288" s="105">
        <v>0</v>
      </c>
      <c r="E288" s="105">
        <v>0</v>
      </c>
      <c r="F288" s="105">
        <v>0</v>
      </c>
      <c r="G288" s="126">
        <f t="shared" si="108"/>
        <v>0</v>
      </c>
      <c r="H288" s="126">
        <f t="shared" si="109"/>
        <v>0</v>
      </c>
      <c r="I288" s="105">
        <f t="shared" si="110"/>
        <v>0</v>
      </c>
      <c r="K288" s="105"/>
    </row>
    <row r="289" spans="1:11" ht="12.75">
      <c r="A289" s="103" t="s">
        <v>298</v>
      </c>
      <c r="B289" s="105">
        <v>0</v>
      </c>
      <c r="C289" s="105">
        <v>0</v>
      </c>
      <c r="D289" s="105">
        <v>-330918.2</v>
      </c>
      <c r="E289" s="105">
        <v>-216585.96189999999</v>
      </c>
      <c r="F289" s="105">
        <v>-114332.238099999</v>
      </c>
      <c r="G289" s="126">
        <f t="shared" si="108"/>
        <v>-216585.96189999999</v>
      </c>
      <c r="H289" s="126">
        <f t="shared" si="109"/>
        <v>-114332.238099999</v>
      </c>
      <c r="I289" s="105">
        <f t="shared" si="110"/>
        <v>-330918.19999999902</v>
      </c>
      <c r="K289" s="105"/>
    </row>
    <row r="290" spans="1:11" ht="12.75">
      <c r="A290" s="103" t="s">
        <v>299</v>
      </c>
      <c r="B290" s="105">
        <v>0</v>
      </c>
      <c r="C290" s="105">
        <v>0</v>
      </c>
      <c r="D290" s="105">
        <v>360391.67</v>
      </c>
      <c r="E290" s="105">
        <v>235876.348015</v>
      </c>
      <c r="F290" s="105">
        <v>124515.321985</v>
      </c>
      <c r="G290" s="126">
        <f t="shared" si="108"/>
        <v>235876.348015</v>
      </c>
      <c r="H290" s="126">
        <f t="shared" si="109"/>
        <v>124515.321985</v>
      </c>
      <c r="I290" s="105">
        <f t="shared" si="110"/>
        <v>360391.67</v>
      </c>
      <c r="K290" s="105"/>
    </row>
    <row r="291" spans="1:11" ht="12.75">
      <c r="A291" s="103" t="s">
        <v>300</v>
      </c>
      <c r="B291" s="105">
        <v>0</v>
      </c>
      <c r="C291" s="105">
        <v>0</v>
      </c>
      <c r="D291" s="105">
        <v>-41194978.140000001</v>
      </c>
      <c r="E291" s="105">
        <v>-26962113.19263</v>
      </c>
      <c r="F291" s="105">
        <v>-14232864.94737</v>
      </c>
      <c r="G291" s="126">
        <f t="shared" si="108"/>
        <v>-26962113.19263</v>
      </c>
      <c r="H291" s="126">
        <f t="shared" si="109"/>
        <v>-14232864.94737</v>
      </c>
      <c r="I291" s="105">
        <f t="shared" si="110"/>
        <v>-41194978.140000001</v>
      </c>
      <c r="K291" s="105"/>
    </row>
    <row r="292" spans="1:11" ht="12.75">
      <c r="A292" s="103" t="s">
        <v>301</v>
      </c>
      <c r="B292" s="105">
        <v>0</v>
      </c>
      <c r="C292" s="105">
        <v>0</v>
      </c>
      <c r="D292" s="105">
        <v>0</v>
      </c>
      <c r="E292" s="105">
        <v>0</v>
      </c>
      <c r="F292" s="105">
        <v>0</v>
      </c>
      <c r="G292" s="126">
        <f t="shared" si="108"/>
        <v>0</v>
      </c>
      <c r="H292" s="126">
        <f t="shared" si="109"/>
        <v>0</v>
      </c>
      <c r="I292" s="105">
        <f t="shared" si="110"/>
        <v>0</v>
      </c>
      <c r="K292" s="105"/>
    </row>
    <row r="293" spans="1:11" ht="12.75">
      <c r="A293" s="103" t="s">
        <v>302</v>
      </c>
      <c r="B293" s="105">
        <v>0</v>
      </c>
      <c r="C293" s="105">
        <v>0</v>
      </c>
      <c r="D293" s="105">
        <v>47691546.869999997</v>
      </c>
      <c r="E293" s="105">
        <v>31214117.426415</v>
      </c>
      <c r="F293" s="105">
        <v>16477429.443585001</v>
      </c>
      <c r="G293" s="126">
        <f t="shared" si="108"/>
        <v>31214117.426415</v>
      </c>
      <c r="H293" s="126">
        <f t="shared" si="109"/>
        <v>16477429.443585001</v>
      </c>
      <c r="I293" s="105">
        <f t="shared" si="110"/>
        <v>47691546.870000005</v>
      </c>
      <c r="K293" s="105"/>
    </row>
    <row r="294" spans="1:11" ht="12.75">
      <c r="A294" s="103" t="s">
        <v>303</v>
      </c>
      <c r="B294" s="105">
        <v>0</v>
      </c>
      <c r="C294" s="105">
        <v>0</v>
      </c>
      <c r="D294" s="105">
        <v>0</v>
      </c>
      <c r="E294" s="105">
        <v>0</v>
      </c>
      <c r="F294" s="105">
        <v>0</v>
      </c>
      <c r="G294" s="126">
        <f t="shared" si="108"/>
        <v>0</v>
      </c>
      <c r="H294" s="126">
        <f t="shared" si="109"/>
        <v>0</v>
      </c>
      <c r="I294" s="105">
        <f t="shared" si="110"/>
        <v>0</v>
      </c>
      <c r="K294" s="105"/>
    </row>
    <row r="295" spans="1:11" ht="12.75">
      <c r="A295" s="103" t="s">
        <v>304</v>
      </c>
      <c r="B295" s="105">
        <v>0</v>
      </c>
      <c r="C295" s="105">
        <v>0</v>
      </c>
      <c r="D295" s="105">
        <v>1956724</v>
      </c>
      <c r="E295" s="105">
        <v>1280675.858</v>
      </c>
      <c r="F295" s="105">
        <v>676048.14199999894</v>
      </c>
      <c r="G295" s="126">
        <f t="shared" si="108"/>
        <v>1280675.858</v>
      </c>
      <c r="H295" s="126">
        <f t="shared" si="109"/>
        <v>676048.14199999894</v>
      </c>
      <c r="I295" s="105">
        <f t="shared" si="110"/>
        <v>1956723.9999999991</v>
      </c>
      <c r="K295" s="105"/>
    </row>
    <row r="296" spans="1:11" ht="12.75">
      <c r="A296" s="103" t="s">
        <v>305</v>
      </c>
      <c r="B296" s="105">
        <v>0</v>
      </c>
      <c r="C296" s="105">
        <v>0</v>
      </c>
      <c r="D296" s="105">
        <v>-6811608.9199999999</v>
      </c>
      <c r="E296" s="105">
        <v>-4458198.0381399998</v>
      </c>
      <c r="F296" s="105">
        <v>-2353410.8818599898</v>
      </c>
      <c r="G296" s="126">
        <f t="shared" si="108"/>
        <v>-4458198.0381399998</v>
      </c>
      <c r="H296" s="126">
        <f t="shared" si="109"/>
        <v>-2353410.8818599898</v>
      </c>
      <c r="I296" s="105">
        <f t="shared" si="110"/>
        <v>-6811608.9199999897</v>
      </c>
      <c r="K296" s="105"/>
    </row>
    <row r="297" spans="1:11" ht="12.75">
      <c r="A297" s="103" t="s">
        <v>306</v>
      </c>
      <c r="B297" s="105">
        <v>-6287992.5999999996</v>
      </c>
      <c r="C297" s="105">
        <v>-4950151.42</v>
      </c>
      <c r="D297" s="105">
        <v>-4168462.6899999902</v>
      </c>
      <c r="E297" s="105">
        <v>-2728258.8306049998</v>
      </c>
      <c r="F297" s="105">
        <v>-1440203.8593949899</v>
      </c>
      <c r="G297" s="126">
        <f t="shared" si="108"/>
        <v>-9016251.4306049999</v>
      </c>
      <c r="H297" s="126">
        <f t="shared" si="109"/>
        <v>-6390355.2793949898</v>
      </c>
      <c r="I297" s="105">
        <f t="shared" si="110"/>
        <v>-15406606.70999999</v>
      </c>
      <c r="K297" s="105"/>
    </row>
    <row r="298" spans="1:11" ht="12.75">
      <c r="A298" s="103" t="s">
        <v>307</v>
      </c>
      <c r="B298" s="105">
        <v>-109007.01</v>
      </c>
      <c r="C298" s="105">
        <v>-5600</v>
      </c>
      <c r="D298" s="105">
        <v>-7827.0300000000798</v>
      </c>
      <c r="E298" s="105">
        <v>-5122.7911350000504</v>
      </c>
      <c r="F298" s="105">
        <v>-2704.2388650000198</v>
      </c>
      <c r="G298" s="126">
        <f t="shared" si="108"/>
        <v>-114129.80113500005</v>
      </c>
      <c r="H298" s="126">
        <f t="shared" si="109"/>
        <v>-8304.2388650000194</v>
      </c>
      <c r="I298" s="105">
        <f t="shared" si="110"/>
        <v>-122434.04000000007</v>
      </c>
      <c r="K298" s="105"/>
    </row>
    <row r="299" spans="1:11" ht="12.75">
      <c r="A299" s="103" t="s">
        <v>308</v>
      </c>
      <c r="B299" s="105">
        <v>-57010.18</v>
      </c>
      <c r="C299" s="105">
        <v>0</v>
      </c>
      <c r="D299" s="105">
        <v>0</v>
      </c>
      <c r="E299" s="105">
        <v>0</v>
      </c>
      <c r="F299" s="105">
        <v>0</v>
      </c>
      <c r="G299" s="126">
        <f t="shared" si="108"/>
        <v>-57010.18</v>
      </c>
      <c r="H299" s="126">
        <f t="shared" si="109"/>
        <v>0</v>
      </c>
      <c r="I299" s="105">
        <f t="shared" si="110"/>
        <v>-57010.18</v>
      </c>
      <c r="K299" s="105"/>
    </row>
    <row r="300" spans="1:11" ht="12.75">
      <c r="A300" s="103" t="s">
        <v>309</v>
      </c>
      <c r="B300" s="105">
        <v>0</v>
      </c>
      <c r="C300" s="105">
        <v>0</v>
      </c>
      <c r="D300" s="105">
        <v>0</v>
      </c>
      <c r="E300" s="105">
        <v>0</v>
      </c>
      <c r="F300" s="105">
        <v>0</v>
      </c>
      <c r="G300" s="126">
        <f t="shared" si="108"/>
        <v>0</v>
      </c>
      <c r="H300" s="126">
        <f t="shared" si="109"/>
        <v>0</v>
      </c>
      <c r="I300" s="105">
        <f t="shared" si="110"/>
        <v>0</v>
      </c>
      <c r="K300" s="105"/>
    </row>
    <row r="301" spans="1:11" ht="12.75">
      <c r="A301" s="103" t="s">
        <v>310</v>
      </c>
      <c r="B301" s="105">
        <v>-3822474.34</v>
      </c>
      <c r="C301" s="105">
        <v>0</v>
      </c>
      <c r="D301" s="105">
        <v>0</v>
      </c>
      <c r="E301" s="105">
        <v>0</v>
      </c>
      <c r="F301" s="105">
        <v>0</v>
      </c>
      <c r="G301" s="126">
        <f t="shared" si="108"/>
        <v>-3822474.34</v>
      </c>
      <c r="H301" s="126">
        <f t="shared" si="109"/>
        <v>0</v>
      </c>
      <c r="I301" s="105">
        <f t="shared" si="110"/>
        <v>-3822474.34</v>
      </c>
      <c r="K301" s="105"/>
    </row>
    <row r="302" spans="1:11" ht="12.75">
      <c r="A302" s="103" t="s">
        <v>311</v>
      </c>
      <c r="B302" s="105">
        <v>0</v>
      </c>
      <c r="C302" s="105">
        <v>0</v>
      </c>
      <c r="D302" s="105">
        <v>0</v>
      </c>
      <c r="E302" s="105">
        <v>0</v>
      </c>
      <c r="F302" s="105">
        <v>0</v>
      </c>
      <c r="G302" s="126">
        <f t="shared" si="108"/>
        <v>0</v>
      </c>
      <c r="H302" s="126">
        <f t="shared" si="109"/>
        <v>0</v>
      </c>
      <c r="I302" s="105">
        <f t="shared" si="110"/>
        <v>0</v>
      </c>
      <c r="K302" s="105"/>
    </row>
    <row r="303" spans="1:11" ht="12.75">
      <c r="A303" s="103" t="s">
        <v>312</v>
      </c>
      <c r="B303" s="105">
        <v>0</v>
      </c>
      <c r="C303" s="105">
        <v>0</v>
      </c>
      <c r="D303" s="105">
        <v>0</v>
      </c>
      <c r="E303" s="105">
        <v>0</v>
      </c>
      <c r="F303" s="105">
        <v>0</v>
      </c>
      <c r="G303" s="126">
        <f t="shared" si="108"/>
        <v>0</v>
      </c>
      <c r="H303" s="126">
        <f t="shared" si="109"/>
        <v>0</v>
      </c>
      <c r="I303" s="105">
        <f t="shared" si="110"/>
        <v>0</v>
      </c>
      <c r="K303" s="105"/>
    </row>
    <row r="304" spans="1:11" ht="12.75">
      <c r="A304" s="103" t="s">
        <v>313</v>
      </c>
      <c r="B304" s="105">
        <v>0</v>
      </c>
      <c r="C304" s="105">
        <v>0</v>
      </c>
      <c r="D304" s="105">
        <v>64059.96</v>
      </c>
      <c r="E304" s="105">
        <v>41927.243820000003</v>
      </c>
      <c r="F304" s="105">
        <v>22132.716179999999</v>
      </c>
      <c r="G304" s="126">
        <f t="shared" si="108"/>
        <v>41927.243820000003</v>
      </c>
      <c r="H304" s="126">
        <f t="shared" si="109"/>
        <v>22132.716179999999</v>
      </c>
      <c r="I304" s="105">
        <f t="shared" si="110"/>
        <v>64059.960000000006</v>
      </c>
      <c r="K304" s="105"/>
    </row>
    <row r="305" spans="1:11" ht="12.75">
      <c r="A305" s="103" t="s">
        <v>314</v>
      </c>
      <c r="B305" s="105">
        <v>0</v>
      </c>
      <c r="C305" s="105">
        <v>0</v>
      </c>
      <c r="D305" s="105">
        <v>-2457707.91</v>
      </c>
      <c r="E305" s="105">
        <v>-1608569.8270950001</v>
      </c>
      <c r="F305" s="105">
        <v>-849138.08290499996</v>
      </c>
      <c r="G305" s="126">
        <f t="shared" si="108"/>
        <v>-1608569.8270950001</v>
      </c>
      <c r="H305" s="126">
        <f t="shared" si="109"/>
        <v>-849138.08290499996</v>
      </c>
      <c r="I305" s="105">
        <f t="shared" si="110"/>
        <v>-2457707.91</v>
      </c>
      <c r="K305" s="105"/>
    </row>
    <row r="306" spans="1:11" ht="12.75">
      <c r="A306" s="103" t="s">
        <v>315</v>
      </c>
      <c r="B306" s="105">
        <v>0</v>
      </c>
      <c r="C306" s="105">
        <v>0</v>
      </c>
      <c r="D306" s="105">
        <v>310418.74</v>
      </c>
      <c r="E306" s="105">
        <v>203169.06533000001</v>
      </c>
      <c r="F306" s="105">
        <v>107249.67466999999</v>
      </c>
      <c r="G306" s="126">
        <f t="shared" si="108"/>
        <v>203169.06533000001</v>
      </c>
      <c r="H306" s="126">
        <f t="shared" si="109"/>
        <v>107249.67466999999</v>
      </c>
      <c r="I306" s="105">
        <f t="shared" si="110"/>
        <v>310418.74</v>
      </c>
      <c r="K306" s="105"/>
    </row>
    <row r="307" spans="1:11" ht="12.75">
      <c r="A307" s="103" t="s">
        <v>316</v>
      </c>
      <c r="B307" s="105">
        <v>0</v>
      </c>
      <c r="C307" s="105">
        <v>0</v>
      </c>
      <c r="D307" s="105">
        <v>5276301.26</v>
      </c>
      <c r="E307" s="105">
        <v>3453339.1746700001</v>
      </c>
      <c r="F307" s="105">
        <v>1822962.0853299899</v>
      </c>
      <c r="G307" s="126">
        <f t="shared" si="108"/>
        <v>3453339.1746700001</v>
      </c>
      <c r="H307" s="126">
        <f t="shared" si="109"/>
        <v>1822962.0853299899</v>
      </c>
      <c r="I307" s="105">
        <f t="shared" si="110"/>
        <v>5276301.2599999905</v>
      </c>
      <c r="K307" s="105"/>
    </row>
    <row r="308" spans="1:11" ht="12.75">
      <c r="A308" s="103" t="s">
        <v>317</v>
      </c>
      <c r="B308" s="108">
        <v>0</v>
      </c>
      <c r="C308" s="108">
        <v>0</v>
      </c>
      <c r="D308" s="108">
        <v>14468165.01</v>
      </c>
      <c r="E308" s="108">
        <v>9469413.9990449995</v>
      </c>
      <c r="F308" s="108">
        <v>4998751.0109550003</v>
      </c>
      <c r="G308" s="127">
        <f t="shared" si="108"/>
        <v>9469413.9990449995</v>
      </c>
      <c r="H308" s="127">
        <f t="shared" si="109"/>
        <v>4998751.0109550003</v>
      </c>
      <c r="I308" s="108">
        <f t="shared" si="110"/>
        <v>14468165.01</v>
      </c>
      <c r="K308" s="105"/>
    </row>
    <row r="309" spans="1:11" ht="12">
      <c r="A309" s="103" t="s">
        <v>318</v>
      </c>
      <c r="B309" s="105">
        <f>SUM(B285:B308)</f>
        <v>-9937386.2599999979</v>
      </c>
      <c r="C309" s="105">
        <f t="shared" ref="C309:I309" si="111">SUM(C285:C308)</f>
        <v>-4955751.42</v>
      </c>
      <c r="D309" s="105">
        <f t="shared" si="111"/>
        <v>-15720257.580000093</v>
      </c>
      <c r="E309" s="105">
        <f t="shared" si="111"/>
        <v>-10288908.586110096</v>
      </c>
      <c r="F309" s="105">
        <f t="shared" si="111"/>
        <v>-5431348.993890008</v>
      </c>
      <c r="G309" s="105">
        <f t="shared" si="111"/>
        <v>-20226294.846110109</v>
      </c>
      <c r="H309" s="105">
        <f t="shared" si="111"/>
        <v>-10387100.413890006</v>
      </c>
      <c r="I309" s="105">
        <f t="shared" si="111"/>
        <v>-30613395.26000011</v>
      </c>
      <c r="K309" s="118"/>
    </row>
    <row r="310" spans="1:11" ht="15">
      <c r="A310" s="102" t="s">
        <v>319</v>
      </c>
      <c r="B310" s="107"/>
      <c r="C310" s="107"/>
      <c r="D310" s="107"/>
      <c r="E310" s="128"/>
      <c r="F310" s="128"/>
      <c r="G310" s="128"/>
      <c r="H310" s="128"/>
      <c r="I310" s="107"/>
      <c r="K310" s="105"/>
    </row>
    <row r="311" spans="1:11" ht="12.75">
      <c r="A311" s="103" t="s">
        <v>320</v>
      </c>
      <c r="B311" s="105">
        <v>0</v>
      </c>
      <c r="C311" s="105">
        <v>0</v>
      </c>
      <c r="D311" s="105">
        <v>211906851.46000001</v>
      </c>
      <c r="E311" s="105">
        <v>138693034.28057</v>
      </c>
      <c r="F311" s="105">
        <v>73213817.179429993</v>
      </c>
      <c r="G311" s="126">
        <f t="shared" ref="G311:G319" si="112">B311+E311</f>
        <v>138693034.28057</v>
      </c>
      <c r="H311" s="126">
        <f t="shared" ref="H311:H319" si="113">C311+F311</f>
        <v>73213817.179429993</v>
      </c>
      <c r="I311" s="105">
        <f t="shared" ref="I311:I319" si="114">SUM(G311:H311)</f>
        <v>211906851.45999998</v>
      </c>
      <c r="K311" s="121"/>
    </row>
    <row r="312" spans="1:11" ht="12.75">
      <c r="A312" s="103" t="s">
        <v>321</v>
      </c>
      <c r="B312" s="105">
        <v>0</v>
      </c>
      <c r="C312" s="105">
        <v>0</v>
      </c>
      <c r="D312" s="105">
        <v>0</v>
      </c>
      <c r="E312" s="105">
        <v>0</v>
      </c>
      <c r="F312" s="105">
        <v>0</v>
      </c>
      <c r="G312" s="126">
        <f t="shared" si="112"/>
        <v>0</v>
      </c>
      <c r="H312" s="126">
        <f t="shared" si="113"/>
        <v>0</v>
      </c>
      <c r="I312" s="105">
        <f t="shared" si="114"/>
        <v>0</v>
      </c>
      <c r="K312" s="105"/>
    </row>
    <row r="313" spans="1:11" ht="12.75">
      <c r="A313" s="103" t="s">
        <v>322</v>
      </c>
      <c r="B313" s="105">
        <v>0</v>
      </c>
      <c r="C313" s="105">
        <v>0</v>
      </c>
      <c r="D313" s="105">
        <v>2327712.0099999998</v>
      </c>
      <c r="E313" s="105">
        <v>1523487.510545</v>
      </c>
      <c r="F313" s="105">
        <v>804224.49945499899</v>
      </c>
      <c r="G313" s="126">
        <f t="shared" si="112"/>
        <v>1523487.510545</v>
      </c>
      <c r="H313" s="126">
        <f t="shared" si="113"/>
        <v>804224.49945499899</v>
      </c>
      <c r="I313" s="105">
        <f t="shared" si="114"/>
        <v>2327712.0099999988</v>
      </c>
      <c r="K313" s="105"/>
    </row>
    <row r="314" spans="1:11" ht="12.75">
      <c r="A314" s="103" t="s">
        <v>323</v>
      </c>
      <c r="B314" s="105">
        <v>13342.16</v>
      </c>
      <c r="C314" s="105">
        <v>8074.04</v>
      </c>
      <c r="D314" s="105">
        <v>2404381.7999999998</v>
      </c>
      <c r="E314" s="105">
        <v>1573667.8881000001</v>
      </c>
      <c r="F314" s="105">
        <v>830713.91189999995</v>
      </c>
      <c r="G314" s="126">
        <f t="shared" si="112"/>
        <v>1587010.0481</v>
      </c>
      <c r="H314" s="126">
        <f t="shared" si="113"/>
        <v>838787.95189999999</v>
      </c>
      <c r="I314" s="105">
        <f t="shared" si="114"/>
        <v>2425798</v>
      </c>
      <c r="K314" s="105"/>
    </row>
    <row r="315" spans="1:11" ht="12.75">
      <c r="A315" s="103" t="s">
        <v>324</v>
      </c>
      <c r="B315" s="105">
        <v>0</v>
      </c>
      <c r="C315" s="105">
        <v>0</v>
      </c>
      <c r="D315" s="105">
        <v>0</v>
      </c>
      <c r="E315" s="105">
        <v>0</v>
      </c>
      <c r="F315" s="105">
        <v>0</v>
      </c>
      <c r="G315" s="126">
        <f t="shared" si="112"/>
        <v>0</v>
      </c>
      <c r="H315" s="126">
        <f t="shared" si="113"/>
        <v>0</v>
      </c>
      <c r="I315" s="105">
        <f t="shared" si="114"/>
        <v>0</v>
      </c>
      <c r="K315" s="105"/>
    </row>
    <row r="316" spans="1:11" ht="12.75">
      <c r="A316" s="103" t="s">
        <v>325</v>
      </c>
      <c r="B316" s="105">
        <v>0</v>
      </c>
      <c r="C316" s="105">
        <v>0</v>
      </c>
      <c r="D316" s="105">
        <v>0</v>
      </c>
      <c r="E316" s="105">
        <v>0</v>
      </c>
      <c r="F316" s="105">
        <v>0</v>
      </c>
      <c r="G316" s="126">
        <f t="shared" si="112"/>
        <v>0</v>
      </c>
      <c r="H316" s="126">
        <f t="shared" si="113"/>
        <v>0</v>
      </c>
      <c r="I316" s="105">
        <f t="shared" si="114"/>
        <v>0</v>
      </c>
      <c r="K316" s="105"/>
    </row>
    <row r="317" spans="1:11" ht="12.75">
      <c r="A317" s="103" t="s">
        <v>326</v>
      </c>
      <c r="B317" s="105">
        <v>0</v>
      </c>
      <c r="C317" s="105">
        <v>0</v>
      </c>
      <c r="D317" s="105">
        <v>0</v>
      </c>
      <c r="E317" s="105">
        <v>0</v>
      </c>
      <c r="F317" s="105">
        <v>0</v>
      </c>
      <c r="G317" s="126">
        <f t="shared" si="112"/>
        <v>0</v>
      </c>
      <c r="H317" s="126">
        <f t="shared" si="113"/>
        <v>0</v>
      </c>
      <c r="I317" s="105">
        <f t="shared" si="114"/>
        <v>0</v>
      </c>
      <c r="K317" s="105"/>
    </row>
    <row r="318" spans="1:11" ht="12.75">
      <c r="A318" s="103" t="s">
        <v>327</v>
      </c>
      <c r="B318" s="105">
        <v>10724689.619999999</v>
      </c>
      <c r="C318" s="105">
        <v>836169.25</v>
      </c>
      <c r="D318" s="105">
        <v>8044488.6799999997</v>
      </c>
      <c r="E318" s="105">
        <v>5265117.8410599995</v>
      </c>
      <c r="F318" s="105">
        <v>2779370.8389399899</v>
      </c>
      <c r="G318" s="126">
        <f t="shared" si="112"/>
        <v>15989807.461059999</v>
      </c>
      <c r="H318" s="126">
        <f t="shared" si="113"/>
        <v>3615540.0889399899</v>
      </c>
      <c r="I318" s="105">
        <f t="shared" si="114"/>
        <v>19605347.54999999</v>
      </c>
      <c r="K318" s="105"/>
    </row>
    <row r="319" spans="1:11" ht="12.75">
      <c r="A319" s="103" t="s">
        <v>328</v>
      </c>
      <c r="B319" s="108">
        <v>-5645310.6599999899</v>
      </c>
      <c r="C319" s="108">
        <v>-3207798.72</v>
      </c>
      <c r="D319" s="108">
        <v>-3444008.96</v>
      </c>
      <c r="E319" s="108">
        <v>-2254103.8643200002</v>
      </c>
      <c r="F319" s="108">
        <v>-1189905.09568</v>
      </c>
      <c r="G319" s="127">
        <f t="shared" si="112"/>
        <v>-7899414.5243199896</v>
      </c>
      <c r="H319" s="127">
        <f t="shared" si="113"/>
        <v>-4397703.81568</v>
      </c>
      <c r="I319" s="108">
        <f t="shared" si="114"/>
        <v>-12297118.339999989</v>
      </c>
      <c r="K319" s="105"/>
    </row>
    <row r="320" spans="1:11" ht="12">
      <c r="A320" s="103" t="s">
        <v>329</v>
      </c>
      <c r="B320" s="105">
        <f>SUM(B311:B319)</f>
        <v>5092721.1200000094</v>
      </c>
      <c r="C320" s="105">
        <f t="shared" ref="C320:I320" si="115">SUM(C311:C319)</f>
        <v>-2363555.4300000002</v>
      </c>
      <c r="D320" s="105">
        <f t="shared" si="115"/>
        <v>221239424.99000001</v>
      </c>
      <c r="E320" s="105">
        <f t="shared" si="115"/>
        <v>144801203.65595499</v>
      </c>
      <c r="F320" s="105">
        <f t="shared" si="115"/>
        <v>76438221.334044993</v>
      </c>
      <c r="G320" s="105">
        <f t="shared" si="115"/>
        <v>149893924.77595499</v>
      </c>
      <c r="H320" s="105">
        <f t="shared" si="115"/>
        <v>74074665.904045001</v>
      </c>
      <c r="I320" s="105">
        <f t="shared" si="115"/>
        <v>223968590.67999995</v>
      </c>
      <c r="K320" s="118"/>
    </row>
    <row r="321" spans="1:11" ht="15">
      <c r="A321" s="102" t="s">
        <v>330</v>
      </c>
      <c r="B321" s="107"/>
      <c r="C321" s="107"/>
      <c r="D321" s="107"/>
      <c r="E321" s="128"/>
      <c r="F321" s="128"/>
      <c r="G321" s="128"/>
      <c r="H321" s="128"/>
      <c r="I321" s="107"/>
      <c r="K321" s="105"/>
    </row>
    <row r="322" spans="1:11" ht="12.75">
      <c r="A322" s="103" t="s">
        <v>331</v>
      </c>
      <c r="B322" s="105">
        <v>0</v>
      </c>
      <c r="C322" s="105">
        <v>0</v>
      </c>
      <c r="D322" s="105">
        <v>0</v>
      </c>
      <c r="E322" s="105">
        <v>0</v>
      </c>
      <c r="F322" s="105">
        <v>0</v>
      </c>
      <c r="G322" s="126">
        <f t="shared" ref="G322:G323" si="116">B322+E322</f>
        <v>0</v>
      </c>
      <c r="H322" s="126">
        <f t="shared" ref="H322:H323" si="117">C322+F322</f>
        <v>0</v>
      </c>
      <c r="I322" s="105">
        <f t="shared" ref="I322:I323" si="118">SUM(G322:H322)</f>
        <v>0</v>
      </c>
      <c r="K322" s="105"/>
    </row>
    <row r="323" spans="1:11" ht="12">
      <c r="A323" s="103" t="s">
        <v>332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f t="shared" si="116"/>
        <v>0</v>
      </c>
      <c r="H323" s="107">
        <f t="shared" si="117"/>
        <v>0</v>
      </c>
      <c r="I323" s="107">
        <f t="shared" si="118"/>
        <v>0</v>
      </c>
      <c r="K323" s="105"/>
    </row>
    <row r="324" spans="1:11" ht="12">
      <c r="A324" s="103" t="s">
        <v>333</v>
      </c>
      <c r="B324" s="88">
        <f>SUM(B322:B323)</f>
        <v>0</v>
      </c>
      <c r="C324" s="88">
        <f t="shared" ref="C324:I324" si="119">SUM(C322:C323)</f>
        <v>0</v>
      </c>
      <c r="D324" s="88">
        <f t="shared" si="119"/>
        <v>0</v>
      </c>
      <c r="E324" s="88">
        <f t="shared" si="119"/>
        <v>0</v>
      </c>
      <c r="F324" s="88">
        <f t="shared" si="119"/>
        <v>0</v>
      </c>
      <c r="G324" s="88">
        <f t="shared" si="119"/>
        <v>0</v>
      </c>
      <c r="H324" s="88">
        <f t="shared" si="119"/>
        <v>0</v>
      </c>
      <c r="I324" s="88">
        <f t="shared" si="119"/>
        <v>0</v>
      </c>
      <c r="K324" s="118"/>
    </row>
    <row r="325" spans="1:11" ht="12">
      <c r="A325" s="103"/>
      <c r="B325" s="108"/>
      <c r="C325" s="108"/>
      <c r="D325" s="108"/>
      <c r="E325" s="108"/>
      <c r="F325" s="108"/>
      <c r="G325" s="108"/>
      <c r="H325" s="108"/>
      <c r="I325" s="108"/>
      <c r="K325" s="105"/>
    </row>
    <row r="326" spans="1:11" ht="12.75" thickBot="1">
      <c r="A326" s="101" t="s">
        <v>1</v>
      </c>
      <c r="B326" s="90">
        <f>B309+B320+B324</f>
        <v>-4844665.1399999885</v>
      </c>
      <c r="C326" s="90">
        <f t="shared" ref="C326:I326" si="120">C309+C320+C324</f>
        <v>-7319306.8499999996</v>
      </c>
      <c r="D326" s="90">
        <f t="shared" si="120"/>
        <v>205519167.40999991</v>
      </c>
      <c r="E326" s="90">
        <f t="shared" si="120"/>
        <v>134512295.0698449</v>
      </c>
      <c r="F326" s="90">
        <f t="shared" si="120"/>
        <v>71006872.340154991</v>
      </c>
      <c r="G326" s="90">
        <f t="shared" si="120"/>
        <v>129667629.92984489</v>
      </c>
      <c r="H326" s="90">
        <f t="shared" si="120"/>
        <v>63687565.490154997</v>
      </c>
      <c r="I326" s="90">
        <f t="shared" si="120"/>
        <v>193355195.41999984</v>
      </c>
      <c r="K326" s="119"/>
    </row>
    <row r="327" spans="1:11" ht="12.75" thickTop="1">
      <c r="A327" s="103"/>
      <c r="B327" s="108"/>
      <c r="C327" s="108"/>
      <c r="D327" s="108"/>
      <c r="E327" s="108"/>
      <c r="F327" s="108"/>
      <c r="G327" s="108"/>
      <c r="H327" s="108"/>
      <c r="I327" s="108"/>
      <c r="K327" s="105"/>
    </row>
    <row r="328" spans="1:11" ht="12.75" thickBot="1">
      <c r="A328" s="101" t="s">
        <v>0</v>
      </c>
      <c r="B328" s="112">
        <f>B281-B326</f>
        <v>558001086.59000218</v>
      </c>
      <c r="C328" s="112">
        <f t="shared" ref="C328:I328" si="121">C281-C326</f>
        <v>216357569.62000024</v>
      </c>
      <c r="D328" s="112">
        <f t="shared" si="121"/>
        <v>-458233805.87999964</v>
      </c>
      <c r="E328" s="112">
        <f t="shared" si="121"/>
        <v>-296776933.0698449</v>
      </c>
      <c r="F328" s="112">
        <f t="shared" si="121"/>
        <v>-161456873.34015501</v>
      </c>
      <c r="G328" s="112">
        <f t="shared" si="121"/>
        <v>261224153.52015731</v>
      </c>
      <c r="H328" s="112">
        <f t="shared" si="121"/>
        <v>54900696.279845253</v>
      </c>
      <c r="I328" s="112">
        <f t="shared" si="121"/>
        <v>316124849.80000234</v>
      </c>
      <c r="K328" s="122"/>
    </row>
    <row r="329" spans="1:11" ht="12.75" thickTop="1">
      <c r="A329" s="103"/>
      <c r="B329" s="104"/>
      <c r="C329" s="104"/>
      <c r="D329" s="104"/>
      <c r="E329" s="104"/>
      <c r="F329" s="104"/>
      <c r="G329" s="104"/>
      <c r="H329" s="104"/>
      <c r="I329" s="104"/>
      <c r="K329" s="123"/>
    </row>
    <row r="330" spans="1:11" ht="12">
      <c r="A330" s="103"/>
      <c r="B330" s="113"/>
      <c r="C330" s="113"/>
      <c r="D330" s="113"/>
      <c r="E330" s="113"/>
      <c r="F330" s="113"/>
      <c r="K330" s="123"/>
    </row>
  </sheetData>
  <pageMargins left="0.5" right="0.5" top="1" bottom="1" header="0.5" footer="0.5"/>
  <pageSetup scale="80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7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6" sqref="F16 H16"/>
    </sheetView>
  </sheetViews>
  <sheetFormatPr defaultColWidth="8.85546875" defaultRowHeight="12.75"/>
  <cols>
    <col min="1" max="1" width="5.42578125" style="19" customWidth="1"/>
    <col min="2" max="2" width="48.42578125" style="19" customWidth="1"/>
    <col min="3" max="3" width="17.42578125" style="19" customWidth="1"/>
    <col min="4" max="4" width="17.140625" style="19" customWidth="1"/>
    <col min="5" max="5" width="13.140625" style="19" customWidth="1"/>
    <col min="6" max="6" width="14.140625" style="19" customWidth="1"/>
    <col min="7" max="7" width="11.85546875" style="19" customWidth="1"/>
    <col min="8" max="8" width="16.28515625" style="19" customWidth="1"/>
    <col min="9" max="10" width="8.85546875" style="19" customWidth="1"/>
    <col min="11" max="16384" width="8.85546875" style="19"/>
  </cols>
  <sheetData>
    <row r="1" spans="1:8" ht="15.95" customHeight="1">
      <c r="A1" s="18"/>
      <c r="B1" s="202" t="s">
        <v>334</v>
      </c>
      <c r="C1" s="202"/>
      <c r="D1" s="202"/>
      <c r="E1" s="202"/>
      <c r="F1" s="202"/>
      <c r="G1" s="202"/>
      <c r="H1" s="202"/>
    </row>
    <row r="2" spans="1:8" ht="15.95" customHeight="1">
      <c r="A2" s="20"/>
      <c r="B2" s="203" t="s">
        <v>352</v>
      </c>
      <c r="C2" s="203"/>
      <c r="D2" s="203"/>
      <c r="E2" s="203"/>
      <c r="F2" s="203"/>
      <c r="G2" s="203"/>
      <c r="H2" s="203"/>
    </row>
    <row r="3" spans="1:8" ht="15.95" customHeight="1">
      <c r="A3" s="203" t="str">
        <f>'Allocated Summary'!A4</f>
        <v>FOR THE 12 MONTHS ENDED JUNE 30, 2018</v>
      </c>
      <c r="B3" s="203"/>
      <c r="C3" s="203"/>
      <c r="D3" s="203"/>
      <c r="E3" s="203"/>
      <c r="F3" s="203"/>
      <c r="G3" s="203"/>
      <c r="H3" s="203"/>
    </row>
    <row r="4" spans="1:8" ht="15" customHeight="1">
      <c r="A4" s="156"/>
      <c r="B4" s="204" t="str">
        <f>'Allocated Summary'!A6</f>
        <v>(Based on allocation factors developed using 12 ME 06/30/2018 information)</v>
      </c>
      <c r="C4" s="204"/>
      <c r="D4" s="204"/>
      <c r="E4" s="204"/>
      <c r="F4" s="204"/>
      <c r="G4" s="204"/>
      <c r="H4" s="204"/>
    </row>
    <row r="5" spans="1:8" ht="15.95" customHeight="1">
      <c r="A5" s="156"/>
      <c r="B5" s="204"/>
      <c r="C5" s="204"/>
      <c r="D5" s="204"/>
      <c r="E5" s="204"/>
      <c r="F5" s="204"/>
      <c r="G5" s="204"/>
      <c r="H5" s="204"/>
    </row>
    <row r="6" spans="1:8" ht="10.5" customHeight="1"/>
    <row r="7" spans="1:8" ht="25.5">
      <c r="A7" s="21"/>
      <c r="B7" s="22" t="s">
        <v>353</v>
      </c>
      <c r="C7" s="23" t="s">
        <v>354</v>
      </c>
      <c r="D7" s="23" t="s">
        <v>355</v>
      </c>
      <c r="E7" s="24" t="s">
        <v>401</v>
      </c>
      <c r="F7" s="25" t="s">
        <v>417</v>
      </c>
      <c r="G7" s="26" t="s">
        <v>418</v>
      </c>
      <c r="H7" s="23" t="s">
        <v>33</v>
      </c>
    </row>
    <row r="8" spans="1:8" ht="15.95" customHeight="1">
      <c r="A8" s="27" t="s">
        <v>18</v>
      </c>
      <c r="B8" s="28"/>
      <c r="C8" s="29"/>
      <c r="D8" s="29"/>
      <c r="E8" s="30"/>
      <c r="F8" s="31"/>
      <c r="G8" s="31"/>
      <c r="H8" s="32"/>
    </row>
    <row r="9" spans="1:8" ht="15.95" customHeight="1">
      <c r="A9" s="27"/>
      <c r="B9" s="33" t="s">
        <v>356</v>
      </c>
      <c r="C9" s="184">
        <f>ROUND(F9*H9,0)</f>
        <v>134123</v>
      </c>
      <c r="D9" s="184">
        <f>ROUND(G9*H9,0)</f>
        <v>96885</v>
      </c>
      <c r="E9" s="176">
        <v>1</v>
      </c>
      <c r="F9" s="188">
        <f>VLOOKUP($E9,$B$64:$G$68,4,FALSE)</f>
        <v>0.5806</v>
      </c>
      <c r="G9" s="188">
        <f>VLOOKUP($E9,$B$64:$G$68,5,FALSE)</f>
        <v>0.4194</v>
      </c>
      <c r="H9" s="183">
        <f>Detail!D206</f>
        <v>231007.93</v>
      </c>
    </row>
    <row r="10" spans="1:8" ht="15.95" customHeight="1">
      <c r="A10" s="27" t="s">
        <v>357</v>
      </c>
      <c r="B10" s="33" t="s">
        <v>358</v>
      </c>
      <c r="C10" s="173">
        <f t="shared" ref="C10:C12" si="0">ROUND(F10*H10,0)</f>
        <v>740321</v>
      </c>
      <c r="D10" s="173">
        <f t="shared" ref="D10:D12" si="1">ROUND(G10*H10,0)</f>
        <v>446661</v>
      </c>
      <c r="E10" s="175">
        <v>2</v>
      </c>
      <c r="F10" s="188">
        <f>VLOOKUP($E10,$B$64:$G$68,4,FALSE)</f>
        <v>0.62370000000000003</v>
      </c>
      <c r="G10" s="188">
        <f t="shared" ref="G10:G11" si="2">VLOOKUP($E10,$B$64:$G$68,5,FALSE)</f>
        <v>0.37630000000000002</v>
      </c>
      <c r="H10" s="32">
        <f>Detail!D207</f>
        <v>1186981.8899999999</v>
      </c>
    </row>
    <row r="11" spans="1:8" ht="15.95" customHeight="1">
      <c r="A11" s="27" t="s">
        <v>357</v>
      </c>
      <c r="B11" s="33" t="s">
        <v>359</v>
      </c>
      <c r="C11" s="173">
        <f t="shared" si="0"/>
        <v>21838275</v>
      </c>
      <c r="D11" s="173">
        <f t="shared" si="1"/>
        <v>15775013</v>
      </c>
      <c r="E11" s="175">
        <v>1</v>
      </c>
      <c r="F11" s="188">
        <f>VLOOKUP($E11,$B$64:$G$68,4,FALSE)</f>
        <v>0.5806</v>
      </c>
      <c r="G11" s="188">
        <f t="shared" si="2"/>
        <v>0.4194</v>
      </c>
      <c r="H11" s="32">
        <f>Detail!D208</f>
        <v>37613288.7999999</v>
      </c>
    </row>
    <row r="12" spans="1:8" ht="15.95" customHeight="1">
      <c r="A12" s="27" t="s">
        <v>357</v>
      </c>
      <c r="B12" s="33" t="s">
        <v>360</v>
      </c>
      <c r="C12" s="174">
        <f t="shared" si="0"/>
        <v>0</v>
      </c>
      <c r="D12" s="174">
        <f t="shared" si="1"/>
        <v>0</v>
      </c>
      <c r="E12" s="181">
        <v>1</v>
      </c>
      <c r="F12" s="34"/>
      <c r="G12" s="34"/>
      <c r="H12" s="32">
        <f>Detail!D210</f>
        <v>0</v>
      </c>
    </row>
    <row r="13" spans="1:8" ht="15.95" customHeight="1">
      <c r="A13" s="27" t="s">
        <v>357</v>
      </c>
      <c r="B13" s="28" t="s">
        <v>361</v>
      </c>
      <c r="C13" s="173">
        <f>SUM(C9:C12)</f>
        <v>22712719</v>
      </c>
      <c r="D13" s="173">
        <f>SUM(D9:D12)</f>
        <v>16318559</v>
      </c>
      <c r="E13" s="176"/>
      <c r="F13" s="182"/>
      <c r="G13" s="35"/>
      <c r="H13" s="29">
        <f>SUM(H9:H12)</f>
        <v>39031278.6199999</v>
      </c>
    </row>
    <row r="14" spans="1:8" ht="15.95" customHeight="1">
      <c r="A14" s="27" t="s">
        <v>17</v>
      </c>
      <c r="B14" s="28"/>
      <c r="C14" s="173"/>
      <c r="D14" s="173"/>
      <c r="E14" s="175"/>
      <c r="F14" s="35"/>
      <c r="G14" s="35"/>
      <c r="H14" s="173"/>
    </row>
    <row r="15" spans="1:8" ht="15.95" customHeight="1">
      <c r="A15" s="27"/>
      <c r="B15" s="33" t="s">
        <v>362</v>
      </c>
      <c r="C15" s="173">
        <f t="shared" ref="C15:C21" si="3">ROUND(F15*H15,0)</f>
        <v>703335</v>
      </c>
      <c r="D15" s="173">
        <f t="shared" ref="D15:D21" si="4">ROUND(G15*H15,0)</f>
        <v>508058</v>
      </c>
      <c r="E15" s="176">
        <v>1</v>
      </c>
      <c r="F15" s="188">
        <f t="shared" ref="F15:F21" si="5">VLOOKUP($E15,$B$64:$G$68,4,FALSE)</f>
        <v>0.5806</v>
      </c>
      <c r="G15" s="188">
        <f>VLOOKUP($E15,$B$64:$G$68,5,FALSE)</f>
        <v>0.4194</v>
      </c>
      <c r="H15" s="32">
        <f>Detail!D213</f>
        <v>1211392.5900000001</v>
      </c>
    </row>
    <row r="16" spans="1:8" ht="15.95" customHeight="1">
      <c r="A16" s="27" t="s">
        <v>357</v>
      </c>
      <c r="B16" s="33" t="s">
        <v>363</v>
      </c>
      <c r="C16" s="173">
        <f t="shared" si="3"/>
        <v>1012197</v>
      </c>
      <c r="D16" s="173">
        <f t="shared" si="4"/>
        <v>731167</v>
      </c>
      <c r="E16" s="175">
        <v>1</v>
      </c>
      <c r="F16" s="188">
        <f t="shared" si="5"/>
        <v>0.5806</v>
      </c>
      <c r="G16" s="188">
        <f t="shared" ref="G16:G21" si="6">VLOOKUP($E16,$B$64:$G$68,5,FALSE)</f>
        <v>0.4194</v>
      </c>
      <c r="H16" s="32">
        <f>Detail!D214</f>
        <v>1743363.3899999899</v>
      </c>
    </row>
    <row r="17" spans="1:8" ht="15.95" customHeight="1">
      <c r="A17" s="27" t="s">
        <v>357</v>
      </c>
      <c r="B17" s="33" t="s">
        <v>364</v>
      </c>
      <c r="C17" s="173">
        <f t="shared" si="3"/>
        <v>495</v>
      </c>
      <c r="D17" s="173">
        <f t="shared" si="4"/>
        <v>358</v>
      </c>
      <c r="E17" s="175">
        <v>1</v>
      </c>
      <c r="F17" s="188">
        <f t="shared" si="5"/>
        <v>0.5806</v>
      </c>
      <c r="G17" s="188">
        <f t="shared" si="6"/>
        <v>0.4194</v>
      </c>
      <c r="H17" s="32">
        <f>Detail!D215</f>
        <v>852.95</v>
      </c>
    </row>
    <row r="18" spans="1:8" ht="15.95" customHeight="1">
      <c r="A18" s="27"/>
      <c r="B18" s="33" t="s">
        <v>365</v>
      </c>
      <c r="C18" s="173">
        <f t="shared" si="3"/>
        <v>0</v>
      </c>
      <c r="D18" s="173">
        <f t="shared" si="4"/>
        <v>0</v>
      </c>
      <c r="E18" s="175">
        <v>1</v>
      </c>
      <c r="F18" s="188">
        <f t="shared" si="5"/>
        <v>0.5806</v>
      </c>
      <c r="G18" s="188">
        <f t="shared" si="6"/>
        <v>0.4194</v>
      </c>
      <c r="H18" s="32">
        <f>Detail!D216</f>
        <v>0</v>
      </c>
    </row>
    <row r="19" spans="1:8" ht="15.95" customHeight="1">
      <c r="A19" s="27" t="s">
        <v>357</v>
      </c>
      <c r="B19" s="33" t="s">
        <v>366</v>
      </c>
      <c r="C19" s="173">
        <f t="shared" si="3"/>
        <v>-140964</v>
      </c>
      <c r="D19" s="173">
        <f t="shared" si="4"/>
        <v>-101826</v>
      </c>
      <c r="E19" s="175">
        <v>1</v>
      </c>
      <c r="F19" s="188">
        <f t="shared" si="5"/>
        <v>0.5806</v>
      </c>
      <c r="G19" s="188">
        <f t="shared" si="6"/>
        <v>0.4194</v>
      </c>
      <c r="H19" s="32">
        <f>Detail!D217</f>
        <v>-242789.8</v>
      </c>
    </row>
    <row r="20" spans="1:8" ht="15.95" customHeight="1">
      <c r="A20" s="27"/>
      <c r="B20" s="33" t="s">
        <v>367</v>
      </c>
      <c r="C20" s="173">
        <f t="shared" si="3"/>
        <v>0</v>
      </c>
      <c r="D20" s="173">
        <f t="shared" si="4"/>
        <v>0</v>
      </c>
      <c r="E20" s="175">
        <v>1</v>
      </c>
      <c r="F20" s="188">
        <f t="shared" si="5"/>
        <v>0.5806</v>
      </c>
      <c r="G20" s="188">
        <f t="shared" si="6"/>
        <v>0.4194</v>
      </c>
      <c r="H20" s="32">
        <f>Detail!D218</f>
        <v>0</v>
      </c>
    </row>
    <row r="21" spans="1:8" ht="15.95" customHeight="1">
      <c r="A21" s="27"/>
      <c r="B21" s="33" t="s">
        <v>368</v>
      </c>
      <c r="C21" s="174">
        <f t="shared" si="3"/>
        <v>0</v>
      </c>
      <c r="D21" s="174">
        <f t="shared" si="4"/>
        <v>0</v>
      </c>
      <c r="E21" s="181">
        <v>1</v>
      </c>
      <c r="F21" s="189">
        <f t="shared" si="5"/>
        <v>0.5806</v>
      </c>
      <c r="G21" s="189">
        <f t="shared" si="6"/>
        <v>0.4194</v>
      </c>
      <c r="H21" s="174">
        <f>Detail!D219</f>
        <v>0</v>
      </c>
    </row>
    <row r="22" spans="1:8" ht="15.95" customHeight="1">
      <c r="A22" s="27" t="s">
        <v>357</v>
      </c>
      <c r="B22" s="28" t="s">
        <v>361</v>
      </c>
      <c r="C22" s="173">
        <f>SUM(C15:C20)</f>
        <v>1575063</v>
      </c>
      <c r="D22" s="173">
        <f>SUM(D15:D20)</f>
        <v>1137757</v>
      </c>
      <c r="E22" s="176"/>
      <c r="F22" s="182"/>
      <c r="G22" s="35"/>
      <c r="H22" s="32">
        <f>SUM(H15:H20)</f>
        <v>2712819.1299999906</v>
      </c>
    </row>
    <row r="23" spans="1:8" ht="15.95" customHeight="1">
      <c r="A23" s="27" t="s">
        <v>15</v>
      </c>
      <c r="B23" s="28"/>
      <c r="C23" s="173"/>
      <c r="D23" s="173"/>
      <c r="E23" s="175"/>
      <c r="F23" s="35"/>
      <c r="G23" s="35"/>
      <c r="H23" s="32"/>
    </row>
    <row r="24" spans="1:8" ht="15.95" customHeight="1">
      <c r="A24" s="27"/>
      <c r="B24" s="33" t="s">
        <v>369</v>
      </c>
      <c r="C24" s="173">
        <f t="shared" ref="C24:C36" si="7">ROUND(F24*H24,0)</f>
        <v>37128649</v>
      </c>
      <c r="D24" s="173">
        <f t="shared" ref="D24:D36" si="8">ROUND(G24*H24,0)</f>
        <v>19599615</v>
      </c>
      <c r="E24" s="176">
        <v>4</v>
      </c>
      <c r="F24" s="188">
        <f t="shared" ref="F24:F36" si="9">VLOOKUP($E24,$B$64:$G$68,4,FALSE)</f>
        <v>0.65449999999999997</v>
      </c>
      <c r="G24" s="188">
        <f t="shared" ref="G24:G36" si="10">VLOOKUP($E24,$B$64:$G$68,5,FALSE)</f>
        <v>0.34549999999999997</v>
      </c>
      <c r="H24" s="32">
        <f>Detail!D225</f>
        <v>56728264.5</v>
      </c>
    </row>
    <row r="25" spans="1:8" ht="15.95" customHeight="1">
      <c r="A25" s="27"/>
      <c r="B25" s="33" t="s">
        <v>370</v>
      </c>
      <c r="C25" s="173">
        <f t="shared" si="7"/>
        <v>3557737</v>
      </c>
      <c r="D25" s="173">
        <f t="shared" si="8"/>
        <v>1878072</v>
      </c>
      <c r="E25" s="176">
        <v>4</v>
      </c>
      <c r="F25" s="188">
        <f t="shared" si="9"/>
        <v>0.65449999999999997</v>
      </c>
      <c r="G25" s="188">
        <f t="shared" si="10"/>
        <v>0.34549999999999997</v>
      </c>
      <c r="H25" s="32">
        <f>Detail!D226</f>
        <v>5435808.6200000001</v>
      </c>
    </row>
    <row r="26" spans="1:8" ht="15.95" customHeight="1">
      <c r="A26" s="27" t="s">
        <v>357</v>
      </c>
      <c r="B26" s="33" t="s">
        <v>371</v>
      </c>
      <c r="C26" s="173">
        <f t="shared" si="7"/>
        <v>-8236624</v>
      </c>
      <c r="D26" s="173">
        <f t="shared" si="8"/>
        <v>-4347981</v>
      </c>
      <c r="E26" s="175">
        <v>4</v>
      </c>
      <c r="F26" s="188">
        <f t="shared" si="9"/>
        <v>0.65449999999999997</v>
      </c>
      <c r="G26" s="188">
        <f t="shared" si="10"/>
        <v>0.34549999999999997</v>
      </c>
      <c r="H26" s="32">
        <f>Detail!D227</f>
        <v>-12584604.789999999</v>
      </c>
    </row>
    <row r="27" spans="1:8" ht="15.95" customHeight="1">
      <c r="A27" s="27" t="s">
        <v>357</v>
      </c>
      <c r="B27" s="33" t="s">
        <v>372</v>
      </c>
      <c r="C27" s="173">
        <f t="shared" si="7"/>
        <v>13779111</v>
      </c>
      <c r="D27" s="173">
        <f t="shared" si="8"/>
        <v>7273771</v>
      </c>
      <c r="E27" s="175">
        <v>4</v>
      </c>
      <c r="F27" s="188">
        <f t="shared" si="9"/>
        <v>0.65449999999999997</v>
      </c>
      <c r="G27" s="188">
        <f t="shared" si="10"/>
        <v>0.34549999999999997</v>
      </c>
      <c r="H27" s="32">
        <f>Detail!D228</f>
        <v>21052881.449999999</v>
      </c>
    </row>
    <row r="28" spans="1:8" ht="15.95" customHeight="1">
      <c r="A28" s="27" t="s">
        <v>357</v>
      </c>
      <c r="B28" s="33" t="s">
        <v>373</v>
      </c>
      <c r="C28" s="173">
        <f t="shared" si="7"/>
        <v>-67214</v>
      </c>
      <c r="D28" s="173">
        <f t="shared" si="8"/>
        <v>-43847</v>
      </c>
      <c r="E28" s="175">
        <v>3</v>
      </c>
      <c r="F28" s="188">
        <f t="shared" si="9"/>
        <v>0.60519999999999996</v>
      </c>
      <c r="G28" s="188">
        <f t="shared" si="10"/>
        <v>0.39479999999999998</v>
      </c>
      <c r="H28" s="32">
        <f>Detail!D229</f>
        <v>-111060.49</v>
      </c>
    </row>
    <row r="29" spans="1:8" ht="15.95" customHeight="1">
      <c r="A29" s="27" t="s">
        <v>357</v>
      </c>
      <c r="B29" s="33" t="s">
        <v>374</v>
      </c>
      <c r="C29" s="173">
        <f t="shared" si="7"/>
        <v>3421478</v>
      </c>
      <c r="D29" s="173">
        <f t="shared" si="8"/>
        <v>2471526</v>
      </c>
      <c r="E29" s="175">
        <v>1</v>
      </c>
      <c r="F29" s="188">
        <f t="shared" si="9"/>
        <v>0.5806</v>
      </c>
      <c r="G29" s="188">
        <f t="shared" si="10"/>
        <v>0.4194</v>
      </c>
      <c r="H29" s="32">
        <f>Detail!D230</f>
        <v>5893003.7400000002</v>
      </c>
    </row>
    <row r="30" spans="1:8" ht="15.95" customHeight="1">
      <c r="A30" s="27" t="s">
        <v>357</v>
      </c>
      <c r="B30" s="33" t="s">
        <v>375</v>
      </c>
      <c r="C30" s="173">
        <f t="shared" si="7"/>
        <v>10000666</v>
      </c>
      <c r="D30" s="173">
        <f t="shared" si="8"/>
        <v>4780100</v>
      </c>
      <c r="E30" s="175">
        <v>5</v>
      </c>
      <c r="F30" s="188">
        <f t="shared" si="9"/>
        <v>0.67659999999999998</v>
      </c>
      <c r="G30" s="188">
        <f t="shared" si="10"/>
        <v>0.32340000000000002</v>
      </c>
      <c r="H30" s="32">
        <f>Detail!D231</f>
        <v>14780765.779999901</v>
      </c>
    </row>
    <row r="31" spans="1:8" ht="15.95" customHeight="1">
      <c r="A31" s="27"/>
      <c r="B31" s="33" t="s">
        <v>376</v>
      </c>
      <c r="C31" s="173">
        <f t="shared" si="7"/>
        <v>773479</v>
      </c>
      <c r="D31" s="173">
        <f t="shared" si="8"/>
        <v>408307</v>
      </c>
      <c r="E31" s="175">
        <v>4</v>
      </c>
      <c r="F31" s="188">
        <f t="shared" si="9"/>
        <v>0.65449999999999997</v>
      </c>
      <c r="G31" s="188">
        <f t="shared" si="10"/>
        <v>0.34549999999999997</v>
      </c>
      <c r="H31" s="32">
        <f>Detail!D232</f>
        <v>1181785.3799999999</v>
      </c>
    </row>
    <row r="32" spans="1:8" ht="15.95" customHeight="1">
      <c r="A32" s="27" t="s">
        <v>357</v>
      </c>
      <c r="B32" s="33" t="s">
        <v>377</v>
      </c>
      <c r="C32" s="173">
        <f t="shared" si="7"/>
        <v>0</v>
      </c>
      <c r="D32" s="173">
        <f t="shared" si="8"/>
        <v>0</v>
      </c>
      <c r="E32" s="175">
        <v>4</v>
      </c>
      <c r="F32" s="188">
        <f t="shared" si="9"/>
        <v>0.65449999999999997</v>
      </c>
      <c r="G32" s="188">
        <f t="shared" si="10"/>
        <v>0.34549999999999997</v>
      </c>
      <c r="H32" s="32">
        <f>Detail!D233</f>
        <v>0</v>
      </c>
    </row>
    <row r="33" spans="1:8" ht="15.95" customHeight="1">
      <c r="A33" s="27" t="s">
        <v>357</v>
      </c>
      <c r="B33" s="33" t="s">
        <v>378</v>
      </c>
      <c r="C33" s="173">
        <f t="shared" si="7"/>
        <v>2737896</v>
      </c>
      <c r="D33" s="173">
        <f t="shared" si="8"/>
        <v>1445291</v>
      </c>
      <c r="E33" s="175">
        <v>4</v>
      </c>
      <c r="F33" s="188">
        <f t="shared" si="9"/>
        <v>0.65449999999999997</v>
      </c>
      <c r="G33" s="188">
        <f t="shared" si="10"/>
        <v>0.34549999999999997</v>
      </c>
      <c r="H33" s="32">
        <f>Detail!D234</f>
        <v>4183187.11</v>
      </c>
    </row>
    <row r="34" spans="1:8" ht="15.95" customHeight="1">
      <c r="A34" s="27" t="s">
        <v>357</v>
      </c>
      <c r="B34" s="33" t="s">
        <v>379</v>
      </c>
      <c r="C34" s="173">
        <f t="shared" si="7"/>
        <v>4955988</v>
      </c>
      <c r="D34" s="173">
        <f t="shared" si="8"/>
        <v>2616186</v>
      </c>
      <c r="E34" s="175">
        <v>4</v>
      </c>
      <c r="F34" s="188">
        <f t="shared" si="9"/>
        <v>0.65449999999999997</v>
      </c>
      <c r="G34" s="188">
        <f t="shared" si="10"/>
        <v>0.34549999999999997</v>
      </c>
      <c r="H34" s="32">
        <f>Detail!D235</f>
        <v>7572173.9299999904</v>
      </c>
    </row>
    <row r="35" spans="1:8" ht="15.95" customHeight="1">
      <c r="A35" s="27"/>
      <c r="B35" s="33" t="s">
        <v>380</v>
      </c>
      <c r="C35" s="173">
        <f t="shared" si="7"/>
        <v>0</v>
      </c>
      <c r="D35" s="173">
        <f t="shared" si="8"/>
        <v>0</v>
      </c>
      <c r="E35" s="175">
        <v>4</v>
      </c>
      <c r="F35" s="188">
        <f t="shared" si="9"/>
        <v>0.65449999999999997</v>
      </c>
      <c r="G35" s="188">
        <f t="shared" si="10"/>
        <v>0.34549999999999997</v>
      </c>
      <c r="H35" s="32">
        <f>Detail!D236</f>
        <v>0</v>
      </c>
    </row>
    <row r="36" spans="1:8" ht="15.95" customHeight="1">
      <c r="A36" s="27"/>
      <c r="B36" s="33" t="s">
        <v>381</v>
      </c>
      <c r="C36" s="174">
        <f t="shared" si="7"/>
        <v>15522378</v>
      </c>
      <c r="D36" s="174">
        <f t="shared" si="8"/>
        <v>8194013</v>
      </c>
      <c r="E36" s="181">
        <v>4</v>
      </c>
      <c r="F36" s="189">
        <f t="shared" si="9"/>
        <v>0.65449999999999997</v>
      </c>
      <c r="G36" s="189">
        <f t="shared" si="10"/>
        <v>0.34549999999999997</v>
      </c>
      <c r="H36" s="174">
        <f>Detail!D237</f>
        <v>23716390.890000001</v>
      </c>
    </row>
    <row r="37" spans="1:8" ht="15.95" customHeight="1">
      <c r="A37" s="27" t="s">
        <v>357</v>
      </c>
      <c r="B37" s="28" t="s">
        <v>361</v>
      </c>
      <c r="C37" s="173">
        <f>SUM(C24:C36)</f>
        <v>83573544</v>
      </c>
      <c r="D37" s="173">
        <f>SUM(D24:D36)</f>
        <v>44275053</v>
      </c>
      <c r="E37" s="176"/>
      <c r="F37" s="182"/>
      <c r="G37" s="35"/>
      <c r="H37" s="32">
        <f>SUM(H24:H36)</f>
        <v>127848596.11999989</v>
      </c>
    </row>
    <row r="38" spans="1:8" ht="15.95" customHeight="1">
      <c r="A38" s="27" t="s">
        <v>382</v>
      </c>
      <c r="B38" s="28"/>
      <c r="C38" s="173"/>
      <c r="D38" s="173"/>
      <c r="E38" s="175"/>
      <c r="F38" s="35"/>
      <c r="G38" s="35"/>
      <c r="H38" s="32"/>
    </row>
    <row r="39" spans="1:8" ht="15.95" customHeight="1">
      <c r="A39" s="27"/>
      <c r="B39" s="33" t="s">
        <v>383</v>
      </c>
      <c r="C39" s="173">
        <f t="shared" ref="C39:C40" si="11">ROUND(F39*H39,0)</f>
        <v>17997790</v>
      </c>
      <c r="D39" s="173">
        <f t="shared" ref="D39:D40" si="12">ROUND(G39*H39,0)</f>
        <v>9500743</v>
      </c>
      <c r="E39" s="175">
        <v>4</v>
      </c>
      <c r="F39" s="188">
        <f>VLOOKUP($E39,$B$64:$G$68,4,FALSE)</f>
        <v>0.65449999999999997</v>
      </c>
      <c r="G39" s="188">
        <f t="shared" ref="G39:G40" si="13">VLOOKUP($E39,$B$64:$G$68,5,FALSE)</f>
        <v>0.34549999999999997</v>
      </c>
      <c r="H39" s="32">
        <f>Detail!D243</f>
        <v>27498533.969999999</v>
      </c>
    </row>
    <row r="40" spans="1:8" ht="15.95" customHeight="1">
      <c r="A40" s="27"/>
      <c r="B40" s="36" t="s">
        <v>402</v>
      </c>
      <c r="C40" s="174">
        <f t="shared" si="11"/>
        <v>0</v>
      </c>
      <c r="D40" s="174">
        <f t="shared" si="12"/>
        <v>0</v>
      </c>
      <c r="E40" s="181">
        <v>4</v>
      </c>
      <c r="F40" s="189">
        <f>VLOOKUP($E40,$B$64:$G$68,4,FALSE)</f>
        <v>0.65449999999999997</v>
      </c>
      <c r="G40" s="189">
        <f t="shared" si="13"/>
        <v>0.34549999999999997</v>
      </c>
      <c r="H40" s="174">
        <f>Detail!D244</f>
        <v>0</v>
      </c>
    </row>
    <row r="41" spans="1:8" ht="15.95" customHeight="1">
      <c r="A41" s="27"/>
      <c r="B41" s="28" t="s">
        <v>361</v>
      </c>
      <c r="C41" s="173">
        <f>SUM(C39:C40)</f>
        <v>17997790</v>
      </c>
      <c r="D41" s="173">
        <f>SUM(D39:D40)</f>
        <v>9500743</v>
      </c>
      <c r="E41" s="176"/>
      <c r="F41" s="35"/>
      <c r="G41" s="35"/>
      <c r="H41" s="32">
        <f>SUM(H39:H40)</f>
        <v>27498533.969999999</v>
      </c>
    </row>
    <row r="42" spans="1:8" ht="15.95" customHeight="1">
      <c r="A42" s="27" t="s">
        <v>13</v>
      </c>
      <c r="B42" s="33"/>
      <c r="C42" s="173"/>
      <c r="D42" s="173"/>
      <c r="E42" s="176"/>
      <c r="F42" s="35"/>
      <c r="G42" s="35"/>
      <c r="H42" s="32"/>
    </row>
    <row r="43" spans="1:8" ht="15.95" customHeight="1">
      <c r="A43" s="27"/>
      <c r="B43" s="33" t="s">
        <v>384</v>
      </c>
      <c r="C43" s="173">
        <f t="shared" ref="C43:C45" si="14">ROUND(F43*H43,0)</f>
        <v>32080434</v>
      </c>
      <c r="D43" s="173">
        <f t="shared" ref="D43:D45" si="15">ROUND(G43*H43,0)</f>
        <v>16934744</v>
      </c>
      <c r="E43" s="175">
        <v>4</v>
      </c>
      <c r="F43" s="188">
        <f>VLOOKUP($E43,$B$64:$G$68,4,FALSE)</f>
        <v>0.65449999999999997</v>
      </c>
      <c r="G43" s="188">
        <f t="shared" ref="G43:G45" si="16">VLOOKUP($E43,$B$64:$G$68,5,FALSE)</f>
        <v>0.34549999999999997</v>
      </c>
      <c r="H43" s="32">
        <f>Detail!D247</f>
        <v>49015177.909999996</v>
      </c>
    </row>
    <row r="44" spans="1:8" ht="15.95" customHeight="1">
      <c r="A44" s="27"/>
      <c r="B44" s="33" t="s">
        <v>385</v>
      </c>
      <c r="C44" s="173">
        <f t="shared" si="14"/>
        <v>0</v>
      </c>
      <c r="D44" s="173">
        <f t="shared" si="15"/>
        <v>0</v>
      </c>
      <c r="E44" s="175">
        <v>4</v>
      </c>
      <c r="F44" s="188">
        <f t="shared" ref="F44:F45" si="17">VLOOKUP($E44,$B$64:$G$68,4,FALSE)</f>
        <v>0.65449999999999997</v>
      </c>
      <c r="G44" s="188">
        <f t="shared" si="16"/>
        <v>0.34549999999999997</v>
      </c>
      <c r="H44" s="32">
        <f>Detail!D248</f>
        <v>0</v>
      </c>
    </row>
    <row r="45" spans="1:8" ht="15.95" customHeight="1">
      <c r="A45" s="27"/>
      <c r="B45" s="36" t="s">
        <v>386</v>
      </c>
      <c r="C45" s="174">
        <f t="shared" si="14"/>
        <v>0</v>
      </c>
      <c r="D45" s="174">
        <f t="shared" si="15"/>
        <v>0</v>
      </c>
      <c r="E45" s="181">
        <v>4</v>
      </c>
      <c r="F45" s="189">
        <f t="shared" si="17"/>
        <v>0.65449999999999997</v>
      </c>
      <c r="G45" s="189">
        <f t="shared" si="16"/>
        <v>0.34549999999999997</v>
      </c>
      <c r="H45" s="32">
        <f>Detail!D249</f>
        <v>0</v>
      </c>
    </row>
    <row r="46" spans="1:8" ht="15.95" customHeight="1">
      <c r="A46" s="27" t="s">
        <v>357</v>
      </c>
      <c r="B46" s="28" t="s">
        <v>361</v>
      </c>
      <c r="C46" s="173">
        <f>SUM(C43:C45)</f>
        <v>32080434</v>
      </c>
      <c r="D46" s="173">
        <f>SUM(D43:D45)</f>
        <v>16934744</v>
      </c>
      <c r="E46" s="176"/>
      <c r="F46" s="35"/>
      <c r="G46" s="35"/>
      <c r="H46" s="180">
        <f>SUM(H43:H45)</f>
        <v>49015177.909999996</v>
      </c>
    </row>
    <row r="47" spans="1:8" ht="15.95" customHeight="1">
      <c r="A47" s="27" t="s">
        <v>387</v>
      </c>
      <c r="B47" s="28"/>
      <c r="C47" s="173"/>
      <c r="D47" s="173"/>
      <c r="E47" s="175"/>
      <c r="F47" s="35"/>
      <c r="G47" s="35"/>
      <c r="H47" s="32"/>
    </row>
    <row r="48" spans="1:8" ht="15.95" customHeight="1">
      <c r="A48" s="27"/>
      <c r="B48" s="36" t="s">
        <v>388</v>
      </c>
      <c r="C48" s="174">
        <f>ROUND(F48*H48,0)</f>
        <v>4284247</v>
      </c>
      <c r="D48" s="174">
        <f>ROUND(G48*H48,0)</f>
        <v>2261585</v>
      </c>
      <c r="E48" s="37">
        <v>4</v>
      </c>
      <c r="F48" s="189">
        <f t="shared" ref="F48" si="18">VLOOKUP($E48,$B$64:$G$68,4,FALSE)</f>
        <v>0.65449999999999997</v>
      </c>
      <c r="G48" s="189">
        <f t="shared" ref="G48" si="19">VLOOKUP($E48,$B$64:$G$68,5,FALSE)</f>
        <v>0.34549999999999997</v>
      </c>
      <c r="H48" s="32">
        <f>Detail!D269</f>
        <v>6545831.7899999991</v>
      </c>
    </row>
    <row r="49" spans="1:8" ht="15.95" customHeight="1">
      <c r="A49" s="27" t="s">
        <v>357</v>
      </c>
      <c r="B49" s="28" t="s">
        <v>361</v>
      </c>
      <c r="C49" s="173">
        <f>C48</f>
        <v>4284247</v>
      </c>
      <c r="D49" s="173">
        <f>D48</f>
        <v>2261585</v>
      </c>
      <c r="E49" s="176"/>
      <c r="F49" s="35"/>
      <c r="G49" s="35"/>
      <c r="H49" s="180">
        <f>SUM(H48)</f>
        <v>6545831.7899999991</v>
      </c>
    </row>
    <row r="50" spans="1:8" ht="15.95" customHeight="1">
      <c r="A50" s="27"/>
      <c r="B50" s="28"/>
      <c r="C50" s="173"/>
      <c r="D50" s="173"/>
      <c r="E50" s="176"/>
      <c r="F50" s="35"/>
      <c r="G50" s="35"/>
      <c r="H50" s="32"/>
    </row>
    <row r="51" spans="1:8" ht="15.95" customHeight="1">
      <c r="A51" s="38" t="s">
        <v>389</v>
      </c>
      <c r="B51" s="39"/>
      <c r="C51" s="173"/>
      <c r="D51" s="173"/>
      <c r="E51" s="179"/>
      <c r="F51" s="178"/>
      <c r="G51" s="178"/>
      <c r="H51" s="32"/>
    </row>
    <row r="52" spans="1:8" ht="15.95" customHeight="1">
      <c r="A52" s="38"/>
      <c r="B52" s="36" t="s">
        <v>390</v>
      </c>
      <c r="C52" s="174">
        <f>ROUND(F52*H52,0)</f>
        <v>0</v>
      </c>
      <c r="D52" s="174">
        <f>ROUND(G52*H52,0)</f>
        <v>0</v>
      </c>
      <c r="E52" s="37">
        <v>4</v>
      </c>
      <c r="F52" s="189">
        <f t="shared" ref="F52" si="20">VLOOKUP($E52,$B$64:$G$68,4,FALSE)</f>
        <v>0.65449999999999997</v>
      </c>
      <c r="G52" s="189">
        <f t="shared" ref="G52" si="21">VLOOKUP($E52,$B$64:$G$68,5,FALSE)</f>
        <v>0.34549999999999997</v>
      </c>
      <c r="H52" s="177">
        <f>Detail!D273</f>
        <v>0</v>
      </c>
    </row>
    <row r="53" spans="1:8" ht="15.95" customHeight="1">
      <c r="A53" s="38"/>
      <c r="B53" s="28" t="s">
        <v>361</v>
      </c>
      <c r="C53" s="173">
        <f>SUM(C52)</f>
        <v>0</v>
      </c>
      <c r="D53" s="173">
        <f>SUM(D52)</f>
        <v>0</v>
      </c>
      <c r="E53" s="176"/>
      <c r="F53" s="35"/>
      <c r="G53" s="35"/>
      <c r="H53" s="32">
        <f>SUM(H52)</f>
        <v>0</v>
      </c>
    </row>
    <row r="54" spans="1:8" ht="15.95" customHeight="1">
      <c r="A54" s="38"/>
      <c r="B54" s="39"/>
      <c r="C54" s="173"/>
      <c r="D54" s="173"/>
      <c r="E54" s="176"/>
      <c r="F54" s="35"/>
      <c r="G54" s="35"/>
      <c r="H54" s="32"/>
    </row>
    <row r="55" spans="1:8" ht="15.95" customHeight="1">
      <c r="A55" s="40" t="s">
        <v>391</v>
      </c>
      <c r="B55" s="28"/>
      <c r="C55" s="173"/>
      <c r="D55" s="173"/>
      <c r="E55" s="175"/>
      <c r="F55" s="35"/>
      <c r="G55" s="35"/>
      <c r="H55" s="32"/>
    </row>
    <row r="56" spans="1:8" ht="15.95" customHeight="1">
      <c r="A56" s="40"/>
      <c r="B56" s="36" t="s">
        <v>392</v>
      </c>
      <c r="C56" s="173">
        <f t="shared" ref="C56:C57" si="22">ROUND(F56*H56,0)</f>
        <v>40841</v>
      </c>
      <c r="D56" s="173">
        <f t="shared" ref="D56:D57" si="23">ROUND(G56*H56,0)</f>
        <v>21560</v>
      </c>
      <c r="E56" s="175">
        <v>4</v>
      </c>
      <c r="F56" s="188">
        <f t="shared" ref="F56:F57" si="24">VLOOKUP($E56,$B$64:$G$68,4,FALSE)</f>
        <v>0.65449999999999997</v>
      </c>
      <c r="G56" s="188">
        <f t="shared" ref="G56:G57" si="25">VLOOKUP($E56,$B$64:$G$68,5,FALSE)</f>
        <v>0.34549999999999997</v>
      </c>
      <c r="H56" s="32">
        <f>Detail!D276</f>
        <v>62400.93</v>
      </c>
    </row>
    <row r="57" spans="1:8" ht="15.95" customHeight="1">
      <c r="A57" s="27"/>
      <c r="B57" s="36" t="s">
        <v>393</v>
      </c>
      <c r="C57" s="174">
        <f t="shared" si="22"/>
        <v>0</v>
      </c>
      <c r="D57" s="174">
        <f t="shared" si="23"/>
        <v>0</v>
      </c>
      <c r="E57" s="181">
        <v>4</v>
      </c>
      <c r="F57" s="189">
        <f t="shared" si="24"/>
        <v>0.65449999999999997</v>
      </c>
      <c r="G57" s="189">
        <f t="shared" si="25"/>
        <v>0.34549999999999997</v>
      </c>
      <c r="H57" s="177">
        <f>Detail!D277</f>
        <v>0</v>
      </c>
    </row>
    <row r="58" spans="1:8" ht="15.95" customHeight="1">
      <c r="A58" s="42" t="s">
        <v>357</v>
      </c>
      <c r="B58" s="43" t="s">
        <v>361</v>
      </c>
      <c r="C58" s="174">
        <f>SUM(C56:C57)</f>
        <v>40841</v>
      </c>
      <c r="D58" s="174">
        <f>SUM(D56:D57)</f>
        <v>21560</v>
      </c>
      <c r="E58" s="37"/>
      <c r="F58" s="44"/>
      <c r="G58" s="44"/>
      <c r="H58" s="174">
        <f>SUM(H56:H57)</f>
        <v>62400.93</v>
      </c>
    </row>
    <row r="59" spans="1:8" ht="12" customHeight="1">
      <c r="A59" s="27"/>
      <c r="B59" s="28"/>
      <c r="C59" s="173"/>
      <c r="D59" s="173"/>
      <c r="E59" s="173"/>
      <c r="F59" s="35"/>
      <c r="G59" s="35"/>
      <c r="H59" s="32"/>
    </row>
    <row r="60" spans="1:8" ht="15.95" customHeight="1">
      <c r="A60" s="42" t="s">
        <v>394</v>
      </c>
      <c r="B60" s="43"/>
      <c r="C60" s="170">
        <f>C58+C53+C49+C46+C41+C37+C22+C13</f>
        <v>162264638</v>
      </c>
      <c r="D60" s="170">
        <f>D58+D53+D49+D46+D41+D37+D22+D13</f>
        <v>90450001</v>
      </c>
      <c r="E60" s="170"/>
      <c r="F60" s="172"/>
      <c r="G60" s="171"/>
      <c r="H60" s="170">
        <f>H58+H53+H49+H46+H41+H37+H22+H13</f>
        <v>252714638.46999979</v>
      </c>
    </row>
    <row r="61" spans="1:8" ht="11.25" customHeight="1">
      <c r="C61" s="45"/>
      <c r="D61" s="45"/>
      <c r="E61" s="45"/>
      <c r="F61" s="45"/>
    </row>
    <row r="62" spans="1:8" ht="15.95" customHeight="1">
      <c r="E62" s="169" t="s">
        <v>35</v>
      </c>
      <c r="F62" s="168" t="s">
        <v>34</v>
      </c>
      <c r="G62" s="167"/>
      <c r="H62" s="166"/>
    </row>
    <row r="63" spans="1:8" ht="15.95" customHeight="1">
      <c r="B63" s="165" t="s">
        <v>395</v>
      </c>
      <c r="C63" s="164"/>
      <c r="D63" s="164"/>
      <c r="E63" s="198" t="s">
        <v>412</v>
      </c>
      <c r="F63" s="199"/>
      <c r="G63" s="200"/>
      <c r="H63" s="201"/>
    </row>
    <row r="64" spans="1:8" ht="15.95" customHeight="1">
      <c r="B64" s="46">
        <v>1</v>
      </c>
      <c r="C64" s="161" t="s">
        <v>396</v>
      </c>
      <c r="D64" s="47"/>
      <c r="E64" s="163">
        <f>'[1]3.04 &amp; 4.04 Lead'!$E$9</f>
        <v>0.5806</v>
      </c>
      <c r="F64" s="162">
        <f>'[1]3.04 &amp; 4.04 Lead'!$F$9</f>
        <v>0.4194</v>
      </c>
      <c r="G64" s="163"/>
      <c r="H64" s="162"/>
    </row>
    <row r="65" spans="2:10" ht="15.95" customHeight="1">
      <c r="B65" s="46">
        <v>2</v>
      </c>
      <c r="C65" s="161" t="s">
        <v>397</v>
      </c>
      <c r="D65" s="47"/>
      <c r="E65" s="160">
        <f>'[1]3.04 &amp; 4.04 Lead'!$E$12</f>
        <v>0.62370000000000003</v>
      </c>
      <c r="F65" s="16">
        <f>'[1]3.04 &amp; 4.04 Lead'!$F$12</f>
        <v>0.37630000000000002</v>
      </c>
      <c r="G65" s="160"/>
      <c r="H65" s="16"/>
    </row>
    <row r="66" spans="2:10" ht="15.95" customHeight="1">
      <c r="B66" s="46">
        <v>3</v>
      </c>
      <c r="C66" s="47" t="s">
        <v>398</v>
      </c>
      <c r="D66" s="47"/>
      <c r="E66" s="160">
        <f>'[1]3.04 &amp; 4.04 Lead'!$E$19</f>
        <v>0.60519999999999996</v>
      </c>
      <c r="F66" s="16">
        <f>'[1]3.04 &amp; 4.04 Lead'!$F$19</f>
        <v>0.39479999999999998</v>
      </c>
      <c r="G66" s="160"/>
      <c r="H66" s="16"/>
    </row>
    <row r="67" spans="2:10" ht="15.95" customHeight="1">
      <c r="B67" s="46">
        <v>4</v>
      </c>
      <c r="C67" s="161" t="s">
        <v>399</v>
      </c>
      <c r="D67" s="47"/>
      <c r="E67" s="160">
        <f>'[1]3.04 &amp; 4.04 Lead'!$E$35</f>
        <v>0.65449999999999997</v>
      </c>
      <c r="F67" s="16">
        <f>'[1]3.04 &amp; 4.04 Lead'!$F$35</f>
        <v>0.34549999999999997</v>
      </c>
      <c r="G67" s="160"/>
      <c r="H67" s="16"/>
      <c r="J67" s="159"/>
    </row>
    <row r="68" spans="2:10" ht="15.95" customHeight="1">
      <c r="B68" s="41">
        <v>5</v>
      </c>
      <c r="C68" s="158" t="s">
        <v>400</v>
      </c>
      <c r="D68" s="49"/>
      <c r="E68" s="157">
        <f>'[1]3.04 &amp; 4.04 Lead'!$E$40</f>
        <v>0.67659999999999998</v>
      </c>
      <c r="F68" s="17">
        <f>'[1]3.04 &amp; 4.04 Lead'!$F$40</f>
        <v>0.32340000000000002</v>
      </c>
      <c r="G68" s="157"/>
      <c r="H68" s="17"/>
    </row>
    <row r="69" spans="2:10" ht="15.95" customHeight="1">
      <c r="B69" s="50"/>
      <c r="C69" s="50"/>
      <c r="D69" s="50"/>
      <c r="E69" s="50"/>
      <c r="F69" s="50"/>
      <c r="G69" s="50"/>
    </row>
    <row r="70" spans="2:10" ht="15.95" customHeight="1">
      <c r="C70" s="48"/>
      <c r="D70" s="48"/>
      <c r="E70" s="48"/>
      <c r="F70" s="48"/>
      <c r="G70" s="48"/>
      <c r="H70" s="48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7" right="0.7" top="0.75" bottom="0.75" header="0.3" footer="0.3"/>
  <pageSetup scale="64" fitToHeight="0" orientation="portrait" r:id="rId1"/>
  <headerFooter>
    <oddFooter>&amp;R&amp;"Arial,Regular"&amp;9&amp;A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7A7DBA-1F84-474F-AE7F-D412D065F7D7}"/>
</file>

<file path=customXml/itemProps2.xml><?xml version="1.0" encoding="utf-8"?>
<ds:datastoreItem xmlns:ds="http://schemas.openxmlformats.org/officeDocument/2006/customXml" ds:itemID="{CCFEE1C8-FD8B-474D-8A75-20897B1825D3}"/>
</file>

<file path=customXml/itemProps3.xml><?xml version="1.0" encoding="utf-8"?>
<ds:datastoreItem xmlns:ds="http://schemas.openxmlformats.org/officeDocument/2006/customXml" ds:itemID="{673B0792-6847-4CB9-94EC-0B8E07D5A764}"/>
</file>

<file path=customXml/itemProps4.xml><?xml version="1.0" encoding="utf-8"?>
<ds:datastoreItem xmlns:ds="http://schemas.openxmlformats.org/officeDocument/2006/customXml" ds:itemID="{5E6CB248-1EF2-452D-9595-FD3F1291A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Summary</vt:lpstr>
      <vt:lpstr>Unallocated Summary</vt:lpstr>
      <vt:lpstr>Detail</vt:lpstr>
      <vt:lpstr>Common by Acct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2018-10-26T23:38:38Z</cp:lastPrinted>
  <dcterms:created xsi:type="dcterms:W3CDTF">2016-04-22T17:37:10Z</dcterms:created>
  <dcterms:modified xsi:type="dcterms:W3CDTF">2018-11-05T22:47:44Z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