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8" windowWidth="8532" windowHeight="9948"/>
  </bookViews>
  <sheets>
    <sheet name="ROE 10.0" sheetId="1" r:id="rId1"/>
    <sheet name="ROE 9.0" sheetId="5" r:id="rId2"/>
    <sheet name="Sheet3" sheetId="3" r:id="rId3"/>
  </sheets>
  <definedNames>
    <definedName name="_xlnm.Print_Area" localSheetId="0">'ROE 10.0'!$B$1:$D$51</definedName>
    <definedName name="_xlnm.Print_Area" localSheetId="1">'ROE 9.0'!$B$1:$D$51</definedName>
  </definedNames>
  <calcPr calcId="125725"/>
</workbook>
</file>

<file path=xl/calcChain.xml><?xml version="1.0" encoding="utf-8"?>
<calcChain xmlns="http://schemas.openxmlformats.org/spreadsheetml/2006/main">
  <c r="M44" i="5"/>
  <c r="P42" s="1"/>
  <c r="Q42" s="1"/>
  <c r="Q44" i="1"/>
  <c r="Q43"/>
  <c r="P43"/>
  <c r="Q42"/>
  <c r="P42"/>
  <c r="M45"/>
  <c r="D49" i="5"/>
  <c r="G43"/>
  <c r="I42"/>
  <c r="I41"/>
  <c r="D32"/>
  <c r="D43" s="1"/>
  <c r="D27"/>
  <c r="D42" s="1"/>
  <c r="D17"/>
  <c r="D12"/>
  <c r="D19" s="1"/>
  <c r="D49" i="1"/>
  <c r="G43"/>
  <c r="I42"/>
  <c r="I41"/>
  <c r="D32"/>
  <c r="D43" s="1"/>
  <c r="D27"/>
  <c r="D42" s="1"/>
  <c r="D17"/>
  <c r="D12"/>
  <c r="Q43" i="5" l="1"/>
  <c r="P41"/>
  <c r="Q41" s="1"/>
  <c r="D37"/>
  <c r="D38" s="1"/>
  <c r="D36"/>
  <c r="D19" i="1"/>
  <c r="D37" s="1"/>
  <c r="D38" s="1"/>
  <c r="D40" i="5" l="1"/>
  <c r="D45" s="1"/>
  <c r="D47" s="1"/>
  <c r="D51" s="1"/>
  <c r="D36" i="1"/>
  <c r="D40" s="1"/>
  <c r="D45" s="1"/>
  <c r="D47" s="1"/>
  <c r="D51" s="1"/>
</calcChain>
</file>

<file path=xl/sharedStrings.xml><?xml version="1.0" encoding="utf-8"?>
<sst xmlns="http://schemas.openxmlformats.org/spreadsheetml/2006/main" count="94" uniqueCount="44">
  <si>
    <t>Residential</t>
  </si>
  <si>
    <t>Gross Plant</t>
  </si>
  <si>
    <t>369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</si>
  <si>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</si>
  <si>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</si>
  <si>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</si>
  <si>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</si>
  <si>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</si>
  <si>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</si>
  <si>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</si>
  <si>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Dist Oper - Meter</t>
  </si>
  <si>
    <t>Dist Oper - Cust Installations</t>
  </si>
  <si>
    <t>Meter Reading</t>
  </si>
  <si>
    <t>Records &amp; Collections</t>
  </si>
  <si>
    <t>Dist Maint - Meters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</si>
  <si>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</si>
  <si>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</si>
  <si>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</si>
  <si>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</si>
  <si>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</si>
  <si>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</si>
  <si>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</si>
  <si>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</si>
  <si>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PCT</t>
  </si>
  <si>
    <t>Cost</t>
  </si>
  <si>
    <t>WGHT Cost</t>
  </si>
  <si>
    <t>Debt</t>
  </si>
  <si>
    <t>O &amp; M Expenses</t>
  </si>
  <si>
    <t>Common</t>
  </si>
  <si>
    <t>Total</t>
  </si>
  <si>
    <t xml:space="preserve"> Number of Bills</t>
  </si>
  <si>
    <t>Monthly Cost</t>
  </si>
  <si>
    <t>Subtotal Customer Revenue Requirement</t>
  </si>
  <si>
    <t>Total Revenue Requirement</t>
  </si>
  <si>
    <t>Residential Customer Cost Analysis</t>
  </si>
  <si>
    <t>preferred</t>
  </si>
  <si>
    <t>common</t>
  </si>
  <si>
    <t>total</t>
  </si>
  <si>
    <t>Return on Common Equity @ 9.0%</t>
  </si>
  <si>
    <t>Return on Common Equity @ 10.0%</t>
  </si>
  <si>
    <t>PacifiCorp</t>
  </si>
  <si>
    <t>Exhibit GAW-4</t>
  </si>
  <si>
    <t>Page 1 of 2</t>
  </si>
  <si>
    <t>Page 2 of 2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</si>
</sst>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[$$-409]#,##0"/>
    <numFmt numFmtId="166" formatCode="[$$-409]#,##0.00"/>
  </numFmts>
  <fonts count="5">
    <font>
      <sz val="11"/>
      <color theme="1"/>
      <name val="Calibri"/>
      <family val="2"/>
      <scheme val="minor"/>
    </font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165" fontId="2" fillId="0" borderId="0" xfId="1" applyNumberFormat="1" applyFont="1" applyAlignment="1"/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>
      <alignment horizontal="center" wrapText="1"/>
    </xf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horizontal="right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3" fontId="2" fillId="0" borderId="0" xfId="1" applyNumberFormat="1" applyFont="1" applyAlignment="1"/>
    <xf numFmtId="10" fontId="2" fillId="0" borderId="0" xfId="1" applyNumberFormat="1" applyFont="1" applyAlignment="1"/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 wrapText="1"/>
    </xf>
    <xf numFmtId="165" fontId="3" fillId="0" borderId="0" xfId="1" applyNumberFormat="1" applyFont="1" applyAlignment="1"/>
    <xf numFmtId="0" fontId="3" fillId="0" borderId="2" xfId="1" applyNumberFormat="1" applyFont="1" applyBorder="1" applyAlignment="1"/>
    <xf numFmtId="165" fontId="3" fillId="0" borderId="2" xfId="1" applyNumberFormat="1" applyFont="1" applyBorder="1" applyAlignment="1"/>
    <xf numFmtId="164" fontId="3" fillId="0" borderId="2" xfId="1" applyNumberFormat="1" applyFont="1" applyBorder="1" applyAlignment="1"/>
    <xf numFmtId="166" fontId="3" fillId="0" borderId="0" xfId="1" applyNumberFormat="1" applyFont="1" applyAlignment="1"/>
    <xf numFmtId="0" fontId="1" fillId="0" borderId="3" xfId="1" applyBorder="1"/>
    <xf numFmtId="3" fontId="2" fillId="0" borderId="0" xfId="1" applyNumberFormat="1" applyFont="1"/>
    <xf numFmtId="0" fontId="4" fillId="0" borderId="0" xfId="0" applyFont="1"/>
    <xf numFmtId="0" fontId="3" fillId="0" borderId="0" xfId="1" applyNumberFormat="1" applyFont="1" applyAlignment="1">
      <alignment horizontal="centerContinuous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tabSelected="1" workbookViewId="0">
      <selection activeCell="C6" sqref="C6"/>
    </sheetView>
  </sheetViews>
  <sheetFormatPr defaultRowHeight="14.4"/>
  <cols>
    <col min="2" max="2" width="16.6640625" customWidth="1"/>
    <col min="3" max="3" width="35.88671875" bestFit="1" customWidth="1"/>
    <col min="4" max="4" width="12.88671875" customWidth="1"/>
    <col min="6" max="6" width="8.44140625" bestFit="1" customWidth="1"/>
    <col min="7" max="7" width="8.33203125" bestFit="1" customWidth="1"/>
    <col min="8" max="8" width="7.33203125" bestFit="1" customWidth="1"/>
    <col min="9" max="9" width="11" bestFit="1" customWidth="1"/>
    <col min="16" max="16" width="11" bestFit="1" customWidth="1"/>
  </cols>
  <sheetData>
    <row r="1" spans="1:9">
      <c r="D1" s="24" t="s">
        <v>41</v>
      </c>
    </row>
    <row r="2" spans="1:9">
      <c r="D2" s="24" t="s">
        <v>43</v>
      </c>
    </row>
    <row r="3" spans="1:9" ht="15.6">
      <c r="A3" s="11"/>
      <c r="B3" s="5"/>
      <c r="C3" s="5"/>
      <c r="D3" s="5"/>
      <c r="E3" s="5"/>
      <c r="F3" s="5"/>
      <c r="G3" s="5"/>
      <c r="H3" s="1"/>
      <c r="I3" s="1"/>
    </row>
    <row r="4" spans="1:9" ht="15.6">
      <c r="A4" s="11"/>
      <c r="B4" s="5"/>
      <c r="C4" s="6" t="s">
        <v>40</v>
      </c>
      <c r="D4" s="5"/>
      <c r="E4" s="5"/>
      <c r="F4" s="5"/>
      <c r="G4" s="5"/>
      <c r="H4" s="1"/>
      <c r="I4" s="1"/>
    </row>
    <row r="5" spans="1:9" ht="15.6">
      <c r="A5" s="11"/>
      <c r="B5" s="1"/>
      <c r="C5" s="11" t="s">
        <v>34</v>
      </c>
      <c r="D5" s="1"/>
      <c r="E5" s="1"/>
      <c r="F5" s="1"/>
      <c r="G5" s="1"/>
      <c r="H5" s="1"/>
      <c r="I5" s="1"/>
    </row>
    <row r="6" spans="1:9" ht="15.6">
      <c r="A6" s="11"/>
      <c r="B6" s="1"/>
      <c r="C6" s="11" t="s">
        <v>39</v>
      </c>
      <c r="D6" s="1"/>
      <c r="E6" s="1"/>
      <c r="F6" s="1"/>
      <c r="G6" s="1"/>
      <c r="H6" s="1"/>
      <c r="I6" s="1"/>
    </row>
    <row r="7" spans="1:9" ht="15.6">
      <c r="A7" s="11"/>
      <c r="B7" s="1"/>
      <c r="C7" s="11"/>
      <c r="D7" s="1"/>
      <c r="E7" s="1"/>
      <c r="F7" s="1"/>
      <c r="G7" s="1"/>
      <c r="H7" s="1"/>
      <c r="I7" s="1"/>
    </row>
    <row r="8" spans="1:9" ht="15.6">
      <c r="A8" s="11"/>
      <c r="B8" s="7"/>
      <c r="C8" s="7"/>
      <c r="D8" s="8" t="s">
        <v>0</v>
      </c>
      <c r="E8" s="16"/>
      <c r="F8" s="16"/>
      <c r="G8" s="16"/>
      <c r="H8" s="1"/>
      <c r="I8" s="1"/>
    </row>
    <row r="9" spans="1:9" ht="15.6">
      <c r="A9" s="11"/>
      <c r="B9" s="9" t="s">
        <v>1</v>
      </c>
      <c r="C9" s="9"/>
      <c r="D9" s="7"/>
      <c r="E9" s="15"/>
      <c r="F9" s="15"/>
      <c r="G9" s="15"/>
      <c r="H9" s="1"/>
      <c r="I9" s="1"/>
    </row>
    <row r="10" spans="1:9" ht="15.6">
      <c r="A10" s="2"/>
      <c r="B10" s="3" t="s">
        <v>2</v>
      </c>
      <c r="C10" s="10" t="s">
        <v>3</v>
      </c>
      <c r="D10" s="12">
        <v>38479577</v>
      </c>
      <c r="E10" s="12"/>
      <c r="F10" s="12"/>
      <c r="G10" s="1"/>
      <c r="H10" s="1"/>
      <c r="I10" s="1"/>
    </row>
    <row r="11" spans="1:9" ht="15.6">
      <c r="A11" s="2"/>
      <c r="B11" s="10">
        <v>370</v>
      </c>
      <c r="C11" s="10" t="s">
        <v>4</v>
      </c>
      <c r="D11" s="12">
        <v>7788813</v>
      </c>
      <c r="E11" s="12"/>
      <c r="F11" s="12"/>
      <c r="G11" s="1"/>
      <c r="H11" s="1"/>
      <c r="I11" s="1"/>
    </row>
    <row r="12" spans="1:9" ht="15.6">
      <c r="A12" s="2"/>
      <c r="B12" s="9"/>
      <c r="C12" s="18" t="s">
        <v>5</v>
      </c>
      <c r="D12" s="20">
        <f>D10+D11</f>
        <v>46268390</v>
      </c>
      <c r="E12" s="12"/>
      <c r="F12" s="12"/>
      <c r="G12" s="1"/>
      <c r="H12" s="12"/>
      <c r="I12" s="12"/>
    </row>
    <row r="13" spans="1:9" ht="15.6">
      <c r="A13" s="2"/>
      <c r="B13" s="9"/>
      <c r="C13" s="1"/>
      <c r="D13" s="12"/>
      <c r="E13" s="12"/>
      <c r="F13" s="12"/>
      <c r="G13" s="1"/>
      <c r="H13" s="12"/>
      <c r="I13" s="12"/>
    </row>
    <row r="14" spans="1:9" ht="15.6">
      <c r="A14" s="11"/>
      <c r="B14" s="9" t="s">
        <v>6</v>
      </c>
      <c r="C14" s="1"/>
      <c r="D14" s="1"/>
      <c r="E14" s="1"/>
      <c r="F14" s="1"/>
      <c r="G14" s="1"/>
      <c r="H14" s="12"/>
      <c r="I14" s="12"/>
    </row>
    <row r="15" spans="1:9" ht="15.6">
      <c r="A15" s="11"/>
      <c r="B15" s="9"/>
      <c r="C15" s="10" t="s">
        <v>3</v>
      </c>
      <c r="D15" s="13">
        <v>13583741</v>
      </c>
      <c r="E15" s="1"/>
      <c r="F15" s="1"/>
      <c r="G15" s="1"/>
      <c r="H15" s="12"/>
      <c r="I15" s="12"/>
    </row>
    <row r="16" spans="1:9" ht="15.6">
      <c r="A16" s="11"/>
      <c r="B16" s="9"/>
      <c r="C16" s="10" t="s">
        <v>4</v>
      </c>
      <c r="D16" s="13">
        <v>1312544</v>
      </c>
      <c r="E16" s="1"/>
      <c r="F16" s="1"/>
      <c r="G16" s="1"/>
      <c r="H16" s="12"/>
      <c r="I16" s="12"/>
    </row>
    <row r="17" spans="1:9">
      <c r="A17" s="2"/>
      <c r="B17" s="9"/>
      <c r="C17" s="18" t="s">
        <v>7</v>
      </c>
      <c r="D17" s="19">
        <f>D15+D16</f>
        <v>14896285</v>
      </c>
      <c r="E17" s="14"/>
      <c r="F17" s="14"/>
      <c r="G17" s="14"/>
      <c r="H17" s="12"/>
      <c r="I17" s="12"/>
    </row>
    <row r="18" spans="1:9" ht="15.6">
      <c r="A18" s="2"/>
      <c r="B18" s="9"/>
      <c r="C18" s="1"/>
      <c r="D18" s="4"/>
      <c r="E18" s="14"/>
      <c r="F18" s="14"/>
      <c r="G18" s="14"/>
      <c r="H18" s="12"/>
      <c r="I18" s="12"/>
    </row>
    <row r="19" spans="1:9" ht="15.6">
      <c r="A19" s="2"/>
      <c r="B19" s="9" t="s">
        <v>8</v>
      </c>
      <c r="C19" s="1"/>
      <c r="D19" s="17">
        <f>D12-D17</f>
        <v>31372105</v>
      </c>
      <c r="E19" s="14"/>
      <c r="F19" s="14"/>
      <c r="G19" s="14"/>
      <c r="H19" s="12"/>
      <c r="I19" s="12"/>
    </row>
    <row r="20" spans="1:9" ht="15.6">
      <c r="A20" s="2"/>
      <c r="B20" s="9"/>
      <c r="C20" s="1"/>
      <c r="D20" s="12"/>
      <c r="E20" s="12"/>
      <c r="F20" s="12"/>
      <c r="G20" s="1"/>
      <c r="H20" s="12"/>
      <c r="I20" s="12"/>
    </row>
    <row r="21" spans="1:9" ht="15.6">
      <c r="A21" s="11"/>
      <c r="B21" s="9" t="s">
        <v>9</v>
      </c>
      <c r="C21" s="1"/>
      <c r="D21" s="12"/>
      <c r="E21" s="12"/>
      <c r="F21" s="12"/>
      <c r="G21" s="1"/>
      <c r="H21" s="12"/>
      <c r="I21" s="12"/>
    </row>
    <row r="22" spans="1:9" ht="15.6">
      <c r="A22" s="11"/>
      <c r="B22" s="9"/>
      <c r="C22" s="10" t="s">
        <v>10</v>
      </c>
      <c r="D22" s="12">
        <v>432662</v>
      </c>
      <c r="E22" s="12"/>
      <c r="F22" s="12"/>
      <c r="G22" s="1"/>
      <c r="H22" s="12"/>
      <c r="I22" s="12"/>
    </row>
    <row r="23" spans="1:9" ht="15.6">
      <c r="A23" s="11"/>
      <c r="B23" s="9"/>
      <c r="C23" s="10" t="s">
        <v>11</v>
      </c>
      <c r="D23" s="12">
        <v>447392</v>
      </c>
      <c r="E23" s="12"/>
      <c r="F23" s="12"/>
      <c r="G23" s="1"/>
      <c r="H23" s="12"/>
      <c r="I23" s="12"/>
    </row>
    <row r="24" spans="1:9" ht="15.6">
      <c r="A24" s="11"/>
      <c r="B24" s="9"/>
      <c r="C24" s="10" t="s">
        <v>12</v>
      </c>
      <c r="D24" s="12">
        <v>773675</v>
      </c>
      <c r="E24" s="12"/>
      <c r="F24" s="12"/>
      <c r="G24" s="1"/>
      <c r="H24" s="12"/>
      <c r="I24" s="12"/>
    </row>
    <row r="25" spans="1:9" ht="15.6">
      <c r="A25" s="11"/>
      <c r="B25" s="9"/>
      <c r="C25" s="10" t="s">
        <v>13</v>
      </c>
      <c r="D25" s="12">
        <v>3212807</v>
      </c>
      <c r="E25" s="12"/>
      <c r="F25" s="12"/>
      <c r="G25" s="1"/>
      <c r="H25" s="12"/>
      <c r="I25" s="12"/>
    </row>
    <row r="26" spans="1:9" ht="15.6">
      <c r="A26" s="11"/>
      <c r="B26" s="9"/>
      <c r="C26" s="10" t="s">
        <v>14</v>
      </c>
      <c r="D26" s="12">
        <v>300557</v>
      </c>
      <c r="E26" s="12"/>
      <c r="F26" s="12"/>
      <c r="G26" s="1"/>
      <c r="H26" s="12"/>
      <c r="I26" s="12"/>
    </row>
    <row r="27" spans="1:9">
      <c r="A27" s="2"/>
      <c r="B27" s="9"/>
      <c r="C27" s="18" t="s">
        <v>15</v>
      </c>
      <c r="D27" s="20">
        <f>SUM(D22:D26)</f>
        <v>5167093</v>
      </c>
      <c r="E27" s="12"/>
      <c r="F27" s="12"/>
      <c r="G27" s="12"/>
      <c r="H27" s="12"/>
      <c r="I27" s="12"/>
    </row>
    <row r="28" spans="1:9" ht="15.6">
      <c r="A28" s="2"/>
      <c r="B28" s="9"/>
      <c r="C28" s="1"/>
      <c r="D28" s="12"/>
      <c r="E28" s="12"/>
      <c r="F28" s="12"/>
      <c r="G28" s="12"/>
      <c r="H28" s="12"/>
      <c r="I28" s="12"/>
    </row>
    <row r="29" spans="1:9" ht="15.6">
      <c r="A29" s="2"/>
      <c r="B29" s="9" t="s">
        <v>16</v>
      </c>
      <c r="C29" s="1"/>
      <c r="D29" s="12"/>
      <c r="E29" s="12"/>
      <c r="F29" s="12"/>
      <c r="G29" s="12"/>
      <c r="H29" s="1"/>
      <c r="I29" s="1"/>
    </row>
    <row r="30" spans="1:9" ht="15.6">
      <c r="A30" s="2"/>
      <c r="B30" s="9"/>
      <c r="C30" s="10" t="s">
        <v>3</v>
      </c>
      <c r="D30" s="12">
        <v>936170</v>
      </c>
      <c r="E30" s="12"/>
      <c r="F30" s="12"/>
      <c r="G30" s="12"/>
      <c r="H30" s="14"/>
      <c r="I30" s="1"/>
    </row>
    <row r="31" spans="1:9" ht="15.6">
      <c r="A31" s="2"/>
      <c r="B31" s="9"/>
      <c r="C31" s="10" t="s">
        <v>4</v>
      </c>
      <c r="D31" s="12">
        <v>302723</v>
      </c>
      <c r="E31" s="12"/>
      <c r="F31" s="12"/>
      <c r="G31" s="12"/>
      <c r="H31" s="14"/>
      <c r="I31" s="1"/>
    </row>
    <row r="32" spans="1:9" ht="15.6">
      <c r="A32" s="2"/>
      <c r="B32" s="9"/>
      <c r="C32" s="18" t="s">
        <v>17</v>
      </c>
      <c r="D32" s="20">
        <f>D30+D31</f>
        <v>1238893</v>
      </c>
      <c r="E32" s="12"/>
      <c r="F32" s="12"/>
      <c r="G32" s="12"/>
      <c r="H32" s="1"/>
      <c r="I32" s="1"/>
    </row>
    <row r="33" spans="1:17" ht="15.6">
      <c r="A33" s="2"/>
      <c r="B33" s="9"/>
      <c r="C33" s="1"/>
      <c r="D33" s="12"/>
      <c r="E33" s="12"/>
      <c r="F33" s="12"/>
      <c r="G33" s="12"/>
      <c r="H33" s="1"/>
      <c r="I33" s="1"/>
    </row>
    <row r="34" spans="1:17" ht="15.6">
      <c r="A34" s="2"/>
      <c r="B34" s="9" t="s">
        <v>18</v>
      </c>
      <c r="C34" s="1"/>
      <c r="D34" s="1"/>
      <c r="E34" s="1"/>
      <c r="F34" s="4"/>
      <c r="G34" s="12"/>
      <c r="H34" s="1"/>
      <c r="I34" s="1"/>
    </row>
    <row r="35" spans="1:17" ht="15.6">
      <c r="A35" s="2"/>
      <c r="B35" s="9"/>
      <c r="C35" s="1"/>
      <c r="D35" s="1"/>
      <c r="E35" s="1"/>
      <c r="F35" s="4"/>
      <c r="G35" s="12"/>
      <c r="H35" s="1"/>
      <c r="I35" s="1"/>
    </row>
    <row r="36" spans="1:17" ht="15.6">
      <c r="A36" s="2"/>
      <c r="B36" s="9"/>
      <c r="C36" s="10" t="s">
        <v>19</v>
      </c>
      <c r="D36" s="4">
        <f>D19*I41</f>
        <v>795338.39037585002</v>
      </c>
      <c r="E36" s="1"/>
      <c r="F36" s="4"/>
      <c r="G36" s="12"/>
      <c r="H36" s="1"/>
      <c r="I36" s="1"/>
    </row>
    <row r="37" spans="1:17" ht="15.6">
      <c r="A37" s="2"/>
      <c r="B37" s="9"/>
      <c r="C37" s="10" t="s">
        <v>20</v>
      </c>
      <c r="D37" s="4">
        <f>D19*I42</f>
        <v>1649508.8892582001</v>
      </c>
      <c r="E37" s="1"/>
      <c r="F37" s="1"/>
      <c r="G37" s="12"/>
      <c r="H37" s="1"/>
      <c r="I37" s="1"/>
    </row>
    <row r="38" spans="1:17" ht="15.6">
      <c r="A38" s="2"/>
      <c r="B38" s="9"/>
      <c r="C38" s="10" t="s">
        <v>21</v>
      </c>
      <c r="D38" s="4">
        <f>0.35/(1-0.35)*D37</f>
        <v>888197.09421595384</v>
      </c>
      <c r="E38" s="1"/>
      <c r="F38" s="4"/>
      <c r="G38" s="12"/>
      <c r="H38" s="1"/>
      <c r="I38" s="1"/>
    </row>
    <row r="39" spans="1:17" ht="15.6">
      <c r="A39" s="2"/>
      <c r="B39" s="9"/>
      <c r="C39" s="1"/>
      <c r="D39" s="4"/>
      <c r="E39" s="1"/>
      <c r="F39" s="4"/>
      <c r="G39" s="12"/>
      <c r="H39" s="1"/>
      <c r="I39" s="1"/>
    </row>
    <row r="40" spans="1:17" ht="15.6">
      <c r="A40" s="2"/>
      <c r="B40" s="9"/>
      <c r="C40" s="10" t="s">
        <v>22</v>
      </c>
      <c r="D40" s="13">
        <f>SUM(D36:D38)</f>
        <v>3333044.3738500038</v>
      </c>
      <c r="E40" s="1"/>
      <c r="F40" s="1"/>
      <c r="G40" s="12" t="s">
        <v>23</v>
      </c>
      <c r="H40" s="10" t="s">
        <v>24</v>
      </c>
      <c r="I40" s="10" t="s">
        <v>25</v>
      </c>
    </row>
    <row r="41" spans="1:17" ht="15.6">
      <c r="A41" s="2"/>
      <c r="B41" s="9"/>
      <c r="C41" s="1"/>
      <c r="D41" s="1"/>
      <c r="E41" s="1"/>
      <c r="F41" s="10" t="s">
        <v>26</v>
      </c>
      <c r="G41" s="14">
        <v>0.47210000000000002</v>
      </c>
      <c r="H41" s="14">
        <v>5.3699999999999998E-2</v>
      </c>
      <c r="I41" s="14">
        <f>G41*H41</f>
        <v>2.5351769999999999E-2</v>
      </c>
    </row>
    <row r="42" spans="1:17" ht="15.6">
      <c r="A42" s="2"/>
      <c r="B42" s="9"/>
      <c r="C42" s="10" t="s">
        <v>27</v>
      </c>
      <c r="D42" s="12">
        <f>D27</f>
        <v>5167093</v>
      </c>
      <c r="E42" s="1"/>
      <c r="F42" s="10" t="s">
        <v>28</v>
      </c>
      <c r="G42" s="14">
        <v>0.52790000000000004</v>
      </c>
      <c r="H42" s="14">
        <v>9.9599999999999994E-2</v>
      </c>
      <c r="I42" s="14">
        <f>G42*H42</f>
        <v>5.2578840000000002E-2</v>
      </c>
      <c r="L42" t="s">
        <v>35</v>
      </c>
      <c r="M42">
        <v>2.8E-3</v>
      </c>
      <c r="N42">
        <v>3.5700000000000003E-2</v>
      </c>
      <c r="P42">
        <f>+M42/M45</f>
        <v>5.3040348550861902E-3</v>
      </c>
      <c r="Q42">
        <f>+P42*N42</f>
        <v>1.89354044326577E-4</v>
      </c>
    </row>
    <row r="43" spans="1:17" ht="15.6">
      <c r="A43" s="2"/>
      <c r="B43" s="9"/>
      <c r="C43" s="10" t="s">
        <v>16</v>
      </c>
      <c r="D43" s="12">
        <f>D32</f>
        <v>1238893</v>
      </c>
      <c r="E43" s="1"/>
      <c r="F43" s="10" t="s">
        <v>29</v>
      </c>
      <c r="G43" s="14">
        <f>G41+G42</f>
        <v>1</v>
      </c>
      <c r="H43" s="1"/>
      <c r="I43" s="14">
        <v>7.8E-2</v>
      </c>
      <c r="L43" t="s">
        <v>36</v>
      </c>
      <c r="M43">
        <v>0.52510000000000001</v>
      </c>
      <c r="N43">
        <v>0.1</v>
      </c>
      <c r="P43">
        <f>+M43/M45</f>
        <v>0.99469596514491376</v>
      </c>
      <c r="Q43">
        <f>+P43*N43</f>
        <v>9.9469596514491387E-2</v>
      </c>
    </row>
    <row r="44" spans="1:17" ht="15.6">
      <c r="A44" s="2"/>
      <c r="B44" s="9"/>
      <c r="C44" s="1"/>
      <c r="D44" s="1"/>
      <c r="E44" s="1"/>
      <c r="F44" s="1"/>
      <c r="G44" s="12"/>
      <c r="H44" s="1"/>
      <c r="I44" s="1"/>
      <c r="Q44">
        <f>+Q43+Q42</f>
        <v>9.965895055881796E-2</v>
      </c>
    </row>
    <row r="45" spans="1:17" ht="15.6">
      <c r="A45" s="2"/>
      <c r="B45" s="9"/>
      <c r="C45" s="10" t="s">
        <v>32</v>
      </c>
      <c r="D45" s="12">
        <f>SUM(D40:D43)</f>
        <v>9739030.3738500029</v>
      </c>
      <c r="E45" s="1"/>
      <c r="F45" s="1"/>
      <c r="G45" s="12"/>
      <c r="H45" s="1"/>
      <c r="I45" s="1"/>
      <c r="L45" t="s">
        <v>37</v>
      </c>
      <c r="M45">
        <f>+M43+M42</f>
        <v>0.52790000000000004</v>
      </c>
    </row>
    <row r="46" spans="1:17" ht="15.6">
      <c r="A46" s="2"/>
      <c r="B46" s="9"/>
      <c r="C46" s="10"/>
      <c r="D46" s="12"/>
      <c r="E46" s="1"/>
      <c r="F46" s="1"/>
      <c r="G46" s="12"/>
      <c r="H46" s="1"/>
      <c r="I46" s="1"/>
    </row>
    <row r="47" spans="1:17" ht="15.6">
      <c r="A47" s="2"/>
      <c r="B47" s="9"/>
      <c r="C47" s="18" t="s">
        <v>33</v>
      </c>
      <c r="D47" s="20">
        <f>D45+D46</f>
        <v>9739030.3738500029</v>
      </c>
      <c r="E47" s="1"/>
      <c r="F47" s="1"/>
      <c r="G47" s="12"/>
      <c r="H47" s="1"/>
      <c r="I47" s="1"/>
    </row>
    <row r="48" spans="1:17" ht="15.6">
      <c r="A48" s="2"/>
      <c r="B48" s="9"/>
      <c r="C48" s="1"/>
      <c r="D48" s="12"/>
      <c r="E48" s="1"/>
      <c r="F48" s="1"/>
      <c r="G48" s="12"/>
      <c r="H48" s="1"/>
      <c r="I48" s="1"/>
    </row>
    <row r="49" spans="1:9" ht="15.6">
      <c r="A49" s="2"/>
      <c r="B49" s="9"/>
      <c r="C49" s="10" t="s">
        <v>30</v>
      </c>
      <c r="D49" s="23">
        <f>104297*12</f>
        <v>1251564</v>
      </c>
      <c r="E49" s="1"/>
      <c r="F49" s="1"/>
      <c r="G49" s="12"/>
      <c r="H49" s="1"/>
      <c r="I49" s="1"/>
    </row>
    <row r="50" spans="1:9" ht="16.2" thickBot="1">
      <c r="A50" s="2"/>
      <c r="B50" s="9"/>
      <c r="C50" s="22"/>
      <c r="D50" s="22"/>
      <c r="E50" s="1"/>
      <c r="F50" s="1"/>
      <c r="G50" s="12"/>
      <c r="H50" s="1"/>
      <c r="I50" s="1"/>
    </row>
    <row r="51" spans="1:9" ht="16.2" thickTop="1">
      <c r="A51" s="2"/>
      <c r="B51" s="9"/>
      <c r="C51" s="9" t="s">
        <v>31</v>
      </c>
      <c r="D51" s="21">
        <f>D47/D49</f>
        <v>7.7814881011678212</v>
      </c>
      <c r="E51" s="1"/>
      <c r="F51" s="1"/>
      <c r="G51" s="12"/>
      <c r="H51" s="1"/>
      <c r="I51" s="1"/>
    </row>
    <row r="52" spans="1:9" ht="15.6">
      <c r="A52" s="2"/>
      <c r="B52" s="9"/>
      <c r="C52" s="1"/>
      <c r="D52" s="1"/>
      <c r="E52" s="1"/>
      <c r="F52" s="1"/>
      <c r="G52" s="12"/>
      <c r="H52" s="1"/>
      <c r="I52" s="1"/>
    </row>
  </sheetData>
  <printOptions horizontalCentered="1"/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workbookViewId="0">
      <selection activeCell="C7" sqref="C7"/>
    </sheetView>
  </sheetViews>
  <sheetFormatPr defaultRowHeight="14.4"/>
  <cols>
    <col min="2" max="2" width="16.6640625" customWidth="1"/>
    <col min="3" max="3" width="35.88671875" bestFit="1" customWidth="1"/>
    <col min="4" max="4" width="12.5546875" customWidth="1"/>
    <col min="6" max="6" width="8.44140625" bestFit="1" customWidth="1"/>
    <col min="7" max="7" width="8.33203125" bestFit="1" customWidth="1"/>
    <col min="8" max="8" width="7.33203125" bestFit="1" customWidth="1"/>
    <col min="9" max="9" width="11" bestFit="1" customWidth="1"/>
  </cols>
  <sheetData>
    <row r="1" spans="1:9">
      <c r="D1" s="24" t="s">
        <v>41</v>
      </c>
    </row>
    <row r="2" spans="1:9">
      <c r="D2" s="25" t="s">
        <v>42</v>
      </c>
    </row>
    <row r="3" spans="1:9" ht="15.6">
      <c r="A3" s="11"/>
      <c r="B3" s="5"/>
      <c r="C3" s="5"/>
      <c r="D3" s="5"/>
      <c r="F3" s="5"/>
      <c r="G3" s="5"/>
      <c r="H3" s="1"/>
      <c r="I3" s="1"/>
    </row>
    <row r="4" spans="1:9" ht="15.6">
      <c r="A4" s="11"/>
      <c r="B4" s="5"/>
      <c r="C4" s="6" t="s">
        <v>40</v>
      </c>
      <c r="D4" s="5"/>
      <c r="E4" s="5"/>
      <c r="F4" s="5"/>
      <c r="G4" s="5"/>
      <c r="H4" s="1"/>
      <c r="I4" s="1"/>
    </row>
    <row r="5" spans="1:9" ht="15.6">
      <c r="A5" s="11"/>
      <c r="B5" s="1"/>
      <c r="C5" s="11" t="s">
        <v>34</v>
      </c>
      <c r="D5" s="1"/>
      <c r="E5" s="1"/>
      <c r="F5" s="1"/>
      <c r="G5" s="1"/>
      <c r="H5" s="1"/>
      <c r="I5" s="1"/>
    </row>
    <row r="6" spans="1:9" ht="15.6">
      <c r="A6" s="11"/>
      <c r="B6" s="1"/>
      <c r="C6" s="11" t="s">
        <v>38</v>
      </c>
      <c r="D6" s="1"/>
      <c r="E6" s="1"/>
      <c r="F6" s="1"/>
      <c r="G6" s="1"/>
      <c r="H6" s="1"/>
      <c r="I6" s="1"/>
    </row>
    <row r="7" spans="1:9" ht="15.6">
      <c r="A7" s="11"/>
      <c r="B7" s="1"/>
      <c r="C7" s="11"/>
      <c r="D7" s="1"/>
      <c r="E7" s="1"/>
      <c r="F7" s="1"/>
      <c r="G7" s="1"/>
      <c r="H7" s="1"/>
      <c r="I7" s="1"/>
    </row>
    <row r="8" spans="1:9" ht="15.6">
      <c r="A8" s="11"/>
      <c r="B8" s="7"/>
      <c r="C8" s="7"/>
      <c r="D8" s="8" t="s">
        <v>0</v>
      </c>
      <c r="E8" s="16"/>
      <c r="F8" s="16"/>
      <c r="G8" s="16"/>
      <c r="H8" s="1"/>
      <c r="I8" s="1"/>
    </row>
    <row r="9" spans="1:9" ht="15.6">
      <c r="A9" s="11"/>
      <c r="B9" s="9" t="s">
        <v>1</v>
      </c>
      <c r="C9" s="9"/>
      <c r="D9" s="7"/>
      <c r="E9" s="15"/>
      <c r="F9" s="15"/>
      <c r="G9" s="15"/>
      <c r="H9" s="1"/>
      <c r="I9" s="1"/>
    </row>
    <row r="10" spans="1:9" ht="15.6">
      <c r="A10" s="2"/>
      <c r="B10" s="3" t="s">
        <v>2</v>
      </c>
      <c r="C10" s="10" t="s">
        <v>3</v>
      </c>
      <c r="D10" s="12">
        <v>38479577</v>
      </c>
      <c r="E10" s="12"/>
      <c r="F10" s="12"/>
      <c r="G10" s="1"/>
      <c r="H10" s="1"/>
      <c r="I10" s="1"/>
    </row>
    <row r="11" spans="1:9" ht="15.6">
      <c r="A11" s="2"/>
      <c r="B11" s="10">
        <v>370</v>
      </c>
      <c r="C11" s="10" t="s">
        <v>4</v>
      </c>
      <c r="D11" s="12">
        <v>7788813</v>
      </c>
      <c r="E11" s="12"/>
      <c r="F11" s="12"/>
      <c r="G11" s="1"/>
      <c r="H11" s="1"/>
      <c r="I11" s="1"/>
    </row>
    <row r="12" spans="1:9" ht="15.6">
      <c r="A12" s="2"/>
      <c r="B12" s="9"/>
      <c r="C12" s="18" t="s">
        <v>5</v>
      </c>
      <c r="D12" s="20">
        <f>D10+D11</f>
        <v>46268390</v>
      </c>
      <c r="E12" s="12"/>
      <c r="F12" s="12"/>
      <c r="G12" s="1"/>
      <c r="H12" s="12"/>
      <c r="I12" s="12"/>
    </row>
    <row r="13" spans="1:9" ht="15.6">
      <c r="A13" s="2"/>
      <c r="B13" s="9"/>
      <c r="C13" s="1"/>
      <c r="D13" s="12"/>
      <c r="E13" s="12"/>
      <c r="F13" s="12"/>
      <c r="G13" s="1"/>
      <c r="H13" s="12"/>
      <c r="I13" s="12"/>
    </row>
    <row r="14" spans="1:9" ht="15.6">
      <c r="A14" s="11"/>
      <c r="B14" s="9" t="s">
        <v>6</v>
      </c>
      <c r="C14" s="1"/>
      <c r="D14" s="1"/>
      <c r="E14" s="1"/>
      <c r="F14" s="1"/>
      <c r="G14" s="1"/>
      <c r="H14" s="12"/>
      <c r="I14" s="12"/>
    </row>
    <row r="15" spans="1:9" ht="15.6">
      <c r="A15" s="11"/>
      <c r="B15" s="9"/>
      <c r="C15" s="10" t="s">
        <v>3</v>
      </c>
      <c r="D15" s="13">
        <v>13583741</v>
      </c>
      <c r="E15" s="1"/>
      <c r="F15" s="1"/>
      <c r="G15" s="1"/>
      <c r="H15" s="12"/>
      <c r="I15" s="12"/>
    </row>
    <row r="16" spans="1:9" ht="15.6">
      <c r="A16" s="11"/>
      <c r="B16" s="9"/>
      <c r="C16" s="10" t="s">
        <v>4</v>
      </c>
      <c r="D16" s="13">
        <v>1312544</v>
      </c>
      <c r="E16" s="1"/>
      <c r="F16" s="1"/>
      <c r="G16" s="1"/>
      <c r="H16" s="12"/>
      <c r="I16" s="12"/>
    </row>
    <row r="17" spans="1:9">
      <c r="A17" s="2"/>
      <c r="B17" s="9"/>
      <c r="C17" s="18" t="s">
        <v>7</v>
      </c>
      <c r="D17" s="19">
        <f>D15+D16</f>
        <v>14896285</v>
      </c>
      <c r="E17" s="14"/>
      <c r="F17" s="14"/>
      <c r="G17" s="14"/>
      <c r="H17" s="12"/>
      <c r="I17" s="12"/>
    </row>
    <row r="18" spans="1:9" ht="15.6">
      <c r="A18" s="2"/>
      <c r="B18" s="9"/>
      <c r="C18" s="1"/>
      <c r="D18" s="4"/>
      <c r="E18" s="14"/>
      <c r="F18" s="14"/>
      <c r="G18" s="14"/>
      <c r="H18" s="12"/>
      <c r="I18" s="12"/>
    </row>
    <row r="19" spans="1:9" ht="15.6">
      <c r="A19" s="2"/>
      <c r="B19" s="9" t="s">
        <v>8</v>
      </c>
      <c r="C19" s="1"/>
      <c r="D19" s="17">
        <f>D12-D17</f>
        <v>31372105</v>
      </c>
      <c r="E19" s="14"/>
      <c r="F19" s="14"/>
      <c r="G19" s="14"/>
      <c r="H19" s="12"/>
      <c r="I19" s="12"/>
    </row>
    <row r="20" spans="1:9" ht="15.6">
      <c r="A20" s="2"/>
      <c r="B20" s="9"/>
      <c r="C20" s="1"/>
      <c r="D20" s="12"/>
      <c r="E20" s="12"/>
      <c r="F20" s="12"/>
      <c r="G20" s="1"/>
      <c r="H20" s="12"/>
      <c r="I20" s="12"/>
    </row>
    <row r="21" spans="1:9" ht="15.6">
      <c r="A21" s="11"/>
      <c r="B21" s="9" t="s">
        <v>9</v>
      </c>
      <c r="C21" s="1"/>
      <c r="D21" s="12"/>
      <c r="E21" s="12"/>
      <c r="F21" s="12"/>
      <c r="G21" s="1"/>
      <c r="H21" s="12"/>
      <c r="I21" s="12"/>
    </row>
    <row r="22" spans="1:9" ht="15.6">
      <c r="A22" s="11"/>
      <c r="B22" s="9"/>
      <c r="C22" s="10" t="s">
        <v>10</v>
      </c>
      <c r="D22" s="12">
        <v>432662</v>
      </c>
      <c r="E22" s="12"/>
      <c r="F22" s="12"/>
      <c r="G22" s="1"/>
      <c r="H22" s="12"/>
      <c r="I22" s="12"/>
    </row>
    <row r="23" spans="1:9" ht="15.6">
      <c r="A23" s="11"/>
      <c r="B23" s="9"/>
      <c r="C23" s="10" t="s">
        <v>11</v>
      </c>
      <c r="D23" s="12">
        <v>447392</v>
      </c>
      <c r="E23" s="12"/>
      <c r="F23" s="12"/>
      <c r="G23" s="1"/>
      <c r="H23" s="12"/>
      <c r="I23" s="12"/>
    </row>
    <row r="24" spans="1:9" ht="15.6">
      <c r="A24" s="11"/>
      <c r="B24" s="9"/>
      <c r="C24" s="10" t="s">
        <v>12</v>
      </c>
      <c r="D24" s="12">
        <v>773675</v>
      </c>
      <c r="E24" s="12"/>
      <c r="F24" s="12"/>
      <c r="G24" s="1"/>
      <c r="H24" s="12"/>
      <c r="I24" s="12"/>
    </row>
    <row r="25" spans="1:9" ht="15.6">
      <c r="A25" s="11"/>
      <c r="B25" s="9"/>
      <c r="C25" s="10" t="s">
        <v>13</v>
      </c>
      <c r="D25" s="12">
        <v>3212807</v>
      </c>
      <c r="E25" s="12"/>
      <c r="F25" s="12"/>
      <c r="G25" s="1"/>
      <c r="H25" s="12"/>
      <c r="I25" s="12"/>
    </row>
    <row r="26" spans="1:9" ht="15.6">
      <c r="A26" s="11"/>
      <c r="B26" s="9"/>
      <c r="C26" s="10" t="s">
        <v>14</v>
      </c>
      <c r="D26" s="12">
        <v>300557</v>
      </c>
      <c r="E26" s="12"/>
      <c r="F26" s="12"/>
      <c r="G26" s="1"/>
      <c r="H26" s="12"/>
      <c r="I26" s="12"/>
    </row>
    <row r="27" spans="1:9">
      <c r="A27" s="2"/>
      <c r="B27" s="9"/>
      <c r="C27" s="18" t="s">
        <v>15</v>
      </c>
      <c r="D27" s="20">
        <f>SUM(D22:D26)</f>
        <v>5167093</v>
      </c>
      <c r="E27" s="12"/>
      <c r="F27" s="12"/>
      <c r="G27" s="12"/>
      <c r="H27" s="12"/>
      <c r="I27" s="12"/>
    </row>
    <row r="28" spans="1:9" ht="15.6">
      <c r="A28" s="2"/>
      <c r="B28" s="9"/>
      <c r="C28" s="1"/>
      <c r="D28" s="12"/>
      <c r="E28" s="12"/>
      <c r="F28" s="12"/>
      <c r="G28" s="12"/>
      <c r="H28" s="12"/>
      <c r="I28" s="12"/>
    </row>
    <row r="29" spans="1:9" ht="15.6">
      <c r="A29" s="2"/>
      <c r="B29" s="9" t="s">
        <v>16</v>
      </c>
      <c r="C29" s="1"/>
      <c r="D29" s="12"/>
      <c r="E29" s="12"/>
      <c r="F29" s="12"/>
      <c r="G29" s="12"/>
      <c r="H29" s="1"/>
      <c r="I29" s="1"/>
    </row>
    <row r="30" spans="1:9" ht="15.6">
      <c r="A30" s="2"/>
      <c r="B30" s="9"/>
      <c r="C30" s="10" t="s">
        <v>3</v>
      </c>
      <c r="D30" s="12">
        <v>936170</v>
      </c>
      <c r="E30" s="12"/>
      <c r="F30" s="12"/>
      <c r="G30" s="12"/>
      <c r="H30" s="14"/>
      <c r="I30" s="1"/>
    </row>
    <row r="31" spans="1:9" ht="15.6">
      <c r="A31" s="2"/>
      <c r="B31" s="9"/>
      <c r="C31" s="10" t="s">
        <v>4</v>
      </c>
      <c r="D31" s="12">
        <v>302723</v>
      </c>
      <c r="E31" s="12"/>
      <c r="F31" s="12"/>
      <c r="G31" s="12"/>
      <c r="H31" s="14"/>
      <c r="I31" s="1"/>
    </row>
    <row r="32" spans="1:9" ht="15.6">
      <c r="A32" s="2"/>
      <c r="B32" s="9"/>
      <c r="C32" s="18" t="s">
        <v>17</v>
      </c>
      <c r="D32" s="20">
        <f>D30+D31</f>
        <v>1238893</v>
      </c>
      <c r="E32" s="12"/>
      <c r="F32" s="12"/>
      <c r="G32" s="12"/>
      <c r="H32" s="1"/>
      <c r="I32" s="1"/>
    </row>
    <row r="33" spans="1:17" ht="15.6">
      <c r="A33" s="2"/>
      <c r="B33" s="9"/>
      <c r="C33" s="1"/>
      <c r="D33" s="12"/>
      <c r="E33" s="12"/>
      <c r="F33" s="12"/>
      <c r="G33" s="12"/>
      <c r="H33" s="1"/>
      <c r="I33" s="1"/>
    </row>
    <row r="34" spans="1:17" ht="15.6">
      <c r="A34" s="2"/>
      <c r="B34" s="9" t="s">
        <v>18</v>
      </c>
      <c r="C34" s="1"/>
      <c r="D34" s="1"/>
      <c r="E34" s="1"/>
      <c r="F34" s="4"/>
      <c r="G34" s="12"/>
      <c r="H34" s="1"/>
      <c r="I34" s="1"/>
    </row>
    <row r="35" spans="1:17" ht="15.6">
      <c r="A35" s="2"/>
      <c r="B35" s="9"/>
      <c r="C35" s="1"/>
      <c r="D35" s="1"/>
      <c r="E35" s="1"/>
      <c r="F35" s="4"/>
      <c r="G35" s="12"/>
      <c r="H35" s="1"/>
      <c r="I35" s="1"/>
    </row>
    <row r="36" spans="1:17" ht="15.6">
      <c r="A36" s="2"/>
      <c r="B36" s="9"/>
      <c r="C36" s="10" t="s">
        <v>19</v>
      </c>
      <c r="D36" s="4">
        <f>D19*I41</f>
        <v>795338.39037585002</v>
      </c>
      <c r="E36" s="1"/>
      <c r="F36" s="4"/>
      <c r="G36" s="12"/>
      <c r="H36" s="1"/>
      <c r="I36" s="1"/>
    </row>
    <row r="37" spans="1:17" ht="15.6">
      <c r="A37" s="2"/>
      <c r="B37" s="9"/>
      <c r="C37" s="10" t="s">
        <v>20</v>
      </c>
      <c r="D37" s="4">
        <f>D19*I42</f>
        <v>1485551.6803861503</v>
      </c>
      <c r="E37" s="1"/>
      <c r="F37" s="1"/>
      <c r="G37" s="12"/>
      <c r="H37" s="1"/>
      <c r="I37" s="1"/>
    </row>
    <row r="38" spans="1:17" ht="15.6">
      <c r="A38" s="2"/>
      <c r="B38" s="9"/>
      <c r="C38" s="10" t="s">
        <v>21</v>
      </c>
      <c r="D38" s="4">
        <f>0.35/(1-0.35)*D37</f>
        <v>799912.4432848501</v>
      </c>
      <c r="E38" s="1"/>
      <c r="F38" s="4"/>
      <c r="G38" s="12"/>
      <c r="H38" s="1"/>
      <c r="I38" s="1"/>
    </row>
    <row r="39" spans="1:17" ht="15.6">
      <c r="A39" s="2"/>
      <c r="B39" s="9"/>
      <c r="C39" s="1"/>
      <c r="D39" s="4"/>
      <c r="E39" s="1"/>
      <c r="F39" s="4"/>
      <c r="G39" s="12"/>
      <c r="H39" s="1"/>
      <c r="I39" s="1"/>
    </row>
    <row r="40" spans="1:17" ht="15.6">
      <c r="A40" s="2"/>
      <c r="B40" s="9"/>
      <c r="C40" s="10" t="s">
        <v>22</v>
      </c>
      <c r="D40" s="13">
        <f>SUM(D36:D38)</f>
        <v>3080802.5140468501</v>
      </c>
      <c r="E40" s="1"/>
      <c r="F40" s="1"/>
      <c r="G40" s="12" t="s">
        <v>23</v>
      </c>
      <c r="H40" s="10" t="s">
        <v>24</v>
      </c>
      <c r="I40" s="10" t="s">
        <v>25</v>
      </c>
    </row>
    <row r="41" spans="1:17" ht="15.6">
      <c r="A41" s="2"/>
      <c r="B41" s="9"/>
      <c r="C41" s="1"/>
      <c r="D41" s="1"/>
      <c r="E41" s="1"/>
      <c r="F41" s="10" t="s">
        <v>26</v>
      </c>
      <c r="G41" s="14">
        <v>0.47210000000000002</v>
      </c>
      <c r="H41" s="14">
        <v>5.3699999999999998E-2</v>
      </c>
      <c r="I41" s="14">
        <f>G41*H41</f>
        <v>2.5351769999999999E-2</v>
      </c>
      <c r="L41" t="s">
        <v>35</v>
      </c>
      <c r="M41">
        <v>2.8E-3</v>
      </c>
      <c r="N41">
        <v>3.5700000000000003E-2</v>
      </c>
      <c r="P41">
        <f>+M41/M44</f>
        <v>5.3040348550861902E-3</v>
      </c>
      <c r="Q41">
        <f>+P41*N41</f>
        <v>1.89354044326577E-4</v>
      </c>
    </row>
    <row r="42" spans="1:17" ht="15.6">
      <c r="A42" s="2"/>
      <c r="B42" s="9"/>
      <c r="C42" s="10" t="s">
        <v>27</v>
      </c>
      <c r="D42" s="12">
        <f>D27</f>
        <v>5167093</v>
      </c>
      <c r="E42" s="1"/>
      <c r="F42" s="10" t="s">
        <v>28</v>
      </c>
      <c r="G42" s="14">
        <v>0.52790000000000004</v>
      </c>
      <c r="H42" s="14">
        <v>8.9700000000000002E-2</v>
      </c>
      <c r="I42" s="14">
        <f>G42*H42</f>
        <v>4.7352630000000007E-2</v>
      </c>
      <c r="L42" t="s">
        <v>36</v>
      </c>
      <c r="M42">
        <v>0.52510000000000001</v>
      </c>
      <c r="N42">
        <v>0.09</v>
      </c>
      <c r="P42">
        <f>+M42/M44</f>
        <v>0.99469596514491376</v>
      </c>
      <c r="Q42">
        <f>+P42*N42</f>
        <v>8.9522636863042238E-2</v>
      </c>
    </row>
    <row r="43" spans="1:17" ht="15.6">
      <c r="A43" s="2"/>
      <c r="B43" s="9"/>
      <c r="C43" s="10" t="s">
        <v>16</v>
      </c>
      <c r="D43" s="12">
        <f>D32</f>
        <v>1238893</v>
      </c>
      <c r="E43" s="1"/>
      <c r="F43" s="10" t="s">
        <v>29</v>
      </c>
      <c r="G43" s="14">
        <f>G41+G42</f>
        <v>1</v>
      </c>
      <c r="H43" s="1"/>
      <c r="I43" s="14">
        <v>7.8E-2</v>
      </c>
      <c r="Q43">
        <f>+Q42+Q41</f>
        <v>8.971199090736881E-2</v>
      </c>
    </row>
    <row r="44" spans="1:17" ht="15.6">
      <c r="A44" s="2"/>
      <c r="B44" s="9"/>
      <c r="C44" s="1"/>
      <c r="D44" s="1"/>
      <c r="E44" s="1"/>
      <c r="F44" s="1"/>
      <c r="G44" s="12"/>
      <c r="H44" s="1"/>
      <c r="I44" s="1"/>
      <c r="L44" t="s">
        <v>37</v>
      </c>
      <c r="M44">
        <f>+M42+M41</f>
        <v>0.52790000000000004</v>
      </c>
    </row>
    <row r="45" spans="1:17" ht="15.6">
      <c r="A45" s="2"/>
      <c r="B45" s="9"/>
      <c r="C45" s="10" t="s">
        <v>32</v>
      </c>
      <c r="D45" s="12">
        <f>SUM(D40:D43)</f>
        <v>9486788.5140468497</v>
      </c>
      <c r="E45" s="1"/>
      <c r="F45" s="1"/>
      <c r="G45" s="12"/>
      <c r="H45" s="1"/>
      <c r="I45" s="1"/>
    </row>
    <row r="46" spans="1:17" ht="15.6">
      <c r="A46" s="2"/>
      <c r="B46" s="9"/>
      <c r="C46" s="10"/>
      <c r="D46" s="12"/>
      <c r="E46" s="1"/>
      <c r="F46" s="1"/>
      <c r="G46" s="12"/>
      <c r="H46" s="1"/>
      <c r="I46" s="1"/>
    </row>
    <row r="47" spans="1:17" ht="15.6">
      <c r="A47" s="2"/>
      <c r="B47" s="9"/>
      <c r="C47" s="18" t="s">
        <v>33</v>
      </c>
      <c r="D47" s="20">
        <f>D45+D46</f>
        <v>9486788.5140468497</v>
      </c>
      <c r="E47" s="1"/>
      <c r="F47" s="1"/>
      <c r="G47" s="12"/>
      <c r="H47" s="1"/>
      <c r="I47" s="1"/>
    </row>
    <row r="48" spans="1:17" ht="15.6">
      <c r="A48" s="2"/>
      <c r="B48" s="9"/>
      <c r="C48" s="1"/>
      <c r="D48" s="12"/>
      <c r="E48" s="1"/>
      <c r="F48" s="1"/>
      <c r="G48" s="12"/>
      <c r="H48" s="1"/>
      <c r="I48" s="1"/>
    </row>
    <row r="49" spans="1:9" ht="15.6">
      <c r="A49" s="2"/>
      <c r="B49" s="9"/>
      <c r="C49" s="10" t="s">
        <v>30</v>
      </c>
      <c r="D49" s="23">
        <f>104297*12</f>
        <v>1251564</v>
      </c>
      <c r="E49" s="1"/>
      <c r="F49" s="1"/>
      <c r="G49" s="12"/>
      <c r="H49" s="1"/>
      <c r="I49" s="1"/>
    </row>
    <row r="50" spans="1:9" ht="16.2" thickBot="1">
      <c r="A50" s="2"/>
      <c r="B50" s="9"/>
      <c r="C50" s="22"/>
      <c r="D50" s="22"/>
      <c r="E50" s="1"/>
      <c r="F50" s="1"/>
      <c r="G50" s="12"/>
      <c r="H50" s="1"/>
      <c r="I50" s="1"/>
    </row>
    <row r="51" spans="1:9" ht="16.2" thickTop="1">
      <c r="A51" s="2"/>
      <c r="B51" s="9"/>
      <c r="C51" s="9" t="s">
        <v>31</v>
      </c>
      <c r="D51" s="21">
        <f>D47/D49</f>
        <v>7.5799467818240611</v>
      </c>
      <c r="E51" s="1"/>
      <c r="F51" s="1"/>
      <c r="G51" s="12"/>
      <c r="H51" s="1"/>
      <c r="I51" s="1"/>
    </row>
    <row r="52" spans="1:9" ht="15.6">
      <c r="A52" s="2"/>
      <c r="B52" s="9"/>
      <c r="C52" s="1"/>
      <c r="D52" s="1"/>
      <c r="E52" s="1"/>
      <c r="F52" s="1"/>
      <c r="G52" s="12"/>
      <c r="H52" s="1"/>
      <c r="I52" s="1"/>
    </row>
  </sheetData>
  <printOptions horizontalCentered="1"/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DB6ABD-7759-4E65-AA4F-191B4F8C48A0}"/>
</file>

<file path=customXml/itemProps2.xml><?xml version="1.0" encoding="utf-8"?>
<ds:datastoreItem xmlns:ds="http://schemas.openxmlformats.org/officeDocument/2006/customXml" ds:itemID="{26A7243D-982B-4D0B-8F70-292304A2960D}"/>
</file>

<file path=customXml/itemProps3.xml><?xml version="1.0" encoding="utf-8"?>
<ds:datastoreItem xmlns:ds="http://schemas.openxmlformats.org/officeDocument/2006/customXml" ds:itemID="{096BD293-D9BE-4B82-BFCC-257ACBE1D0FA}"/>
</file>

<file path=customXml/itemProps4.xml><?xml version="1.0" encoding="utf-8"?>
<ds:datastoreItem xmlns:ds="http://schemas.openxmlformats.org/officeDocument/2006/customXml" ds:itemID="{85E636AB-5960-439A-A58F-C472A4EAA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ROE 10.0</vt:lpstr>
      <vt:lpstr>ROE 9.0</vt:lpstr>
      <vt:lpstr>Sheet3</vt:lpstr>
      <vt:lpstr>'ROE 10.0'!Print_Area</vt:lpstr>
      <vt:lpstr>'ROE 9.0'!Print_Area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JRD</cp:lastModifiedBy>
  <cp:lastPrinted>2013-06-13T14:12:53Z</cp:lastPrinted>
  <dcterms:created xsi:type="dcterms:W3CDTF">2009-08-01T16:42:45Z</dcterms:created>
  <dcterms:modified xsi:type="dcterms:W3CDTF">2013-06-13T14:13:08Z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