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32BEE17-17C8-4406-91F1-7AE6EA043498}" xr6:coauthVersionLast="47" xr6:coauthVersionMax="47" xr10:uidLastSave="{00000000-0000-0000-0000-000000000000}"/>
  <bookViews>
    <workbookView xWindow="19080" yWindow="480" windowWidth="19440" windowHeight="15000" xr2:uid="{B9F1BACF-A433-40B1-A642-1C43ACD1EDE1}"/>
  </bookViews>
  <sheets>
    <sheet name="8.10" sheetId="1" r:id="rId1"/>
    <sheet name="8.10.1" sheetId="2" r:id="rId2"/>
    <sheet name="8.10.2" sheetId="3" r:id="rId3"/>
    <sheet name="8.10.3" sheetId="4" r:id="rId4"/>
  </sheets>
  <externalReferences>
    <externalReference r:id="rId5"/>
    <externalReference r:id="rId6"/>
  </externalReferences>
  <definedNames>
    <definedName name="B2_Print">#REF!</definedName>
    <definedName name="B3_Print">#REF!</definedName>
    <definedName name="DATA5" localSheetId="2">'8.10.2'!$E$5:$E$11</definedName>
    <definedName name="High_Plan">#REF!</definedName>
    <definedName name="LastCell">#REF!</definedName>
    <definedName name="Low_Plan">#REF!</definedName>
    <definedName name="MD_High1">'[1]Master Data'!$A$2</definedName>
    <definedName name="MD_High2">'[2]Master Data'!$F$16</definedName>
    <definedName name="MD_Low1">'[1]Master Data'!$D$28</definedName>
    <definedName name="MD_Low2">'[2]Master Data'!$G$17</definedName>
    <definedName name="OMEX_High1">'[1]Master Data'!$P$2</definedName>
    <definedName name="OMEX_Low1">'[1]Master Data'!$P$36</definedName>
    <definedName name="OMEX_Low2">'[1]Master Data'!$S$36</definedName>
    <definedName name="_xlnm.Print_Area" localSheetId="0">'8.10'!$A$2:$J$61</definedName>
    <definedName name="_xlnm.Print_Area" localSheetId="1">'8.10.1'!$A$1:$F$25</definedName>
    <definedName name="_xlnm.Print_Area" localSheetId="2">'8.10.2'!$A$1:$G$46</definedName>
    <definedName name="_xlnm.Print_Area" localSheetId="3">'8.10.3'!$A$1:$E$24</definedName>
    <definedName name="SAPBEXrevision" hidden="1">1</definedName>
    <definedName name="SAPBEXsysID" hidden="1">"BWD"</definedName>
    <definedName name="SAPBEXwbID" hidden="1">"45GKD1YC7ETU0EIK3IGCIEFBF"</definedName>
    <definedName name="SAPCrosstab10">#REF!</definedName>
    <definedName name="SAPCrosstab9">#REF!</definedName>
    <definedName name="ST_Bottom1">#REF!</definedName>
    <definedName name="ST_Top1">#REF!</definedName>
    <definedName name="ST_Top2">#REF!</definedName>
    <definedName name="T2_Print">#REF!</definedName>
    <definedName name="T3_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D9" i="4"/>
  <c r="F42" i="3"/>
  <c r="B33" i="3" s="1"/>
  <c r="E23" i="3"/>
  <c r="B21" i="3"/>
  <c r="D11" i="3"/>
  <c r="E15" i="3" s="1"/>
  <c r="E16" i="3" s="1"/>
  <c r="E17" i="3" s="1"/>
  <c r="E18" i="3" s="1"/>
  <c r="E19" i="3" s="1"/>
  <c r="E20" i="3" s="1"/>
  <c r="E21" i="3" s="1"/>
  <c r="D8" i="3"/>
  <c r="D9" i="3" s="1"/>
  <c r="C15" i="3" s="1"/>
  <c r="C16" i="3" s="1"/>
  <c r="C17" i="3" s="1"/>
  <c r="C18" i="3" s="1"/>
  <c r="C19" i="3" s="1"/>
  <c r="C20" i="3" s="1"/>
  <c r="C21" i="3" s="1"/>
  <c r="F21" i="3" s="1"/>
  <c r="C23" i="3" s="1"/>
  <c r="I24" i="1"/>
  <c r="I23" i="1"/>
  <c r="I22" i="1"/>
  <c r="F17" i="1"/>
  <c r="I17" i="1" s="1"/>
  <c r="F16" i="1"/>
  <c r="F10" i="1"/>
  <c r="I10" i="1" s="1"/>
  <c r="I16" i="1"/>
  <c r="D7" i="3"/>
  <c r="F15" i="1"/>
  <c r="I15" i="1" s="1"/>
  <c r="C24" i="3" l="1"/>
  <c r="F23" i="3"/>
  <c r="D24" i="3"/>
  <c r="E24" i="3" s="1"/>
  <c r="E25" i="3" l="1"/>
  <c r="D25" i="3"/>
  <c r="C25" i="3"/>
  <c r="E26" i="3" l="1"/>
  <c r="D26" i="3"/>
  <c r="C26" i="3"/>
  <c r="C27" i="3" l="1"/>
  <c r="D27" i="3"/>
  <c r="E27" i="3"/>
  <c r="E28" i="3" l="1"/>
  <c r="D28" i="3"/>
  <c r="C28" i="3"/>
  <c r="C29" i="3" l="1"/>
  <c r="D29" i="3"/>
  <c r="E29" i="3" s="1"/>
  <c r="D30" i="3" l="1"/>
  <c r="E30" i="3" s="1"/>
  <c r="C30" i="3"/>
  <c r="C31" i="3" l="1"/>
  <c r="D31" i="3"/>
  <c r="E31" i="3" s="1"/>
  <c r="D32" i="3" l="1"/>
  <c r="E32" i="3" s="1"/>
  <c r="C32" i="3"/>
  <c r="C33" i="3" l="1"/>
  <c r="D33" i="3"/>
  <c r="E33" i="3" s="1"/>
  <c r="D34" i="3" l="1"/>
  <c r="E34" i="3" s="1"/>
  <c r="C34" i="3"/>
  <c r="E35" i="3" l="1"/>
  <c r="D35" i="3"/>
  <c r="C35" i="3"/>
  <c r="F35" i="3" l="1"/>
  <c r="B7" i="2" s="1"/>
  <c r="B8" i="2" s="1"/>
  <c r="B12" i="2" s="1"/>
  <c r="C12" i="2" l="1"/>
  <c r="C13" i="2" l="1"/>
  <c r="C14" i="2" s="1"/>
  <c r="C15" i="2" s="1"/>
  <c r="C16" i="2" s="1"/>
  <c r="C17" i="2" s="1"/>
  <c r="C18" i="2" s="1"/>
  <c r="C19" i="2" s="1"/>
  <c r="C20" i="2" s="1"/>
  <c r="C21" i="2" s="1"/>
  <c r="C22" i="2" s="1"/>
  <c r="C23" i="2" s="1"/>
  <c r="D12" i="2"/>
  <c r="B13" i="2" s="1"/>
  <c r="D13" i="2" s="1"/>
  <c r="B14" i="2" s="1"/>
  <c r="D14" i="2" s="1"/>
  <c r="B15" i="2" s="1"/>
  <c r="D15" i="2" s="1"/>
  <c r="B16" i="2" s="1"/>
  <c r="D16" i="2" s="1"/>
  <c r="B17" i="2" s="1"/>
  <c r="D17" i="2" s="1"/>
  <c r="B18" i="2" s="1"/>
  <c r="D18" i="2" s="1"/>
  <c r="B19" i="2" s="1"/>
  <c r="D19" i="2" s="1"/>
  <c r="B20" i="2" s="1"/>
  <c r="D20" i="2" s="1"/>
  <c r="B21" i="2" s="1"/>
  <c r="D21" i="2" s="1"/>
  <c r="B22" i="2" s="1"/>
  <c r="D22" i="2" s="1"/>
  <c r="B23" i="2" s="1"/>
  <c r="D23" i="2" s="1"/>
  <c r="F23" i="2" l="1"/>
  <c r="F18" i="1" s="1"/>
  <c r="C24" i="2"/>
  <c r="F11" i="1" s="1"/>
  <c r="F12" i="1" l="1"/>
  <c r="I11" i="1"/>
  <c r="I12" i="1" s="1"/>
  <c r="I18" i="1"/>
  <c r="I19" i="1" s="1"/>
  <c r="F19" i="1"/>
</calcChain>
</file>

<file path=xl/sharedStrings.xml><?xml version="1.0" encoding="utf-8"?>
<sst xmlns="http://schemas.openxmlformats.org/spreadsheetml/2006/main" count="137" uniqueCount="88">
  <si>
    <t>PAGE</t>
  </si>
  <si>
    <t>TOTAL</t>
  </si>
  <si>
    <t>ACCOUNT</t>
  </si>
  <si>
    <t>Type</t>
  </si>
  <si>
    <t>COMPANY</t>
  </si>
  <si>
    <t>FACTOR</t>
  </si>
  <si>
    <t>FACTOR %</t>
  </si>
  <si>
    <t>ALLOCATED</t>
  </si>
  <si>
    <t>REF#</t>
  </si>
  <si>
    <t>Adjustment to Expense:</t>
  </si>
  <si>
    <t>SG</t>
  </si>
  <si>
    <t>Total Adjustment to Expense</t>
  </si>
  <si>
    <t>Adjustment to Rate Base:</t>
  </si>
  <si>
    <t>Remove Klamath Land</t>
  </si>
  <si>
    <t>108HP</t>
  </si>
  <si>
    <t>Add Regulatory Asset Balance</t>
  </si>
  <si>
    <t>182M</t>
  </si>
  <si>
    <t>Total Adjustment to Rate Base</t>
  </si>
  <si>
    <t>Tax Adjustment:</t>
  </si>
  <si>
    <t>Schedule M Addition</t>
  </si>
  <si>
    <t>SCHMAT</t>
  </si>
  <si>
    <t>Deferred Income Tax Expense</t>
  </si>
  <si>
    <t>Accum Def Inc Tax Bal</t>
  </si>
  <si>
    <t>Description of Adjustment:</t>
  </si>
  <si>
    <t>Regulatory Asset Balance and Amortization</t>
  </si>
  <si>
    <t>Klamath Asset Recovery</t>
  </si>
  <si>
    <t>Ending 2023 Net Plant Balance</t>
  </si>
  <si>
    <t>Total Amount for Recovery</t>
  </si>
  <si>
    <t>Date</t>
  </si>
  <si>
    <t>Beg Bal</t>
  </si>
  <si>
    <t>Amortization</t>
  </si>
  <si>
    <t>End Bal</t>
  </si>
  <si>
    <t>AMA</t>
  </si>
  <si>
    <t>Annual Total</t>
  </si>
  <si>
    <t>Ref. #</t>
  </si>
  <si>
    <r>
      <t>Klamath Land</t>
    </r>
    <r>
      <rPr>
        <vertAlign val="superscript"/>
        <sz val="10"/>
        <rFont val="Arial"/>
        <family val="2"/>
      </rPr>
      <t>1</t>
    </r>
  </si>
  <si>
    <t>8.10.3</t>
  </si>
  <si>
    <t>Post-2019 Klamath Additions</t>
  </si>
  <si>
    <t>Total Klamath EPIS Beginning Balance</t>
  </si>
  <si>
    <t>Post-2019 Klamath Depr. Res.</t>
  </si>
  <si>
    <t>Actual Plant Additions</t>
  </si>
  <si>
    <t>Ending EPIS Balance</t>
  </si>
  <si>
    <t>Depreciation Expense @ 20%</t>
  </si>
  <si>
    <t>Accumulated Depreciation</t>
  </si>
  <si>
    <t>Net Plant</t>
  </si>
  <si>
    <t>Notes:</t>
  </si>
  <si>
    <t>Actual Hydro Plant In-Service Balances</t>
  </si>
  <si>
    <t>Ending Hydro Plant In-Service Amount</t>
  </si>
  <si>
    <t>Accounting entries required to clear FERC 107</t>
  </si>
  <si>
    <t>Balances Reflected in Intangible Asset Accounts</t>
  </si>
  <si>
    <t>Ending Intangible Plant In-Service Amount</t>
  </si>
  <si>
    <t>Plant Addition Detail Summary</t>
  </si>
  <si>
    <t>Project</t>
  </si>
  <si>
    <t>Amount</t>
  </si>
  <si>
    <t>In-Service Date</t>
  </si>
  <si>
    <t>Period Total</t>
  </si>
  <si>
    <t>Copco 2 Roadway Bridge Refurbishment</t>
  </si>
  <si>
    <t>Above</t>
  </si>
  <si>
    <t>Footnotes:</t>
  </si>
  <si>
    <t xml:space="preserve">1 - Land is not depreciable in hydro production plant. </t>
  </si>
  <si>
    <t>Expense Accounts</t>
  </si>
  <si>
    <r>
      <t>Remove base period O&amp;M expense</t>
    </r>
    <r>
      <rPr>
        <vertAlign val="superscript"/>
        <sz val="10"/>
        <rFont val="Arial"/>
        <family val="2"/>
      </rPr>
      <t>1</t>
    </r>
  </si>
  <si>
    <t>Adjustment to Expense Accounts</t>
  </si>
  <si>
    <t>Rate Base</t>
  </si>
  <si>
    <t>Klamath Land</t>
  </si>
  <si>
    <t>8.10.2</t>
  </si>
  <si>
    <t>Adjustment to Rate Base</t>
  </si>
  <si>
    <t>The FERC Location Codes included in this line item include the following:</t>
  </si>
  <si>
    <t>PAGE 8.10.2</t>
  </si>
  <si>
    <t>8.10.1</t>
  </si>
  <si>
    <t>PacifiCorp</t>
  </si>
  <si>
    <t>Ref. 8.10</t>
  </si>
  <si>
    <t>Ref. 8.10.2</t>
  </si>
  <si>
    <t xml:space="preserve">Washington 2023 General Rate Case </t>
  </si>
  <si>
    <t>Klamath Hydroelectric Assets Transfer - Year 1</t>
  </si>
  <si>
    <t>Remove O&amp;M Expense</t>
  </si>
  <si>
    <t>Add Amortization Expense</t>
  </si>
  <si>
    <t>RES</t>
  </si>
  <si>
    <t>PRO</t>
  </si>
  <si>
    <t>Remove Post-2019 Klamath Additions</t>
  </si>
  <si>
    <t>Post-2019 Klamath Addition Depreciation Reserve</t>
  </si>
  <si>
    <t>WASHINGTON</t>
  </si>
  <si>
    <t>Booked Balances Adjusted through Calendar Year 2023</t>
  </si>
  <si>
    <t>Actual Booked Balances</t>
  </si>
  <si>
    <t xml:space="preserve">The Lower Klamath hydroelectric generation assets were transferred to KRRC for final decommissioning in December 2022. Accordingly, the remaining net plant balance was reclassified from Hydro Plant to Intangible Plant. The Company continues to assume depreciation on the intangible plant assets using a 20% rate that is currently applied on Klamath assets placed in-service after 2019. Beginning 2024 the Lower Klamath assets will cease providing PacifiCorp generation and the remaining net book value is assumed to be transferred to a regulatory asset. This pro forma adjustment seeks recovery of the remaining regulatory asset balance over a five-year period beginning with the rate effective date for this case. </t>
  </si>
  <si>
    <t>Remove Post-2019 Klamath Reserves</t>
  </si>
  <si>
    <t>Ref 8.10.1</t>
  </si>
  <si>
    <t>Depreciation expense is removed through the Adjustment 6.1 - Pro Forma Depreciation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</si>
</sst>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s>
  <fonts count="14" x14ac:knownFonts="1">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u/>
      <sz val="10"/>
      <color theme="1"/>
      <name val="Arial"/>
      <family val="2"/>
    </font>
    <font>
      <b/>
      <u/>
      <sz val="10"/>
      <color theme="1"/>
      <name val="Arial"/>
      <family val="2"/>
    </font>
    <font>
      <vertAlign val="superscript"/>
      <sz val="10"/>
      <name val="Arial"/>
      <family val="2"/>
    </font>
    <font>
      <sz val="10"/>
      <color rgb="FF0000FF"/>
      <name val="Arial"/>
      <family val="2"/>
    </font>
    <font>
      <sz val="8"/>
      <color theme="1"/>
      <name val="Arial"/>
      <family val="2"/>
    </font>
    <font>
      <sz val="8"/>
      <color rgb="FFFF0000"/>
      <name val="Arial"/>
      <family val="2"/>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cellStyleXfs>
  <cellXfs count="82">
    <xf numFmtId="0" fontId="0" fillId="0" borderId="0" xfId="0"/>
    <xf numFmtId="0" fontId="2" fillId="0" borderId="0" xfId="0" applyFont="1"/>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4" fillId="0" borderId="0" xfId="0" applyFont="1" applyAlignment="1">
      <alignment horizontal="center"/>
    </xf>
    <xf numFmtId="41" fontId="3" fillId="0" borderId="0" xfId="4" applyNumberFormat="1" applyFont="1" applyFill="1" applyBorder="1" applyAlignment="1">
      <alignment horizontal="center"/>
    </xf>
    <xf numFmtId="164" fontId="3" fillId="0" borderId="0" xfId="4" applyNumberFormat="1" applyFont="1" applyBorder="1" applyAlignment="1">
      <alignment horizontal="center"/>
    </xf>
    <xf numFmtId="0" fontId="3" fillId="0" borderId="0" xfId="0" applyFont="1" applyAlignment="1">
      <alignment horizontal="left" indent="1"/>
    </xf>
    <xf numFmtId="165" fontId="3" fillId="0" borderId="0" xfId="4" applyNumberFormat="1" applyFont="1" applyFill="1" applyBorder="1" applyAlignment="1">
      <alignment horizontal="center"/>
    </xf>
    <xf numFmtId="0" fontId="2" fillId="0" borderId="0" xfId="0" applyFont="1" applyAlignment="1">
      <alignment horizontal="left"/>
    </xf>
    <xf numFmtId="41" fontId="3" fillId="0" borderId="1" xfId="4" applyNumberFormat="1" applyFont="1" applyFill="1" applyBorder="1" applyAlignment="1">
      <alignment horizontal="center"/>
    </xf>
    <xf numFmtId="10" fontId="3" fillId="0" borderId="0" xfId="3" applyNumberFormat="1" applyFont="1" applyFill="1" applyBorder="1" applyAlignment="1">
      <alignment horizontal="center"/>
    </xf>
    <xf numFmtId="0" fontId="5" fillId="0" borderId="0" xfId="0" applyFont="1" applyAlignment="1">
      <alignment horizontal="left" indent="1"/>
    </xf>
    <xf numFmtId="165" fontId="3" fillId="0" borderId="0" xfId="3" applyNumberFormat="1" applyFont="1" applyFill="1" applyBorder="1" applyAlignment="1">
      <alignment horizontal="center"/>
    </xf>
    <xf numFmtId="41" fontId="6" fillId="0" borderId="0" xfId="4" applyNumberFormat="1" applyFont="1" applyFill="1" applyBorder="1" applyAlignment="1">
      <alignment horizontal="center"/>
    </xf>
    <xf numFmtId="0" fontId="3" fillId="0" borderId="0" xfId="0" applyFont="1" applyAlignment="1">
      <alignment horizontal="left"/>
    </xf>
    <xf numFmtId="164" fontId="3" fillId="0" borderId="0" xfId="1" applyNumberFormat="1" applyFont="1" applyFill="1" applyBorder="1" applyAlignment="1">
      <alignment horizontal="center"/>
    </xf>
    <xf numFmtId="164" fontId="3" fillId="0" borderId="0" xfId="4" applyNumberFormat="1" applyFont="1" applyFill="1" applyBorder="1" applyAlignment="1">
      <alignment horizontal="center"/>
    </xf>
    <xf numFmtId="164" fontId="3" fillId="0" borderId="0" xfId="1" applyNumberFormat="1" applyFont="1" applyFill="1" applyBorder="1"/>
    <xf numFmtId="165" fontId="3" fillId="0" borderId="0" xfId="0" applyNumberFormat="1" applyFont="1"/>
    <xf numFmtId="0" fontId="5" fillId="0" borderId="0" xfId="0" applyFont="1"/>
    <xf numFmtId="0" fontId="5" fillId="0" borderId="0" xfId="0" applyFont="1" applyAlignment="1">
      <alignment horizontal="left"/>
    </xf>
    <xf numFmtId="0" fontId="3" fillId="0" borderId="0" xfId="0" applyFont="1" applyAlignment="1">
      <alignment horizontal="right"/>
    </xf>
    <xf numFmtId="0" fontId="7" fillId="0" borderId="0" xfId="0" applyFont="1"/>
    <xf numFmtId="0" fontId="5" fillId="0" borderId="0" xfId="0" applyFont="1" applyAlignment="1">
      <alignment horizontal="left" wrapText="1" indent="1"/>
    </xf>
    <xf numFmtId="166" fontId="5" fillId="0" borderId="0" xfId="2" applyNumberFormat="1" applyFont="1"/>
    <xf numFmtId="166" fontId="7" fillId="0" borderId="10" xfId="0" applyNumberFormat="1" applyFont="1" applyBorder="1"/>
    <xf numFmtId="0" fontId="8" fillId="0" borderId="0" xfId="0" applyFont="1" applyAlignment="1">
      <alignment horizontal="right" indent="2"/>
    </xf>
    <xf numFmtId="0" fontId="8" fillId="0" borderId="0" xfId="0" applyFont="1" applyAlignment="1">
      <alignment horizontal="center"/>
    </xf>
    <xf numFmtId="17" fontId="5" fillId="0" borderId="0" xfId="0" applyNumberFormat="1" applyFont="1"/>
    <xf numFmtId="166" fontId="5" fillId="0" borderId="0" xfId="0" applyNumberFormat="1" applyFont="1"/>
    <xf numFmtId="166" fontId="5" fillId="0" borderId="10" xfId="0" applyNumberFormat="1" applyFont="1" applyBorder="1"/>
    <xf numFmtId="166" fontId="7" fillId="0" borderId="0" xfId="0" applyNumberFormat="1" applyFont="1" applyAlignment="1">
      <alignment horizontal="center"/>
    </xf>
    <xf numFmtId="17" fontId="5" fillId="0" borderId="0" xfId="0" applyNumberFormat="1" applyFont="1" applyAlignment="1">
      <alignment horizontal="right"/>
    </xf>
    <xf numFmtId="2" fontId="3" fillId="0" borderId="0" xfId="0" applyNumberFormat="1" applyFont="1" applyAlignment="1">
      <alignment horizontal="right"/>
    </xf>
    <xf numFmtId="0" fontId="9" fillId="0" borderId="0" xfId="0" applyFont="1" applyAlignment="1">
      <alignment horizontal="center"/>
    </xf>
    <xf numFmtId="0" fontId="7" fillId="0" borderId="0" xfId="0" applyFont="1" applyAlignment="1">
      <alignment horizontal="center"/>
    </xf>
    <xf numFmtId="166" fontId="5" fillId="0" borderId="10" xfId="2" applyNumberFormat="1" applyFont="1" applyBorder="1"/>
    <xf numFmtId="0" fontId="5" fillId="0" borderId="0" xfId="0" applyFont="1" applyAlignment="1">
      <alignment horizontal="right"/>
    </xf>
    <xf numFmtId="0" fontId="8" fillId="0" borderId="0" xfId="0" applyFont="1" applyAlignment="1">
      <alignment horizontal="center" wrapText="1"/>
    </xf>
    <xf numFmtId="166" fontId="5" fillId="0" borderId="0" xfId="0" applyNumberFormat="1" applyFont="1" applyAlignment="1">
      <alignment horizontal="center" wrapText="1"/>
    </xf>
    <xf numFmtId="166" fontId="5" fillId="0" borderId="14" xfId="0" applyNumberFormat="1" applyFont="1" applyBorder="1"/>
    <xf numFmtId="0" fontId="3" fillId="0" borderId="15" xfId="0" applyFont="1" applyBorder="1" applyAlignment="1">
      <alignment horizontal="center" wrapText="1"/>
    </xf>
    <xf numFmtId="17" fontId="5" fillId="0" borderId="14" xfId="0" applyNumberFormat="1" applyFont="1" applyBorder="1" applyAlignment="1">
      <alignment vertical="center"/>
    </xf>
    <xf numFmtId="166" fontId="5" fillId="0" borderId="16" xfId="0" applyNumberFormat="1" applyFont="1" applyBorder="1" applyAlignment="1">
      <alignment vertical="center"/>
    </xf>
    <xf numFmtId="0" fontId="6" fillId="0" borderId="0" xfId="0" applyFont="1"/>
    <xf numFmtId="166" fontId="7" fillId="0" borderId="0" xfId="0" applyNumberFormat="1" applyFont="1"/>
    <xf numFmtId="0" fontId="9" fillId="0" borderId="0" xfId="0" applyFont="1"/>
    <xf numFmtId="17" fontId="5" fillId="0" borderId="0" xfId="0" applyNumberFormat="1" applyFont="1" applyAlignment="1">
      <alignment horizontal="center"/>
    </xf>
    <xf numFmtId="0" fontId="11" fillId="0" borderId="0" xfId="0" applyFont="1"/>
    <xf numFmtId="166" fontId="7" fillId="0" borderId="10" xfId="2" applyNumberFormat="1" applyFont="1" applyBorder="1"/>
    <xf numFmtId="0" fontId="6" fillId="0" borderId="0" xfId="0" applyFont="1" applyAlignment="1">
      <alignment horizontal="left"/>
    </xf>
    <xf numFmtId="166" fontId="3" fillId="0" borderId="0" xfId="0" applyNumberFormat="1" applyFont="1"/>
    <xf numFmtId="166" fontId="2" fillId="0" borderId="0" xfId="0" applyNumberFormat="1" applyFont="1" applyAlignment="1">
      <alignment horizontal="center"/>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7" fillId="0" borderId="17" xfId="0" applyFont="1" applyBorder="1" applyAlignment="1">
      <alignment horizontal="center"/>
    </xf>
    <xf numFmtId="164" fontId="3" fillId="0" borderId="1" xfId="4" applyNumberFormat="1" applyFont="1" applyFill="1" applyBorder="1" applyAlignment="1">
      <alignment horizontal="center"/>
    </xf>
    <xf numFmtId="0" fontId="3" fillId="0" borderId="0" xfId="5" applyFont="1" applyAlignment="1">
      <alignment horizontal="left" indent="1"/>
    </xf>
    <xf numFmtId="0" fontId="3" fillId="0" borderId="2" xfId="0" applyFont="1" applyBorder="1"/>
    <xf numFmtId="0" fontId="3" fillId="0" borderId="0" xfId="5" applyFont="1" applyAlignment="1">
      <alignment horizontal="right"/>
    </xf>
    <xf numFmtId="0" fontId="3" fillId="0" borderId="0" xfId="5" applyFont="1" applyAlignment="1">
      <alignment horizontal="left"/>
    </xf>
    <xf numFmtId="17" fontId="5" fillId="0" borderId="0" xfId="0" applyNumberFormat="1" applyFont="1" applyBorder="1"/>
    <xf numFmtId="166" fontId="5" fillId="0" borderId="0" xfId="0" applyNumberFormat="1" applyFont="1" applyBorder="1"/>
    <xf numFmtId="0" fontId="5" fillId="0" borderId="0" xfId="0" applyFont="1" applyBorder="1"/>
    <xf numFmtId="166" fontId="7" fillId="0" borderId="0" xfId="0" applyNumberFormat="1" applyFont="1" applyBorder="1" applyAlignment="1">
      <alignment horizontal="center"/>
    </xf>
    <xf numFmtId="17" fontId="5" fillId="0" borderId="0" xfId="0" applyNumberFormat="1" applyFont="1" applyBorder="1" applyAlignment="1">
      <alignment horizontal="right"/>
    </xf>
    <xf numFmtId="0" fontId="12" fillId="0" borderId="0" xfId="0" applyFont="1" applyFill="1"/>
    <xf numFmtId="0" fontId="12" fillId="0" borderId="0" xfId="0" applyFont="1"/>
    <xf numFmtId="0" fontId="13" fillId="0" borderId="0" xfId="0" applyFont="1"/>
    <xf numFmtId="166" fontId="2" fillId="0" borderId="1" xfId="0" applyNumberFormat="1" applyFont="1" applyBorder="1"/>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17" xfId="0" applyFont="1" applyBorder="1" applyAlignment="1">
      <alignment horizontal="center"/>
    </xf>
  </cellXfs>
  <cellStyles count="6">
    <cellStyle name="Comma" xfId="1" builtinId="3"/>
    <cellStyle name="Currency" xfId="2" builtinId="4"/>
    <cellStyle name="Normal" xfId="0" builtinId="0"/>
    <cellStyle name="Normal 2" xfId="5" xr:uid="{80A27A03-1111-423B-98B8-878B225C895D}"/>
    <cellStyle name="Percent" xfId="3" builtinId="5"/>
    <cellStyle name="Percent 2 2 2" xfId="4" xr:uid="{550D6AB8-AA21-42F5-9754-356290E11E8E}"/>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11</xdr:col>
      <xdr:colOff>227855</xdr:colOff>
      <xdr:row>56</xdr:row>
      <xdr:rowOff>110564</xdr:rowOff>
    </xdr:from>
    <xdr:to>
      <xdr:col>21</xdr:col>
      <xdr:colOff>427879</xdr:colOff>
      <xdr:row>61</xdr:row>
      <xdr:rowOff>0</xdr:rowOff>
    </xdr:to>
    <xdr:sp macro="" textlink="">
      <xdr:nvSpPr>
        <xdr:cNvPr id="2" name="TextBox 1">
          <a:extLst>
            <a:ext uri="{FF2B5EF4-FFF2-40B4-BE49-F238E27FC236}">
              <a16:creationId xmlns:a16="http://schemas.microsoft.com/office/drawing/2014/main" id="{D3D02A8C-2986-41E3-B6F8-55342124E769}"/>
            </a:ext>
          </a:extLst>
        </xdr:cNvPr>
        <xdr:cNvSpPr txBox="1"/>
      </xdr:nvSpPr>
      <xdr:spPr>
        <a:xfrm>
          <a:off x="9067055" y="8054414"/>
          <a:ext cx="7096124" cy="70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dfs\SLCCO\SHR02\PD\SLREG1\ARCHIVE\2022\WY%20GRC%20(Base%20Jun22_Test_12XX)\Direct\8%20-%20Rate%20Base\8.10%20-%20Klamath\Backup\B2%20-%20Operations%20&amp;%20Maintenance%20Expense%20JUN%20WY%20-%20Klamat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73949\AppData\Local\Temp\sapaocache\2688922\download\JAM%20Extract%20Year%20End%20-%20Actua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_Data"/>
      <sheetName val="O&amp;M Data"/>
      <sheetName val="O&amp;M Pivot"/>
      <sheetName val="18000 O&amp;M"/>
      <sheetName val="610000 O&amp;M"/>
      <sheetName val="611000 O&amp;M"/>
      <sheetName val="612000 O&amp;M"/>
      <sheetName val="Master Data"/>
    </sheetNames>
    <sheetDataSet>
      <sheetData sheetId="0"/>
      <sheetData sheetId="1"/>
      <sheetData sheetId="2"/>
      <sheetData sheetId="3"/>
      <sheetData sheetId="4"/>
      <sheetData sheetId="5"/>
      <sheetData sheetId="6"/>
      <sheetData sheetId="7"/>
      <sheetData sheetId="8"/>
      <sheetData sheetId="9">
        <row r="2">
          <cell r="A2" t="str">
            <v>ADVN</v>
          </cell>
          <cell r="P2">
            <v>0</v>
          </cell>
        </row>
        <row r="28">
          <cell r="D28" t="str">
            <v>Taxes Other Than Income</v>
          </cell>
        </row>
        <row r="36">
          <cell r="P36">
            <v>9360000</v>
          </cell>
          <cell r="S36" t="str">
            <v>Unassigned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Main"/>
      <sheetName val="Data"/>
      <sheetName val="Master Data"/>
    </sheetNames>
    <sheetDataSet>
      <sheetData sheetId="0" refreshError="1"/>
      <sheetData sheetId="1" refreshError="1"/>
      <sheetData sheetId="2"/>
      <sheetData sheetId="3"/>
      <sheetData sheetId="4">
        <row r="16">
          <cell r="F16" t="str">
            <v>0</v>
          </cell>
        </row>
        <row r="17">
          <cell r="G17" t="str">
            <v>JAM Extract Year End (Budget)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4A96-5131-4555-A0AD-D235A02DE741}">
  <sheetPr>
    <pageSetUpPr fitToPage="1"/>
  </sheetPr>
  <dimension ref="A2:K61"/>
  <sheetViews>
    <sheetView tabSelected="1" view="pageBreakPreview" topLeftCell="A34" zoomScale="85" zoomScaleNormal="100" zoomScaleSheetLayoutView="85" workbookViewId="0">
      <selection activeCell="K32" sqref="K32"/>
    </sheetView>
  </sheetViews>
  <sheetFormatPr defaultColWidth="10" defaultRowHeight="12.75" x14ac:dyDescent="0.2"/>
  <cols>
    <col min="1" max="1" width="2.5703125" style="2" customWidth="1"/>
    <col min="2" max="2" width="4" style="2" customWidth="1"/>
    <col min="3" max="3" width="33" style="2" customWidth="1"/>
    <col min="4" max="4" width="9.85546875" style="2" bestFit="1" customWidth="1"/>
    <col min="5" max="5" width="5.140625" style="2" bestFit="1" customWidth="1"/>
    <col min="6" max="6" width="11.28515625" style="2" bestFit="1" customWidth="1"/>
    <col min="7" max="7" width="8.42578125" style="2" bestFit="1" customWidth="1"/>
    <col min="8" max="8" width="10.7109375" style="2" bestFit="1" customWidth="1"/>
    <col min="9" max="9" width="13.7109375" style="2" bestFit="1" customWidth="1"/>
    <col min="10" max="10" width="6.140625" style="2" bestFit="1" customWidth="1"/>
    <col min="11" max="11" width="12.28515625" style="2" bestFit="1" customWidth="1"/>
    <col min="12" max="12" width="10" style="2"/>
    <col min="13" max="13" width="13.42578125" style="2" bestFit="1" customWidth="1"/>
    <col min="14" max="16384" width="10" style="2"/>
  </cols>
  <sheetData>
    <row r="2" spans="2:11" x14ac:dyDescent="0.2">
      <c r="B2" s="1" t="s">
        <v>70</v>
      </c>
      <c r="D2" s="52"/>
      <c r="E2" s="3"/>
      <c r="F2" s="3"/>
      <c r="G2" s="3"/>
      <c r="H2" s="3"/>
      <c r="I2" s="23" t="s">
        <v>0</v>
      </c>
      <c r="J2" s="4">
        <v>8.1</v>
      </c>
    </row>
    <row r="3" spans="2:11" x14ac:dyDescent="0.2">
      <c r="B3" s="1" t="s">
        <v>73</v>
      </c>
      <c r="D3" s="52"/>
      <c r="E3" s="3"/>
      <c r="F3" s="3"/>
      <c r="G3" s="3"/>
      <c r="H3" s="3"/>
      <c r="I3" s="3"/>
      <c r="J3" s="3"/>
    </row>
    <row r="4" spans="2:11" x14ac:dyDescent="0.2">
      <c r="B4" s="1" t="s">
        <v>74</v>
      </c>
      <c r="D4" s="52"/>
      <c r="E4" s="3"/>
      <c r="F4" s="3"/>
      <c r="G4" s="3"/>
      <c r="H4" s="3"/>
      <c r="I4" s="3"/>
      <c r="J4" s="3"/>
    </row>
    <row r="5" spans="2:11" x14ac:dyDescent="0.2">
      <c r="D5" s="3"/>
      <c r="E5" s="3"/>
      <c r="F5" s="3"/>
      <c r="G5" s="3"/>
      <c r="H5" s="3"/>
      <c r="I5" s="3"/>
      <c r="J5" s="3"/>
    </row>
    <row r="6" spans="2:11" x14ac:dyDescent="0.2">
      <c r="D6" s="3"/>
      <c r="E6" s="3"/>
      <c r="F6" s="3"/>
      <c r="G6" s="3"/>
      <c r="H6" s="3"/>
      <c r="I6" s="3"/>
      <c r="J6" s="3"/>
    </row>
    <row r="7" spans="2:11" x14ac:dyDescent="0.2">
      <c r="D7" s="3"/>
      <c r="E7" s="3"/>
      <c r="F7" s="3" t="s">
        <v>1</v>
      </c>
      <c r="G7" s="3"/>
      <c r="H7" s="3"/>
      <c r="I7" s="3" t="s">
        <v>81</v>
      </c>
      <c r="J7" s="3"/>
    </row>
    <row r="8" spans="2:11" x14ac:dyDescent="0.2">
      <c r="D8" s="5" t="s">
        <v>2</v>
      </c>
      <c r="E8" s="5" t="s">
        <v>3</v>
      </c>
      <c r="F8" s="5" t="s">
        <v>4</v>
      </c>
      <c r="G8" s="5" t="s">
        <v>5</v>
      </c>
      <c r="H8" s="5" t="s">
        <v>6</v>
      </c>
      <c r="I8" s="5" t="s">
        <v>7</v>
      </c>
      <c r="J8" s="5" t="s">
        <v>8</v>
      </c>
      <c r="K8" s="5"/>
    </row>
    <row r="9" spans="2:11" x14ac:dyDescent="0.2">
      <c r="B9" s="1" t="s">
        <v>9</v>
      </c>
      <c r="D9" s="3"/>
      <c r="E9" s="3"/>
      <c r="F9" s="6"/>
      <c r="G9" s="3"/>
      <c r="H9" s="3"/>
      <c r="I9" s="7"/>
      <c r="J9" s="3"/>
    </row>
    <row r="10" spans="2:11" x14ac:dyDescent="0.2">
      <c r="B10" s="8" t="s">
        <v>75</v>
      </c>
      <c r="D10" s="3">
        <v>535</v>
      </c>
      <c r="E10" s="3" t="s">
        <v>77</v>
      </c>
      <c r="F10" s="6">
        <f>-'8.10.3'!D8</f>
        <v>-3179172.2500000005</v>
      </c>
      <c r="G10" s="3" t="s">
        <v>10</v>
      </c>
      <c r="H10" s="9">
        <v>7.9787774498314715E-2</v>
      </c>
      <c r="I10" s="7">
        <f>F10*H10</f>
        <v>-253659.07857429984</v>
      </c>
      <c r="J10" s="3" t="s">
        <v>36</v>
      </c>
      <c r="K10" s="46"/>
    </row>
    <row r="11" spans="2:11" x14ac:dyDescent="0.2">
      <c r="B11" s="8" t="s">
        <v>76</v>
      </c>
      <c r="D11" s="3">
        <v>407</v>
      </c>
      <c r="E11" s="3" t="s">
        <v>78</v>
      </c>
      <c r="F11" s="6">
        <f>'8.10.1'!C24</f>
        <v>954992.54779999948</v>
      </c>
      <c r="G11" s="3" t="s">
        <v>10</v>
      </c>
      <c r="H11" s="9">
        <v>7.9787774498314715E-2</v>
      </c>
      <c r="I11" s="7">
        <f>F11*H11</f>
        <v>76196.730051437393</v>
      </c>
      <c r="J11" s="3" t="s">
        <v>69</v>
      </c>
      <c r="K11" s="46"/>
    </row>
    <row r="12" spans="2:11" x14ac:dyDescent="0.2">
      <c r="B12" s="16" t="s">
        <v>11</v>
      </c>
      <c r="D12" s="3"/>
      <c r="E12" s="3"/>
      <c r="F12" s="11">
        <f>SUM(F10:F11)</f>
        <v>-2224179.7022000011</v>
      </c>
      <c r="G12" s="3"/>
      <c r="H12" s="12"/>
      <c r="I12" s="58">
        <f>SUM(I10:I11)</f>
        <v>-177462.34852286245</v>
      </c>
      <c r="J12" s="3"/>
    </row>
    <row r="13" spans="2:11" x14ac:dyDescent="0.2">
      <c r="B13" s="8"/>
      <c r="D13" s="3"/>
      <c r="E13" s="3"/>
      <c r="F13" s="6"/>
      <c r="G13" s="3"/>
      <c r="H13" s="12"/>
      <c r="I13" s="7"/>
      <c r="J13" s="3"/>
    </row>
    <row r="14" spans="2:11" x14ac:dyDescent="0.2">
      <c r="B14" s="1" t="s">
        <v>12</v>
      </c>
      <c r="D14" s="3"/>
      <c r="E14" s="3"/>
      <c r="F14" s="6"/>
      <c r="G14" s="3"/>
      <c r="H14" s="12"/>
      <c r="I14" s="7"/>
      <c r="J14" s="3"/>
    </row>
    <row r="15" spans="2:11" x14ac:dyDescent="0.2">
      <c r="B15" s="59" t="s">
        <v>13</v>
      </c>
      <c r="D15" s="3">
        <v>330</v>
      </c>
      <c r="E15" s="3" t="s">
        <v>77</v>
      </c>
      <c r="F15" s="6">
        <f>-'8.10.3'!D13</f>
        <v>-453423.81</v>
      </c>
      <c r="G15" s="3" t="s">
        <v>10</v>
      </c>
      <c r="H15" s="9">
        <v>7.9787774498314715E-2</v>
      </c>
      <c r="I15" s="7">
        <f t="shared" ref="I15:I18" si="0">F15*H15</f>
        <v>-36177.676704446698</v>
      </c>
      <c r="J15" s="3" t="s">
        <v>36</v>
      </c>
      <c r="K15" s="46"/>
    </row>
    <row r="16" spans="2:11" x14ac:dyDescent="0.2">
      <c r="B16" s="59" t="s">
        <v>79</v>
      </c>
      <c r="D16" s="3">
        <v>330</v>
      </c>
      <c r="E16" s="3" t="s">
        <v>77</v>
      </c>
      <c r="F16" s="6">
        <f>-'8.10.3'!D14</f>
        <v>-4895089.58</v>
      </c>
      <c r="G16" s="3" t="s">
        <v>10</v>
      </c>
      <c r="H16" s="9">
        <v>7.9787774498314715E-2</v>
      </c>
      <c r="I16" s="7">
        <f t="shared" si="0"/>
        <v>-390568.30355809012</v>
      </c>
      <c r="J16" s="3" t="s">
        <v>36</v>
      </c>
      <c r="K16" s="46"/>
    </row>
    <row r="17" spans="1:11" x14ac:dyDescent="0.2">
      <c r="B17" s="13" t="s">
        <v>85</v>
      </c>
      <c r="D17" s="3" t="s">
        <v>14</v>
      </c>
      <c r="E17" s="3" t="s">
        <v>77</v>
      </c>
      <c r="F17" s="6">
        <f>-'8.10.3'!D15</f>
        <v>1136374.3899999999</v>
      </c>
      <c r="G17" s="3" t="s">
        <v>10</v>
      </c>
      <c r="H17" s="9">
        <v>7.9787774498314715E-2</v>
      </c>
      <c r="I17" s="7">
        <f t="shared" si="0"/>
        <v>90668.783574979927</v>
      </c>
      <c r="J17" s="3" t="s">
        <v>36</v>
      </c>
      <c r="K17" s="46"/>
    </row>
    <row r="18" spans="1:11" x14ac:dyDescent="0.2">
      <c r="B18" s="13" t="s">
        <v>15</v>
      </c>
      <c r="D18" s="3" t="s">
        <v>16</v>
      </c>
      <c r="E18" s="3" t="s">
        <v>78</v>
      </c>
      <c r="F18" s="6">
        <f>'8.10.1'!F23</f>
        <v>4297466.4650999987</v>
      </c>
      <c r="G18" s="3" t="s">
        <v>10</v>
      </c>
      <c r="H18" s="9">
        <v>7.9787774498314715E-2</v>
      </c>
      <c r="I18" s="7">
        <f t="shared" si="0"/>
        <v>342885.28523146838</v>
      </c>
      <c r="J18" s="3" t="s">
        <v>69</v>
      </c>
      <c r="K18" s="46"/>
    </row>
    <row r="19" spans="1:11" s="3" customFormat="1" x14ac:dyDescent="0.2">
      <c r="A19" s="2"/>
      <c r="B19" s="2" t="s">
        <v>17</v>
      </c>
      <c r="C19" s="2"/>
      <c r="D19" s="2"/>
      <c r="E19" s="2"/>
      <c r="F19" s="11">
        <f>SUM(F15:F18)</f>
        <v>85327.46509999875</v>
      </c>
      <c r="G19" s="2"/>
      <c r="H19" s="12"/>
      <c r="I19" s="58">
        <f>SUM(I15:I18)</f>
        <v>6808.0885439115227</v>
      </c>
      <c r="J19" s="2"/>
      <c r="K19" s="2"/>
    </row>
    <row r="20" spans="1:11" s="3" customFormat="1" x14ac:dyDescent="0.2">
      <c r="A20" s="2"/>
      <c r="B20" s="2"/>
      <c r="C20" s="2"/>
      <c r="D20" s="2"/>
      <c r="E20" s="2"/>
      <c r="F20" s="2"/>
      <c r="G20" s="2"/>
      <c r="H20" s="14"/>
      <c r="I20" s="2"/>
      <c r="J20" s="2"/>
      <c r="K20" s="2"/>
    </row>
    <row r="21" spans="1:11" s="3" customFormat="1" x14ac:dyDescent="0.2">
      <c r="A21" s="2"/>
      <c r="B21" s="10" t="s">
        <v>18</v>
      </c>
      <c r="C21" s="2"/>
      <c r="F21" s="15"/>
      <c r="H21" s="14"/>
      <c r="I21" s="2"/>
      <c r="J21" s="2"/>
      <c r="K21" s="6"/>
    </row>
    <row r="22" spans="1:11" s="3" customFormat="1" x14ac:dyDescent="0.2">
      <c r="A22" s="2"/>
      <c r="B22" s="16" t="s">
        <v>19</v>
      </c>
      <c r="C22" s="2"/>
      <c r="D22" s="3" t="s">
        <v>20</v>
      </c>
      <c r="E22" s="3" t="s">
        <v>78</v>
      </c>
      <c r="F22" s="17">
        <v>954992.54779999948</v>
      </c>
      <c r="G22" s="3" t="s">
        <v>10</v>
      </c>
      <c r="H22" s="9">
        <v>7.9787774498314715E-2</v>
      </c>
      <c r="I22" s="18">
        <f t="shared" ref="I22" si="1">F22*H22</f>
        <v>76196.730051437393</v>
      </c>
      <c r="J22" s="2"/>
      <c r="K22" s="46"/>
    </row>
    <row r="23" spans="1:11" s="3" customFormat="1" x14ac:dyDescent="0.2">
      <c r="A23" s="2"/>
      <c r="B23" s="16" t="s">
        <v>21</v>
      </c>
      <c r="C23" s="2"/>
      <c r="D23" s="3">
        <v>41110</v>
      </c>
      <c r="E23" s="3" t="s">
        <v>78</v>
      </c>
      <c r="F23" s="17">
        <v>-234800.19775739472</v>
      </c>
      <c r="G23" s="3" t="s">
        <v>10</v>
      </c>
      <c r="H23" s="9">
        <v>7.9787774498314715E-2</v>
      </c>
      <c r="I23" s="18">
        <f>F23*H23</f>
        <v>-18734.185230826712</v>
      </c>
      <c r="J23" s="2"/>
      <c r="K23" s="46"/>
    </row>
    <row r="24" spans="1:11" s="3" customFormat="1" x14ac:dyDescent="0.2">
      <c r="A24" s="2"/>
      <c r="B24" s="16" t="s">
        <v>22</v>
      </c>
      <c r="C24" s="2"/>
      <c r="D24" s="3">
        <v>283</v>
      </c>
      <c r="E24" s="3" t="s">
        <v>78</v>
      </c>
      <c r="F24" s="19">
        <v>-1056600.8899082763</v>
      </c>
      <c r="G24" s="3" t="s">
        <v>10</v>
      </c>
      <c r="H24" s="9">
        <v>7.9787774498314715E-2</v>
      </c>
      <c r="I24" s="18">
        <f t="shared" ref="I24" si="2">F24*H24</f>
        <v>-84303.833538720195</v>
      </c>
      <c r="J24" s="2"/>
      <c r="K24" s="46"/>
    </row>
    <row r="25" spans="1:11" s="3" customFormat="1" x14ac:dyDescent="0.2">
      <c r="A25" s="2"/>
      <c r="B25" s="2"/>
      <c r="C25" s="2"/>
      <c r="D25" s="2"/>
      <c r="E25" s="2"/>
      <c r="F25" s="2"/>
      <c r="G25" s="2"/>
      <c r="H25" s="14"/>
      <c r="I25" s="2"/>
      <c r="J25" s="2"/>
      <c r="K25" s="6"/>
    </row>
    <row r="26" spans="1:11" s="3" customFormat="1" x14ac:dyDescent="0.2">
      <c r="A26" s="2"/>
      <c r="B26" s="8"/>
      <c r="C26" s="2"/>
      <c r="F26" s="17"/>
      <c r="H26" s="14"/>
      <c r="I26" s="18"/>
      <c r="J26" s="2"/>
      <c r="K26" s="6"/>
    </row>
    <row r="27" spans="1:11" s="3" customFormat="1" x14ac:dyDescent="0.2">
      <c r="A27" s="2"/>
      <c r="B27" s="8"/>
      <c r="C27" s="2"/>
      <c r="F27" s="17"/>
      <c r="H27" s="14"/>
      <c r="I27" s="18"/>
      <c r="J27" s="2"/>
      <c r="K27" s="6"/>
    </row>
    <row r="28" spans="1:11" s="3" customFormat="1" x14ac:dyDescent="0.2">
      <c r="A28" s="2"/>
      <c r="B28" s="2"/>
      <c r="C28" s="2"/>
      <c r="D28" s="2"/>
      <c r="E28" s="2"/>
      <c r="F28" s="2"/>
      <c r="G28" s="2"/>
      <c r="H28" s="14"/>
      <c r="I28" s="2"/>
      <c r="J28" s="2"/>
      <c r="K28" s="6"/>
    </row>
    <row r="29" spans="1:11" s="3" customFormat="1" x14ac:dyDescent="0.2">
      <c r="A29" s="2"/>
      <c r="B29" s="8"/>
      <c r="C29" s="2"/>
      <c r="F29" s="17"/>
      <c r="H29" s="14"/>
      <c r="I29" s="18"/>
      <c r="J29" s="2"/>
      <c r="K29" s="6"/>
    </row>
    <row r="30" spans="1:11" s="3" customFormat="1" x14ac:dyDescent="0.2">
      <c r="A30" s="2"/>
      <c r="B30" s="8"/>
      <c r="C30" s="2"/>
      <c r="F30" s="17"/>
      <c r="H30" s="14"/>
      <c r="I30" s="18"/>
      <c r="J30" s="2"/>
      <c r="K30" s="6"/>
    </row>
    <row r="31" spans="1:11" s="3" customFormat="1" x14ac:dyDescent="0.2">
      <c r="A31" s="2"/>
      <c r="B31" s="8"/>
      <c r="C31" s="2"/>
      <c r="F31" s="17"/>
      <c r="H31" s="14"/>
      <c r="I31" s="18"/>
      <c r="J31" s="2"/>
      <c r="K31" s="6"/>
    </row>
    <row r="32" spans="1:11" s="3" customFormat="1" x14ac:dyDescent="0.2">
      <c r="A32" s="2"/>
      <c r="B32" s="8"/>
      <c r="C32" s="2"/>
      <c r="F32" s="17"/>
      <c r="H32" s="14"/>
      <c r="I32" s="18"/>
      <c r="J32" s="2"/>
      <c r="K32" s="6"/>
    </row>
    <row r="33" spans="1:11" s="3" customFormat="1" x14ac:dyDescent="0.2">
      <c r="A33" s="2"/>
      <c r="B33" s="8"/>
      <c r="C33" s="2"/>
      <c r="F33" s="17"/>
      <c r="H33" s="14"/>
      <c r="I33" s="18"/>
      <c r="J33" s="2"/>
      <c r="K33" s="6"/>
    </row>
    <row r="34" spans="1:11" s="3" customFormat="1" x14ac:dyDescent="0.2">
      <c r="A34" s="2"/>
      <c r="B34" s="8"/>
      <c r="C34" s="2"/>
      <c r="F34" s="17"/>
      <c r="H34" s="14"/>
      <c r="I34" s="18"/>
      <c r="J34" s="2"/>
      <c r="K34" s="6"/>
    </row>
    <row r="35" spans="1:11" s="3" customFormat="1" x14ac:dyDescent="0.2">
      <c r="A35" s="2"/>
      <c r="B35" s="8"/>
      <c r="C35" s="2"/>
      <c r="F35" s="17"/>
      <c r="H35" s="14"/>
      <c r="I35" s="18"/>
      <c r="J35" s="2"/>
      <c r="K35" s="6"/>
    </row>
    <row r="36" spans="1:11" s="3" customFormat="1" x14ac:dyDescent="0.2">
      <c r="A36" s="2"/>
      <c r="B36" s="8"/>
      <c r="C36" s="2"/>
      <c r="F36" s="17"/>
      <c r="H36" s="14"/>
      <c r="I36" s="18"/>
      <c r="J36" s="2"/>
      <c r="K36" s="6"/>
    </row>
    <row r="37" spans="1:11" s="3" customFormat="1" x14ac:dyDescent="0.2">
      <c r="A37" s="2"/>
      <c r="B37" s="8"/>
      <c r="C37" s="2"/>
      <c r="F37" s="17"/>
      <c r="H37" s="14"/>
      <c r="I37" s="18"/>
      <c r="J37" s="2"/>
      <c r="K37" s="6"/>
    </row>
    <row r="38" spans="1:11" s="3" customFormat="1" x14ac:dyDescent="0.2">
      <c r="A38" s="2"/>
      <c r="B38" s="8"/>
      <c r="C38" s="2"/>
      <c r="F38" s="17"/>
      <c r="H38" s="14"/>
      <c r="I38" s="18"/>
      <c r="J38" s="2"/>
      <c r="K38" s="6"/>
    </row>
    <row r="39" spans="1:11" s="3" customFormat="1" x14ac:dyDescent="0.2">
      <c r="A39" s="2"/>
      <c r="B39" s="8"/>
      <c r="C39" s="2"/>
      <c r="F39" s="17"/>
      <c r="H39" s="14"/>
      <c r="I39" s="18"/>
      <c r="J39" s="2"/>
      <c r="K39" s="6"/>
    </row>
    <row r="40" spans="1:11" s="3" customFormat="1" x14ac:dyDescent="0.2">
      <c r="A40" s="2"/>
      <c r="B40" s="8"/>
      <c r="C40" s="2"/>
      <c r="F40" s="17"/>
      <c r="H40" s="14"/>
      <c r="I40" s="18"/>
      <c r="J40" s="2"/>
      <c r="K40" s="6"/>
    </row>
    <row r="41" spans="1:11" s="3" customFormat="1" x14ac:dyDescent="0.2">
      <c r="A41" s="2"/>
      <c r="B41" s="8"/>
      <c r="C41" s="2"/>
      <c r="F41" s="17"/>
      <c r="H41" s="14"/>
      <c r="I41" s="18"/>
      <c r="J41" s="2"/>
      <c r="K41" s="6"/>
    </row>
    <row r="42" spans="1:11" s="3" customFormat="1" x14ac:dyDescent="0.2">
      <c r="A42" s="2"/>
      <c r="B42" s="8"/>
      <c r="C42" s="2"/>
      <c r="F42" s="17"/>
      <c r="H42" s="14"/>
      <c r="I42" s="18"/>
      <c r="J42" s="2"/>
      <c r="K42" s="6"/>
    </row>
    <row r="43" spans="1:11" s="3" customFormat="1" x14ac:dyDescent="0.2">
      <c r="A43" s="2"/>
      <c r="B43" s="8"/>
      <c r="C43" s="2"/>
      <c r="F43" s="15"/>
      <c r="H43" s="14"/>
      <c r="I43" s="18"/>
      <c r="J43" s="2"/>
      <c r="K43" s="6"/>
    </row>
    <row r="44" spans="1:11" s="3" customFormat="1" x14ac:dyDescent="0.2">
      <c r="A44" s="2"/>
      <c r="B44" s="8"/>
      <c r="C44" s="2"/>
      <c r="F44" s="17"/>
      <c r="H44" s="14"/>
      <c r="I44" s="18"/>
      <c r="J44" s="2"/>
      <c r="K44" s="6"/>
    </row>
    <row r="45" spans="1:11" s="3" customFormat="1" x14ac:dyDescent="0.2">
      <c r="A45" s="2"/>
      <c r="B45" s="8"/>
      <c r="C45" s="2"/>
      <c r="F45" s="17"/>
      <c r="H45" s="14"/>
      <c r="I45" s="18"/>
      <c r="J45" s="2"/>
      <c r="K45" s="6"/>
    </row>
    <row r="46" spans="1:11" s="3" customFormat="1" x14ac:dyDescent="0.2">
      <c r="A46" s="2"/>
      <c r="B46" s="8"/>
      <c r="C46" s="2"/>
      <c r="F46" s="17"/>
      <c r="H46" s="14"/>
      <c r="I46" s="18"/>
      <c r="J46" s="2"/>
      <c r="K46" s="6"/>
    </row>
    <row r="47" spans="1:11" x14ac:dyDescent="0.2">
      <c r="B47" s="8"/>
      <c r="D47" s="3"/>
      <c r="E47" s="3"/>
      <c r="F47" s="17"/>
      <c r="G47" s="3"/>
      <c r="H47" s="14"/>
      <c r="I47" s="18"/>
      <c r="K47" s="6"/>
    </row>
    <row r="48" spans="1:11" x14ac:dyDescent="0.2">
      <c r="B48" s="8"/>
      <c r="D48" s="3"/>
      <c r="E48" s="3"/>
      <c r="F48" s="17"/>
      <c r="G48" s="3"/>
      <c r="H48" s="14"/>
      <c r="I48" s="18"/>
    </row>
    <row r="49" spans="1:10" x14ac:dyDescent="0.2">
      <c r="B49" s="8"/>
      <c r="D49" s="3"/>
      <c r="E49" s="3"/>
      <c r="F49" s="6"/>
      <c r="G49" s="3"/>
      <c r="H49" s="20"/>
      <c r="I49" s="6"/>
    </row>
    <row r="50" spans="1:10" x14ac:dyDescent="0.2">
      <c r="B50" s="8"/>
      <c r="D50" s="3"/>
      <c r="E50" s="3"/>
      <c r="F50" s="6"/>
      <c r="G50" s="3"/>
    </row>
    <row r="51" spans="1:10" x14ac:dyDescent="0.2">
      <c r="B51" s="8"/>
      <c r="D51" s="3"/>
      <c r="E51" s="3"/>
      <c r="F51" s="6"/>
      <c r="G51" s="3"/>
    </row>
    <row r="52" spans="1:10" x14ac:dyDescent="0.2">
      <c r="B52" s="8"/>
      <c r="D52" s="3"/>
      <c r="E52" s="3"/>
      <c r="F52" s="6"/>
      <c r="G52" s="3"/>
    </row>
    <row r="53" spans="1:10" ht="13.5" thickBot="1" x14ac:dyDescent="0.25">
      <c r="B53" s="1" t="s">
        <v>23</v>
      </c>
    </row>
    <row r="54" spans="1:10" ht="12.75" customHeight="1" x14ac:dyDescent="0.2">
      <c r="A54" s="60"/>
      <c r="B54" s="72" t="s">
        <v>84</v>
      </c>
      <c r="C54" s="72"/>
      <c r="D54" s="72"/>
      <c r="E54" s="72"/>
      <c r="F54" s="72"/>
      <c r="G54" s="72"/>
      <c r="H54" s="72"/>
      <c r="I54" s="72"/>
      <c r="J54" s="73"/>
    </row>
    <row r="55" spans="1:10" x14ac:dyDescent="0.2">
      <c r="A55" s="55"/>
      <c r="B55" s="74"/>
      <c r="C55" s="74"/>
      <c r="D55" s="74"/>
      <c r="E55" s="74"/>
      <c r="F55" s="74"/>
      <c r="G55" s="74"/>
      <c r="H55" s="74"/>
      <c r="I55" s="74"/>
      <c r="J55" s="75"/>
    </row>
    <row r="56" spans="1:10" x14ac:dyDescent="0.2">
      <c r="A56" s="55"/>
      <c r="B56" s="74"/>
      <c r="C56" s="74"/>
      <c r="D56" s="74"/>
      <c r="E56" s="74"/>
      <c r="F56" s="74"/>
      <c r="G56" s="74"/>
      <c r="H56" s="74"/>
      <c r="I56" s="74"/>
      <c r="J56" s="75"/>
    </row>
    <row r="57" spans="1:10" x14ac:dyDescent="0.2">
      <c r="A57" s="55"/>
      <c r="B57" s="74"/>
      <c r="C57" s="74"/>
      <c r="D57" s="74"/>
      <c r="E57" s="74"/>
      <c r="F57" s="74"/>
      <c r="G57" s="74"/>
      <c r="H57" s="74"/>
      <c r="I57" s="74"/>
      <c r="J57" s="75"/>
    </row>
    <row r="58" spans="1:10" x14ac:dyDescent="0.2">
      <c r="A58" s="55"/>
      <c r="B58" s="74"/>
      <c r="C58" s="74"/>
      <c r="D58" s="74"/>
      <c r="E58" s="74"/>
      <c r="F58" s="74"/>
      <c r="G58" s="74"/>
      <c r="H58" s="74"/>
      <c r="I58" s="74"/>
      <c r="J58" s="75"/>
    </row>
    <row r="59" spans="1:10" x14ac:dyDescent="0.2">
      <c r="A59" s="55"/>
      <c r="B59" s="74"/>
      <c r="C59" s="74"/>
      <c r="D59" s="74"/>
      <c r="E59" s="74"/>
      <c r="F59" s="74"/>
      <c r="G59" s="74"/>
      <c r="H59" s="74"/>
      <c r="I59" s="74"/>
      <c r="J59" s="75"/>
    </row>
    <row r="60" spans="1:10" x14ac:dyDescent="0.2">
      <c r="A60" s="55"/>
      <c r="B60" s="74"/>
      <c r="C60" s="74"/>
      <c r="D60" s="74"/>
      <c r="E60" s="74"/>
      <c r="F60" s="74"/>
      <c r="G60" s="74"/>
      <c r="H60" s="74"/>
      <c r="I60" s="74"/>
      <c r="J60" s="75"/>
    </row>
    <row r="61" spans="1:10" ht="13.5" thickBot="1" x14ac:dyDescent="0.25">
      <c r="A61" s="56"/>
      <c r="B61" s="76"/>
      <c r="C61" s="76"/>
      <c r="D61" s="76"/>
      <c r="E61" s="76"/>
      <c r="F61" s="76"/>
      <c r="G61" s="76"/>
      <c r="H61" s="76"/>
      <c r="I61" s="76"/>
      <c r="J61" s="77"/>
    </row>
  </sheetData>
  <mergeCells count="1">
    <mergeCell ref="B54:J61"/>
  </mergeCells>
  <conditionalFormatting sqref="J2">
    <cfRule type="cellIs" dxfId="4" priority="2" stopIfTrue="1" operator="equal">
      <formula>"x.x"</formula>
    </cfRule>
  </conditionalFormatting>
  <conditionalFormatting sqref="B12:B13">
    <cfRule type="cellIs" dxfId="3" priority="1" stopIfTrue="1" operator="equal">
      <formula>"Adjustment to Income/Expense/Rate Base:"</formula>
    </cfRule>
  </conditionalFormatting>
  <pageMargins left="0.7" right="0.7" top="0.75" bottom="0.75" header="0.3" footer="0.3"/>
  <pageSetup scale="86"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D614-06FE-4304-BE3A-8121462E50B6}">
  <sheetPr>
    <pageSetUpPr fitToPage="1"/>
  </sheetPr>
  <dimension ref="A1:H42"/>
  <sheetViews>
    <sheetView view="pageBreakPreview" zoomScale="90" zoomScaleNormal="100" zoomScaleSheetLayoutView="90" workbookViewId="0">
      <selection activeCell="D34" sqref="D34"/>
    </sheetView>
  </sheetViews>
  <sheetFormatPr defaultColWidth="9.140625" defaultRowHeight="12.75" x14ac:dyDescent="0.2"/>
  <cols>
    <col min="1" max="1" width="31.28515625" style="21" customWidth="1"/>
    <col min="2" max="4" width="18.7109375" style="21" customWidth="1"/>
    <col min="5" max="5" width="1.7109375" style="21" customWidth="1"/>
    <col min="6" max="6" width="13" style="21" bestFit="1" customWidth="1"/>
    <col min="7" max="7" width="10.5703125" style="21" bestFit="1" customWidth="1"/>
    <col min="8" max="16384" width="9.140625" style="21"/>
  </cols>
  <sheetData>
    <row r="1" spans="1:7" x14ac:dyDescent="0.2">
      <c r="A1" s="1" t="s">
        <v>70</v>
      </c>
      <c r="C1" s="52"/>
      <c r="D1" s="22"/>
      <c r="E1" s="23" t="s">
        <v>0</v>
      </c>
      <c r="F1" s="4" t="s">
        <v>69</v>
      </c>
    </row>
    <row r="2" spans="1:7" x14ac:dyDescent="0.2">
      <c r="A2" s="1" t="s">
        <v>73</v>
      </c>
      <c r="C2" s="52"/>
    </row>
    <row r="3" spans="1:7" x14ac:dyDescent="0.2">
      <c r="A3" s="1" t="s">
        <v>74</v>
      </c>
      <c r="C3" s="52"/>
    </row>
    <row r="4" spans="1:7" x14ac:dyDescent="0.2">
      <c r="A4" s="24" t="s">
        <v>24</v>
      </c>
    </row>
    <row r="6" spans="1:7" x14ac:dyDescent="0.2">
      <c r="A6" s="24" t="s">
        <v>25</v>
      </c>
    </row>
    <row r="7" spans="1:7" x14ac:dyDescent="0.2">
      <c r="A7" s="25" t="s">
        <v>26</v>
      </c>
      <c r="B7" s="26">
        <f>'8.10.2'!F35</f>
        <v>4774962.7389999982</v>
      </c>
      <c r="C7" s="1" t="s">
        <v>72</v>
      </c>
      <c r="D7" s="2"/>
      <c r="E7" s="2"/>
      <c r="F7" s="2"/>
      <c r="G7" s="2"/>
    </row>
    <row r="8" spans="1:7" x14ac:dyDescent="0.2">
      <c r="A8" s="24" t="s">
        <v>27</v>
      </c>
      <c r="B8" s="27">
        <f>SUM(B7)</f>
        <v>4774962.7389999982</v>
      </c>
      <c r="C8" s="2"/>
      <c r="D8" s="2"/>
      <c r="E8" s="2"/>
      <c r="F8" s="2"/>
      <c r="G8" s="2"/>
    </row>
    <row r="9" spans="1:7" x14ac:dyDescent="0.2">
      <c r="C9" s="2"/>
      <c r="D9" s="2"/>
      <c r="E9" s="2"/>
      <c r="F9" s="2"/>
      <c r="G9" s="2"/>
    </row>
    <row r="10" spans="1:7" x14ac:dyDescent="0.2">
      <c r="C10" s="2"/>
      <c r="D10" s="2"/>
      <c r="E10" s="2"/>
      <c r="F10" s="2"/>
      <c r="G10" s="2"/>
    </row>
    <row r="11" spans="1:7" x14ac:dyDescent="0.2">
      <c r="A11" s="28" t="s">
        <v>28</v>
      </c>
      <c r="B11" s="29" t="s">
        <v>29</v>
      </c>
      <c r="C11" s="5" t="s">
        <v>30</v>
      </c>
      <c r="D11" s="5" t="s">
        <v>31</v>
      </c>
      <c r="E11" s="2"/>
      <c r="F11" s="5" t="s">
        <v>32</v>
      </c>
      <c r="G11" s="2"/>
    </row>
    <row r="12" spans="1:7" x14ac:dyDescent="0.2">
      <c r="A12" s="30">
        <v>45292</v>
      </c>
      <c r="B12" s="31">
        <f>B8</f>
        <v>4774962.7389999982</v>
      </c>
      <c r="C12" s="53">
        <f>B12/60</f>
        <v>79582.712316666642</v>
      </c>
      <c r="D12" s="53">
        <f>B12-C12</f>
        <v>4695380.0266833315</v>
      </c>
      <c r="E12" s="2"/>
      <c r="F12" s="2"/>
      <c r="G12" s="2"/>
    </row>
    <row r="13" spans="1:7" x14ac:dyDescent="0.2">
      <c r="A13" s="30">
        <v>45323</v>
      </c>
      <c r="B13" s="31">
        <f>D12</f>
        <v>4695380.0266833315</v>
      </c>
      <c r="C13" s="53">
        <f>C12</f>
        <v>79582.712316666642</v>
      </c>
      <c r="D13" s="53">
        <f>B13-C13</f>
        <v>4615797.3143666647</v>
      </c>
      <c r="E13" s="2"/>
      <c r="F13" s="2"/>
      <c r="G13" s="2"/>
    </row>
    <row r="14" spans="1:7" x14ac:dyDescent="0.2">
      <c r="A14" s="30">
        <v>45352</v>
      </c>
      <c r="B14" s="31">
        <f>D13</f>
        <v>4615797.3143666647</v>
      </c>
      <c r="C14" s="53">
        <f>C13</f>
        <v>79582.712316666642</v>
      </c>
      <c r="D14" s="53">
        <f>B14-C14</f>
        <v>4536214.602049998</v>
      </c>
      <c r="E14" s="2"/>
      <c r="F14" s="2"/>
      <c r="G14" s="2"/>
    </row>
    <row r="15" spans="1:7" x14ac:dyDescent="0.2">
      <c r="A15" s="30">
        <v>45383</v>
      </c>
      <c r="B15" s="31">
        <f t="shared" ref="B15:B23" si="0">D14</f>
        <v>4536214.602049998</v>
      </c>
      <c r="C15" s="53">
        <f t="shared" ref="C15:C23" si="1">C14</f>
        <v>79582.712316666642</v>
      </c>
      <c r="D15" s="53">
        <f t="shared" ref="D15:D23" si="2">B15-C15</f>
        <v>4456631.8897333313</v>
      </c>
      <c r="E15" s="2"/>
      <c r="F15" s="2"/>
      <c r="G15" s="2"/>
    </row>
    <row r="16" spans="1:7" x14ac:dyDescent="0.2">
      <c r="A16" s="30">
        <v>45413</v>
      </c>
      <c r="B16" s="31">
        <f t="shared" si="0"/>
        <v>4456631.8897333313</v>
      </c>
      <c r="C16" s="53">
        <f t="shared" si="1"/>
        <v>79582.712316666642</v>
      </c>
      <c r="D16" s="53">
        <f t="shared" si="2"/>
        <v>4377049.1774166645</v>
      </c>
      <c r="E16" s="2"/>
      <c r="F16" s="2"/>
      <c r="G16" s="2"/>
    </row>
    <row r="17" spans="1:8" x14ac:dyDescent="0.2">
      <c r="A17" s="30">
        <v>45444</v>
      </c>
      <c r="B17" s="31">
        <f t="shared" si="0"/>
        <v>4377049.1774166645</v>
      </c>
      <c r="C17" s="53">
        <f t="shared" si="1"/>
        <v>79582.712316666642</v>
      </c>
      <c r="D17" s="53">
        <f t="shared" si="2"/>
        <v>4297466.4650999978</v>
      </c>
      <c r="E17" s="2"/>
      <c r="F17" s="2"/>
      <c r="G17" s="2"/>
    </row>
    <row r="18" spans="1:8" x14ac:dyDescent="0.2">
      <c r="A18" s="30">
        <v>45474</v>
      </c>
      <c r="B18" s="31">
        <f t="shared" si="0"/>
        <v>4297466.4650999978</v>
      </c>
      <c r="C18" s="53">
        <f t="shared" si="1"/>
        <v>79582.712316666642</v>
      </c>
      <c r="D18" s="53">
        <f t="shared" si="2"/>
        <v>4217883.7527833311</v>
      </c>
      <c r="E18" s="2"/>
      <c r="F18" s="2"/>
      <c r="G18" s="2"/>
    </row>
    <row r="19" spans="1:8" x14ac:dyDescent="0.2">
      <c r="A19" s="30">
        <v>45505</v>
      </c>
      <c r="B19" s="31">
        <f t="shared" si="0"/>
        <v>4217883.7527833311</v>
      </c>
      <c r="C19" s="53">
        <f t="shared" si="1"/>
        <v>79582.712316666642</v>
      </c>
      <c r="D19" s="53">
        <f t="shared" si="2"/>
        <v>4138301.0404666644</v>
      </c>
      <c r="E19" s="2"/>
      <c r="F19" s="2"/>
      <c r="G19" s="2"/>
    </row>
    <row r="20" spans="1:8" x14ac:dyDescent="0.2">
      <c r="A20" s="30">
        <v>45536</v>
      </c>
      <c r="B20" s="31">
        <f t="shared" si="0"/>
        <v>4138301.0404666644</v>
      </c>
      <c r="C20" s="53">
        <f t="shared" si="1"/>
        <v>79582.712316666642</v>
      </c>
      <c r="D20" s="53">
        <f t="shared" si="2"/>
        <v>4058718.3281499976</v>
      </c>
      <c r="E20" s="2"/>
      <c r="F20" s="2"/>
      <c r="G20" s="2"/>
    </row>
    <row r="21" spans="1:8" x14ac:dyDescent="0.2">
      <c r="A21" s="30">
        <v>45566</v>
      </c>
      <c r="B21" s="31">
        <f t="shared" si="0"/>
        <v>4058718.3281499976</v>
      </c>
      <c r="C21" s="53">
        <f t="shared" si="1"/>
        <v>79582.712316666642</v>
      </c>
      <c r="D21" s="53">
        <f t="shared" si="2"/>
        <v>3979135.6158333309</v>
      </c>
      <c r="E21" s="2"/>
      <c r="F21" s="2"/>
      <c r="G21" s="2"/>
    </row>
    <row r="22" spans="1:8" x14ac:dyDescent="0.2">
      <c r="A22" s="30">
        <v>45597</v>
      </c>
      <c r="B22" s="31">
        <f t="shared" si="0"/>
        <v>3979135.6158333309</v>
      </c>
      <c r="C22" s="53">
        <f t="shared" si="1"/>
        <v>79582.712316666642</v>
      </c>
      <c r="D22" s="53">
        <f t="shared" si="2"/>
        <v>3899552.9035166642</v>
      </c>
      <c r="E22" s="2"/>
      <c r="F22" s="2"/>
      <c r="G22" s="2"/>
    </row>
    <row r="23" spans="1:8" x14ac:dyDescent="0.2">
      <c r="A23" s="30">
        <v>45627</v>
      </c>
      <c r="B23" s="31">
        <f t="shared" si="0"/>
        <v>3899552.9035166642</v>
      </c>
      <c r="C23" s="53">
        <f t="shared" si="1"/>
        <v>79582.712316666642</v>
      </c>
      <c r="D23" s="53">
        <f t="shared" si="2"/>
        <v>3819970.1911999974</v>
      </c>
      <c r="E23" s="2"/>
      <c r="F23" s="71">
        <f>(SUM(D23,B12)+(2*SUM(D12:D22)))/24</f>
        <v>4297466.4650999987</v>
      </c>
    </row>
    <row r="24" spans="1:8" x14ac:dyDescent="0.2">
      <c r="A24" s="34" t="s">
        <v>33</v>
      </c>
      <c r="B24" s="31"/>
      <c r="C24" s="71">
        <f>SUM(C12:C23)</f>
        <v>954992.54779999948</v>
      </c>
      <c r="D24" s="53"/>
      <c r="E24" s="2"/>
      <c r="F24" s="54" t="s">
        <v>71</v>
      </c>
      <c r="G24" s="2"/>
    </row>
    <row r="25" spans="1:8" x14ac:dyDescent="0.2">
      <c r="A25" s="30"/>
      <c r="B25" s="31"/>
      <c r="C25" s="54" t="s">
        <v>71</v>
      </c>
      <c r="D25" s="53"/>
      <c r="E25" s="2"/>
      <c r="F25" s="53"/>
      <c r="G25" s="2"/>
    </row>
    <row r="26" spans="1:8" x14ac:dyDescent="0.2">
      <c r="A26" s="30"/>
      <c r="B26" s="31"/>
      <c r="C26" s="31"/>
      <c r="D26" s="31"/>
      <c r="F26" s="31"/>
    </row>
    <row r="27" spans="1:8" x14ac:dyDescent="0.2">
      <c r="A27" s="63"/>
      <c r="B27" s="64"/>
      <c r="C27" s="64"/>
      <c r="D27" s="64"/>
      <c r="E27" s="65"/>
      <c r="F27" s="65"/>
      <c r="G27" s="65"/>
      <c r="H27" s="65"/>
    </row>
    <row r="28" spans="1:8" x14ac:dyDescent="0.2">
      <c r="A28" s="63"/>
      <c r="B28" s="64"/>
      <c r="C28" s="64"/>
      <c r="D28" s="64"/>
      <c r="E28" s="65"/>
      <c r="F28" s="65"/>
      <c r="G28" s="65"/>
      <c r="H28" s="65"/>
    </row>
    <row r="29" spans="1:8" x14ac:dyDescent="0.2">
      <c r="A29" s="63"/>
      <c r="B29" s="64"/>
      <c r="C29" s="64"/>
      <c r="D29" s="64"/>
      <c r="E29" s="65"/>
      <c r="F29" s="65"/>
      <c r="G29" s="65"/>
      <c r="H29" s="65"/>
    </row>
    <row r="30" spans="1:8" x14ac:dyDescent="0.2">
      <c r="A30" s="63"/>
      <c r="B30" s="64"/>
      <c r="C30" s="64"/>
      <c r="D30" s="64"/>
      <c r="E30" s="65"/>
      <c r="F30" s="65"/>
      <c r="G30" s="65"/>
      <c r="H30" s="65"/>
    </row>
    <row r="31" spans="1:8" x14ac:dyDescent="0.2">
      <c r="A31" s="63"/>
      <c r="B31" s="64"/>
      <c r="C31" s="64"/>
      <c r="D31" s="64"/>
      <c r="E31" s="65"/>
      <c r="F31" s="65"/>
      <c r="G31" s="65"/>
      <c r="H31" s="65"/>
    </row>
    <row r="32" spans="1:8" x14ac:dyDescent="0.2">
      <c r="A32" s="63"/>
      <c r="B32" s="64"/>
      <c r="C32" s="64"/>
      <c r="D32" s="64"/>
      <c r="E32" s="65"/>
      <c r="F32" s="65"/>
      <c r="G32" s="65"/>
      <c r="H32" s="65"/>
    </row>
    <row r="33" spans="1:8" x14ac:dyDescent="0.2">
      <c r="A33" s="63"/>
      <c r="B33" s="64"/>
      <c r="C33" s="64"/>
      <c r="D33" s="64"/>
      <c r="E33" s="65"/>
      <c r="F33" s="65"/>
      <c r="G33" s="65"/>
      <c r="H33" s="65"/>
    </row>
    <row r="34" spans="1:8" x14ac:dyDescent="0.2">
      <c r="A34" s="63"/>
      <c r="B34" s="64"/>
      <c r="C34" s="64"/>
      <c r="D34" s="64"/>
      <c r="E34" s="65"/>
      <c r="F34" s="65"/>
      <c r="G34" s="65"/>
      <c r="H34" s="65"/>
    </row>
    <row r="35" spans="1:8" x14ac:dyDescent="0.2">
      <c r="A35" s="63"/>
      <c r="B35" s="64"/>
      <c r="C35" s="64"/>
      <c r="D35" s="64"/>
      <c r="E35" s="65"/>
      <c r="F35" s="65"/>
      <c r="G35" s="65"/>
      <c r="H35" s="65"/>
    </row>
    <row r="36" spans="1:8" x14ac:dyDescent="0.2">
      <c r="A36" s="63"/>
      <c r="B36" s="64"/>
      <c r="C36" s="64"/>
      <c r="D36" s="64"/>
      <c r="E36" s="65"/>
      <c r="F36" s="65"/>
      <c r="G36" s="65"/>
      <c r="H36" s="65"/>
    </row>
    <row r="37" spans="1:8" x14ac:dyDescent="0.2">
      <c r="A37" s="63"/>
      <c r="B37" s="64"/>
      <c r="C37" s="64"/>
      <c r="D37" s="64"/>
      <c r="E37" s="65"/>
      <c r="F37" s="65"/>
      <c r="G37" s="65"/>
      <c r="H37" s="65"/>
    </row>
    <row r="38" spans="1:8" x14ac:dyDescent="0.2">
      <c r="A38" s="63"/>
      <c r="B38" s="64"/>
      <c r="C38" s="64"/>
      <c r="D38" s="64"/>
      <c r="E38" s="65"/>
      <c r="F38" s="64"/>
      <c r="G38" s="66"/>
      <c r="H38" s="65"/>
    </row>
    <row r="39" spans="1:8" x14ac:dyDescent="0.2">
      <c r="A39" s="67"/>
      <c r="B39" s="64"/>
      <c r="C39" s="64"/>
      <c r="D39" s="64"/>
      <c r="E39" s="65"/>
      <c r="F39" s="64"/>
      <c r="G39" s="65"/>
      <c r="H39" s="65"/>
    </row>
    <row r="40" spans="1:8" x14ac:dyDescent="0.2">
      <c r="A40" s="63"/>
      <c r="B40" s="64"/>
      <c r="C40" s="66"/>
      <c r="D40" s="64"/>
      <c r="E40" s="65"/>
      <c r="F40" s="64"/>
      <c r="G40" s="65"/>
      <c r="H40" s="65"/>
    </row>
    <row r="41" spans="1:8" x14ac:dyDescent="0.2">
      <c r="A41" s="63"/>
      <c r="B41" s="64"/>
      <c r="C41" s="65"/>
      <c r="D41" s="64"/>
      <c r="E41" s="65"/>
      <c r="F41" s="64"/>
      <c r="G41" s="65"/>
      <c r="H41" s="65"/>
    </row>
    <row r="42" spans="1:8" x14ac:dyDescent="0.2">
      <c r="A42" s="65"/>
      <c r="B42" s="65"/>
      <c r="C42" s="65"/>
      <c r="D42" s="65"/>
      <c r="E42" s="65"/>
      <c r="F42" s="65"/>
      <c r="G42" s="65"/>
      <c r="H42" s="65"/>
    </row>
  </sheetData>
  <conditionalFormatting sqref="F1">
    <cfRule type="cellIs" dxfId="2" priority="1" stopIfTrue="1" operator="equal">
      <formula>"x.x"</formula>
    </cfRule>
  </conditionalFormatting>
  <pageMargins left="0.7" right="0.7" top="0.75" bottom="0.75" header="0.3" footer="0.3"/>
  <pageSetup scale="8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4F9D-32D4-43AF-B5FC-DDC92DB95B5C}">
  <dimension ref="A1:H58"/>
  <sheetViews>
    <sheetView view="pageBreakPreview" zoomScale="80" zoomScaleNormal="100" zoomScaleSheetLayoutView="80" workbookViewId="0">
      <selection activeCell="F37" sqref="F37"/>
    </sheetView>
  </sheetViews>
  <sheetFormatPr defaultColWidth="9.140625" defaultRowHeight="12.75" x14ac:dyDescent="0.2"/>
  <cols>
    <col min="1" max="1" width="12.28515625" style="21" customWidth="1"/>
    <col min="2" max="2" width="12.5703125" style="21" customWidth="1"/>
    <col min="3" max="3" width="13.140625" style="21" bestFit="1" customWidth="1"/>
    <col min="4" max="4" width="16.140625" style="21" customWidth="1"/>
    <col min="5" max="5" width="14.28515625" style="21" bestFit="1" customWidth="1"/>
    <col min="6" max="6" width="14.28515625" style="21" customWidth="1"/>
    <col min="7" max="7" width="36.140625" style="21" customWidth="1"/>
    <col min="8" max="8" width="27.5703125" style="21" customWidth="1"/>
    <col min="9" max="16384" width="9.140625" style="21"/>
  </cols>
  <sheetData>
    <row r="1" spans="1:8" x14ac:dyDescent="0.2">
      <c r="A1" s="1" t="s">
        <v>70</v>
      </c>
      <c r="F1" s="23"/>
      <c r="G1" s="35" t="s">
        <v>68</v>
      </c>
      <c r="H1" s="52"/>
    </row>
    <row r="2" spans="1:8" x14ac:dyDescent="0.2">
      <c r="A2" s="1" t="s">
        <v>73</v>
      </c>
      <c r="H2" s="52"/>
    </row>
    <row r="3" spans="1:8" x14ac:dyDescent="0.2">
      <c r="A3" s="1" t="s">
        <v>74</v>
      </c>
      <c r="H3" s="52"/>
    </row>
    <row r="4" spans="1:8" x14ac:dyDescent="0.2">
      <c r="A4" s="24" t="s">
        <v>82</v>
      </c>
    </row>
    <row r="5" spans="1:8" x14ac:dyDescent="0.2">
      <c r="A5" s="24"/>
    </row>
    <row r="6" spans="1:8" x14ac:dyDescent="0.2">
      <c r="E6" s="36" t="s">
        <v>34</v>
      </c>
    </row>
    <row r="7" spans="1:8" ht="14.25" x14ac:dyDescent="0.2">
      <c r="C7" s="61" t="s">
        <v>35</v>
      </c>
      <c r="D7" s="26">
        <f>'8.10.3'!D13</f>
        <v>453423.81</v>
      </c>
      <c r="E7" s="37" t="s">
        <v>36</v>
      </c>
    </row>
    <row r="8" spans="1:8" x14ac:dyDescent="0.2">
      <c r="C8" s="61" t="s">
        <v>37</v>
      </c>
      <c r="D8" s="26">
        <f>'8.10.3'!D14</f>
        <v>4895089.58</v>
      </c>
      <c r="E8" s="37" t="s">
        <v>36</v>
      </c>
    </row>
    <row r="9" spans="1:8" x14ac:dyDescent="0.2">
      <c r="C9" s="61" t="s">
        <v>38</v>
      </c>
      <c r="D9" s="38">
        <f>SUM(D7:D8)</f>
        <v>5348513.3899999997</v>
      </c>
      <c r="E9" s="37"/>
    </row>
    <row r="10" spans="1:8" x14ac:dyDescent="0.2">
      <c r="C10" s="61"/>
      <c r="D10" s="26"/>
      <c r="E10" s="37"/>
    </row>
    <row r="11" spans="1:8" x14ac:dyDescent="0.2">
      <c r="C11" s="39" t="s">
        <v>39</v>
      </c>
      <c r="D11" s="26">
        <f>'8.10.3'!D15</f>
        <v>-1136374.3899999999</v>
      </c>
      <c r="E11" s="37" t="s">
        <v>36</v>
      </c>
    </row>
    <row r="14" spans="1:8" ht="26.25" thickBot="1" x14ac:dyDescent="0.25">
      <c r="A14" s="28" t="s">
        <v>28</v>
      </c>
      <c r="B14" s="40" t="s">
        <v>40</v>
      </c>
      <c r="C14" s="40" t="s">
        <v>41</v>
      </c>
      <c r="D14" s="40" t="s">
        <v>42</v>
      </c>
      <c r="E14" s="40" t="s">
        <v>43</v>
      </c>
      <c r="F14" s="40" t="s">
        <v>44</v>
      </c>
      <c r="G14" s="29" t="s">
        <v>45</v>
      </c>
    </row>
    <row r="15" spans="1:8" x14ac:dyDescent="0.2">
      <c r="A15" s="30">
        <v>44713</v>
      </c>
      <c r="B15" s="29"/>
      <c r="C15" s="31">
        <f>D9</f>
        <v>5348513.3899999997</v>
      </c>
      <c r="D15" s="40"/>
      <c r="E15" s="41">
        <f>D11</f>
        <v>-1136374.3899999999</v>
      </c>
      <c r="F15" s="31"/>
      <c r="G15" s="78" t="s">
        <v>46</v>
      </c>
    </row>
    <row r="16" spans="1:8" x14ac:dyDescent="0.2">
      <c r="A16" s="30">
        <v>44743</v>
      </c>
      <c r="B16" s="31">
        <v>117700.78</v>
      </c>
      <c r="C16" s="31">
        <f t="shared" ref="C16:C21" si="0">C15+B16</f>
        <v>5466214.1699999999</v>
      </c>
      <c r="D16" s="31">
        <v>82561.81</v>
      </c>
      <c r="E16" s="31">
        <f>E15-D16</f>
        <v>-1218936.2</v>
      </c>
      <c r="F16" s="31"/>
      <c r="G16" s="79"/>
      <c r="H16" s="52"/>
    </row>
    <row r="17" spans="1:8" x14ac:dyDescent="0.2">
      <c r="A17" s="30">
        <v>44774</v>
      </c>
      <c r="B17" s="31">
        <v>326456.84000000003</v>
      </c>
      <c r="C17" s="31">
        <f t="shared" si="0"/>
        <v>5792671.0099999998</v>
      </c>
      <c r="D17" s="31">
        <v>87087.25</v>
      </c>
      <c r="E17" s="31">
        <f>E16-D17</f>
        <v>-1306023.45</v>
      </c>
      <c r="F17" s="31"/>
      <c r="G17" s="79"/>
    </row>
    <row r="18" spans="1:8" x14ac:dyDescent="0.2">
      <c r="A18" s="30">
        <v>44805</v>
      </c>
      <c r="B18" s="31">
        <v>215350.06000000003</v>
      </c>
      <c r="C18" s="31">
        <f t="shared" si="0"/>
        <v>6008021.0699999994</v>
      </c>
      <c r="D18" s="31">
        <v>90786.520000000426</v>
      </c>
      <c r="E18" s="31">
        <f>E17-D18-14886.21+9188.13</f>
        <v>-1402508.0500000005</v>
      </c>
      <c r="F18" s="31"/>
      <c r="G18" s="79"/>
    </row>
    <row r="19" spans="1:8" x14ac:dyDescent="0.2">
      <c r="A19" s="30">
        <v>44835</v>
      </c>
      <c r="B19" s="31">
        <v>269650.73</v>
      </c>
      <c r="C19" s="31">
        <f t="shared" si="0"/>
        <v>6277671.7999999989</v>
      </c>
      <c r="D19" s="31">
        <v>95790.76999999999</v>
      </c>
      <c r="E19" s="31">
        <f>E18-D19</f>
        <v>-1498298.8200000005</v>
      </c>
      <c r="F19" s="31"/>
      <c r="G19" s="79"/>
    </row>
    <row r="20" spans="1:8" ht="13.5" thickBot="1" x14ac:dyDescent="0.25">
      <c r="A20" s="30">
        <v>44866</v>
      </c>
      <c r="B20" s="31">
        <v>302325.42</v>
      </c>
      <c r="C20" s="31">
        <f t="shared" si="0"/>
        <v>6579997.2199999988</v>
      </c>
      <c r="D20" s="31">
        <v>98600.03</v>
      </c>
      <c r="E20" s="31">
        <f>E19-D20</f>
        <v>-1596898.8500000006</v>
      </c>
      <c r="F20" s="31"/>
      <c r="G20" s="80"/>
    </row>
    <row r="21" spans="1:8" ht="13.5" thickBot="1" x14ac:dyDescent="0.25">
      <c r="A21" s="30">
        <v>44896</v>
      </c>
      <c r="B21" s="31">
        <f>367576+539482</f>
        <v>907058</v>
      </c>
      <c r="C21" s="31">
        <f t="shared" si="0"/>
        <v>7487055.2199999988</v>
      </c>
      <c r="D21" s="31">
        <v>51048.030000000042</v>
      </c>
      <c r="E21" s="31">
        <f>E20-D21+8975.11-16451.82</f>
        <v>-1655423.5900000005</v>
      </c>
      <c r="F21" s="42">
        <f t="shared" ref="F21" si="1">C21+E21</f>
        <v>5831631.629999998</v>
      </c>
      <c r="G21" s="43" t="s">
        <v>47</v>
      </c>
    </row>
    <row r="22" spans="1:8" ht="13.5" thickBot="1" x14ac:dyDescent="0.25">
      <c r="A22" s="30"/>
      <c r="B22" s="30"/>
      <c r="C22" s="30"/>
      <c r="D22" s="30"/>
      <c r="E22" s="30"/>
      <c r="F22" s="30"/>
      <c r="G22" s="30"/>
    </row>
    <row r="23" spans="1:8" ht="26.25" thickBot="1" x14ac:dyDescent="0.25">
      <c r="A23" s="44">
        <v>44896</v>
      </c>
      <c r="B23" s="45"/>
      <c r="C23" s="45">
        <f>F21+B23</f>
        <v>5831631.629999998</v>
      </c>
      <c r="D23" s="45">
        <v>48596.94</v>
      </c>
      <c r="E23" s="45">
        <f>-D23</f>
        <v>-48596.94</v>
      </c>
      <c r="F23" s="45">
        <f>C23+E23</f>
        <v>5783034.6899999976</v>
      </c>
      <c r="G23" s="43" t="s">
        <v>48</v>
      </c>
      <c r="H23" s="46"/>
    </row>
    <row r="24" spans="1:8" ht="12.75" customHeight="1" x14ac:dyDescent="0.2">
      <c r="A24" s="30">
        <v>44927</v>
      </c>
      <c r="B24" s="31"/>
      <c r="C24" s="31">
        <f>C23+B24</f>
        <v>5831631.629999998</v>
      </c>
      <c r="D24" s="31">
        <f>(C23*0.2/12)+(B24*0.2/12/2)</f>
        <v>97193.860499999966</v>
      </c>
      <c r="E24" s="31">
        <f>E23-D24</f>
        <v>-145790.80049999995</v>
      </c>
      <c r="G24" s="78" t="s">
        <v>49</v>
      </c>
    </row>
    <row r="25" spans="1:8" x14ac:dyDescent="0.2">
      <c r="A25" s="30">
        <v>44958</v>
      </c>
      <c r="B25" s="31"/>
      <c r="C25" s="31">
        <f>C24+B25</f>
        <v>5831631.629999998</v>
      </c>
      <c r="D25" s="31">
        <f t="shared" ref="D25:D35" si="2">(C24*0.2/12)+(B25*0.2/12/2)</f>
        <v>97193.860499999966</v>
      </c>
      <c r="E25" s="31">
        <f t="shared" ref="E25:E35" si="3">E24-D25</f>
        <v>-242984.66099999991</v>
      </c>
      <c r="G25" s="79"/>
    </row>
    <row r="26" spans="1:8" x14ac:dyDescent="0.2">
      <c r="A26" s="30">
        <v>44986</v>
      </c>
      <c r="B26" s="31"/>
      <c r="C26" s="31">
        <f t="shared" ref="C26:C35" si="4">C25+B26</f>
        <v>5831631.629999998</v>
      </c>
      <c r="D26" s="31">
        <f t="shared" si="2"/>
        <v>97193.860499999966</v>
      </c>
      <c r="E26" s="31">
        <f t="shared" si="3"/>
        <v>-340178.52149999986</v>
      </c>
      <c r="G26" s="79"/>
      <c r="H26" s="31"/>
    </row>
    <row r="27" spans="1:8" x14ac:dyDescent="0.2">
      <c r="A27" s="30">
        <v>45017</v>
      </c>
      <c r="B27" s="31"/>
      <c r="C27" s="31">
        <f t="shared" si="4"/>
        <v>5831631.629999998</v>
      </c>
      <c r="D27" s="31">
        <f t="shared" si="2"/>
        <v>97193.860499999966</v>
      </c>
      <c r="E27" s="31">
        <f t="shared" si="3"/>
        <v>-437372.38199999981</v>
      </c>
      <c r="G27" s="79"/>
    </row>
    <row r="28" spans="1:8" x14ac:dyDescent="0.2">
      <c r="A28" s="30">
        <v>45047</v>
      </c>
      <c r="B28" s="31"/>
      <c r="C28" s="31">
        <f t="shared" si="4"/>
        <v>5831631.629999998</v>
      </c>
      <c r="D28" s="31">
        <f t="shared" si="2"/>
        <v>97193.860499999966</v>
      </c>
      <c r="E28" s="31">
        <f t="shared" si="3"/>
        <v>-534566.24249999982</v>
      </c>
      <c r="G28" s="79"/>
    </row>
    <row r="29" spans="1:8" x14ac:dyDescent="0.2">
      <c r="A29" s="30">
        <v>45078</v>
      </c>
      <c r="B29" s="31"/>
      <c r="C29" s="31">
        <f t="shared" si="4"/>
        <v>5831631.629999998</v>
      </c>
      <c r="D29" s="31">
        <f t="shared" si="2"/>
        <v>97193.860499999966</v>
      </c>
      <c r="E29" s="31">
        <f t="shared" si="3"/>
        <v>-631760.10299999977</v>
      </c>
      <c r="G29" s="79"/>
      <c r="H29" s="31"/>
    </row>
    <row r="30" spans="1:8" x14ac:dyDescent="0.2">
      <c r="A30" s="30">
        <v>45108</v>
      </c>
      <c r="B30" s="31"/>
      <c r="C30" s="31">
        <f t="shared" si="4"/>
        <v>5831631.629999998</v>
      </c>
      <c r="D30" s="31">
        <f t="shared" si="2"/>
        <v>97193.860499999966</v>
      </c>
      <c r="E30" s="31">
        <f t="shared" si="3"/>
        <v>-728953.96349999972</v>
      </c>
      <c r="G30" s="79"/>
      <c r="H30" s="31"/>
    </row>
    <row r="31" spans="1:8" x14ac:dyDescent="0.2">
      <c r="A31" s="30">
        <v>45139</v>
      </c>
      <c r="B31" s="31"/>
      <c r="C31" s="31">
        <f t="shared" si="4"/>
        <v>5831631.629999998</v>
      </c>
      <c r="D31" s="31">
        <f t="shared" si="2"/>
        <v>97193.860499999966</v>
      </c>
      <c r="E31" s="31">
        <f t="shared" si="3"/>
        <v>-826147.82399999967</v>
      </c>
      <c r="G31" s="79"/>
      <c r="H31" s="31"/>
    </row>
    <row r="32" spans="1:8" x14ac:dyDescent="0.2">
      <c r="A32" s="30">
        <v>45170</v>
      </c>
      <c r="B32" s="31"/>
      <c r="C32" s="31">
        <f t="shared" si="4"/>
        <v>5831631.629999998</v>
      </c>
      <c r="D32" s="31">
        <f t="shared" si="2"/>
        <v>97193.860499999966</v>
      </c>
      <c r="E32" s="31">
        <f t="shared" si="3"/>
        <v>-923341.68449999962</v>
      </c>
      <c r="G32" s="79"/>
      <c r="H32" s="31"/>
    </row>
    <row r="33" spans="1:8" x14ac:dyDescent="0.2">
      <c r="A33" s="30">
        <v>45200</v>
      </c>
      <c r="B33" s="31">
        <f>F42</f>
        <v>165135</v>
      </c>
      <c r="C33" s="31">
        <f t="shared" si="4"/>
        <v>5996766.629999998</v>
      </c>
      <c r="D33" s="31">
        <f t="shared" si="2"/>
        <v>98569.985499999966</v>
      </c>
      <c r="E33" s="31">
        <f t="shared" si="3"/>
        <v>-1021911.6699999996</v>
      </c>
      <c r="G33" s="79"/>
      <c r="H33" s="31"/>
    </row>
    <row r="34" spans="1:8" ht="13.5" thickBot="1" x14ac:dyDescent="0.25">
      <c r="A34" s="30">
        <v>45231</v>
      </c>
      <c r="B34" s="31"/>
      <c r="C34" s="31">
        <f t="shared" si="4"/>
        <v>5996766.629999998</v>
      </c>
      <c r="D34" s="31">
        <f t="shared" si="2"/>
        <v>99946.110499999966</v>
      </c>
      <c r="E34" s="31">
        <f t="shared" si="3"/>
        <v>-1121857.7804999996</v>
      </c>
      <c r="G34" s="79"/>
      <c r="H34" s="31"/>
    </row>
    <row r="35" spans="1:8" ht="13.5" customHeight="1" thickBot="1" x14ac:dyDescent="0.25">
      <c r="A35" s="30">
        <v>45261</v>
      </c>
      <c r="B35" s="31"/>
      <c r="C35" s="47">
        <f t="shared" si="4"/>
        <v>5996766.629999998</v>
      </c>
      <c r="D35" s="31">
        <f t="shared" si="2"/>
        <v>99946.110499999966</v>
      </c>
      <c r="E35" s="47">
        <f t="shared" si="3"/>
        <v>-1221803.8909999996</v>
      </c>
      <c r="F35" s="42">
        <f t="shared" ref="F35" si="5">C35+E35</f>
        <v>4774962.7389999982</v>
      </c>
      <c r="G35" s="43" t="s">
        <v>50</v>
      </c>
      <c r="H35" s="31"/>
    </row>
    <row r="36" spans="1:8" x14ac:dyDescent="0.2">
      <c r="A36" s="30"/>
      <c r="B36" s="37"/>
      <c r="C36" s="33"/>
      <c r="F36" s="33" t="s">
        <v>86</v>
      </c>
    </row>
    <row r="37" spans="1:8" x14ac:dyDescent="0.2">
      <c r="A37" s="30"/>
      <c r="B37" s="31"/>
      <c r="C37" s="31"/>
      <c r="D37" s="31"/>
      <c r="F37" s="31"/>
    </row>
    <row r="38" spans="1:8" x14ac:dyDescent="0.2">
      <c r="A38" s="30"/>
      <c r="B38" s="31"/>
      <c r="C38" s="31"/>
      <c r="D38" s="31"/>
      <c r="F38" s="31"/>
    </row>
    <row r="39" spans="1:8" x14ac:dyDescent="0.2">
      <c r="A39" s="30"/>
      <c r="B39" s="31"/>
      <c r="C39" s="31"/>
      <c r="D39" s="31"/>
      <c r="F39" s="31"/>
    </row>
    <row r="40" spans="1:8" x14ac:dyDescent="0.2">
      <c r="A40" s="48" t="s">
        <v>51</v>
      </c>
    </row>
    <row r="41" spans="1:8" x14ac:dyDescent="0.2">
      <c r="A41" s="81" t="s">
        <v>52</v>
      </c>
      <c r="B41" s="81"/>
      <c r="C41" s="81"/>
      <c r="D41" s="57" t="s">
        <v>53</v>
      </c>
      <c r="E41" s="57" t="s">
        <v>54</v>
      </c>
      <c r="F41" s="57" t="s">
        <v>55</v>
      </c>
    </row>
    <row r="42" spans="1:8" x14ac:dyDescent="0.2">
      <c r="A42" s="21" t="s">
        <v>56</v>
      </c>
      <c r="D42" s="31">
        <v>165135</v>
      </c>
      <c r="E42" s="49">
        <v>45200</v>
      </c>
      <c r="F42" s="32">
        <f>D42</f>
        <v>165135</v>
      </c>
      <c r="G42" s="24" t="s">
        <v>57</v>
      </c>
    </row>
    <row r="43" spans="1:8" x14ac:dyDescent="0.2">
      <c r="H43" s="50"/>
    </row>
    <row r="44" spans="1:8" x14ac:dyDescent="0.2">
      <c r="A44" s="21" t="s">
        <v>58</v>
      </c>
      <c r="H44" s="50"/>
    </row>
    <row r="45" spans="1:8" x14ac:dyDescent="0.2">
      <c r="A45" s="21" t="s">
        <v>59</v>
      </c>
      <c r="H45" s="50"/>
    </row>
    <row r="46" spans="1:8" x14ac:dyDescent="0.2">
      <c r="H46" s="50"/>
    </row>
    <row r="47" spans="1:8" x14ac:dyDescent="0.2">
      <c r="H47" s="50"/>
    </row>
    <row r="48" spans="1:8" x14ac:dyDescent="0.2">
      <c r="H48" s="50"/>
    </row>
    <row r="49" spans="8:8" x14ac:dyDescent="0.2">
      <c r="H49" s="50"/>
    </row>
    <row r="50" spans="8:8" x14ac:dyDescent="0.2">
      <c r="H50" s="50"/>
    </row>
    <row r="52" spans="8:8" x14ac:dyDescent="0.2">
      <c r="H52" s="50"/>
    </row>
    <row r="53" spans="8:8" x14ac:dyDescent="0.2">
      <c r="H53" s="50"/>
    </row>
    <row r="55" spans="8:8" x14ac:dyDescent="0.2">
      <c r="H55" s="50"/>
    </row>
    <row r="56" spans="8:8" x14ac:dyDescent="0.2">
      <c r="H56" s="50"/>
    </row>
    <row r="57" spans="8:8" x14ac:dyDescent="0.2">
      <c r="H57" s="50"/>
    </row>
    <row r="58" spans="8:8" x14ac:dyDescent="0.2">
      <c r="H58" s="50"/>
    </row>
  </sheetData>
  <mergeCells count="3">
    <mergeCell ref="G15:G20"/>
    <mergeCell ref="G24:G34"/>
    <mergeCell ref="A41:C41"/>
  </mergeCells>
  <conditionalFormatting sqref="G1">
    <cfRule type="cellIs" dxfId="1" priority="1" stopIfTrue="1" operator="equal">
      <formula>"x.x"</formula>
    </cfRule>
  </conditionalFormatting>
  <pageMargins left="0.7" right="0.7" top="0.75" bottom="0.75" header="0.3" footer="0.3"/>
  <pageSetup scale="75"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8245-18D3-4B1D-8EB5-B5AF82E14843}">
  <dimension ref="A1:F26"/>
  <sheetViews>
    <sheetView view="pageBreakPreview" topLeftCell="A7" zoomScaleNormal="100" zoomScaleSheetLayoutView="100" workbookViewId="0">
      <selection activeCell="D35" sqref="D35"/>
    </sheetView>
  </sheetViews>
  <sheetFormatPr defaultColWidth="8.7109375" defaultRowHeight="12.75" x14ac:dyDescent="0.2"/>
  <cols>
    <col min="1" max="1" width="3.5703125" style="21" customWidth="1"/>
    <col min="2" max="2" width="40.7109375" style="21" customWidth="1"/>
    <col min="3" max="3" width="10.42578125" style="21" customWidth="1"/>
    <col min="4" max="4" width="14.140625" style="21" customWidth="1"/>
    <col min="5" max="5" width="8.140625" style="21" bestFit="1" customWidth="1"/>
    <col min="6" max="16384" width="8.7109375" style="21"/>
  </cols>
  <sheetData>
    <row r="1" spans="1:6" x14ac:dyDescent="0.2">
      <c r="A1" s="1" t="s">
        <v>70</v>
      </c>
      <c r="D1" s="23" t="s">
        <v>0</v>
      </c>
      <c r="E1" s="4" t="s">
        <v>36</v>
      </c>
      <c r="F1" s="52"/>
    </row>
    <row r="2" spans="1:6" x14ac:dyDescent="0.2">
      <c r="A2" s="1" t="s">
        <v>73</v>
      </c>
      <c r="F2" s="52"/>
    </row>
    <row r="3" spans="1:6" x14ac:dyDescent="0.2">
      <c r="A3" s="1" t="s">
        <v>74</v>
      </c>
      <c r="F3" s="52"/>
    </row>
    <row r="4" spans="1:6" x14ac:dyDescent="0.2">
      <c r="A4" s="24" t="s">
        <v>83</v>
      </c>
    </row>
    <row r="5" spans="1:6" x14ac:dyDescent="0.2">
      <c r="D5" s="3" t="s">
        <v>1</v>
      </c>
      <c r="E5" s="3"/>
    </row>
    <row r="6" spans="1:6" x14ac:dyDescent="0.2">
      <c r="C6" s="5" t="s">
        <v>5</v>
      </c>
      <c r="D6" s="5" t="s">
        <v>4</v>
      </c>
    </row>
    <row r="7" spans="1:6" x14ac:dyDescent="0.2">
      <c r="A7" s="24" t="s">
        <v>60</v>
      </c>
    </row>
    <row r="8" spans="1:6" ht="14.25" x14ac:dyDescent="0.2">
      <c r="B8" s="16" t="s">
        <v>61</v>
      </c>
      <c r="C8" s="3" t="s">
        <v>10</v>
      </c>
      <c r="D8" s="26">
        <v>3179172.2500000005</v>
      </c>
      <c r="F8" s="52"/>
    </row>
    <row r="9" spans="1:6" x14ac:dyDescent="0.2">
      <c r="A9" s="24" t="s">
        <v>62</v>
      </c>
      <c r="D9" s="27">
        <f>SUM(D8)</f>
        <v>3179172.2500000005</v>
      </c>
    </row>
    <row r="12" spans="1:6" x14ac:dyDescent="0.2">
      <c r="A12" s="1" t="s">
        <v>63</v>
      </c>
      <c r="E12" s="36" t="s">
        <v>34</v>
      </c>
    </row>
    <row r="13" spans="1:6" x14ac:dyDescent="0.2">
      <c r="B13" s="62" t="s">
        <v>64</v>
      </c>
      <c r="C13" s="3" t="s">
        <v>10</v>
      </c>
      <c r="D13" s="26">
        <v>453423.81</v>
      </c>
      <c r="E13" s="37" t="s">
        <v>65</v>
      </c>
    </row>
    <row r="14" spans="1:6" x14ac:dyDescent="0.2">
      <c r="B14" s="62" t="s">
        <v>37</v>
      </c>
      <c r="C14" s="3" t="s">
        <v>10</v>
      </c>
      <c r="D14" s="26">
        <v>4895089.58</v>
      </c>
      <c r="E14" s="37" t="s">
        <v>65</v>
      </c>
    </row>
    <row r="15" spans="1:6" x14ac:dyDescent="0.2">
      <c r="B15" s="22" t="s">
        <v>80</v>
      </c>
      <c r="C15" s="3" t="s">
        <v>10</v>
      </c>
      <c r="D15" s="26">
        <v>-1136374.3899999999</v>
      </c>
      <c r="E15" s="37" t="s">
        <v>65</v>
      </c>
    </row>
    <row r="16" spans="1:6" x14ac:dyDescent="0.2">
      <c r="A16" s="24" t="s">
        <v>66</v>
      </c>
      <c r="D16" s="51">
        <f>SUM(D13:D15)</f>
        <v>4212139</v>
      </c>
      <c r="E16" s="37" t="s">
        <v>65</v>
      </c>
    </row>
    <row r="19" spans="1:6" s="69" customFormat="1" ht="11.25" x14ac:dyDescent="0.2">
      <c r="A19" s="68">
        <v>1</v>
      </c>
      <c r="B19" s="68" t="s">
        <v>67</v>
      </c>
      <c r="F19" s="70"/>
    </row>
    <row r="20" spans="1:6" s="69" customFormat="1" ht="11.25" x14ac:dyDescent="0.2">
      <c r="A20" s="68"/>
      <c r="B20" s="68">
        <v>18000</v>
      </c>
    </row>
    <row r="21" spans="1:6" s="69" customFormat="1" ht="11.25" x14ac:dyDescent="0.2">
      <c r="A21" s="68"/>
      <c r="B21" s="68">
        <v>610000</v>
      </c>
    </row>
    <row r="22" spans="1:6" s="69" customFormat="1" ht="11.25" x14ac:dyDescent="0.2">
      <c r="A22" s="68"/>
      <c r="B22" s="68">
        <v>611000</v>
      </c>
    </row>
    <row r="23" spans="1:6" s="69" customFormat="1" ht="11.25" x14ac:dyDescent="0.2">
      <c r="A23" s="68"/>
      <c r="B23" s="68">
        <v>612000</v>
      </c>
    </row>
    <row r="24" spans="1:6" s="69" customFormat="1" ht="11.25" x14ac:dyDescent="0.2">
      <c r="B24" s="69" t="s">
        <v>87</v>
      </c>
    </row>
    <row r="25" spans="1:6" s="69" customFormat="1" ht="11.25" x14ac:dyDescent="0.2"/>
    <row r="26" spans="1:6" s="69" customFormat="1" ht="11.25" x14ac:dyDescent="0.2"/>
  </sheetData>
  <conditionalFormatting sqref="E1">
    <cfRule type="cellIs" dxfId="0" priority="1" stopIfTrue="1" operator="equal">
      <formula>"x.x"</formula>
    </cfRule>
  </conditionalFormatting>
  <pageMargins left="0.7" right="0.7" top="0.75" bottom="0.75" header="0.3" footer="0.3"/>
  <pageSetup scale="11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C68669A-B4B9-45E4-901B-9D8324C5A32C}"/>
</file>

<file path=customXml/itemProps2.xml><?xml version="1.0" encoding="utf-8"?>
<ds:datastoreItem xmlns:ds="http://schemas.openxmlformats.org/officeDocument/2006/customXml" ds:itemID="{E15DCA91-6ADF-4E6A-A469-191F14EAE029}"/>
</file>

<file path=customXml/itemProps3.xml><?xml version="1.0" encoding="utf-8"?>
<ds:datastoreItem xmlns:ds="http://schemas.openxmlformats.org/officeDocument/2006/customXml" ds:itemID="{C47EA848-FD6B-4D7C-8868-F0256AE9071B}"/>
</file>

<file path=customXml/itemProps4.xml><?xml version="1.0" encoding="utf-8"?>
<ds:datastoreItem xmlns:ds="http://schemas.openxmlformats.org/officeDocument/2006/customXml" ds:itemID="{7DF5D32D-97EF-4F51-B468-F42C39C007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8.10</vt:lpstr>
      <vt:lpstr>8.10.1</vt:lpstr>
      <vt:lpstr>8.10.2</vt:lpstr>
      <vt:lpstr>8.10.3</vt:lpstr>
      <vt:lpstr>'8.10.2'!DATA5</vt:lpstr>
      <vt:lpstr>'8.10'!Print_Area</vt:lpstr>
      <vt:lpstr>'8.10.1'!Print_Area</vt:lpstr>
      <vt:lpstr>'8.10.2'!Print_Area</vt:lpstr>
      <vt:lpstr>'8.10.3'!Print_Area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2023-03-06T17:08:12Z</dcterms:created>
  <dcterms:modified xsi:type="dcterms:W3CDTF">2023-03-12T01:38:02Z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