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\Exhibits-Bench-Request-No.1-RevReq-Attrition-COS-9.5%-ROE(C)\"/>
    </mc:Choice>
  </mc:AlternateContent>
  <bookViews>
    <workbookView xWindow="0" yWindow="0" windowWidth="28800" windowHeight="12450"/>
  </bookViews>
  <sheets>
    <sheet name="Exh. JDT-15 Pg. 1 (BR-01)" sheetId="1" r:id="rId1"/>
    <sheet name="Exh. JDT-15 Pg. 2 (BR-01)" sheetId="2" r:id="rId2"/>
  </sheets>
  <externalReferences>
    <externalReference r:id="rId3"/>
  </externalReferences>
  <definedNames>
    <definedName name="_OTH903">[1]EXTERNAL!#REF!</definedName>
    <definedName name="DIR_CSI_910">[1]EXTERNAL!#REF!</definedName>
    <definedName name="DIR_CSITRNSP_908">[1]EXTERNAL!#REF!</definedName>
    <definedName name="EffTax">[1]INPUTS!$F$40</definedName>
    <definedName name="FTAX">[1]INPUTS!$F$39</definedName>
    <definedName name="GASREV">[1]EXTERNAL!#REF!</definedName>
    <definedName name="JPTF2_COM">[1]EXTERNAL!#REF!</definedName>
    <definedName name="JPTF2_DEM">[1]EXTERNAL!#REF!</definedName>
    <definedName name="PDAYXT_COM">[1]EXTERNAL!#REF!</definedName>
    <definedName name="_xlnm.Print_Area" localSheetId="0">'Exh. JDT-15 Pg. 1 (BR-01)'!$B$2:$L$26</definedName>
    <definedName name="_xlnm.Print_Area" localSheetId="1">'Exh. JDT-15 Pg. 2 (BR-01)'!$B$2:$I$24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>[1]EXTERNAL!#REF!</definedName>
    <definedName name="STAX">[1]INPUTS!$F$38</definedName>
    <definedName name="TF1_COM">[1]EXTERNAL!#REF!</definedName>
    <definedName name="TF1_DEM">[1]EXTERNAL!#REF!</definedName>
  </definedNames>
  <calcPr calcId="162913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H23" i="2"/>
  <c r="G23" i="2"/>
  <c r="F23" i="2"/>
  <c r="E23" i="2"/>
  <c r="D23" i="2"/>
  <c r="B23" i="2"/>
  <c r="I22" i="2"/>
  <c r="H22" i="2"/>
  <c r="G22" i="2"/>
  <c r="F22" i="2"/>
  <c r="E22" i="2"/>
  <c r="D22" i="2"/>
  <c r="B22" i="2"/>
  <c r="I20" i="2"/>
  <c r="H20" i="2"/>
  <c r="G20" i="2"/>
  <c r="F20" i="2"/>
  <c r="E20" i="2"/>
  <c r="D20" i="2"/>
  <c r="B20" i="2"/>
  <c r="I19" i="2"/>
  <c r="H19" i="2"/>
  <c r="G19" i="2"/>
  <c r="F19" i="2"/>
  <c r="E19" i="2"/>
  <c r="D19" i="2"/>
  <c r="B19" i="2"/>
  <c r="I18" i="2"/>
  <c r="B18" i="2"/>
  <c r="I16" i="2"/>
  <c r="H16" i="2"/>
  <c r="G16" i="2"/>
  <c r="F16" i="2"/>
  <c r="E16" i="2"/>
  <c r="D16" i="2"/>
  <c r="B16" i="2"/>
  <c r="I15" i="2"/>
  <c r="H15" i="2"/>
  <c r="G15" i="2"/>
  <c r="F15" i="2"/>
  <c r="E15" i="2"/>
  <c r="D15" i="2"/>
  <c r="B15" i="2"/>
  <c r="I14" i="2"/>
  <c r="B14" i="2"/>
  <c r="I12" i="2"/>
  <c r="H12" i="2"/>
  <c r="G12" i="2"/>
  <c r="F12" i="2"/>
  <c r="E12" i="2"/>
  <c r="D12" i="2"/>
  <c r="B12" i="2"/>
  <c r="I11" i="2"/>
  <c r="B11" i="2"/>
  <c r="I10" i="2"/>
  <c r="L25" i="1"/>
  <c r="K25" i="1"/>
  <c r="J25" i="1"/>
  <c r="I25" i="1"/>
  <c r="L21" i="1"/>
  <c r="K21" i="1"/>
  <c r="J21" i="1"/>
  <c r="I21" i="1"/>
  <c r="H21" i="1"/>
  <c r="G21" i="1"/>
  <c r="E21" i="1"/>
  <c r="B19" i="1"/>
  <c r="B18" i="1"/>
  <c r="B17" i="1"/>
  <c r="B16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<sst xmlns="http://schemas.openxmlformats.org/spreadsheetml/2006/main" count="64" uniqueCount="44">
  <si>
    <t>Puget Sound Energy - Gas</t>
  </si>
  <si>
    <t>2019 Gas Cost of Service Study</t>
  </si>
  <si>
    <t>Demand Unit Cost</t>
  </si>
  <si>
    <t>Line No.</t>
  </si>
  <si>
    <t>Description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</si>
  <si>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</si>
  <si>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</si>
  <si>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</si>
  <si>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</si>
  <si>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</si>
  <si>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</si>
  <si>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Total Including Gas Supply and Storage Costs</t>
  </si>
  <si>
    <t>Total Excluding Gas Supply and Storage Costs</t>
  </si>
  <si>
    <t>Current Demand Charge</t>
  </si>
  <si>
    <t>Difference to the Actual</t>
  </si>
  <si>
    <t>Proposed Demand Charge</t>
  </si>
  <si>
    <t>Procurement Charge Calculation</t>
  </si>
  <si>
    <t>Total</t>
  </si>
  <si>
    <t>(a)</t>
  </si>
  <si>
    <t>(b)</t>
  </si>
  <si>
    <t>(c)</t>
  </si>
  <si>
    <t>(d)</t>
  </si>
  <si>
    <t>(e)</t>
  </si>
  <si>
    <t>(f)</t>
  </si>
  <si>
    <t>(g)</t>
  </si>
  <si>
    <t>Total Gas Supply (Demand &amp; Commodity $)</t>
  </si>
  <si>
    <t>Pro Forma Sales Therms</t>
  </si>
  <si>
    <t>Per Therm</t>
  </si>
  <si>
    <t>Total Storage Costs (Demand $)</t>
  </si>
  <si>
    <t>Pro Forma Therms</t>
  </si>
  <si>
    <t>Total LNG Related Costs (Demand - Allocated to Sales)</t>
  </si>
  <si>
    <t>Total Gas Supply, Storage, and LNG Costs</t>
  </si>
  <si>
    <t>Unit Cost (per therm)</t>
  </si>
  <si>
    <t>Proposed Test Year</t>
  </si>
  <si>
    <t>System Total</t>
  </si>
  <si>
    <t>(h)</t>
  </si>
  <si>
    <t>Demand (per Peak Day therm per month)</t>
  </si>
  <si>
    <t>Gas Supply</t>
  </si>
  <si>
    <t>Storage</t>
  </si>
  <si>
    <t>Transmission</t>
  </si>
  <si>
    <t>Distribution</t>
  </si>
  <si>
    <t>Gas Costs</t>
  </si>
  <si>
    <t>Sales Specific Costs</t>
  </si>
  <si>
    <t>Transport Specific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</si>
</sst>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00000"/>
    <numFmt numFmtId="165" formatCode="_(&quot;$&quot;* #,##0.0000_);_(&quot;$&quot;* \(#,##0.0000\);_(&quot;$&quot;* &quot;-&quot;??_);_(@_)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</numFmts>
  <fonts count="4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164" fontId="0" fillId="0" borderId="0">
      <alignment horizontal="left" wrapText="1"/>
    </xf>
    <xf numFmtId="44" fontId="1" fillId="0" borderId="0" applyFont="0" applyFill="0" applyBorder="0" applyAlignment="0" applyProtection="0"/>
    <xf numFmtId="0" fontId="3" fillId="2" borderId="1" applyNumberFormat="0">
      <alignment horizontal="center" vertical="center" wrapText="1"/>
    </xf>
  </cellStyleXfs>
  <cellXfs count="26">
    <xf numFmtId="164" fontId="0" fillId="0" borderId="0" xfId="0">
      <alignment horizontal="left" wrapText="1"/>
    </xf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/>
    <xf numFmtId="41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0" xfId="0" applyNumberFormat="1" applyFont="1" applyFill="1" applyAlignment="1">
      <alignment horizontal="center"/>
    </xf>
    <xf numFmtId="41" fontId="2" fillId="0" borderId="0" xfId="0" applyNumberFormat="1" applyFont="1" applyFill="1" applyAlignment="1"/>
    <xf numFmtId="41" fontId="2" fillId="0" borderId="0" xfId="0" applyNumberFormat="1" applyFont="1" applyFill="1" applyAlignment="1">
      <alignment horizontal="center"/>
    </xf>
    <xf numFmtId="42" fontId="2" fillId="0" borderId="0" xfId="0" applyNumberFormat="1" applyFont="1" applyFill="1" applyAlignment="1"/>
    <xf numFmtId="165" fontId="2" fillId="0" borderId="0" xfId="1" applyNumberFormat="1" applyFont="1" applyFill="1" applyAlignment="1"/>
    <xf numFmtId="44" fontId="2" fillId="0" borderId="0" xfId="0" applyNumberFormat="1" applyFont="1" applyFill="1" applyAlignment="1"/>
    <xf numFmtId="44" fontId="2" fillId="0" borderId="0" xfId="1" applyFont="1" applyFill="1" applyAlignment="1"/>
    <xf numFmtId="0" fontId="2" fillId="0" borderId="0" xfId="0" applyNumberFormat="1" applyFont="1" applyFill="1" applyBorder="1" applyAlignment="1"/>
    <xf numFmtId="0" fontId="0" fillId="0" borderId="0" xfId="0" applyNumberFormat="1" applyFill="1" applyAlignment="1">
      <alignment horizontal="centerContinuous"/>
    </xf>
    <xf numFmtId="0" fontId="0" fillId="0" borderId="0" xfId="0" applyNumberFormat="1" applyFill="1" applyAlignment="1"/>
    <xf numFmtId="41" fontId="0" fillId="0" borderId="1" xfId="0" applyNumberForma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/>
    </xf>
    <xf numFmtId="41" fontId="2" fillId="0" borderId="1" xfId="2" applyNumberFormat="1" applyFont="1" applyFill="1">
      <alignment horizontal="center" vertical="center" wrapText="1"/>
    </xf>
    <xf numFmtId="0" fontId="0" fillId="0" borderId="0" xfId="0" applyNumberFormat="1" applyFill="1" applyAlignment="1">
      <alignment horizontal="center"/>
    </xf>
    <xf numFmtId="42" fontId="0" fillId="0" borderId="0" xfId="0" applyNumberFormat="1" applyFill="1" applyAlignment="1"/>
    <xf numFmtId="41" fontId="0" fillId="0" borderId="0" xfId="0" applyNumberFormat="1" applyFill="1" applyAlignment="1"/>
    <xf numFmtId="166" fontId="0" fillId="0" borderId="0" xfId="1" applyNumberFormat="1" applyFont="1" applyFill="1"/>
    <xf numFmtId="165" fontId="0" fillId="0" borderId="0" xfId="1" applyNumberFormat="1" applyFont="1" applyFill="1"/>
    <xf numFmtId="167" fontId="0" fillId="0" borderId="0" xfId="1" applyNumberFormat="1" applyFont="1" applyFill="1"/>
    <xf numFmtId="166" fontId="0" fillId="0" borderId="0" xfId="0" applyNumberFormat="1" applyFill="1" applyAlignment="1"/>
  </cellXfs>
  <cellStyles count="3">
    <cellStyle name="Currency" xfId="1" builtinId="4"/>
    <cellStyle name="Normal" xfId="0" builtinId="0"/>
    <cellStyle name="Report Heading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Data%20Requests/Bench%20Requests/Bench%20Request%20No.%2001/%23BR-No.1-RevReq-Attrition-COS-9.5%25-ROE(C)/190529-30-PSE-WP-JDT-10-11-12-13-15-16-GCOS-MODEL-19GRC-01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Compromise Method Summary"/>
      <sheetName val="Demand Chrg"/>
      <sheetName val="Procurement Chrg"/>
      <sheetName val="CCost BrkOut"/>
      <sheetName val="Compare"/>
      <sheetName val="ErrorCheck"/>
    </sheetNames>
    <sheetDataSet>
      <sheetData sheetId="0" refreshError="1"/>
      <sheetData sheetId="1">
        <row r="29">
          <cell r="F29">
            <v>7.4800000000000005E-2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2:L26"/>
  <sheetViews>
    <sheetView showGridLines="0" tabSelected="1" zoomScaleNormal="100" workbookViewId="0">
      <selection activeCell="D30" sqref="D30"/>
    </sheetView>
  </sheetViews>
  <sheetFormatPr defaultColWidth="9.1796875" defaultRowHeight="12.5" x14ac:dyDescent="0.25"/>
  <cols>
    <col min="1" max="1" width="9.1796875" style="2"/>
    <col min="2" max="2" width="5" style="2" bestFit="1" customWidth="1"/>
    <col min="3" max="3" width="3.54296875" style="2" customWidth="1"/>
    <col min="4" max="4" width="38.81640625" style="2" customWidth="1"/>
    <col min="5" max="5" width="13.81640625" style="2" customWidth="1"/>
    <col min="6" max="6" width="3.7265625" style="2" customWidth="1"/>
    <col min="7" max="12" width="16.453125" style="2" customWidth="1"/>
    <col min="13" max="16384" width="9.1796875" style="2"/>
  </cols>
  <sheetData>
    <row r="2" spans="2:12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2:12" x14ac:dyDescent="0.25">
      <c r="B5" s="1" t="s">
        <v>33</v>
      </c>
      <c r="C5" s="1"/>
      <c r="D5" s="1"/>
      <c r="E5" s="1"/>
      <c r="F5" s="1"/>
      <c r="G5" s="1"/>
      <c r="H5" s="1"/>
      <c r="I5" s="1"/>
      <c r="J5" s="1"/>
      <c r="K5" s="1"/>
      <c r="L5" s="1"/>
    </row>
    <row r="7" spans="2:12" ht="37.5" x14ac:dyDescent="0.25">
      <c r="B7" s="3" t="s">
        <v>3</v>
      </c>
      <c r="C7" s="3"/>
      <c r="D7" s="4" t="s">
        <v>4</v>
      </c>
      <c r="E7" s="4" t="s">
        <v>34</v>
      </c>
      <c r="F7" s="4"/>
      <c r="G7" s="5" t="s">
        <v>5</v>
      </c>
      <c r="H7" s="5" t="s">
        <v>6</v>
      </c>
      <c r="I7" s="5" t="s">
        <v>7</v>
      </c>
      <c r="J7" s="3" t="s">
        <v>8</v>
      </c>
      <c r="K7" s="3" t="s">
        <v>9</v>
      </c>
      <c r="L7" s="3" t="s">
        <v>10</v>
      </c>
    </row>
    <row r="8" spans="2:12" x14ac:dyDescent="0.25">
      <c r="D8" s="6" t="s">
        <v>18</v>
      </c>
      <c r="E8" s="6" t="s">
        <v>19</v>
      </c>
      <c r="F8" s="6"/>
      <c r="G8" s="6" t="s">
        <v>20</v>
      </c>
      <c r="H8" s="6" t="s">
        <v>21</v>
      </c>
      <c r="I8" s="6" t="s">
        <v>22</v>
      </c>
      <c r="J8" s="6" t="s">
        <v>23</v>
      </c>
      <c r="K8" s="6" t="s">
        <v>24</v>
      </c>
      <c r="L8" s="6" t="s">
        <v>35</v>
      </c>
    </row>
    <row r="10" spans="2:12" x14ac:dyDescent="0.25">
      <c r="B10" s="6">
        <v>1</v>
      </c>
      <c r="C10" s="7" t="s">
        <v>36</v>
      </c>
      <c r="D10" s="8"/>
      <c r="G10" s="9"/>
      <c r="H10" s="9"/>
      <c r="I10" s="9"/>
      <c r="J10" s="9"/>
      <c r="K10" s="9"/>
      <c r="L10" s="9"/>
    </row>
    <row r="11" spans="2:12" x14ac:dyDescent="0.25">
      <c r="B11" s="6">
        <f ca="1">B10+1</f>
        <v>2</v>
      </c>
      <c r="C11" s="6"/>
      <c r="D11" s="7" t="s">
        <v>37</v>
      </c>
      <c r="E11" s="10">
        <v>5.4000000000000003E-3</v>
      </c>
      <c r="F11" s="10"/>
      <c r="G11" s="10">
        <v>5.4999999999999997E-3</v>
      </c>
      <c r="H11" s="10">
        <v>5.4999999999999997E-3</v>
      </c>
      <c r="I11" s="10">
        <v>4.1999999999999997E-3</v>
      </c>
      <c r="J11" s="10">
        <v>5.9999999999999995E-4</v>
      </c>
      <c r="K11" s="10">
        <v>4.8999999999999998E-3</v>
      </c>
      <c r="L11" s="10">
        <v>0</v>
      </c>
    </row>
    <row r="12" spans="2:12" x14ac:dyDescent="0.25">
      <c r="B12" s="6">
        <f ca="1">B11+1</f>
        <v>3</v>
      </c>
      <c r="C12" s="6"/>
      <c r="D12" s="7" t="s">
        <v>38</v>
      </c>
      <c r="E12" s="10">
        <v>8.2799999999999999E-2</v>
      </c>
      <c r="F12" s="10"/>
      <c r="G12" s="10">
        <v>8.3599999999999994E-2</v>
      </c>
      <c r="H12" s="10">
        <v>7.5399999999999995E-2</v>
      </c>
      <c r="I12" s="10">
        <v>8.9399999999999993E-2</v>
      </c>
      <c r="J12" s="10">
        <v>8.2299999999999998E-2</v>
      </c>
      <c r="K12" s="10">
        <v>0.95720000000000005</v>
      </c>
      <c r="L12" s="10">
        <v>0.42459999999999998</v>
      </c>
    </row>
    <row r="13" spans="2:12" x14ac:dyDescent="0.25">
      <c r="B13" s="6">
        <f t="shared" ref="B13:B19" ca="1" si="0">B12+1</f>
        <v>4</v>
      </c>
      <c r="C13" s="8"/>
      <c r="D13" s="7" t="s">
        <v>39</v>
      </c>
      <c r="E13" s="10">
        <v>0</v>
      </c>
      <c r="F13" s="10"/>
      <c r="G13" s="10">
        <v>0</v>
      </c>
      <c r="H13" s="10">
        <v>0</v>
      </c>
      <c r="I13" s="10">
        <v>0</v>
      </c>
      <c r="J13" s="10">
        <v>1E-4</v>
      </c>
      <c r="K13" s="10">
        <v>1E-4</v>
      </c>
      <c r="L13" s="10">
        <v>4.0000000000000002E-4</v>
      </c>
    </row>
    <row r="14" spans="2:12" x14ac:dyDescent="0.25">
      <c r="B14" s="6">
        <f t="shared" ca="1" si="0"/>
        <v>5</v>
      </c>
      <c r="D14" s="7" t="s">
        <v>40</v>
      </c>
      <c r="E14" s="10">
        <v>1.3043</v>
      </c>
      <c r="F14" s="10"/>
      <c r="G14" s="10">
        <v>1.3051999999999999</v>
      </c>
      <c r="H14" s="10">
        <v>1.3065</v>
      </c>
      <c r="I14" s="10">
        <v>1.3303</v>
      </c>
      <c r="J14" s="10">
        <v>1.3706</v>
      </c>
      <c r="K14" s="10">
        <v>1.3476999999999999</v>
      </c>
      <c r="L14" s="10">
        <v>1.7582</v>
      </c>
    </row>
    <row r="15" spans="2:12" x14ac:dyDescent="0.25">
      <c r="B15" s="6">
        <f t="shared" ca="1" si="0"/>
        <v>6</v>
      </c>
      <c r="D15" s="7" t="s">
        <v>41</v>
      </c>
      <c r="E15" s="10">
        <v>0</v>
      </c>
      <c r="F15" s="10"/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</row>
    <row r="16" spans="2:12" x14ac:dyDescent="0.25">
      <c r="B16" s="6">
        <f t="shared" ca="1" si="0"/>
        <v>7</v>
      </c>
      <c r="C16" s="7"/>
      <c r="D16" s="7" t="s">
        <v>42</v>
      </c>
      <c r="E16" s="10">
        <v>0</v>
      </c>
      <c r="F16" s="10"/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</row>
    <row r="17" spans="2:12" x14ac:dyDescent="0.25">
      <c r="B17" s="6">
        <f t="shared" ca="1" si="0"/>
        <v>8</v>
      </c>
      <c r="D17" s="7" t="s">
        <v>43</v>
      </c>
      <c r="E17" s="10">
        <v>0</v>
      </c>
      <c r="F17" s="10"/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</row>
    <row r="18" spans="2:12" x14ac:dyDescent="0.25">
      <c r="B18" s="6">
        <f t="shared" ca="1" si="0"/>
        <v>9</v>
      </c>
    </row>
    <row r="19" spans="2:12" x14ac:dyDescent="0.25">
      <c r="B19" s="6">
        <f t="shared" ca="1" si="0"/>
        <v>10</v>
      </c>
      <c r="C19" s="2" t="s">
        <v>11</v>
      </c>
      <c r="E19" s="10">
        <v>1.3925000000000001</v>
      </c>
      <c r="G19" s="10">
        <v>1.3943000000000001</v>
      </c>
      <c r="H19" s="10">
        <v>1.3874</v>
      </c>
      <c r="I19" s="10">
        <v>1.4238999999999999</v>
      </c>
      <c r="J19" s="10">
        <v>1.4537</v>
      </c>
      <c r="K19" s="10">
        <v>2.3098999999999998</v>
      </c>
      <c r="L19" s="10">
        <v>2.1831999999999998</v>
      </c>
    </row>
    <row r="21" spans="2:12" x14ac:dyDescent="0.25">
      <c r="B21" s="6">
        <v>11</v>
      </c>
      <c r="C21" s="2" t="s">
        <v>12</v>
      </c>
      <c r="E21" s="11">
        <f ca="1">E19-E12-E11</f>
        <v>1.3043</v>
      </c>
      <c r="G21" s="11">
        <f t="shared" ref="G21:K21" ca="1" si="1">G19-G12-G11</f>
        <v>1.3052000000000001</v>
      </c>
      <c r="H21" s="11">
        <f t="shared" ca="1" si="1"/>
        <v>1.3065</v>
      </c>
      <c r="I21" s="11">
        <f t="shared" ca="1" si="1"/>
        <v>1.3303</v>
      </c>
      <c r="J21" s="11">
        <f t="shared" ca="1" si="1"/>
        <v>1.3708</v>
      </c>
      <c r="K21" s="11">
        <f t="shared" ca="1" si="1"/>
        <v>1.3477999999999999</v>
      </c>
      <c r="L21" s="11">
        <f ca="1">L19-L12-L11</f>
        <v>1.7585999999999999</v>
      </c>
    </row>
    <row r="24" spans="2:12" x14ac:dyDescent="0.25">
      <c r="D24" s="2" t="s">
        <v>13</v>
      </c>
      <c r="I24" s="12">
        <v>1.17</v>
      </c>
      <c r="J24" s="12">
        <v>1.21</v>
      </c>
      <c r="K24" s="12">
        <v>1.22</v>
      </c>
      <c r="L24" s="12">
        <v>1.38</v>
      </c>
    </row>
    <row r="25" spans="2:12" x14ac:dyDescent="0.25">
      <c r="D25" s="2" t="s">
        <v>14</v>
      </c>
      <c r="I25" s="12">
        <f ca="1">I26-I24</f>
        <v>8.0000000000000071E-2</v>
      </c>
      <c r="J25" s="12">
        <f t="shared" ref="J25:L25" ca="1" si="2">J26-J24</f>
        <v>9.000000000000008E-2</v>
      </c>
      <c r="K25" s="12">
        <f t="shared" ca="1" si="2"/>
        <v>0.13000000000000012</v>
      </c>
      <c r="L25" s="12">
        <f t="shared" ca="1" si="2"/>
        <v>7.0000000000000062E-2</v>
      </c>
    </row>
    <row r="26" spans="2:12" x14ac:dyDescent="0.25">
      <c r="D26" s="13" t="s">
        <v>15</v>
      </c>
      <c r="I26" s="12">
        <v>1.25</v>
      </c>
      <c r="J26" s="12">
        <v>1.3</v>
      </c>
      <c r="K26" s="12">
        <v>1.35</v>
      </c>
      <c r="L26" s="12">
        <v>1.45</v>
      </c>
    </row>
  </sheetData>
  <pageMargins left="0.75" right="0.75" top="1" bottom="1" header="0.5" footer="0.5"/>
  <pageSetup scale="75" orientation="landscape" r:id="rId1"/>
  <headerFooter alignWithMargins="0">
    <oddFooter>&amp;RExhibit JDT-15
                  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I23"/>
  <sheetViews>
    <sheetView zoomScale="110" zoomScaleNormal="110" workbookViewId="0">
      <selection activeCell="F30" sqref="F30"/>
    </sheetView>
  </sheetViews>
  <sheetFormatPr defaultColWidth="9.1796875" defaultRowHeight="12.5" x14ac:dyDescent="0.25"/>
  <cols>
    <col min="1" max="1" width="9.1796875" style="15"/>
    <col min="2" max="2" width="5" style="15" bestFit="1" customWidth="1"/>
    <col min="3" max="3" width="46.36328125" style="15" bestFit="1" customWidth="1"/>
    <col min="4" max="5" width="17.81640625" style="15" customWidth="1"/>
    <col min="6" max="6" width="16.453125" style="15" customWidth="1"/>
    <col min="7" max="7" width="15.26953125" style="15" customWidth="1"/>
    <col min="8" max="8" width="16.81640625" style="15" customWidth="1"/>
    <col min="9" max="9" width="14.453125" style="15" customWidth="1"/>
    <col min="10" max="16384" width="9.1796875" style="15"/>
  </cols>
  <sheetData>
    <row r="2" spans="2:9" x14ac:dyDescent="0.25">
      <c r="B2" s="14" t="s">
        <v>0</v>
      </c>
      <c r="C2" s="14"/>
      <c r="D2" s="14"/>
      <c r="E2" s="14"/>
      <c r="F2" s="14"/>
      <c r="G2" s="14"/>
      <c r="H2" s="14"/>
      <c r="I2" s="14"/>
    </row>
    <row r="3" spans="2:9" x14ac:dyDescent="0.25">
      <c r="B3" s="1" t="s">
        <v>1</v>
      </c>
      <c r="C3" s="14"/>
      <c r="D3" s="14"/>
      <c r="E3" s="14"/>
      <c r="F3" s="14"/>
      <c r="G3" s="14"/>
      <c r="H3" s="14"/>
      <c r="I3" s="14"/>
    </row>
    <row r="4" spans="2:9" x14ac:dyDescent="0.25">
      <c r="B4" s="14" t="s">
        <v>16</v>
      </c>
      <c r="C4" s="14"/>
      <c r="D4" s="14"/>
      <c r="E4" s="14"/>
      <c r="F4" s="14"/>
      <c r="G4" s="14"/>
      <c r="H4" s="14"/>
      <c r="I4" s="14"/>
    </row>
    <row r="5" spans="2:9" x14ac:dyDescent="0.25">
      <c r="B5" s="14" t="s">
        <v>33</v>
      </c>
      <c r="C5" s="14"/>
      <c r="D5" s="14"/>
      <c r="E5" s="14"/>
      <c r="F5" s="14"/>
      <c r="G5" s="14"/>
      <c r="H5" s="14"/>
      <c r="I5" s="14"/>
    </row>
    <row r="7" spans="2:9" ht="37.5" x14ac:dyDescent="0.25">
      <c r="B7" s="16" t="s">
        <v>3</v>
      </c>
      <c r="C7" s="17" t="s">
        <v>4</v>
      </c>
      <c r="D7" s="18" t="s">
        <v>6</v>
      </c>
      <c r="E7" s="18" t="s">
        <v>7</v>
      </c>
      <c r="F7" s="16" t="s">
        <v>8</v>
      </c>
      <c r="G7" s="16" t="s">
        <v>9</v>
      </c>
      <c r="H7" s="16" t="s">
        <v>10</v>
      </c>
      <c r="I7" s="16" t="s">
        <v>17</v>
      </c>
    </row>
    <row r="8" spans="2:9" x14ac:dyDescent="0.25">
      <c r="C8" s="19" t="s">
        <v>18</v>
      </c>
      <c r="D8" s="19" t="s">
        <v>19</v>
      </c>
      <c r="E8" s="19" t="s">
        <v>20</v>
      </c>
      <c r="F8" s="19" t="s">
        <v>21</v>
      </c>
      <c r="G8" s="19" t="s">
        <v>22</v>
      </c>
      <c r="H8" s="19" t="s">
        <v>23</v>
      </c>
      <c r="I8" s="19" t="s">
        <v>24</v>
      </c>
    </row>
    <row r="10" spans="2:9" x14ac:dyDescent="0.25">
      <c r="B10" s="19">
        <v>1</v>
      </c>
      <c r="C10" s="15" t="s">
        <v>25</v>
      </c>
      <c r="D10" s="20">
        <v>932280.20346810413</v>
      </c>
      <c r="E10" s="20">
        <v>233323.37654181023</v>
      </c>
      <c r="F10" s="20">
        <v>46084.964009708478</v>
      </c>
      <c r="G10" s="20">
        <v>29350.330121675477</v>
      </c>
      <c r="H10" s="20">
        <v>66537.513251869663</v>
      </c>
      <c r="I10" s="20">
        <f ca="1">SUM(D10:H10)</f>
        <v>1307576.3873931682</v>
      </c>
    </row>
    <row r="11" spans="2:9" x14ac:dyDescent="0.25">
      <c r="B11" s="19">
        <f ca="1">B10+1</f>
        <v>2</v>
      </c>
      <c r="C11" s="15" t="s">
        <v>26</v>
      </c>
      <c r="D11" s="21">
        <v>235095904.45880297</v>
      </c>
      <c r="E11" s="21">
        <v>66021725.64379134</v>
      </c>
      <c r="F11" s="21">
        <v>15775106.056</v>
      </c>
      <c r="G11" s="21">
        <v>8896702.7368645743</v>
      </c>
      <c r="H11" s="21">
        <v>22798976.309999999</v>
      </c>
      <c r="I11" s="20">
        <f ca="1">SUM(D11:H11)</f>
        <v>348588415.20545888</v>
      </c>
    </row>
    <row r="12" spans="2:9" x14ac:dyDescent="0.25">
      <c r="B12" s="19">
        <f ca="1">B11+1</f>
        <v>3</v>
      </c>
      <c r="C12" s="15" t="s">
        <v>27</v>
      </c>
      <c r="D12" s="22">
        <f t="shared" ref="D12:I12" ca="1" si="0">D10/D11</f>
        <v>3.9655314524267788E-3</v>
      </c>
      <c r="E12" s="22">
        <f t="shared" ca="1" si="0"/>
        <v>3.534039352449914E-3</v>
      </c>
      <c r="F12" s="22">
        <f t="shared" ca="1" si="0"/>
        <v>2.9213726897373373E-3</v>
      </c>
      <c r="G12" s="22">
        <f t="shared" ca="1" si="0"/>
        <v>3.2990121160347192E-3</v>
      </c>
      <c r="H12" s="22">
        <f t="shared" ca="1" si="0"/>
        <v>2.9184430189826216E-3</v>
      </c>
      <c r="I12" s="22">
        <f t="shared" ca="1" si="0"/>
        <v>3.7510609370723907E-3</v>
      </c>
    </row>
    <row r="14" spans="2:9" x14ac:dyDescent="0.25">
      <c r="B14" s="19">
        <f ca="1">B12+1</f>
        <v>4</v>
      </c>
      <c r="C14" s="15" t="s">
        <v>28</v>
      </c>
      <c r="D14" s="20">
        <v>2278801.4897395405</v>
      </c>
      <c r="E14" s="20">
        <v>428595.77687816526</v>
      </c>
      <c r="F14" s="20">
        <v>62780.226472294627</v>
      </c>
      <c r="G14" s="20">
        <v>80889.907185456526</v>
      </c>
      <c r="H14" s="20">
        <v>121938.51680195687</v>
      </c>
      <c r="I14" s="20">
        <f ca="1">SUM(D14:H14)</f>
        <v>2973005.9170774138</v>
      </c>
    </row>
    <row r="15" spans="2:9" x14ac:dyDescent="0.25">
      <c r="B15" s="19">
        <f ca="1">B14+1</f>
        <v>5</v>
      </c>
      <c r="C15" s="15" t="s">
        <v>29</v>
      </c>
      <c r="D15" s="21">
        <f ca="1">D11</f>
        <v>235095904.45880297</v>
      </c>
      <c r="E15" s="21">
        <f ca="1">E11</f>
        <v>66021725.64379134</v>
      </c>
      <c r="F15" s="21">
        <f ca="1">F11</f>
        <v>15775106.056</v>
      </c>
      <c r="G15" s="21">
        <f ca="1">G11</f>
        <v>8896702.7368645743</v>
      </c>
      <c r="H15" s="21">
        <f ca="1">H11</f>
        <v>22798976.309999999</v>
      </c>
      <c r="I15" s="20">
        <f ca="1">SUM(D15:H15)</f>
        <v>348588415.20545888</v>
      </c>
    </row>
    <row r="16" spans="2:9" x14ac:dyDescent="0.25">
      <c r="B16" s="19">
        <f ca="1">B15+1</f>
        <v>6</v>
      </c>
      <c r="C16" s="15" t="s">
        <v>27</v>
      </c>
      <c r="D16" s="22">
        <f t="shared" ref="D16:I16" ca="1" si="1">D14/D15</f>
        <v>9.69307183374973E-3</v>
      </c>
      <c r="E16" s="22">
        <f t="shared" ca="1" si="1"/>
        <v>6.4917384800054862E-3</v>
      </c>
      <c r="F16" s="22">
        <f t="shared" ca="1" si="1"/>
        <v>3.9797023392065508E-3</v>
      </c>
      <c r="G16" s="22">
        <f t="shared" ca="1" si="1"/>
        <v>9.0921220566670524E-3</v>
      </c>
      <c r="H16" s="22">
        <f t="shared" ca="1" si="1"/>
        <v>5.3484206985413051E-3</v>
      </c>
      <c r="I16" s="22">
        <f t="shared" ca="1" si="1"/>
        <v>8.5286997140312792E-3</v>
      </c>
    </row>
    <row r="17" spans="2:9" x14ac:dyDescent="0.25">
      <c r="B17" s="19"/>
      <c r="D17" s="23"/>
      <c r="E17" s="23"/>
      <c r="F17" s="23"/>
      <c r="G17" s="23"/>
      <c r="H17" s="23"/>
      <c r="I17" s="23"/>
    </row>
    <row r="18" spans="2:9" x14ac:dyDescent="0.25">
      <c r="B18" s="19">
        <f ca="1">B16+1</f>
        <v>7</v>
      </c>
      <c r="C18" s="15" t="s">
        <v>30</v>
      </c>
      <c r="D18" s="20">
        <v>777607.89122033049</v>
      </c>
      <c r="E18" s="20">
        <v>93025.277752042472</v>
      </c>
      <c r="F18" s="20">
        <v>2093.273496951585</v>
      </c>
      <c r="G18" s="20">
        <v>1942.4029312573196</v>
      </c>
      <c r="H18" s="20">
        <v>0</v>
      </c>
      <c r="I18" s="20">
        <f ca="1">SUM(D18:H18)</f>
        <v>874668.84540058183</v>
      </c>
    </row>
    <row r="19" spans="2:9" x14ac:dyDescent="0.25">
      <c r="B19" s="19">
        <f ca="1">B18+1</f>
        <v>8</v>
      </c>
      <c r="C19" s="15" t="s">
        <v>29</v>
      </c>
      <c r="D19" s="21">
        <f ca="1">D15</f>
        <v>235095904.45880297</v>
      </c>
      <c r="E19" s="21">
        <f ca="1">E15</f>
        <v>66021725.64379134</v>
      </c>
      <c r="F19" s="21">
        <f ca="1">F15</f>
        <v>15775106.056</v>
      </c>
      <c r="G19" s="21">
        <f ca="1">G15</f>
        <v>8896702.7368645743</v>
      </c>
      <c r="H19" s="21">
        <f ca="1">H15</f>
        <v>22798976.309999999</v>
      </c>
      <c r="I19" s="20">
        <f ca="1">SUM(D19:H19)</f>
        <v>348588415.20545888</v>
      </c>
    </row>
    <row r="20" spans="2:9" x14ac:dyDescent="0.25">
      <c r="B20" s="19">
        <f ca="1">B19+1</f>
        <v>9</v>
      </c>
      <c r="C20" s="15" t="s">
        <v>27</v>
      </c>
      <c r="D20" s="22">
        <f t="shared" ref="D20:I20" ca="1" si="2">D18/D19</f>
        <v>3.3076198966987729E-3</v>
      </c>
      <c r="E20" s="22">
        <f t="shared" ca="1" si="2"/>
        <v>1.4090100924344824E-3</v>
      </c>
      <c r="F20" s="22">
        <f t="shared" ca="1" si="2"/>
        <v>1.326947336848754E-4</v>
      </c>
      <c r="G20" s="22">
        <f t="shared" ca="1" si="2"/>
        <v>2.1832840645655562E-4</v>
      </c>
      <c r="H20" s="22">
        <f t="shared" ca="1" si="2"/>
        <v>0</v>
      </c>
      <c r="I20" s="22">
        <f t="shared" ca="1" si="2"/>
        <v>2.5091735905367076E-3</v>
      </c>
    </row>
    <row r="21" spans="2:9" x14ac:dyDescent="0.25">
      <c r="B21" s="19"/>
      <c r="D21" s="23"/>
      <c r="E21" s="23"/>
      <c r="F21" s="23"/>
      <c r="G21" s="23"/>
      <c r="H21" s="23"/>
      <c r="I21" s="23"/>
    </row>
    <row r="22" spans="2:9" x14ac:dyDescent="0.25">
      <c r="B22" s="19">
        <f ca="1">B16+1</f>
        <v>7</v>
      </c>
      <c r="C22" s="15" t="s">
        <v>31</v>
      </c>
      <c r="D22" s="24">
        <f ca="1">D14+D10+D18</f>
        <v>3988689.5844279751</v>
      </c>
      <c r="E22" s="24">
        <f t="shared" ref="E22:H22" ca="1" si="3">E14+E10+E18</f>
        <v>754944.43117201794</v>
      </c>
      <c r="F22" s="24">
        <f t="shared" ca="1" si="3"/>
        <v>110958.46397895469</v>
      </c>
      <c r="G22" s="24">
        <f t="shared" ca="1" si="3"/>
        <v>112182.64023838933</v>
      </c>
      <c r="H22" s="24">
        <f t="shared" ca="1" si="3"/>
        <v>188476.03005382651</v>
      </c>
      <c r="I22" s="20">
        <f ca="1">SUM(D22:H22)</f>
        <v>5155251.1498711631</v>
      </c>
    </row>
    <row r="23" spans="2:9" x14ac:dyDescent="0.25">
      <c r="B23" s="19">
        <f ca="1">B22+1</f>
        <v>8</v>
      </c>
      <c r="C23" s="15" t="s">
        <v>32</v>
      </c>
      <c r="D23" s="25">
        <f ca="1">D16+D12+D20</f>
        <v>1.696622318287528E-2</v>
      </c>
      <c r="E23" s="25">
        <f t="shared" ref="E23:I23" ca="1" si="4">E16+E12+E20</f>
        <v>1.1434787924889882E-2</v>
      </c>
      <c r="F23" s="25">
        <f t="shared" ca="1" si="4"/>
        <v>7.0337697626287636E-3</v>
      </c>
      <c r="G23" s="25">
        <f t="shared" ca="1" si="4"/>
        <v>1.2609462579158327E-2</v>
      </c>
      <c r="H23" s="25">
        <f t="shared" ca="1" si="4"/>
        <v>8.2668637175239267E-3</v>
      </c>
      <c r="I23" s="25">
        <f t="shared" ca="1" si="4"/>
        <v>1.4788934241640378E-2</v>
      </c>
    </row>
  </sheetData>
  <pageMargins left="0.75" right="0.75" top="1" bottom="1" header="0.5" footer="0.5"/>
  <pageSetup scale="78" orientation="landscape" r:id="rId1"/>
  <headerFooter alignWithMargins="0">
    <oddFooter>&amp;RExhibit JDT-15
                  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F5C8643-02ED-4F8A-99A0-3F04197D9A13}"/>
</file>

<file path=customXml/itemProps2.xml><?xml version="1.0" encoding="utf-8"?>
<ds:datastoreItem xmlns:ds="http://schemas.openxmlformats.org/officeDocument/2006/customXml" ds:itemID="{56FB293E-D89B-4D03-BC3F-02F06D2757C0}"/>
</file>

<file path=customXml/itemProps3.xml><?xml version="1.0" encoding="utf-8"?>
<ds:datastoreItem xmlns:ds="http://schemas.openxmlformats.org/officeDocument/2006/customXml" ds:itemID="{E18A8881-82F8-4846-B653-AC8F713FFDAD}"/>
</file>

<file path=customXml/itemProps4.xml><?xml version="1.0" encoding="utf-8"?>
<ds:datastoreItem xmlns:ds="http://schemas.openxmlformats.org/officeDocument/2006/customXml" ds:itemID="{FADEB566-C089-4651-92FF-BEB6EC773B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Exh. JDT-15 Pg. 1 (BR-01)</vt:lpstr>
      <vt:lpstr>Exh. JDT-15 Pg. 2 (BR-01)</vt:lpstr>
      <vt:lpstr>'Exh. JDT-15 Pg. 1 (BR-01)'!Print_Area</vt:lpstr>
      <vt:lpstr>'Exh. JDT-15 Pg. 2 (BR-01)'!Print_Area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2020-02-06T02:55:51Z</cp:lastPrinted>
  <dcterms:created xsi:type="dcterms:W3CDTF">2020-02-06T02:52:55Z</dcterms:created>
  <dcterms:modified xsi:type="dcterms:W3CDTF">2020-02-06T02:56:21Z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