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5.bin" ContentType="application/vnd.openxmlformats-officedocument.spreadsheetml.customProperty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0" yWindow="0" windowWidth="28800" windowHeight="13410"/>
  </bookViews>
  <sheets>
    <sheet name="Exh. JAP-11 Page 1" sheetId="1" r:id="rId1"/>
    <sheet name="Exh. JAP-11 Page 2" sheetId="2" r:id="rId2"/>
    <sheet name="Exh. JAP-11 Page 3" sheetId="3" r:id="rId3"/>
    <sheet name="Exh. JAP-11 Page 3a" sheetId="4" r:id="rId4"/>
    <sheet name="Exh. JAP-11 Page 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 l="1"/>
  <c r="A2" i="5"/>
  <c r="A3" i="5"/>
  <c r="A10" i="5"/>
  <c r="A11" i="5" s="1"/>
  <c r="Q10" i="5"/>
  <c r="H11" i="5" s="1"/>
  <c r="E11" i="5"/>
  <c r="F11" i="5"/>
  <c r="G11" i="5"/>
  <c r="I11" i="5"/>
  <c r="J11" i="5"/>
  <c r="K11" i="5"/>
  <c r="M11" i="5"/>
  <c r="N11" i="5"/>
  <c r="O11" i="5"/>
  <c r="C14" i="5"/>
  <c r="D14" i="5"/>
  <c r="Q14" i="5"/>
  <c r="H15" i="5" s="1"/>
  <c r="E15" i="5"/>
  <c r="F15" i="5"/>
  <c r="G15" i="5"/>
  <c r="I15" i="5"/>
  <c r="J15" i="5"/>
  <c r="K15" i="5"/>
  <c r="M15" i="5"/>
  <c r="N15" i="5"/>
  <c r="O15" i="5"/>
  <c r="C18" i="5"/>
  <c r="D18" i="5"/>
  <c r="Q18" i="5"/>
  <c r="H19" i="5" s="1"/>
  <c r="E19" i="5"/>
  <c r="F19" i="5"/>
  <c r="G19" i="5"/>
  <c r="I19" i="5"/>
  <c r="J19" i="5"/>
  <c r="K19" i="5"/>
  <c r="M19" i="5"/>
  <c r="N19" i="5"/>
  <c r="O19" i="5"/>
  <c r="C22" i="5"/>
  <c r="D22" i="5"/>
  <c r="Q22" i="5"/>
  <c r="H23" i="5" s="1"/>
  <c r="E23" i="5"/>
  <c r="F23" i="5"/>
  <c r="G23" i="5"/>
  <c r="I23" i="5"/>
  <c r="J23" i="5"/>
  <c r="K23" i="5"/>
  <c r="M23" i="5"/>
  <c r="N23" i="5"/>
  <c r="O23" i="5"/>
  <c r="D26" i="5"/>
  <c r="Q26" i="5"/>
  <c r="C30" i="5"/>
  <c r="D30" i="5"/>
  <c r="Q30" i="5"/>
  <c r="G31" i="5"/>
  <c r="B34" i="5"/>
  <c r="B38" i="5"/>
  <c r="D39" i="5"/>
  <c r="B42" i="5"/>
  <c r="D43" i="5"/>
  <c r="D47" i="5"/>
  <c r="B50" i="5"/>
  <c r="D51" i="5"/>
  <c r="B54" i="5"/>
  <c r="D55" i="5"/>
  <c r="A1" i="4"/>
  <c r="A2" i="4"/>
  <c r="A3" i="4"/>
  <c r="C17" i="4"/>
  <c r="A1" i="3"/>
  <c r="A2" i="3"/>
  <c r="A3" i="3"/>
  <c r="E12" i="3"/>
  <c r="E16" i="3" s="1"/>
  <c r="A13" i="3"/>
  <c r="A14" i="3" s="1"/>
  <c r="A1" i="2"/>
  <c r="A2" i="2"/>
  <c r="A3" i="2"/>
  <c r="I12" i="2"/>
  <c r="I16" i="2" s="1"/>
  <c r="Q55" i="5" s="1"/>
  <c r="A13" i="2"/>
  <c r="A14" i="2" s="1"/>
  <c r="A15" i="2" s="1"/>
  <c r="A16" i="2" s="1"/>
  <c r="C16" i="2"/>
  <c r="A12" i="1"/>
  <c r="E14" i="1"/>
  <c r="H14" i="1"/>
  <c r="H18" i="1" s="1"/>
  <c r="I14" i="1"/>
  <c r="A13" i="1"/>
  <c r="A14" i="1" s="1"/>
  <c r="F13" i="1"/>
  <c r="L14" i="1"/>
  <c r="L18" i="1" s="1"/>
  <c r="D14" i="1"/>
  <c r="D18" i="1" s="1"/>
  <c r="G14" i="1"/>
  <c r="G18" i="1" s="1"/>
  <c r="M14" i="1"/>
  <c r="M18" i="1" s="1"/>
  <c r="E18" i="1"/>
  <c r="E12" i="2" s="1"/>
  <c r="E16" i="2" s="1"/>
  <c r="Q39" i="5" s="1"/>
  <c r="I18" i="1"/>
  <c r="D17" i="4" l="1"/>
  <c r="H12" i="2"/>
  <c r="H16" i="2" s="1"/>
  <c r="Q51" i="5" s="1"/>
  <c r="E17" i="4"/>
  <c r="G56" i="5"/>
  <c r="L56" i="5"/>
  <c r="F56" i="5"/>
  <c r="A15" i="3"/>
  <c r="A16" i="3" s="1"/>
  <c r="C16" i="3"/>
  <c r="D12" i="2"/>
  <c r="D16" i="2" s="1"/>
  <c r="Q35" i="5" s="1"/>
  <c r="D12" i="3"/>
  <c r="D16" i="3" s="1"/>
  <c r="F40" i="5"/>
  <c r="J40" i="5"/>
  <c r="N40" i="5"/>
  <c r="H40" i="5"/>
  <c r="P40" i="5"/>
  <c r="G40" i="5"/>
  <c r="K40" i="5"/>
  <c r="O40" i="5"/>
  <c r="I40" i="5"/>
  <c r="M40" i="5"/>
  <c r="E40" i="5"/>
  <c r="H27" i="5"/>
  <c r="L27" i="5"/>
  <c r="P27" i="5"/>
  <c r="F27" i="5"/>
  <c r="J27" i="5"/>
  <c r="N27" i="5"/>
  <c r="E27" i="5"/>
  <c r="I27" i="5"/>
  <c r="M27" i="5"/>
  <c r="C14" i="1"/>
  <c r="A12" i="5"/>
  <c r="A13" i="5" s="1"/>
  <c r="A14" i="5" s="1"/>
  <c r="A15" i="5" s="1"/>
  <c r="Q11" i="5"/>
  <c r="H31" i="5"/>
  <c r="H56" i="5" s="1"/>
  <c r="L31" i="5"/>
  <c r="P31" i="5"/>
  <c r="P56" i="5" s="1"/>
  <c r="F31" i="5"/>
  <c r="J31" i="5"/>
  <c r="J56" i="5" s="1"/>
  <c r="N31" i="5"/>
  <c r="N56" i="5" s="1"/>
  <c r="E31" i="5"/>
  <c r="Q31" i="5" s="1"/>
  <c r="I31" i="5"/>
  <c r="I56" i="5" s="1"/>
  <c r="M31" i="5"/>
  <c r="M56" i="5" s="1"/>
  <c r="O27" i="5"/>
  <c r="F16" i="1"/>
  <c r="F12" i="1"/>
  <c r="F14" i="1" s="1"/>
  <c r="O31" i="5"/>
  <c r="O56" i="5" s="1"/>
  <c r="K27" i="5"/>
  <c r="F17" i="4"/>
  <c r="G17" i="4"/>
  <c r="G12" i="3"/>
  <c r="G16" i="3" s="1"/>
  <c r="G12" i="2"/>
  <c r="G16" i="2" s="1"/>
  <c r="Q47" i="5" s="1"/>
  <c r="A15" i="1"/>
  <c r="A16" i="1" s="1"/>
  <c r="A17" i="1" s="1"/>
  <c r="A18" i="1" s="1"/>
  <c r="C18" i="1"/>
  <c r="K31" i="5"/>
  <c r="K56" i="5" s="1"/>
  <c r="G27" i="5"/>
  <c r="K14" i="1"/>
  <c r="K18" i="1" s="1"/>
  <c r="P23" i="5"/>
  <c r="L23" i="5"/>
  <c r="Q23" i="5" s="1"/>
  <c r="P19" i="5"/>
  <c r="L19" i="5"/>
  <c r="Q19" i="5" s="1"/>
  <c r="P15" i="5"/>
  <c r="L15" i="5"/>
  <c r="Q15" i="5" s="1"/>
  <c r="P11" i="5"/>
  <c r="L11" i="5"/>
  <c r="L40" i="5" l="1"/>
  <c r="A16" i="5"/>
  <c r="A17" i="5" s="1"/>
  <c r="A18" i="5" s="1"/>
  <c r="A19" i="5" s="1"/>
  <c r="Q40" i="5"/>
  <c r="E48" i="5"/>
  <c r="I48" i="5"/>
  <c r="M48" i="5"/>
  <c r="K48" i="5"/>
  <c r="F48" i="5"/>
  <c r="J48" i="5"/>
  <c r="N48" i="5"/>
  <c r="G48" i="5"/>
  <c r="O48" i="5"/>
  <c r="H48" i="5"/>
  <c r="L48" i="5"/>
  <c r="P48" i="5"/>
  <c r="Q27" i="5"/>
  <c r="G36" i="5"/>
  <c r="K36" i="5"/>
  <c r="O36" i="5"/>
  <c r="E36" i="5"/>
  <c r="I36" i="5"/>
  <c r="M36" i="5"/>
  <c r="H36" i="5"/>
  <c r="L36" i="5"/>
  <c r="P36" i="5"/>
  <c r="F36" i="5"/>
  <c r="J36" i="5"/>
  <c r="N36" i="5"/>
  <c r="E56" i="5"/>
  <c r="Q56" i="5" s="1"/>
  <c r="H52" i="5"/>
  <c r="L52" i="5"/>
  <c r="P52" i="5"/>
  <c r="F52" i="5"/>
  <c r="J52" i="5"/>
  <c r="E52" i="5"/>
  <c r="I52" i="5"/>
  <c r="M52" i="5"/>
  <c r="K52" i="5"/>
  <c r="N52" i="5"/>
  <c r="G52" i="5"/>
  <c r="O52" i="5"/>
  <c r="F18" i="1"/>
  <c r="Q52" i="5" l="1"/>
  <c r="A20" i="5"/>
  <c r="A21" i="5" s="1"/>
  <c r="A22" i="5" s="1"/>
  <c r="A23" i="5" s="1"/>
  <c r="F12" i="3"/>
  <c r="F16" i="3" s="1"/>
  <c r="F12" i="2"/>
  <c r="F16" i="2" s="1"/>
  <c r="Q43" i="5" s="1"/>
  <c r="Q36" i="5"/>
  <c r="Q48" i="5"/>
  <c r="A24" i="5" l="1"/>
  <c r="A25" i="5" s="1"/>
  <c r="A26" i="5" s="1"/>
  <c r="A27" i="5" s="1"/>
  <c r="E44" i="5"/>
  <c r="I44" i="5"/>
  <c r="M44" i="5"/>
  <c r="F44" i="5"/>
  <c r="J44" i="5"/>
  <c r="N44" i="5"/>
  <c r="G44" i="5"/>
  <c r="K44" i="5"/>
  <c r="O44" i="5"/>
  <c r="L44" i="5"/>
  <c r="P44" i="5"/>
  <c r="H44" i="5"/>
  <c r="A28" i="5" l="1"/>
  <c r="A29" i="5" s="1"/>
  <c r="A30" i="5" s="1"/>
  <c r="A31" i="5" s="1"/>
  <c r="Q44" i="5"/>
  <c r="A32" i="5" l="1"/>
  <c r="A33" i="5" s="1"/>
  <c r="A34" i="5" s="1"/>
  <c r="A35" i="5" s="1"/>
  <c r="A36" i="5" l="1"/>
  <c r="A37" i="5" s="1"/>
  <c r="A38" i="5" s="1"/>
  <c r="A39" i="5" s="1"/>
  <c r="D36" i="5"/>
  <c r="A40" i="5" l="1"/>
  <c r="A41" i="5" s="1"/>
  <c r="A42" i="5" s="1"/>
  <c r="A43" i="5" s="1"/>
  <c r="D40" i="5"/>
  <c r="A44" i="5" l="1"/>
  <c r="A45" i="5" s="1"/>
  <c r="A46" i="5" s="1"/>
  <c r="A47" i="5" s="1"/>
  <c r="D44" i="5"/>
  <c r="A48" i="5" l="1"/>
  <c r="A49" i="5" s="1"/>
  <c r="A50" i="5" s="1"/>
  <c r="A51" i="5" s="1"/>
  <c r="D48" i="5"/>
  <c r="A52" i="5" l="1"/>
  <c r="A53" i="5" s="1"/>
  <c r="A54" i="5" s="1"/>
  <c r="A55" i="5" s="1"/>
  <c r="D52" i="5"/>
  <c r="A56" i="5" l="1"/>
  <c r="D56" i="5"/>
</calcChain>
</file>

<file path=xl/sharedStrings.xml><?xml version="1.0" encoding="utf-8"?>
<sst xmlns="http://schemas.openxmlformats.org/spreadsheetml/2006/main" count="189" uniqueCount="93">
  <si>
    <t>Note: Schedule 40 has been re-classed to the following customer classes: Schedule 8&amp;24, Schedule 7A, 11, 25, 29, 35, 43, Schedule 12&amp;26 , Schedule 10&amp;31 and Special contracts</t>
  </si>
  <si>
    <t>Net Delivery Revenue</t>
  </si>
  <si>
    <t>Exhibit JAP-6</t>
  </si>
  <si>
    <t xml:space="preserve">   Basic Charge Revenue</t>
  </si>
  <si>
    <t>Net Revenue</t>
  </si>
  <si>
    <t>Work Paper</t>
  </si>
  <si>
    <t xml:space="preserve">   Allocated Power Costs</t>
  </si>
  <si>
    <t>Total Revenue</t>
  </si>
  <si>
    <t>Delivery Revenue:</t>
  </si>
  <si>
    <t>(k)</t>
  </si>
  <si>
    <t>(j)</t>
  </si>
  <si>
    <t>(i)</t>
  </si>
  <si>
    <t>(h)</t>
  </si>
  <si>
    <t>(g)</t>
  </si>
  <si>
    <t>(f)</t>
  </si>
  <si>
    <t>(e) = Σ (i thru k)</t>
  </si>
  <si>
    <t>(d)</t>
  </si>
  <si>
    <t>(c)</t>
  </si>
  <si>
    <t>(b)</t>
  </si>
  <si>
    <t>(a)</t>
  </si>
  <si>
    <t>7A, 11, 25 &amp; 29</t>
  </si>
  <si>
    <t>10 &amp; 31</t>
  </si>
  <si>
    <t>12 &amp; 26</t>
  </si>
  <si>
    <t>Contracts</t>
  </si>
  <si>
    <t>7A, 11, 25, 29, 35 &amp; 43</t>
  </si>
  <si>
    <t>8 &amp; 24</t>
  </si>
  <si>
    <t>Source</t>
  </si>
  <si>
    <t>No.</t>
  </si>
  <si>
    <t>Schedule</t>
  </si>
  <si>
    <t>Schedules</t>
  </si>
  <si>
    <t xml:space="preserve">Special </t>
  </si>
  <si>
    <t xml:space="preserve">Schedule  </t>
  </si>
  <si>
    <t>Line</t>
  </si>
  <si>
    <t>Development of Decoupled Delivery Revenue by Decoupling Group</t>
  </si>
  <si>
    <t>Electric Decoupling Mechanism (Schedule 142)</t>
  </si>
  <si>
    <t>2019 General Rate Case (GRC)</t>
  </si>
  <si>
    <t>Puget Sound Energy</t>
  </si>
  <si>
    <t>Annual Allowed Delivery Revenue Per Customer</t>
  </si>
  <si>
    <t>Test Year Customers</t>
  </si>
  <si>
    <t>JAP-11 Page 1</t>
  </si>
  <si>
    <t>Test Year Delivery Revenue</t>
  </si>
  <si>
    <t>(e)</t>
  </si>
  <si>
    <t>Development of Allowed Delivery Revenue Per Customer</t>
  </si>
  <si>
    <t>Volumetric Delivery Revenue Per Unit ($/kWh)</t>
  </si>
  <si>
    <t>Test Year Base Sales (kWh)</t>
  </si>
  <si>
    <t>Development of Delivery Revenue Per Unit Rates ($/kWh)</t>
  </si>
  <si>
    <t>Volumetric Delivery Revenue Per Unit ($/KW)</t>
  </si>
  <si>
    <t>Test Year Demand Charges (KW)</t>
  </si>
  <si>
    <t>Apr-Sept</t>
  </si>
  <si>
    <t>Oct - Mar</t>
  </si>
  <si>
    <t xml:space="preserve">Summer   </t>
  </si>
  <si>
    <t xml:space="preserve">Winter  </t>
  </si>
  <si>
    <t>Schedule 10 &amp; 31</t>
  </si>
  <si>
    <t>Schedule 12 &amp; 26</t>
  </si>
  <si>
    <t>Development of Delivery Revenue Per Unit Rates ($/KW)</t>
  </si>
  <si>
    <t>Monthly Allowed Delivery Revenue Per Customer</t>
  </si>
  <si>
    <t>Allowed Delivery Revenue Per Customer</t>
  </si>
  <si>
    <t>Special Contracts</t>
  </si>
  <si>
    <t>JAP-11 Page 2</t>
  </si>
  <si>
    <t>% of (C(o):R(22))</t>
  </si>
  <si>
    <t>% of Annual Total</t>
  </si>
  <si>
    <t>Schedules 10 &amp; 31</t>
  </si>
  <si>
    <t>% of (C(o):R(18))</t>
  </si>
  <si>
    <t xml:space="preserve">Demand Charge Revenue </t>
  </si>
  <si>
    <t>Schedules 12 &amp; 26</t>
  </si>
  <si>
    <t>% of (C(o):R(14))</t>
  </si>
  <si>
    <t>% of (C(o):R(10))</t>
  </si>
  <si>
    <t>Schedules 7A, 11, 25, 29, 35 &amp; 43</t>
  </si>
  <si>
    <t>% of (C(o):R(6))</t>
  </si>
  <si>
    <t>Schedules 8 &amp; 24</t>
  </si>
  <si>
    <t>% of (C(o):R(2))</t>
  </si>
  <si>
    <t xml:space="preserve">Weather-Normalized kWh Sales </t>
  </si>
  <si>
    <t>Schedule 7</t>
  </si>
  <si>
    <t>Sales</t>
  </si>
  <si>
    <t>(o)</t>
  </si>
  <si>
    <t>(n)</t>
  </si>
  <si>
    <t>(m)</t>
  </si>
  <si>
    <t>(l)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</si>
  <si>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</si>
  <si>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</si>
  <si>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</si>
  <si>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</si>
  <si>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</si>
  <si>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</si>
  <si>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</si>
  <si>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</si>
  <si>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</si>
  <si>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</si>
  <si>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</si>
  <si>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</si>
  <si>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</si>
  <si>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Line No.</t>
  </si>
  <si>
    <t>Development of Monthly Allowed Delivery Revenue Per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</si>
</sst>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.000000_);_(&quot;$&quot;* \(#,##0.00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\-yy;@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i/>
      <u/>
      <sz val="8"/>
      <name val="Arial"/>
      <family val="2"/>
    </font>
    <font>
      <u/>
      <sz val="8"/>
      <name val="Arial"/>
      <family val="2"/>
    </font>
    <font>
      <sz val="8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2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41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 applyAlignment="1">
      <alignment horizontal="center" wrapText="1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3" fontId="2" fillId="0" borderId="0" xfId="0" applyNumberFormat="1" applyFont="1" applyFill="1"/>
    <xf numFmtId="41" fontId="1" fillId="0" borderId="2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166" fontId="2" fillId="0" borderId="0" xfId="0" applyNumberFormat="1" applyFont="1" applyFill="1" applyBorder="1"/>
    <xf numFmtId="0" fontId="2" fillId="0" borderId="0" xfId="0" quotePrefix="1" applyFont="1" applyFill="1" applyAlignment="1">
      <alignment horizontal="left"/>
    </xf>
    <xf numFmtId="44" fontId="2" fillId="0" borderId="0" xfId="0" applyNumberFormat="1" applyFont="1" applyFill="1" applyAlignment="1">
      <alignment horizontal="center"/>
    </xf>
    <xf numFmtId="44" fontId="2" fillId="0" borderId="0" xfId="0" applyNumberFormat="1" applyFont="1" applyFill="1"/>
    <xf numFmtId="166" fontId="2" fillId="0" borderId="0" xfId="0" applyNumberFormat="1" applyFont="1" applyFill="1" applyAlignment="1">
      <alignment horizontal="center"/>
    </xf>
    <xf numFmtId="0" fontId="6" fillId="0" borderId="0" xfId="0" applyFont="1" applyFill="1"/>
    <xf numFmtId="165" fontId="6" fillId="0" borderId="0" xfId="0" applyNumberFormat="1" applyFont="1" applyFill="1"/>
    <xf numFmtId="44" fontId="2" fillId="0" borderId="3" xfId="0" applyNumberFormat="1" applyFont="1" applyFill="1" applyBorder="1"/>
    <xf numFmtId="44" fontId="6" fillId="0" borderId="0" xfId="0" applyNumberFormat="1" applyFont="1" applyFill="1"/>
    <xf numFmtId="0" fontId="2" fillId="0" borderId="2" xfId="0" applyFont="1" applyFill="1" applyBorder="1" applyAlignment="1"/>
    <xf numFmtId="164" fontId="2" fillId="0" borderId="3" xfId="0" applyNumberFormat="1" applyFont="1" applyFill="1" applyBorder="1"/>
    <xf numFmtId="0" fontId="6" fillId="0" borderId="0" xfId="0" applyFont="1" applyFill="1" applyAlignment="1"/>
    <xf numFmtId="166" fontId="6" fillId="0" borderId="0" xfId="0" applyNumberFormat="1" applyFont="1" applyFill="1"/>
    <xf numFmtId="0" fontId="7" fillId="0" borderId="0" xfId="0" applyFont="1" applyFill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165" fontId="7" fillId="0" borderId="0" xfId="0" applyNumberFormat="1" applyFont="1" applyFill="1"/>
    <xf numFmtId="165" fontId="2" fillId="0" borderId="2" xfId="0" applyNumberFormat="1" applyFont="1" applyFill="1" applyBorder="1"/>
    <xf numFmtId="165" fontId="2" fillId="0" borderId="1" xfId="0" applyNumberFormat="1" applyFont="1" applyFill="1" applyBorder="1"/>
    <xf numFmtId="164" fontId="7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workbookViewId="0">
      <selection sqref="A1:XFD1048576"/>
    </sheetView>
  </sheetViews>
  <sheetFormatPr defaultColWidth="8.85546875" defaultRowHeight="11.25" x14ac:dyDescent="0.2"/>
  <cols>
    <col min="1" max="1" width="5.28515625" style="42" customWidth="1"/>
    <col min="2" max="2" width="23.28515625" style="42" bestFit="1" customWidth="1"/>
    <col min="3" max="3" width="9.5703125" style="42" bestFit="1" customWidth="1"/>
    <col min="4" max="4" width="12.85546875" style="42" bestFit="1" customWidth="1"/>
    <col min="5" max="5" width="11.5703125" style="42" bestFit="1" customWidth="1"/>
    <col min="6" max="6" width="17.28515625" style="42" bestFit="1" customWidth="1"/>
    <col min="7" max="7" width="9.85546875" style="42" bestFit="1" customWidth="1"/>
    <col min="8" max="9" width="11.5703125" style="42" bestFit="1" customWidth="1"/>
    <col min="10" max="10" width="0.85546875" style="42" customWidth="1"/>
    <col min="11" max="11" width="11.85546875" style="42" bestFit="1" customWidth="1"/>
    <col min="12" max="12" width="8.5703125" style="42" bestFit="1" customWidth="1"/>
    <col min="13" max="13" width="10.7109375" style="42" bestFit="1" customWidth="1"/>
    <col min="14" max="14" width="11.28515625" style="42" bestFit="1" customWidth="1"/>
    <col min="15" max="15" width="13.42578125" style="42" bestFit="1" customWidth="1"/>
    <col min="16" max="16384" width="8.85546875" style="42"/>
  </cols>
  <sheetData>
    <row r="1" spans="1:15" x14ac:dyDescent="0.2">
      <c r="A1" s="22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8"/>
    </row>
    <row r="2" spans="1:15" x14ac:dyDescent="0.2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8"/>
    </row>
    <row r="3" spans="1:15" x14ac:dyDescent="0.2">
      <c r="A3" s="22" t="s">
        <v>34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8"/>
    </row>
    <row r="4" spans="1:15" x14ac:dyDescent="0.2">
      <c r="A4" s="22" t="s">
        <v>33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8"/>
    </row>
    <row r="5" spans="1:15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8"/>
    </row>
    <row r="6" spans="1:1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x14ac:dyDescent="0.2">
      <c r="A7" s="6"/>
      <c r="B7" s="7"/>
      <c r="C7" s="7"/>
      <c r="D7" s="7"/>
      <c r="E7" s="7"/>
      <c r="F7" s="7"/>
      <c r="G7" s="7"/>
      <c r="H7" s="7"/>
      <c r="J7" s="7"/>
      <c r="K7" s="7"/>
      <c r="L7" s="7"/>
      <c r="M7" s="7"/>
      <c r="N7" s="7"/>
      <c r="O7" s="7"/>
    </row>
    <row r="8" spans="1:15" ht="15" customHeight="1" x14ac:dyDescent="0.2">
      <c r="A8" s="5" t="s">
        <v>32</v>
      </c>
      <c r="B8" s="7"/>
      <c r="C8" s="7"/>
      <c r="D8" s="7" t="s">
        <v>31</v>
      </c>
      <c r="E8" s="7" t="s">
        <v>29</v>
      </c>
      <c r="F8" s="7" t="s">
        <v>29</v>
      </c>
      <c r="G8" s="7" t="s">
        <v>30</v>
      </c>
      <c r="H8" s="7" t="s">
        <v>29</v>
      </c>
      <c r="I8" s="7" t="s">
        <v>29</v>
      </c>
      <c r="J8" s="7"/>
      <c r="K8" s="7" t="s">
        <v>29</v>
      </c>
      <c r="L8" s="7" t="s">
        <v>28</v>
      </c>
      <c r="M8" s="7" t="s">
        <v>28</v>
      </c>
      <c r="N8" s="7"/>
      <c r="O8" s="7"/>
    </row>
    <row r="9" spans="1:15" ht="15" customHeight="1" x14ac:dyDescent="0.2">
      <c r="A9" s="4" t="s">
        <v>27</v>
      </c>
      <c r="B9" s="25"/>
      <c r="C9" s="3" t="s">
        <v>26</v>
      </c>
      <c r="D9" s="1">
        <v>7</v>
      </c>
      <c r="E9" s="1" t="s">
        <v>25</v>
      </c>
      <c r="F9" s="1" t="s">
        <v>24</v>
      </c>
      <c r="G9" s="1" t="s">
        <v>23</v>
      </c>
      <c r="H9" s="1" t="s">
        <v>22</v>
      </c>
      <c r="I9" s="1" t="s">
        <v>21</v>
      </c>
      <c r="J9" s="2"/>
      <c r="K9" s="1" t="s">
        <v>20</v>
      </c>
      <c r="L9" s="1">
        <v>35</v>
      </c>
      <c r="M9" s="1">
        <v>43</v>
      </c>
    </row>
    <row r="10" spans="1:15" x14ac:dyDescent="0.2">
      <c r="A10" s="15"/>
      <c r="B10" s="16" t="s">
        <v>19</v>
      </c>
      <c r="C10" s="16" t="s">
        <v>18</v>
      </c>
      <c r="D10" s="16" t="s">
        <v>17</v>
      </c>
      <c r="E10" s="16" t="s">
        <v>16</v>
      </c>
      <c r="F10" s="16" t="s">
        <v>15</v>
      </c>
      <c r="G10" s="16" t="s">
        <v>14</v>
      </c>
      <c r="H10" s="16" t="s">
        <v>13</v>
      </c>
      <c r="I10" s="16" t="s">
        <v>12</v>
      </c>
      <c r="J10" s="43"/>
      <c r="K10" s="16" t="s">
        <v>11</v>
      </c>
      <c r="L10" s="16" t="s">
        <v>10</v>
      </c>
      <c r="M10" s="16" t="s">
        <v>9</v>
      </c>
      <c r="N10" s="16"/>
    </row>
    <row r="11" spans="1:15" x14ac:dyDescent="0.2">
      <c r="A11" s="16">
        <v>1</v>
      </c>
      <c r="B11" s="27" t="s">
        <v>8</v>
      </c>
      <c r="C11" s="16"/>
      <c r="D11" s="16"/>
      <c r="E11" s="16"/>
      <c r="F11" s="16"/>
      <c r="G11" s="16"/>
      <c r="H11" s="16"/>
      <c r="I11" s="16"/>
      <c r="J11" s="43"/>
      <c r="K11" s="16"/>
      <c r="L11" s="16"/>
      <c r="M11" s="16"/>
    </row>
    <row r="12" spans="1:15" x14ac:dyDescent="0.2">
      <c r="A12" s="16">
        <f t="shared" ref="A12:A18" si="0">A11+1</f>
        <v>2</v>
      </c>
      <c r="B12" s="30" t="s">
        <v>7</v>
      </c>
      <c r="C12" s="16" t="s">
        <v>2</v>
      </c>
      <c r="D12" s="14">
        <v>1189992841</v>
      </c>
      <c r="E12" s="14">
        <v>283418943</v>
      </c>
      <c r="F12" s="14">
        <f>SUM(K12:M12)</f>
        <v>298143505</v>
      </c>
      <c r="G12" s="14">
        <v>4365146.9600000009</v>
      </c>
      <c r="H12" s="14">
        <v>169421911</v>
      </c>
      <c r="I12" s="14">
        <v>121867305</v>
      </c>
      <c r="J12" s="44"/>
      <c r="K12" s="14">
        <v>286141949</v>
      </c>
      <c r="L12" s="14">
        <v>298585</v>
      </c>
      <c r="M12" s="14">
        <v>11702971</v>
      </c>
      <c r="N12" s="45"/>
    </row>
    <row r="13" spans="1:15" x14ac:dyDescent="0.2">
      <c r="A13" s="16">
        <f t="shared" si="0"/>
        <v>3</v>
      </c>
      <c r="B13" s="15" t="s">
        <v>6</v>
      </c>
      <c r="C13" s="16" t="s">
        <v>5</v>
      </c>
      <c r="D13" s="46">
        <v>668827337.31816459</v>
      </c>
      <c r="E13" s="46">
        <v>168046637.24556196</v>
      </c>
      <c r="F13" s="46">
        <f>SUM(K13:M13)</f>
        <v>192847153.74700785</v>
      </c>
      <c r="G13" s="46">
        <v>0</v>
      </c>
      <c r="H13" s="46">
        <v>117723816.30924302</v>
      </c>
      <c r="I13" s="46">
        <v>82016963.212715805</v>
      </c>
      <c r="J13" s="44"/>
      <c r="K13" s="46">
        <v>186106101.66190696</v>
      </c>
      <c r="L13" s="46">
        <v>235948.27879128448</v>
      </c>
      <c r="M13" s="46">
        <v>6505103.8063096162</v>
      </c>
      <c r="N13" s="45"/>
    </row>
    <row r="14" spans="1:15" x14ac:dyDescent="0.2">
      <c r="A14" s="16">
        <f t="shared" si="0"/>
        <v>4</v>
      </c>
      <c r="B14" s="30" t="s">
        <v>4</v>
      </c>
      <c r="C14" s="16" t="str">
        <f>"("&amp;A12&amp;") - ("&amp;A$13&amp;")"</f>
        <v>(2) - (3)</v>
      </c>
      <c r="D14" s="14">
        <f t="shared" ref="D14:I14" si="1">D12-D13</f>
        <v>521165503.68183541</v>
      </c>
      <c r="E14" s="14">
        <f t="shared" si="1"/>
        <v>115372305.75443804</v>
      </c>
      <c r="F14" s="14">
        <f t="shared" si="1"/>
        <v>105296351.25299215</v>
      </c>
      <c r="G14" s="14">
        <f t="shared" si="1"/>
        <v>4365146.9600000009</v>
      </c>
      <c r="H14" s="14">
        <f t="shared" si="1"/>
        <v>51698094.690756977</v>
      </c>
      <c r="I14" s="14">
        <f t="shared" si="1"/>
        <v>39850341.787284195</v>
      </c>
      <c r="J14" s="44"/>
      <c r="K14" s="14">
        <f>K12-K13</f>
        <v>100035847.33809304</v>
      </c>
      <c r="L14" s="14">
        <f>L12-L13</f>
        <v>62636.72120871552</v>
      </c>
      <c r="M14" s="14">
        <f>M12-M13</f>
        <v>5197867.1936903838</v>
      </c>
    </row>
    <row r="15" spans="1:15" x14ac:dyDescent="0.2">
      <c r="A15" s="16">
        <f t="shared" si="0"/>
        <v>5</v>
      </c>
      <c r="B15" s="30"/>
      <c r="C15" s="18"/>
      <c r="D15" s="14"/>
      <c r="E15" s="14"/>
      <c r="F15" s="14"/>
      <c r="G15" s="14"/>
      <c r="H15" s="14"/>
      <c r="I15" s="14"/>
      <c r="J15" s="44"/>
      <c r="K15" s="14"/>
      <c r="L15" s="14"/>
      <c r="M15" s="14"/>
    </row>
    <row r="16" spans="1:15" x14ac:dyDescent="0.2">
      <c r="A16" s="16">
        <f t="shared" si="0"/>
        <v>6</v>
      </c>
      <c r="B16" s="15" t="s">
        <v>3</v>
      </c>
      <c r="C16" s="16" t="s">
        <v>2</v>
      </c>
      <c r="D16" s="14">
        <v>92631640</v>
      </c>
      <c r="E16" s="14">
        <v>24109050</v>
      </c>
      <c r="F16" s="14">
        <f>SUM(K16:M16)</f>
        <v>6045532</v>
      </c>
      <c r="G16" s="14">
        <v>306800</v>
      </c>
      <c r="H16" s="14">
        <v>1161738</v>
      </c>
      <c r="I16" s="14">
        <v>2197292</v>
      </c>
      <c r="J16" s="44"/>
      <c r="K16" s="14">
        <v>5338124</v>
      </c>
      <c r="L16" s="14">
        <v>14422</v>
      </c>
      <c r="M16" s="14">
        <v>692986</v>
      </c>
    </row>
    <row r="17" spans="1:13" x14ac:dyDescent="0.2">
      <c r="A17" s="16">
        <f t="shared" si="0"/>
        <v>7</v>
      </c>
      <c r="B17" s="15"/>
      <c r="C17" s="18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ht="12" thickBot="1" x14ac:dyDescent="0.25">
      <c r="A18" s="16">
        <f t="shared" si="0"/>
        <v>8</v>
      </c>
      <c r="B18" s="15" t="s">
        <v>1</v>
      </c>
      <c r="C18" s="16" t="str">
        <f>"("&amp;A14&amp;") - ("&amp;A16&amp;")"</f>
        <v>(4) - (6)</v>
      </c>
      <c r="D18" s="47">
        <f t="shared" ref="D18:I18" si="2">D14-D16</f>
        <v>428533863.68183541</v>
      </c>
      <c r="E18" s="47">
        <f t="shared" si="2"/>
        <v>91263255.754438043</v>
      </c>
      <c r="F18" s="47">
        <f t="shared" si="2"/>
        <v>99250819.252992153</v>
      </c>
      <c r="G18" s="47">
        <f t="shared" si="2"/>
        <v>4058346.9600000009</v>
      </c>
      <c r="H18" s="47">
        <f t="shared" si="2"/>
        <v>50536356.690756977</v>
      </c>
      <c r="I18" s="47">
        <f t="shared" si="2"/>
        <v>37653049.787284195</v>
      </c>
      <c r="J18" s="14"/>
      <c r="K18" s="47">
        <f>K14-K16</f>
        <v>94697723.338093042</v>
      </c>
      <c r="L18" s="47">
        <f>L14-L16</f>
        <v>48214.72120871552</v>
      </c>
      <c r="M18" s="47">
        <f>M14-M16</f>
        <v>4504881.1936903838</v>
      </c>
    </row>
    <row r="19" spans="1:13" ht="12" thickTop="1" x14ac:dyDescent="0.2">
      <c r="B19" s="15"/>
      <c r="D19" s="48"/>
    </row>
    <row r="21" spans="1:13" x14ac:dyDescent="0.2">
      <c r="B21" s="15" t="s">
        <v>0</v>
      </c>
    </row>
  </sheetData>
  <mergeCells count="5">
    <mergeCell ref="A1:M1"/>
    <mergeCell ref="A3:M3"/>
    <mergeCell ref="A4:M4"/>
    <mergeCell ref="A2:M2"/>
    <mergeCell ref="A5:M5"/>
  </mergeCells>
  <printOptions horizontalCentered="1"/>
  <pageMargins left="0.7" right="0.7" top="0.75" bottom="0.75" header="0.3" footer="0.3"/>
  <pageSetup scale="86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sqref="A1:XFD1048576"/>
    </sheetView>
  </sheetViews>
  <sheetFormatPr defaultColWidth="9.140625" defaultRowHeight="11.25" x14ac:dyDescent="0.2"/>
  <cols>
    <col min="1" max="1" width="4.28515625" style="34" bestFit="1" customWidth="1"/>
    <col min="2" max="2" width="46.28515625" style="34" customWidth="1"/>
    <col min="3" max="3" width="11.140625" style="34" bestFit="1" customWidth="1"/>
    <col min="4" max="4" width="11.5703125" style="34" bestFit="1" customWidth="1"/>
    <col min="5" max="5" width="10.7109375" style="34" bestFit="1" customWidth="1"/>
    <col min="6" max="6" width="17.28515625" style="34" bestFit="1" customWidth="1"/>
    <col min="7" max="7" width="9.85546875" style="34" bestFit="1" customWidth="1"/>
    <col min="8" max="9" width="10.7109375" style="34" bestFit="1" customWidth="1"/>
    <col min="10" max="10" width="7.85546875" style="34" bestFit="1" customWidth="1"/>
    <col min="11" max="11" width="14.5703125" style="34" bestFit="1" customWidth="1"/>
    <col min="12" max="12" width="9.140625" style="34"/>
    <col min="13" max="13" width="10.28515625" style="34" bestFit="1" customWidth="1"/>
    <col min="14" max="16384" width="9.140625" style="34"/>
  </cols>
  <sheetData>
    <row r="1" spans="1:20" x14ac:dyDescent="0.2">
      <c r="A1" s="22" t="str">
        <f>'Exh. JAP-11 Page 1'!A1:M1</f>
        <v>Puget Sound Energy</v>
      </c>
      <c r="B1" s="22"/>
      <c r="C1" s="22"/>
      <c r="D1" s="22"/>
      <c r="E1" s="22"/>
      <c r="F1" s="22"/>
      <c r="G1" s="22"/>
      <c r="H1" s="22"/>
      <c r="I1" s="22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2.75" customHeight="1" x14ac:dyDescent="0.2">
      <c r="A2" s="22" t="str">
        <f>'Exh. JAP-11 Page 1'!A2:M2</f>
        <v>2019 General Rate Case (GRC)</v>
      </c>
      <c r="B2" s="22"/>
      <c r="C2" s="22"/>
      <c r="D2" s="22"/>
      <c r="E2" s="22"/>
      <c r="F2" s="22"/>
      <c r="G2" s="22"/>
      <c r="H2" s="22"/>
      <c r="I2" s="22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2.75" customHeight="1" x14ac:dyDescent="0.2">
      <c r="A3" s="22" t="str">
        <f>'Exh. JAP-11 Page 1'!A3:M3</f>
        <v>Electric Decoupling Mechanism (Schedule 142)</v>
      </c>
      <c r="B3" s="22"/>
      <c r="C3" s="22"/>
      <c r="D3" s="22"/>
      <c r="E3" s="22"/>
      <c r="F3" s="22"/>
      <c r="G3" s="22"/>
      <c r="H3" s="22"/>
      <c r="I3" s="22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">
      <c r="A4" s="22" t="s">
        <v>42</v>
      </c>
      <c r="B4" s="22"/>
      <c r="C4" s="22"/>
      <c r="D4" s="22"/>
      <c r="E4" s="22"/>
      <c r="F4" s="22"/>
      <c r="G4" s="22"/>
      <c r="H4" s="22"/>
      <c r="I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">
      <c r="A5" s="22"/>
      <c r="B5" s="22"/>
      <c r="C5" s="22"/>
      <c r="D5" s="22"/>
      <c r="E5" s="22"/>
      <c r="F5" s="22"/>
      <c r="G5" s="22"/>
      <c r="H5" s="22"/>
      <c r="I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x14ac:dyDescent="0.2">
      <c r="A6" s="8"/>
      <c r="B6" s="8"/>
      <c r="C6" s="8"/>
      <c r="D6" s="8"/>
      <c r="E6" s="8"/>
      <c r="F6" s="7"/>
      <c r="G6" s="7"/>
      <c r="H6" s="7"/>
      <c r="I6" s="7"/>
      <c r="J6" s="7"/>
      <c r="K6" s="8"/>
      <c r="L6" s="8"/>
      <c r="M6" s="8"/>
      <c r="N6" s="8"/>
      <c r="O6" s="8"/>
      <c r="P6" s="8"/>
      <c r="Q6" s="8"/>
      <c r="R6" s="8"/>
      <c r="S6" s="8"/>
      <c r="T6" s="8"/>
    </row>
    <row r="8" spans="1:20" ht="12.75" customHeight="1" x14ac:dyDescent="0.2">
      <c r="A8" s="5" t="s">
        <v>32</v>
      </c>
      <c r="D8" s="7" t="s">
        <v>31</v>
      </c>
      <c r="E8" s="7" t="s">
        <v>29</v>
      </c>
      <c r="F8" s="7" t="s">
        <v>29</v>
      </c>
      <c r="G8" s="7" t="s">
        <v>30</v>
      </c>
      <c r="H8" s="7" t="s">
        <v>29</v>
      </c>
      <c r="I8" s="7" t="s">
        <v>29</v>
      </c>
    </row>
    <row r="9" spans="1:20" s="40" customFormat="1" ht="10.15" customHeight="1" x14ac:dyDescent="0.2">
      <c r="A9" s="4" t="s">
        <v>27</v>
      </c>
      <c r="B9" s="38"/>
      <c r="C9" s="3" t="s">
        <v>26</v>
      </c>
      <c r="D9" s="1">
        <v>7</v>
      </c>
      <c r="E9" s="1" t="s">
        <v>25</v>
      </c>
      <c r="F9" s="1" t="s">
        <v>24</v>
      </c>
      <c r="G9" s="1" t="s">
        <v>23</v>
      </c>
      <c r="H9" s="1" t="s">
        <v>22</v>
      </c>
      <c r="I9" s="1" t="s">
        <v>21</v>
      </c>
    </row>
    <row r="10" spans="1:20" x14ac:dyDescent="0.2">
      <c r="A10" s="15"/>
      <c r="B10" s="16" t="s">
        <v>19</v>
      </c>
      <c r="C10" s="16" t="s">
        <v>18</v>
      </c>
      <c r="D10" s="16" t="s">
        <v>17</v>
      </c>
      <c r="E10" s="16" t="s">
        <v>16</v>
      </c>
      <c r="F10" s="16" t="s">
        <v>41</v>
      </c>
      <c r="G10" s="16" t="s">
        <v>14</v>
      </c>
      <c r="H10" s="16" t="s">
        <v>13</v>
      </c>
      <c r="I10" s="16" t="s">
        <v>12</v>
      </c>
    </row>
    <row r="11" spans="1:20" x14ac:dyDescent="0.2">
      <c r="A11" s="16"/>
      <c r="B11" s="27"/>
      <c r="C11" s="16"/>
      <c r="D11" s="16"/>
      <c r="E11" s="16"/>
      <c r="F11" s="16"/>
      <c r="G11" s="16"/>
      <c r="H11" s="16"/>
      <c r="I11" s="16"/>
    </row>
    <row r="12" spans="1:20" x14ac:dyDescent="0.2">
      <c r="A12" s="16">
        <v>1</v>
      </c>
      <c r="B12" s="15" t="s">
        <v>40</v>
      </c>
      <c r="C12" s="18" t="s">
        <v>39</v>
      </c>
      <c r="D12" s="14">
        <f>'Exh. JAP-11 Page 1'!$D$18</f>
        <v>428533863.68183541</v>
      </c>
      <c r="E12" s="14">
        <f>'Exh. JAP-11 Page 1'!$E$18</f>
        <v>91263255.754438043</v>
      </c>
      <c r="F12" s="14">
        <f>'Exh. JAP-11 Page 1'!$F$18</f>
        <v>99250819.252992153</v>
      </c>
      <c r="G12" s="14">
        <f>'Exh. JAP-11 Page 1'!G18</f>
        <v>4058346.9600000009</v>
      </c>
      <c r="H12" s="14">
        <f>'Exh. JAP-11 Page 1'!$H$18</f>
        <v>50536356.690756977</v>
      </c>
      <c r="I12" s="14">
        <f>'Exh. JAP-11 Page 1'!$I$18</f>
        <v>37653049.787284195</v>
      </c>
      <c r="J12" s="35"/>
      <c r="K12" s="14"/>
    </row>
    <row r="13" spans="1:20" x14ac:dyDescent="0.2">
      <c r="A13" s="16">
        <f>A12+1</f>
        <v>2</v>
      </c>
      <c r="B13" s="15"/>
      <c r="C13" s="15"/>
      <c r="D13" s="15"/>
      <c r="E13" s="15"/>
      <c r="F13" s="15"/>
      <c r="G13" s="15"/>
      <c r="H13" s="15"/>
      <c r="I13" s="15"/>
    </row>
    <row r="14" spans="1:20" x14ac:dyDescent="0.2">
      <c r="A14" s="16">
        <f>A13+1</f>
        <v>3</v>
      </c>
      <c r="B14" s="15" t="s">
        <v>38</v>
      </c>
      <c r="C14" s="18" t="s">
        <v>5</v>
      </c>
      <c r="D14" s="29">
        <v>1010572</v>
      </c>
      <c r="E14" s="29">
        <v>121598</v>
      </c>
      <c r="F14" s="29">
        <v>8321</v>
      </c>
      <c r="G14" s="29">
        <v>94</v>
      </c>
      <c r="H14" s="29">
        <v>841</v>
      </c>
      <c r="I14" s="29">
        <v>487</v>
      </c>
      <c r="J14" s="41"/>
    </row>
    <row r="15" spans="1:20" x14ac:dyDescent="0.2">
      <c r="A15" s="16">
        <f>A14+1</f>
        <v>4</v>
      </c>
      <c r="B15" s="15"/>
      <c r="C15" s="15"/>
      <c r="D15" s="29"/>
      <c r="E15" s="29"/>
      <c r="F15" s="29"/>
      <c r="G15" s="29"/>
      <c r="H15" s="29"/>
      <c r="I15" s="29"/>
    </row>
    <row r="16" spans="1:20" x14ac:dyDescent="0.2">
      <c r="A16" s="16">
        <f>A15+1</f>
        <v>5</v>
      </c>
      <c r="B16" s="15" t="s">
        <v>37</v>
      </c>
      <c r="C16" s="16" t="str">
        <f>"("&amp;A12&amp;") / ("&amp;A14&amp;")"</f>
        <v>(1) / (3)</v>
      </c>
      <c r="D16" s="36">
        <f t="shared" ref="D16:I16" si="0">ROUND(D12/D14,2)</f>
        <v>424.05</v>
      </c>
      <c r="E16" s="36">
        <f t="shared" si="0"/>
        <v>750.53</v>
      </c>
      <c r="F16" s="36">
        <f t="shared" si="0"/>
        <v>11927.75</v>
      </c>
      <c r="G16" s="36">
        <f t="shared" si="0"/>
        <v>43173.9</v>
      </c>
      <c r="H16" s="36">
        <f t="shared" si="0"/>
        <v>60090.79</v>
      </c>
      <c r="I16" s="36">
        <f t="shared" si="0"/>
        <v>77316.320000000007</v>
      </c>
    </row>
    <row r="19" spans="2:2" x14ac:dyDescent="0.2">
      <c r="B19" s="15" t="s">
        <v>0</v>
      </c>
    </row>
  </sheetData>
  <mergeCells count="5"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92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Normal="100" workbookViewId="0">
      <selection sqref="A1:XFD1048576"/>
    </sheetView>
  </sheetViews>
  <sheetFormatPr defaultColWidth="9.140625" defaultRowHeight="11.25" x14ac:dyDescent="0.2"/>
  <cols>
    <col min="1" max="1" width="4.42578125" style="34" bestFit="1" customWidth="1"/>
    <col min="2" max="2" width="38.5703125" style="34" customWidth="1"/>
    <col min="3" max="3" width="10.42578125" style="34" bestFit="1" customWidth="1"/>
    <col min="4" max="6" width="17.7109375" style="34" customWidth="1"/>
    <col min="7" max="7" width="15.42578125" style="34" customWidth="1"/>
    <col min="8" max="8" width="10.28515625" style="34" bestFit="1" customWidth="1"/>
    <col min="9" max="16384" width="9.140625" style="34"/>
  </cols>
  <sheetData>
    <row r="1" spans="1:15" x14ac:dyDescent="0.2">
      <c r="A1" s="22" t="str">
        <f>'Exh. JAP-11 Page 1'!A1:M1</f>
        <v>Puget Sound Energy</v>
      </c>
      <c r="B1" s="22"/>
      <c r="C1" s="22"/>
      <c r="D1" s="22"/>
      <c r="E1" s="22"/>
      <c r="F1" s="22"/>
      <c r="G1" s="8"/>
      <c r="H1" s="8"/>
      <c r="I1" s="8"/>
      <c r="J1" s="8"/>
      <c r="K1" s="8"/>
      <c r="L1" s="8"/>
      <c r="M1" s="8"/>
      <c r="N1" s="8"/>
      <c r="O1" s="8"/>
    </row>
    <row r="2" spans="1:15" ht="12.75" customHeight="1" x14ac:dyDescent="0.2">
      <c r="A2" s="22" t="str">
        <f>'Exh. JAP-11 Page 1'!A2:M2</f>
        <v>2019 General Rate Case (GRC)</v>
      </c>
      <c r="B2" s="22"/>
      <c r="C2" s="22"/>
      <c r="D2" s="22"/>
      <c r="E2" s="22"/>
      <c r="F2" s="22"/>
      <c r="G2" s="8"/>
      <c r="H2" s="8"/>
      <c r="I2" s="8"/>
      <c r="J2" s="8"/>
      <c r="K2" s="8"/>
      <c r="L2" s="8"/>
      <c r="M2" s="8"/>
      <c r="N2" s="8"/>
      <c r="O2" s="8"/>
    </row>
    <row r="3" spans="1:15" ht="12.75" customHeight="1" x14ac:dyDescent="0.2">
      <c r="A3" s="22" t="str">
        <f>'Exh. JAP-11 Page 1'!A3:M3</f>
        <v>Electric Decoupling Mechanism (Schedule 142)</v>
      </c>
      <c r="B3" s="22"/>
      <c r="C3" s="22"/>
      <c r="D3" s="22"/>
      <c r="E3" s="22"/>
      <c r="F3" s="22"/>
      <c r="G3" s="8"/>
      <c r="H3" s="8"/>
      <c r="I3" s="8"/>
      <c r="J3" s="8"/>
      <c r="K3" s="8"/>
      <c r="L3" s="8"/>
      <c r="M3" s="8"/>
      <c r="N3" s="8"/>
      <c r="O3" s="8"/>
    </row>
    <row r="4" spans="1:15" x14ac:dyDescent="0.2">
      <c r="A4" s="22" t="s">
        <v>45</v>
      </c>
      <c r="B4" s="22"/>
      <c r="C4" s="22"/>
      <c r="D4" s="22"/>
      <c r="E4" s="22"/>
      <c r="F4" s="22"/>
      <c r="G4" s="8"/>
      <c r="H4" s="8"/>
      <c r="I4" s="8"/>
      <c r="J4" s="8"/>
      <c r="K4" s="8"/>
      <c r="L4" s="8"/>
      <c r="M4" s="8"/>
      <c r="N4" s="8"/>
      <c r="O4" s="8"/>
    </row>
    <row r="5" spans="1:15" x14ac:dyDescent="0.2">
      <c r="A5" s="22"/>
      <c r="B5" s="22"/>
      <c r="C5" s="22"/>
      <c r="D5" s="22"/>
      <c r="E5" s="22"/>
      <c r="F5" s="22"/>
      <c r="G5" s="8"/>
      <c r="H5" s="8"/>
      <c r="I5" s="8"/>
      <c r="J5" s="8"/>
      <c r="K5" s="8"/>
      <c r="L5" s="8"/>
      <c r="M5" s="8"/>
      <c r="N5" s="8"/>
      <c r="O5" s="8"/>
    </row>
    <row r="6" spans="1:15" x14ac:dyDescent="0.2">
      <c r="A6" s="8"/>
      <c r="B6" s="8"/>
      <c r="C6" s="8"/>
      <c r="D6" s="8"/>
      <c r="E6" s="8"/>
      <c r="F6" s="7"/>
      <c r="G6" s="8"/>
      <c r="H6" s="8"/>
      <c r="I6" s="8"/>
      <c r="J6" s="8"/>
      <c r="K6" s="8"/>
      <c r="L6" s="8"/>
      <c r="M6" s="8"/>
      <c r="N6" s="8"/>
      <c r="O6" s="8"/>
    </row>
    <row r="8" spans="1:15" ht="12.75" customHeight="1" x14ac:dyDescent="0.2">
      <c r="A8" s="5" t="s">
        <v>32</v>
      </c>
      <c r="D8" s="7" t="s">
        <v>31</v>
      </c>
      <c r="E8" s="7" t="s">
        <v>29</v>
      </c>
      <c r="F8" s="7" t="s">
        <v>29</v>
      </c>
      <c r="G8" s="7" t="s">
        <v>30</v>
      </c>
    </row>
    <row r="9" spans="1:15" ht="10.15" customHeight="1" x14ac:dyDescent="0.2">
      <c r="A9" s="4" t="s">
        <v>27</v>
      </c>
      <c r="B9" s="38"/>
      <c r="C9" s="3" t="s">
        <v>26</v>
      </c>
      <c r="D9" s="1">
        <v>7</v>
      </c>
      <c r="E9" s="1" t="s">
        <v>25</v>
      </c>
      <c r="F9" s="1" t="s">
        <v>24</v>
      </c>
      <c r="G9" s="1" t="s">
        <v>23</v>
      </c>
    </row>
    <row r="10" spans="1:15" x14ac:dyDescent="0.2">
      <c r="A10" s="15"/>
      <c r="B10" s="16" t="s">
        <v>19</v>
      </c>
      <c r="C10" s="16" t="s">
        <v>18</v>
      </c>
      <c r="D10" s="16" t="s">
        <v>17</v>
      </c>
      <c r="E10" s="16" t="s">
        <v>16</v>
      </c>
      <c r="F10" s="16" t="s">
        <v>41</v>
      </c>
      <c r="G10" s="16" t="s">
        <v>14</v>
      </c>
    </row>
    <row r="11" spans="1:15" x14ac:dyDescent="0.2">
      <c r="A11" s="16"/>
      <c r="B11" s="27"/>
      <c r="C11" s="16"/>
      <c r="D11" s="16"/>
      <c r="E11" s="16"/>
      <c r="F11" s="16"/>
      <c r="G11" s="16"/>
    </row>
    <row r="12" spans="1:15" x14ac:dyDescent="0.2">
      <c r="A12" s="16">
        <v>1</v>
      </c>
      <c r="B12" s="15" t="s">
        <v>40</v>
      </c>
      <c r="C12" s="18" t="s">
        <v>39</v>
      </c>
      <c r="D12" s="14">
        <f>'Exh. JAP-11 Page 1'!$D$18</f>
        <v>428533863.68183541</v>
      </c>
      <c r="E12" s="14">
        <f>'Exh. JAP-11 Page 1'!$E$18</f>
        <v>91263255.754438043</v>
      </c>
      <c r="F12" s="14">
        <f>'Exh. JAP-11 Page 1'!$F$18</f>
        <v>99250819.252992153</v>
      </c>
      <c r="G12" s="14">
        <f>'Exh. JAP-11 Page 1'!$G$18</f>
        <v>4058346.9600000009</v>
      </c>
    </row>
    <row r="13" spans="1:15" x14ac:dyDescent="0.2">
      <c r="A13" s="16">
        <f>A12+1</f>
        <v>2</v>
      </c>
      <c r="B13" s="15"/>
      <c r="C13" s="15"/>
      <c r="D13" s="15"/>
      <c r="E13" s="15"/>
      <c r="F13" s="15"/>
      <c r="G13" s="15"/>
    </row>
    <row r="14" spans="1:15" x14ac:dyDescent="0.2">
      <c r="A14" s="16">
        <f>A13+1</f>
        <v>3</v>
      </c>
      <c r="B14" s="15" t="s">
        <v>44</v>
      </c>
      <c r="C14" s="16" t="s">
        <v>2</v>
      </c>
      <c r="D14" s="29">
        <v>10623030235.689331</v>
      </c>
      <c r="E14" s="29">
        <v>2700129196.7702866</v>
      </c>
      <c r="F14" s="29">
        <v>3133118060.6809115</v>
      </c>
      <c r="G14" s="29">
        <v>336220536</v>
      </c>
    </row>
    <row r="15" spans="1:15" x14ac:dyDescent="0.2">
      <c r="A15" s="16">
        <f>A14+1</f>
        <v>4</v>
      </c>
      <c r="B15" s="15"/>
      <c r="C15" s="15"/>
      <c r="D15" s="29"/>
      <c r="E15" s="29"/>
      <c r="F15" s="29"/>
      <c r="G15" s="29"/>
    </row>
    <row r="16" spans="1:15" x14ac:dyDescent="0.2">
      <c r="A16" s="16">
        <f>A15+1</f>
        <v>5</v>
      </c>
      <c r="B16" s="15" t="s">
        <v>43</v>
      </c>
      <c r="C16" s="16" t="str">
        <f>"("&amp;A12&amp;") / ("&amp;A14&amp;")"</f>
        <v>(1) / (3)</v>
      </c>
      <c r="D16" s="39">
        <f>ROUND(D12/D14,6)</f>
        <v>4.0340000000000001E-2</v>
      </c>
      <c r="E16" s="39">
        <f>ROUND(E12/E14,6)</f>
        <v>3.3799999999999997E-2</v>
      </c>
      <c r="F16" s="39">
        <f>ROUND(F12/F14,6)</f>
        <v>3.1677999999999998E-2</v>
      </c>
      <c r="G16" s="39">
        <f>ROUND(G12/G14,6)</f>
        <v>1.2070000000000001E-2</v>
      </c>
    </row>
    <row r="19" spans="2:2" x14ac:dyDescent="0.2">
      <c r="B19" s="15" t="s">
        <v>0</v>
      </c>
    </row>
  </sheetData>
  <mergeCells count="5">
    <mergeCell ref="A1:F1"/>
    <mergeCell ref="A3:F3"/>
    <mergeCell ref="A4:F4"/>
    <mergeCell ref="A2:F2"/>
    <mergeCell ref="A5:F5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zoomScaleNormal="100" workbookViewId="0">
      <selection sqref="A1:XFD1048576"/>
    </sheetView>
  </sheetViews>
  <sheetFormatPr defaultColWidth="9.140625" defaultRowHeight="11.25" x14ac:dyDescent="0.2"/>
  <cols>
    <col min="1" max="1" width="4.7109375" style="34" bestFit="1" customWidth="1"/>
    <col min="2" max="2" width="32.7109375" style="34" customWidth="1"/>
    <col min="3" max="3" width="19.85546875" style="34" customWidth="1"/>
    <col min="4" max="7" width="11.7109375" style="34" customWidth="1"/>
    <col min="8" max="9" width="9.140625" style="34" customWidth="1"/>
    <col min="10" max="10" width="9.140625" style="34"/>
    <col min="11" max="11" width="10.28515625" style="34" bestFit="1" customWidth="1"/>
    <col min="12" max="16384" width="9.140625" style="34"/>
  </cols>
  <sheetData>
    <row r="1" spans="1:18" x14ac:dyDescent="0.2">
      <c r="A1" s="22" t="str">
        <f>'Exh. JAP-11 Page 1'!A1:M1</f>
        <v>Puget Sound Energy</v>
      </c>
      <c r="B1" s="22"/>
      <c r="C1" s="22"/>
      <c r="D1" s="22"/>
      <c r="E1" s="22"/>
      <c r="F1" s="22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2.75" customHeight="1" x14ac:dyDescent="0.2">
      <c r="A2" s="22" t="str">
        <f>'Exh. JAP-11 Page 1'!A2:M2</f>
        <v>2019 General Rate Case (GRC)</v>
      </c>
      <c r="B2" s="22"/>
      <c r="C2" s="22"/>
      <c r="D2" s="22"/>
      <c r="E2" s="22"/>
      <c r="F2" s="22"/>
      <c r="G2" s="22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12.75" customHeight="1" x14ac:dyDescent="0.2">
      <c r="A3" s="22" t="str">
        <f>'Exh. JAP-11 Page 1'!A3:M3</f>
        <v>Electric Decoupling Mechanism (Schedule 142)</v>
      </c>
      <c r="B3" s="22"/>
      <c r="C3" s="22"/>
      <c r="D3" s="22"/>
      <c r="E3" s="22"/>
      <c r="F3" s="22"/>
      <c r="G3" s="22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">
      <c r="A4" s="22" t="s">
        <v>54</v>
      </c>
      <c r="B4" s="22"/>
      <c r="C4" s="22"/>
      <c r="D4" s="22"/>
      <c r="E4" s="22"/>
      <c r="F4" s="22"/>
      <c r="G4" s="22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x14ac:dyDescent="0.2">
      <c r="A5" s="22"/>
      <c r="B5" s="22"/>
      <c r="C5" s="22"/>
      <c r="D5" s="22"/>
      <c r="E5" s="22"/>
      <c r="F5" s="22"/>
      <c r="G5" s="22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x14ac:dyDescent="0.2">
      <c r="A6" s="8"/>
      <c r="B6" s="8"/>
      <c r="C6" s="8"/>
      <c r="D6" s="7"/>
      <c r="E6" s="7"/>
      <c r="F6" s="7"/>
      <c r="G6" s="7"/>
      <c r="H6" s="7"/>
      <c r="I6" s="8"/>
      <c r="J6" s="8"/>
      <c r="K6" s="8"/>
      <c r="L6" s="8"/>
      <c r="M6" s="8"/>
      <c r="N6" s="8"/>
      <c r="O6" s="8"/>
      <c r="P6" s="8"/>
      <c r="Q6" s="8"/>
      <c r="R6" s="8"/>
    </row>
    <row r="8" spans="1:18" ht="12.75" customHeight="1" x14ac:dyDescent="0.2">
      <c r="D8" s="23" t="s">
        <v>53</v>
      </c>
      <c r="E8" s="24"/>
      <c r="F8" s="23" t="s">
        <v>52</v>
      </c>
      <c r="G8" s="24"/>
    </row>
    <row r="9" spans="1:18" ht="12.75" customHeight="1" x14ac:dyDescent="0.2">
      <c r="A9" s="13" t="s">
        <v>32</v>
      </c>
      <c r="D9" s="12" t="s">
        <v>51</v>
      </c>
      <c r="E9" s="11" t="s">
        <v>50</v>
      </c>
      <c r="F9" s="12" t="s">
        <v>51</v>
      </c>
      <c r="G9" s="11" t="s">
        <v>50</v>
      </c>
    </row>
    <row r="10" spans="1:18" ht="12.75" customHeight="1" x14ac:dyDescent="0.2">
      <c r="A10" s="3" t="s">
        <v>27</v>
      </c>
      <c r="B10" s="25"/>
      <c r="C10" s="3" t="s">
        <v>26</v>
      </c>
      <c r="D10" s="10" t="s">
        <v>49</v>
      </c>
      <c r="E10" s="9" t="s">
        <v>48</v>
      </c>
      <c r="F10" s="10" t="s">
        <v>49</v>
      </c>
      <c r="G10" s="9" t="s">
        <v>48</v>
      </c>
    </row>
    <row r="11" spans="1:18" x14ac:dyDescent="0.2">
      <c r="A11" s="15"/>
      <c r="B11" s="16" t="s">
        <v>19</v>
      </c>
      <c r="C11" s="16" t="s">
        <v>18</v>
      </c>
      <c r="D11" s="16" t="s">
        <v>17</v>
      </c>
      <c r="E11" s="16" t="s">
        <v>16</v>
      </c>
      <c r="F11" s="16" t="s">
        <v>41</v>
      </c>
      <c r="G11" s="16" t="s">
        <v>14</v>
      </c>
    </row>
    <row r="12" spans="1:18" x14ac:dyDescent="0.2">
      <c r="A12" s="16"/>
      <c r="B12" s="27"/>
      <c r="C12" s="16"/>
      <c r="D12" s="16"/>
      <c r="E12" s="16"/>
      <c r="F12" s="16"/>
      <c r="G12" s="16"/>
    </row>
    <row r="13" spans="1:18" x14ac:dyDescent="0.2">
      <c r="A13" s="16">
        <v>1</v>
      </c>
      <c r="B13" s="15" t="s">
        <v>40</v>
      </c>
      <c r="C13" s="18" t="s">
        <v>39</v>
      </c>
      <c r="D13" s="14">
        <v>29324767.917330418</v>
      </c>
      <c r="E13" s="14">
        <v>21211588.773426555</v>
      </c>
      <c r="F13" s="14">
        <v>22347568.479775831</v>
      </c>
      <c r="G13" s="14">
        <v>15305481.307508364</v>
      </c>
      <c r="H13" s="35"/>
      <c r="I13" s="14"/>
    </row>
    <row r="14" spans="1:18" x14ac:dyDescent="0.2">
      <c r="A14" s="16">
        <v>2</v>
      </c>
      <c r="B14" s="15"/>
      <c r="C14" s="15"/>
      <c r="D14" s="15"/>
      <c r="E14" s="15"/>
      <c r="F14" s="15"/>
      <c r="G14" s="15"/>
      <c r="H14" s="35"/>
    </row>
    <row r="15" spans="1:18" x14ac:dyDescent="0.2">
      <c r="A15" s="16">
        <v>3</v>
      </c>
      <c r="B15" s="15" t="s">
        <v>47</v>
      </c>
      <c r="C15" s="16" t="s">
        <v>2</v>
      </c>
      <c r="D15" s="29">
        <v>2289533</v>
      </c>
      <c r="E15" s="29">
        <v>2485131</v>
      </c>
      <c r="F15" s="29">
        <v>1708564</v>
      </c>
      <c r="G15" s="29">
        <v>1755251</v>
      </c>
    </row>
    <row r="16" spans="1:18" x14ac:dyDescent="0.2">
      <c r="A16" s="16">
        <v>4</v>
      </c>
      <c r="B16" s="15"/>
      <c r="C16" s="15"/>
      <c r="D16" s="29"/>
      <c r="E16" s="29"/>
      <c r="F16" s="29"/>
      <c r="G16" s="29"/>
    </row>
    <row r="17" spans="1:8" x14ac:dyDescent="0.2">
      <c r="A17" s="16">
        <v>5</v>
      </c>
      <c r="B17" s="15" t="s">
        <v>46</v>
      </c>
      <c r="C17" s="16" t="str">
        <f>"("&amp;A13&amp;") / ("&amp;A15&amp;")"</f>
        <v>(1) / (3)</v>
      </c>
      <c r="D17" s="36">
        <f>ROUND(D13/D15,2)</f>
        <v>12.81</v>
      </c>
      <c r="E17" s="36">
        <f>ROUND(E13/E15,2)</f>
        <v>8.5399999999999991</v>
      </c>
      <c r="F17" s="36">
        <f>ROUND(F13/F15,2)</f>
        <v>13.08</v>
      </c>
      <c r="G17" s="36">
        <f>ROUND(G13/G15,2)</f>
        <v>8.7200000000000006</v>
      </c>
    </row>
    <row r="18" spans="1:8" x14ac:dyDescent="0.2">
      <c r="D18" s="37"/>
      <c r="E18" s="37"/>
      <c r="F18" s="37"/>
      <c r="G18" s="37"/>
      <c r="H18" s="37"/>
    </row>
    <row r="19" spans="1:8" x14ac:dyDescent="0.2">
      <c r="D19" s="37"/>
      <c r="E19" s="37"/>
      <c r="F19" s="37"/>
      <c r="G19" s="37"/>
      <c r="H19" s="37"/>
    </row>
  </sheetData>
  <mergeCells count="7">
    <mergeCell ref="A1:G1"/>
    <mergeCell ref="A3:G3"/>
    <mergeCell ref="A4:G4"/>
    <mergeCell ref="D8:E8"/>
    <mergeCell ref="F8:G8"/>
    <mergeCell ref="A2:G2"/>
    <mergeCell ref="A5:G5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>
      <pane ySplit="7" topLeftCell="A31" activePane="bottomLeft" state="frozen"/>
      <selection sqref="A1:XFD1048576"/>
      <selection pane="bottomLeft" sqref="A1:XFD1048576"/>
    </sheetView>
  </sheetViews>
  <sheetFormatPr defaultColWidth="9.140625" defaultRowHeight="11.25" x14ac:dyDescent="0.2"/>
  <cols>
    <col min="1" max="1" width="3.42578125" style="15" bestFit="1" customWidth="1"/>
    <col min="2" max="2" width="25" style="15" customWidth="1"/>
    <col min="3" max="3" width="35.5703125" style="15" bestFit="1" customWidth="1"/>
    <col min="4" max="4" width="13.28515625" style="16" bestFit="1" customWidth="1"/>
    <col min="5" max="7" width="12" style="16" bestFit="1" customWidth="1"/>
    <col min="8" max="8" width="10.7109375" style="16" bestFit="1" customWidth="1"/>
    <col min="9" max="14" width="10.7109375" style="15" bestFit="1" customWidth="1"/>
    <col min="15" max="16" width="12" style="15" bestFit="1" customWidth="1"/>
    <col min="17" max="17" width="11.7109375" style="15" bestFit="1" customWidth="1"/>
    <col min="18" max="16384" width="9.140625" style="15"/>
  </cols>
  <sheetData>
    <row r="1" spans="1:17" x14ac:dyDescent="0.2">
      <c r="A1" s="22" t="str">
        <f>'Exh. JAP-11 Page 1'!A1:M1</f>
        <v>Puget Sound Energy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2" t="str">
        <f>'Exh. JAP-11 Page 1'!A2:M2</f>
        <v>2019 General Rate Case (GRC)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">
      <c r="A3" s="22" t="str">
        <f>'Exh. JAP-11 Page 1'!A3:M3</f>
        <v>Electric Decoupling Mechanism (Schedule 142)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">
      <c r="A4" s="22" t="s">
        <v>92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45" x14ac:dyDescent="0.2">
      <c r="A6" s="20" t="s">
        <v>91</v>
      </c>
      <c r="B6" s="20"/>
      <c r="C6" s="25"/>
      <c r="D6" s="20" t="s">
        <v>26</v>
      </c>
      <c r="E6" s="21" t="s">
        <v>90</v>
      </c>
      <c r="F6" s="21" t="s">
        <v>89</v>
      </c>
      <c r="G6" s="21" t="s">
        <v>88</v>
      </c>
      <c r="H6" s="21" t="s">
        <v>87</v>
      </c>
      <c r="I6" s="21" t="s">
        <v>86</v>
      </c>
      <c r="J6" s="21" t="s">
        <v>85</v>
      </c>
      <c r="K6" s="21" t="s">
        <v>84</v>
      </c>
      <c r="L6" s="21" t="s">
        <v>83</v>
      </c>
      <c r="M6" s="21" t="s">
        <v>82</v>
      </c>
      <c r="N6" s="21" t="s">
        <v>81</v>
      </c>
      <c r="O6" s="21" t="s">
        <v>80</v>
      </c>
      <c r="P6" s="21" t="s">
        <v>79</v>
      </c>
      <c r="Q6" s="20" t="s">
        <v>78</v>
      </c>
    </row>
    <row r="7" spans="1:17" x14ac:dyDescent="0.2">
      <c r="C7" s="16" t="s">
        <v>19</v>
      </c>
      <c r="D7" s="16" t="s">
        <v>18</v>
      </c>
      <c r="E7" s="16" t="s">
        <v>17</v>
      </c>
      <c r="F7" s="16" t="s">
        <v>16</v>
      </c>
      <c r="G7" s="16" t="s">
        <v>41</v>
      </c>
      <c r="H7" s="16" t="s">
        <v>14</v>
      </c>
      <c r="I7" s="16" t="s">
        <v>13</v>
      </c>
      <c r="J7" s="16" t="s">
        <v>12</v>
      </c>
      <c r="K7" s="16" t="s">
        <v>11</v>
      </c>
      <c r="L7" s="16" t="s">
        <v>10</v>
      </c>
      <c r="M7" s="16" t="s">
        <v>9</v>
      </c>
      <c r="N7" s="16" t="s">
        <v>77</v>
      </c>
      <c r="O7" s="16" t="s">
        <v>76</v>
      </c>
      <c r="P7" s="16" t="s">
        <v>75</v>
      </c>
      <c r="Q7" s="16" t="s">
        <v>74</v>
      </c>
    </row>
    <row r="8" spans="1:17" x14ac:dyDescent="0.2">
      <c r="A8" s="16"/>
      <c r="B8" s="26" t="s">
        <v>73</v>
      </c>
      <c r="C8" s="27"/>
      <c r="I8" s="16"/>
      <c r="J8" s="16"/>
    </row>
    <row r="9" spans="1:17" x14ac:dyDescent="0.2">
      <c r="A9" s="16">
        <v>1</v>
      </c>
      <c r="B9" s="28" t="s">
        <v>72</v>
      </c>
      <c r="E9" s="15"/>
      <c r="F9" s="15"/>
      <c r="G9" s="15"/>
      <c r="H9" s="15"/>
      <c r="Q9" s="19"/>
    </row>
    <row r="10" spans="1:17" x14ac:dyDescent="0.2">
      <c r="A10" s="16">
        <f t="shared" ref="A10:A56" si="0">A9+1</f>
        <v>2</v>
      </c>
      <c r="B10" s="16"/>
      <c r="C10" s="15" t="s">
        <v>71</v>
      </c>
      <c r="D10" s="16" t="s">
        <v>2</v>
      </c>
      <c r="E10" s="29">
        <v>1217809396.3717051</v>
      </c>
      <c r="F10" s="29">
        <v>1029221052.455801</v>
      </c>
      <c r="G10" s="29">
        <v>1042285607.8058866</v>
      </c>
      <c r="H10" s="29">
        <v>848382820.3486625</v>
      </c>
      <c r="I10" s="29">
        <v>682087265.04118538</v>
      </c>
      <c r="J10" s="29">
        <v>662181951.97669625</v>
      </c>
      <c r="K10" s="29">
        <v>694649291.53142309</v>
      </c>
      <c r="L10" s="29">
        <v>673174372.85823476</v>
      </c>
      <c r="M10" s="29">
        <v>642880803.18132174</v>
      </c>
      <c r="N10" s="29">
        <v>823326861.21608186</v>
      </c>
      <c r="O10" s="29">
        <v>1037566972.4656866</v>
      </c>
      <c r="P10" s="29">
        <v>1269463840.4366477</v>
      </c>
      <c r="Q10" s="19">
        <f>SUM(E10:P10)</f>
        <v>10623030235.689333</v>
      </c>
    </row>
    <row r="11" spans="1:17" x14ac:dyDescent="0.2">
      <c r="A11" s="16">
        <f t="shared" si="0"/>
        <v>3</v>
      </c>
      <c r="B11" s="16"/>
      <c r="C11" s="15" t="s">
        <v>60</v>
      </c>
      <c r="D11" s="18" t="s">
        <v>70</v>
      </c>
      <c r="E11" s="17">
        <f t="shared" ref="E11:P11" si="1">E10/$Q10</f>
        <v>0.11463860775622474</v>
      </c>
      <c r="F11" s="17">
        <f t="shared" si="1"/>
        <v>9.6885825383232982E-2</v>
      </c>
      <c r="G11" s="17">
        <f t="shared" si="1"/>
        <v>9.8115658590917323E-2</v>
      </c>
      <c r="H11" s="17">
        <f t="shared" si="1"/>
        <v>7.9862600550492602E-2</v>
      </c>
      <c r="I11" s="17">
        <f t="shared" si="1"/>
        <v>6.4208352034020588E-2</v>
      </c>
      <c r="J11" s="17">
        <f t="shared" si="1"/>
        <v>6.2334563423534016E-2</v>
      </c>
      <c r="K11" s="17">
        <f t="shared" si="1"/>
        <v>6.5390879637870769E-2</v>
      </c>
      <c r="L11" s="17">
        <f t="shared" si="1"/>
        <v>6.3369336048449285E-2</v>
      </c>
      <c r="M11" s="17">
        <f t="shared" si="1"/>
        <v>6.0517647876166938E-2</v>
      </c>
      <c r="N11" s="17">
        <f t="shared" si="1"/>
        <v>7.750395536388642E-2</v>
      </c>
      <c r="O11" s="17">
        <f t="shared" si="1"/>
        <v>9.7671469387318216E-2</v>
      </c>
      <c r="P11" s="17">
        <f t="shared" si="1"/>
        <v>0.11950110394788607</v>
      </c>
      <c r="Q11" s="17">
        <f>SUM(E11:P11)</f>
        <v>0.99999999999999989</v>
      </c>
    </row>
    <row r="12" spans="1:17" x14ac:dyDescent="0.2">
      <c r="A12" s="16">
        <f t="shared" si="0"/>
        <v>4</v>
      </c>
      <c r="B12" s="16"/>
      <c r="E12" s="15"/>
      <c r="F12" s="15"/>
      <c r="G12" s="15"/>
      <c r="H12" s="15"/>
    </row>
    <row r="13" spans="1:17" x14ac:dyDescent="0.2">
      <c r="A13" s="16">
        <f t="shared" si="0"/>
        <v>5</v>
      </c>
      <c r="B13" s="28" t="s">
        <v>69</v>
      </c>
      <c r="D13" s="15"/>
      <c r="E13" s="15"/>
      <c r="F13" s="15"/>
      <c r="G13" s="15"/>
      <c r="H13" s="15"/>
    </row>
    <row r="14" spans="1:17" x14ac:dyDescent="0.2">
      <c r="A14" s="16">
        <f t="shared" si="0"/>
        <v>6</v>
      </c>
      <c r="B14" s="16"/>
      <c r="C14" s="15" t="str">
        <f>C10</f>
        <v xml:space="preserve">Weather-Normalized kWh Sales </v>
      </c>
      <c r="D14" s="16" t="str">
        <f>D10</f>
        <v>Exhibit JAP-6</v>
      </c>
      <c r="E14" s="29">
        <v>268383989.57199278</v>
      </c>
      <c r="F14" s="29">
        <v>227279211.53795847</v>
      </c>
      <c r="G14" s="29">
        <v>244720280.50093108</v>
      </c>
      <c r="H14" s="29">
        <v>211476318.75275233</v>
      </c>
      <c r="I14" s="29">
        <v>208012350.22681922</v>
      </c>
      <c r="J14" s="29">
        <v>200157659.37976211</v>
      </c>
      <c r="K14" s="29">
        <v>218343544.81734061</v>
      </c>
      <c r="L14" s="29">
        <v>219728935.14893684</v>
      </c>
      <c r="M14" s="29">
        <v>196113261.95298892</v>
      </c>
      <c r="N14" s="29">
        <v>215665873.9648062</v>
      </c>
      <c r="O14" s="29">
        <v>236065221.06438547</v>
      </c>
      <c r="P14" s="29">
        <v>254182549.85161248</v>
      </c>
      <c r="Q14" s="19">
        <f>SUM(E14:P14)</f>
        <v>2700129196.7702866</v>
      </c>
    </row>
    <row r="15" spans="1:17" x14ac:dyDescent="0.2">
      <c r="A15" s="16">
        <f t="shared" si="0"/>
        <v>7</v>
      </c>
      <c r="B15" s="16"/>
      <c r="C15" s="15" t="s">
        <v>60</v>
      </c>
      <c r="D15" s="18" t="s">
        <v>68</v>
      </c>
      <c r="E15" s="17">
        <f t="shared" ref="E15:P15" si="2">E14/$Q14</f>
        <v>9.9396721420965978E-2</v>
      </c>
      <c r="F15" s="17">
        <f t="shared" si="2"/>
        <v>8.4173457999644846E-2</v>
      </c>
      <c r="G15" s="17">
        <f t="shared" si="2"/>
        <v>9.063280408717074E-2</v>
      </c>
      <c r="H15" s="17">
        <f t="shared" si="2"/>
        <v>7.8320814798679306E-2</v>
      </c>
      <c r="I15" s="17">
        <f t="shared" si="2"/>
        <v>7.7037924879901909E-2</v>
      </c>
      <c r="J15" s="17">
        <f t="shared" si="2"/>
        <v>7.4128919319555994E-2</v>
      </c>
      <c r="K15" s="17">
        <f t="shared" si="2"/>
        <v>8.0864110161287292E-2</v>
      </c>
      <c r="L15" s="17">
        <f t="shared" si="2"/>
        <v>8.1377193140151169E-2</v>
      </c>
      <c r="M15" s="17">
        <f t="shared" si="2"/>
        <v>7.2631066019939516E-2</v>
      </c>
      <c r="N15" s="17">
        <f t="shared" si="2"/>
        <v>7.987242766856166E-2</v>
      </c>
      <c r="O15" s="17">
        <f t="shared" si="2"/>
        <v>8.7427379899728819E-2</v>
      </c>
      <c r="P15" s="17">
        <f t="shared" si="2"/>
        <v>9.4137180604412785E-2</v>
      </c>
      <c r="Q15" s="17">
        <f>SUM(E15:P15)</f>
        <v>0.99999999999999989</v>
      </c>
    </row>
    <row r="16" spans="1:17" x14ac:dyDescent="0.2">
      <c r="A16" s="16">
        <f t="shared" si="0"/>
        <v>8</v>
      </c>
      <c r="B16" s="16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">
      <c r="A17" s="16">
        <f t="shared" si="0"/>
        <v>9</v>
      </c>
      <c r="B17" s="28" t="s">
        <v>67</v>
      </c>
      <c r="E17" s="15"/>
      <c r="F17" s="15"/>
      <c r="G17" s="15"/>
      <c r="H17" s="15"/>
      <c r="Q17" s="19"/>
    </row>
    <row r="18" spans="1:17" x14ac:dyDescent="0.2">
      <c r="A18" s="16">
        <f t="shared" si="0"/>
        <v>10</v>
      </c>
      <c r="B18" s="16"/>
      <c r="C18" s="15" t="str">
        <f>C10</f>
        <v xml:space="preserve">Weather-Normalized kWh Sales </v>
      </c>
      <c r="D18" s="16" t="str">
        <f>D10</f>
        <v>Exhibit JAP-6</v>
      </c>
      <c r="E18" s="29">
        <v>284490231.19315612</v>
      </c>
      <c r="F18" s="29">
        <v>262584491.92486563</v>
      </c>
      <c r="G18" s="29">
        <v>278342863.5656966</v>
      </c>
      <c r="H18" s="29">
        <v>250818189.4840396</v>
      </c>
      <c r="I18" s="29">
        <v>257611898.41416478</v>
      </c>
      <c r="J18" s="29">
        <v>240257964.078789</v>
      </c>
      <c r="K18" s="29">
        <v>269716764.2743544</v>
      </c>
      <c r="L18" s="29">
        <v>257395354.84975731</v>
      </c>
      <c r="M18" s="29">
        <v>233069302.88971385</v>
      </c>
      <c r="N18" s="29">
        <v>254098187.08349001</v>
      </c>
      <c r="O18" s="29">
        <v>260578468.40768361</v>
      </c>
      <c r="P18" s="29">
        <v>284154344.51520026</v>
      </c>
      <c r="Q18" s="19">
        <f>SUM(E18:P18)</f>
        <v>3133118060.6809106</v>
      </c>
    </row>
    <row r="19" spans="1:17" x14ac:dyDescent="0.2">
      <c r="A19" s="16">
        <f t="shared" si="0"/>
        <v>11</v>
      </c>
      <c r="B19" s="16"/>
      <c r="C19" s="15" t="s">
        <v>60</v>
      </c>
      <c r="D19" s="18" t="s">
        <v>66</v>
      </c>
      <c r="E19" s="17">
        <f t="shared" ref="E19:P19" si="3">E18/$Q18</f>
        <v>9.0800993030989957E-2</v>
      </c>
      <c r="F19" s="17">
        <f t="shared" si="3"/>
        <v>8.3809319291274637E-2</v>
      </c>
      <c r="G19" s="17">
        <f t="shared" si="3"/>
        <v>8.8838932390950254E-2</v>
      </c>
      <c r="H19" s="17">
        <f t="shared" si="3"/>
        <v>8.0053858369298125E-2</v>
      </c>
      <c r="I19" s="17">
        <f t="shared" si="3"/>
        <v>8.2222212321669999E-2</v>
      </c>
      <c r="J19" s="17">
        <f t="shared" si="3"/>
        <v>7.6683342097416687E-2</v>
      </c>
      <c r="K19" s="17">
        <f t="shared" si="3"/>
        <v>8.6085732822892003E-2</v>
      </c>
      <c r="L19" s="17">
        <f t="shared" si="3"/>
        <v>8.215309792501671E-2</v>
      </c>
      <c r="M19" s="17">
        <f t="shared" si="3"/>
        <v>7.438893089112053E-2</v>
      </c>
      <c r="N19" s="17">
        <f t="shared" si="3"/>
        <v>8.1100738038664161E-2</v>
      </c>
      <c r="O19" s="17">
        <f t="shared" si="3"/>
        <v>8.3169055031093508E-2</v>
      </c>
      <c r="P19" s="17">
        <f t="shared" si="3"/>
        <v>9.0693787789613609E-2</v>
      </c>
      <c r="Q19" s="17">
        <f>SUM(E19:P19)</f>
        <v>1.0000000000000002</v>
      </c>
    </row>
    <row r="20" spans="1:17" x14ac:dyDescent="0.2">
      <c r="A20" s="16">
        <f t="shared" si="0"/>
        <v>12</v>
      </c>
      <c r="B20" s="16"/>
      <c r="E20" s="15"/>
      <c r="F20" s="15"/>
      <c r="G20" s="15"/>
      <c r="H20" s="15"/>
    </row>
    <row r="21" spans="1:17" x14ac:dyDescent="0.2">
      <c r="A21" s="16">
        <f t="shared" si="0"/>
        <v>13</v>
      </c>
      <c r="B21" s="28" t="s">
        <v>57</v>
      </c>
      <c r="D21" s="15"/>
      <c r="E21" s="15"/>
      <c r="F21" s="15"/>
      <c r="G21" s="15"/>
      <c r="H21" s="15"/>
    </row>
    <row r="22" spans="1:17" x14ac:dyDescent="0.2">
      <c r="A22" s="16">
        <f t="shared" si="0"/>
        <v>14</v>
      </c>
      <c r="B22" s="16"/>
      <c r="C22" s="15" t="str">
        <f>C14</f>
        <v xml:space="preserve">Weather-Normalized kWh Sales </v>
      </c>
      <c r="D22" s="16" t="str">
        <f>D14</f>
        <v>Exhibit JAP-6</v>
      </c>
      <c r="E22" s="29">
        <v>30385805</v>
      </c>
      <c r="F22" s="29">
        <v>25565736</v>
      </c>
      <c r="G22" s="29">
        <v>29925945</v>
      </c>
      <c r="H22" s="29">
        <v>31229504</v>
      </c>
      <c r="I22" s="29">
        <v>28088112</v>
      </c>
      <c r="J22" s="29">
        <v>28519680</v>
      </c>
      <c r="K22" s="29">
        <v>28458020</v>
      </c>
      <c r="L22" s="29">
        <v>28000764</v>
      </c>
      <c r="M22" s="29">
        <v>28519947</v>
      </c>
      <c r="N22" s="29">
        <v>20447077</v>
      </c>
      <c r="O22" s="29">
        <v>28154601</v>
      </c>
      <c r="P22" s="29">
        <v>28925345</v>
      </c>
      <c r="Q22" s="19">
        <f>SUM(E22:P22)</f>
        <v>336220536</v>
      </c>
    </row>
    <row r="23" spans="1:17" x14ac:dyDescent="0.2">
      <c r="A23" s="16">
        <f t="shared" si="0"/>
        <v>15</v>
      </c>
      <c r="B23" s="16"/>
      <c r="C23" s="15" t="s">
        <v>60</v>
      </c>
      <c r="D23" s="18" t="s">
        <v>65</v>
      </c>
      <c r="E23" s="17">
        <f t="shared" ref="E23:P23" si="4">E22/$Q22</f>
        <v>9.037462542145254E-2</v>
      </c>
      <c r="F23" s="17">
        <f t="shared" si="4"/>
        <v>7.6038591527318247E-2</v>
      </c>
      <c r="G23" s="17">
        <f t="shared" si="4"/>
        <v>8.9006892190547221E-2</v>
      </c>
      <c r="H23" s="17">
        <f t="shared" si="4"/>
        <v>9.2883987312422825E-2</v>
      </c>
      <c r="I23" s="17">
        <f t="shared" si="4"/>
        <v>8.3540738867895925E-2</v>
      </c>
      <c r="J23" s="17">
        <f t="shared" si="4"/>
        <v>8.4824324948432062E-2</v>
      </c>
      <c r="K23" s="17">
        <f t="shared" si="4"/>
        <v>8.4640933414013714E-2</v>
      </c>
      <c r="L23" s="17">
        <f t="shared" si="4"/>
        <v>8.3280945099677081E-2</v>
      </c>
      <c r="M23" s="17">
        <f t="shared" si="4"/>
        <v>8.4825119070061794E-2</v>
      </c>
      <c r="N23" s="17">
        <f t="shared" si="4"/>
        <v>6.0814479815117541E-2</v>
      </c>
      <c r="O23" s="17">
        <f t="shared" si="4"/>
        <v>8.373849299913079E-2</v>
      </c>
      <c r="P23" s="17">
        <f t="shared" si="4"/>
        <v>8.6030869333930268E-2</v>
      </c>
      <c r="Q23" s="17">
        <f>SUM(E23:P23)</f>
        <v>1.0000000000000002</v>
      </c>
    </row>
    <row r="24" spans="1:17" x14ac:dyDescent="0.2">
      <c r="A24" s="16">
        <f t="shared" si="0"/>
        <v>16</v>
      </c>
      <c r="B24" s="16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">
      <c r="A25" s="16">
        <f t="shared" si="0"/>
        <v>17</v>
      </c>
      <c r="B25" s="28" t="s">
        <v>64</v>
      </c>
      <c r="E25" s="15"/>
      <c r="F25" s="15"/>
      <c r="G25" s="15"/>
      <c r="H25" s="15"/>
      <c r="Q25" s="19"/>
    </row>
    <row r="26" spans="1:17" x14ac:dyDescent="0.2">
      <c r="A26" s="16">
        <f t="shared" si="0"/>
        <v>18</v>
      </c>
      <c r="B26" s="16"/>
      <c r="C26" s="30" t="s">
        <v>63</v>
      </c>
      <c r="D26" s="16" t="str">
        <f>D10</f>
        <v>Exhibit JAP-6</v>
      </c>
      <c r="E26" s="29">
        <v>4464881</v>
      </c>
      <c r="F26" s="29">
        <v>4646175</v>
      </c>
      <c r="G26" s="29">
        <v>4343805</v>
      </c>
      <c r="H26" s="29">
        <v>3656094</v>
      </c>
      <c r="I26" s="29">
        <v>3142185</v>
      </c>
      <c r="J26" s="29">
        <v>3134597</v>
      </c>
      <c r="K26" s="29">
        <v>3262370</v>
      </c>
      <c r="L26" s="29">
        <v>3515569</v>
      </c>
      <c r="M26" s="29">
        <v>3236467</v>
      </c>
      <c r="N26" s="29">
        <v>3816116</v>
      </c>
      <c r="O26" s="29">
        <v>4362092</v>
      </c>
      <c r="P26" s="29">
        <v>4682306</v>
      </c>
      <c r="Q26" s="14">
        <f>SUM(E26:P26)</f>
        <v>46262657</v>
      </c>
    </row>
    <row r="27" spans="1:17" x14ac:dyDescent="0.2">
      <c r="A27" s="16">
        <f t="shared" si="0"/>
        <v>19</v>
      </c>
      <c r="B27" s="16"/>
      <c r="C27" s="15" t="s">
        <v>60</v>
      </c>
      <c r="D27" s="18" t="s">
        <v>62</v>
      </c>
      <c r="E27" s="17">
        <f t="shared" ref="E27:P27" si="5">E26/$Q26</f>
        <v>9.6511555745706523E-2</v>
      </c>
      <c r="F27" s="17">
        <f t="shared" si="5"/>
        <v>0.1004303535786974</v>
      </c>
      <c r="G27" s="17">
        <f t="shared" si="5"/>
        <v>9.3894412506397976E-2</v>
      </c>
      <c r="H27" s="17">
        <f t="shared" si="5"/>
        <v>7.9029053605805644E-2</v>
      </c>
      <c r="I27" s="17">
        <f t="shared" si="5"/>
        <v>6.7920547667636125E-2</v>
      </c>
      <c r="J27" s="17">
        <f t="shared" si="5"/>
        <v>6.7756527689276466E-2</v>
      </c>
      <c r="K27" s="17">
        <f t="shared" si="5"/>
        <v>7.0518431312754037E-2</v>
      </c>
      <c r="L27" s="17">
        <f t="shared" si="5"/>
        <v>7.5991506497346234E-2</v>
      </c>
      <c r="M27" s="17">
        <f t="shared" si="5"/>
        <v>6.9958519676031575E-2</v>
      </c>
      <c r="N27" s="17">
        <f t="shared" si="5"/>
        <v>8.2488042137311743E-2</v>
      </c>
      <c r="O27" s="17">
        <f t="shared" si="5"/>
        <v>9.4289698924988244E-2</v>
      </c>
      <c r="P27" s="17">
        <f t="shared" si="5"/>
        <v>0.10121135065804802</v>
      </c>
      <c r="Q27" s="17">
        <f>SUM(E27:P27)</f>
        <v>1</v>
      </c>
    </row>
    <row r="28" spans="1:17" x14ac:dyDescent="0.2">
      <c r="A28" s="16">
        <f t="shared" si="0"/>
        <v>20</v>
      </c>
      <c r="B28" s="16"/>
      <c r="E28" s="15"/>
      <c r="F28" s="15"/>
      <c r="G28" s="15"/>
      <c r="H28" s="15"/>
    </row>
    <row r="29" spans="1:17" x14ac:dyDescent="0.2">
      <c r="A29" s="16">
        <f t="shared" si="0"/>
        <v>21</v>
      </c>
      <c r="B29" s="28" t="s">
        <v>61</v>
      </c>
      <c r="D29" s="15"/>
      <c r="E29" s="15"/>
      <c r="F29" s="15"/>
      <c r="G29" s="15"/>
      <c r="H29" s="15"/>
    </row>
    <row r="30" spans="1:17" x14ac:dyDescent="0.2">
      <c r="A30" s="16">
        <f t="shared" si="0"/>
        <v>22</v>
      </c>
      <c r="B30" s="16"/>
      <c r="C30" s="30" t="str">
        <f>C26</f>
        <v xml:space="preserve">Demand Charge Revenue </v>
      </c>
      <c r="D30" s="16" t="str">
        <f>D10</f>
        <v>Exhibit JAP-6</v>
      </c>
      <c r="E30" s="29">
        <v>3166387</v>
      </c>
      <c r="F30" s="29">
        <v>3172185</v>
      </c>
      <c r="G30" s="29">
        <v>2884024</v>
      </c>
      <c r="H30" s="29">
        <v>2690713</v>
      </c>
      <c r="I30" s="29">
        <v>2154594</v>
      </c>
      <c r="J30" s="29">
        <v>1972205</v>
      </c>
      <c r="K30" s="29">
        <v>2115505</v>
      </c>
      <c r="L30" s="29">
        <v>2198196</v>
      </c>
      <c r="M30" s="29">
        <v>2114126</v>
      </c>
      <c r="N30" s="29">
        <v>2419863</v>
      </c>
      <c r="O30" s="29">
        <v>2886239</v>
      </c>
      <c r="P30" s="29">
        <v>3119737</v>
      </c>
      <c r="Q30" s="14">
        <f>SUM(E30:P30)</f>
        <v>30893774</v>
      </c>
    </row>
    <row r="31" spans="1:17" x14ac:dyDescent="0.2">
      <c r="A31" s="16">
        <f t="shared" si="0"/>
        <v>23</v>
      </c>
      <c r="B31" s="16"/>
      <c r="C31" s="15" t="s">
        <v>60</v>
      </c>
      <c r="D31" s="18" t="s">
        <v>59</v>
      </c>
      <c r="E31" s="17">
        <f t="shared" ref="E31:P31" si="6">E30/$Q30</f>
        <v>0.10249272232003769</v>
      </c>
      <c r="F31" s="17">
        <f t="shared" si="6"/>
        <v>0.10268039767494901</v>
      </c>
      <c r="G31" s="17">
        <f t="shared" si="6"/>
        <v>9.3352919588263972E-2</v>
      </c>
      <c r="H31" s="17">
        <f t="shared" si="6"/>
        <v>8.7095639399705591E-2</v>
      </c>
      <c r="I31" s="17">
        <f t="shared" si="6"/>
        <v>6.9742013390788712E-2</v>
      </c>
      <c r="J31" s="17">
        <f t="shared" si="6"/>
        <v>6.3838267218501693E-2</v>
      </c>
      <c r="K31" s="17">
        <f t="shared" si="6"/>
        <v>6.8476742271759997E-2</v>
      </c>
      <c r="L31" s="17">
        <f t="shared" si="6"/>
        <v>7.1153365723462592E-2</v>
      </c>
      <c r="M31" s="17">
        <f t="shared" si="6"/>
        <v>6.8432105446230046E-2</v>
      </c>
      <c r="N31" s="17">
        <f t="shared" si="6"/>
        <v>7.8328500752287505E-2</v>
      </c>
      <c r="O31" s="17">
        <f t="shared" si="6"/>
        <v>9.3424616882353054E-2</v>
      </c>
      <c r="P31" s="17">
        <f t="shared" si="6"/>
        <v>0.10098270933166016</v>
      </c>
      <c r="Q31" s="17">
        <f>SUM(E31:P31)</f>
        <v>1</v>
      </c>
    </row>
    <row r="32" spans="1:17" x14ac:dyDescent="0.2">
      <c r="A32" s="16">
        <f t="shared" si="0"/>
        <v>24</v>
      </c>
      <c r="B32" s="16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x14ac:dyDescent="0.2">
      <c r="A33" s="16">
        <f t="shared" si="0"/>
        <v>25</v>
      </c>
      <c r="B33" s="26" t="s">
        <v>55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x14ac:dyDescent="0.2">
      <c r="A34" s="16">
        <f t="shared" si="0"/>
        <v>26</v>
      </c>
      <c r="B34" s="28" t="str">
        <f>B9</f>
        <v>Schedule 7</v>
      </c>
      <c r="E34" s="15"/>
      <c r="F34" s="15"/>
      <c r="G34" s="15"/>
      <c r="H34" s="15"/>
    </row>
    <row r="35" spans="1:17" x14ac:dyDescent="0.2">
      <c r="A35" s="16">
        <f t="shared" si="0"/>
        <v>27</v>
      </c>
      <c r="B35" s="16"/>
      <c r="C35" s="15" t="s">
        <v>56</v>
      </c>
      <c r="D35" s="16" t="s">
        <v>58</v>
      </c>
      <c r="E35" s="15"/>
      <c r="F35" s="15"/>
      <c r="G35" s="15"/>
      <c r="H35" s="15"/>
      <c r="Q35" s="31">
        <f>'Exh. JAP-11 Page 2'!D16</f>
        <v>424.05</v>
      </c>
    </row>
    <row r="36" spans="1:17" x14ac:dyDescent="0.2">
      <c r="A36" s="16">
        <f t="shared" si="0"/>
        <v>28</v>
      </c>
      <c r="B36" s="16"/>
      <c r="C36" s="15" t="s">
        <v>55</v>
      </c>
      <c r="D36" s="16" t="str">
        <f>"("&amp;A$11&amp;") x ("&amp;A35&amp;")"</f>
        <v>(3) x (27)</v>
      </c>
      <c r="E36" s="32">
        <f t="shared" ref="E36:P36" si="7">$Q35*E$11</f>
        <v>48.6125016190271</v>
      </c>
      <c r="F36" s="32">
        <f t="shared" si="7"/>
        <v>41.084434253759945</v>
      </c>
      <c r="G36" s="32">
        <f t="shared" si="7"/>
        <v>41.605945025478491</v>
      </c>
      <c r="H36" s="32">
        <f t="shared" si="7"/>
        <v>33.86573576343639</v>
      </c>
      <c r="I36" s="32">
        <f t="shared" si="7"/>
        <v>27.22755168002643</v>
      </c>
      <c r="J36" s="32">
        <f t="shared" si="7"/>
        <v>26.432971619749601</v>
      </c>
      <c r="K36" s="32">
        <f t="shared" si="7"/>
        <v>27.729002510439102</v>
      </c>
      <c r="L36" s="32">
        <f t="shared" si="7"/>
        <v>26.87176695134492</v>
      </c>
      <c r="M36" s="32">
        <f t="shared" si="7"/>
        <v>25.662508581888591</v>
      </c>
      <c r="N36" s="32">
        <f t="shared" si="7"/>
        <v>32.865552272056036</v>
      </c>
      <c r="O36" s="32">
        <f t="shared" si="7"/>
        <v>41.417586593692292</v>
      </c>
      <c r="P36" s="32">
        <f t="shared" si="7"/>
        <v>50.674443129101093</v>
      </c>
      <c r="Q36" s="31">
        <f>SUM(E36:P36)</f>
        <v>424.04999999999995</v>
      </c>
    </row>
    <row r="37" spans="1:17" x14ac:dyDescent="0.2">
      <c r="A37" s="16">
        <f t="shared" si="0"/>
        <v>29</v>
      </c>
      <c r="B37" s="16"/>
      <c r="D37" s="33"/>
      <c r="E37" s="15"/>
      <c r="F37" s="15"/>
      <c r="G37" s="15"/>
      <c r="H37" s="15"/>
      <c r="Q37" s="31"/>
    </row>
    <row r="38" spans="1:17" x14ac:dyDescent="0.2">
      <c r="A38" s="16">
        <f t="shared" si="0"/>
        <v>30</v>
      </c>
      <c r="B38" s="28" t="str">
        <f>B13</f>
        <v>Schedules 8 &amp; 24</v>
      </c>
      <c r="E38" s="15"/>
      <c r="F38" s="15"/>
      <c r="G38" s="15"/>
      <c r="H38" s="15"/>
      <c r="Q38" s="31"/>
    </row>
    <row r="39" spans="1:17" x14ac:dyDescent="0.2">
      <c r="A39" s="16">
        <f t="shared" si="0"/>
        <v>31</v>
      </c>
      <c r="B39" s="16"/>
      <c r="C39" s="15" t="s">
        <v>56</v>
      </c>
      <c r="D39" s="16" t="str">
        <f>$D$35</f>
        <v>JAP-11 Page 2</v>
      </c>
      <c r="E39" s="15"/>
      <c r="F39" s="15"/>
      <c r="G39" s="15"/>
      <c r="H39" s="15"/>
      <c r="Q39" s="31">
        <f>'Exh. JAP-11 Page 2'!E16</f>
        <v>750.53</v>
      </c>
    </row>
    <row r="40" spans="1:17" x14ac:dyDescent="0.2">
      <c r="A40" s="16">
        <f t="shared" si="0"/>
        <v>32</v>
      </c>
      <c r="B40" s="16"/>
      <c r="C40" s="15" t="s">
        <v>55</v>
      </c>
      <c r="D40" s="16" t="str">
        <f>"("&amp;A$15&amp;") x ("&amp;A39&amp;")"</f>
        <v>(7) x (31)</v>
      </c>
      <c r="E40" s="32">
        <f t="shared" ref="E40:P40" si="8">$Q39*E$15</f>
        <v>74.600221328077595</v>
      </c>
      <c r="F40" s="32">
        <f t="shared" si="8"/>
        <v>63.174705432473445</v>
      </c>
      <c r="G40" s="32">
        <f t="shared" si="8"/>
        <v>68.022638451544253</v>
      </c>
      <c r="H40" s="32">
        <f t="shared" si="8"/>
        <v>58.782121130852779</v>
      </c>
      <c r="I40" s="32">
        <f t="shared" si="8"/>
        <v>57.819273760112779</v>
      </c>
      <c r="J40" s="32">
        <f t="shared" si="8"/>
        <v>55.635977816906362</v>
      </c>
      <c r="K40" s="32">
        <f t="shared" si="8"/>
        <v>60.690940599350952</v>
      </c>
      <c r="L40" s="32">
        <f t="shared" si="8"/>
        <v>61.076024767477655</v>
      </c>
      <c r="M40" s="32">
        <f t="shared" si="8"/>
        <v>54.511793979945203</v>
      </c>
      <c r="N40" s="32">
        <f t="shared" si="8"/>
        <v>59.94665313808558</v>
      </c>
      <c r="O40" s="32">
        <f t="shared" si="8"/>
        <v>65.61687143614347</v>
      </c>
      <c r="P40" s="32">
        <f t="shared" si="8"/>
        <v>70.652778159029921</v>
      </c>
      <c r="Q40" s="31">
        <f>SUM(E40:P40)</f>
        <v>750.53</v>
      </c>
    </row>
    <row r="41" spans="1:17" x14ac:dyDescent="0.2">
      <c r="A41" s="16">
        <f t="shared" si="0"/>
        <v>33</v>
      </c>
      <c r="B41" s="16"/>
      <c r="D41" s="33"/>
      <c r="Q41" s="31"/>
    </row>
    <row r="42" spans="1:17" x14ac:dyDescent="0.2">
      <c r="A42" s="16">
        <f t="shared" si="0"/>
        <v>34</v>
      </c>
      <c r="B42" s="28" t="str">
        <f>B17</f>
        <v>Schedules 7A, 11, 25, 29, 35 &amp; 43</v>
      </c>
      <c r="E42" s="15"/>
      <c r="F42" s="15"/>
      <c r="G42" s="15"/>
      <c r="H42" s="15"/>
      <c r="Q42" s="31"/>
    </row>
    <row r="43" spans="1:17" x14ac:dyDescent="0.2">
      <c r="A43" s="16">
        <f t="shared" si="0"/>
        <v>35</v>
      </c>
      <c r="B43" s="16"/>
      <c r="C43" s="15" t="s">
        <v>56</v>
      </c>
      <c r="D43" s="16" t="str">
        <f>$D$35</f>
        <v>JAP-11 Page 2</v>
      </c>
      <c r="E43" s="15"/>
      <c r="F43" s="15"/>
      <c r="G43" s="15"/>
      <c r="H43" s="15"/>
      <c r="Q43" s="31">
        <f>'Exh. JAP-11 Page 2'!F16</f>
        <v>11927.75</v>
      </c>
    </row>
    <row r="44" spans="1:17" x14ac:dyDescent="0.2">
      <c r="A44" s="16">
        <f t="shared" si="0"/>
        <v>36</v>
      </c>
      <c r="B44" s="16"/>
      <c r="C44" s="15" t="s">
        <v>55</v>
      </c>
      <c r="D44" s="16" t="str">
        <f>"("&amp;A$19&amp;") x ("&amp;A43&amp;")"</f>
        <v>(11) x (35)</v>
      </c>
      <c r="E44" s="32">
        <f t="shared" ref="E44:P44" si="9">$Q43*E$19</f>
        <v>1083.0515446253905</v>
      </c>
      <c r="F44" s="32">
        <f t="shared" si="9"/>
        <v>999.65660817650109</v>
      </c>
      <c r="G44" s="32">
        <f t="shared" si="9"/>
        <v>1059.648575826157</v>
      </c>
      <c r="H44" s="32">
        <f t="shared" si="9"/>
        <v>954.86240916439567</v>
      </c>
      <c r="I44" s="32">
        <f t="shared" si="9"/>
        <v>980.72599301979938</v>
      </c>
      <c r="J44" s="32">
        <f t="shared" si="9"/>
        <v>914.65973370246195</v>
      </c>
      <c r="K44" s="32">
        <f t="shared" si="9"/>
        <v>1026.80909967825</v>
      </c>
      <c r="L44" s="32">
        <f t="shared" si="9"/>
        <v>979.90161377511811</v>
      </c>
      <c r="M44" s="32">
        <f t="shared" si="9"/>
        <v>887.29257043656287</v>
      </c>
      <c r="N44" s="32">
        <f t="shared" si="9"/>
        <v>967.34932814067645</v>
      </c>
      <c r="O44" s="32">
        <f t="shared" si="9"/>
        <v>992.01969614712561</v>
      </c>
      <c r="P44" s="32">
        <f t="shared" si="9"/>
        <v>1081.7728273075638</v>
      </c>
      <c r="Q44" s="31">
        <f>SUM(E44:P44)</f>
        <v>11927.750000000005</v>
      </c>
    </row>
    <row r="45" spans="1:17" x14ac:dyDescent="0.2">
      <c r="A45" s="16">
        <f t="shared" si="0"/>
        <v>37</v>
      </c>
    </row>
    <row r="46" spans="1:17" x14ac:dyDescent="0.2">
      <c r="A46" s="16">
        <f t="shared" si="0"/>
        <v>38</v>
      </c>
      <c r="B46" s="28" t="s">
        <v>57</v>
      </c>
      <c r="E46" s="15"/>
      <c r="F46" s="15"/>
      <c r="G46" s="15"/>
      <c r="H46" s="15"/>
      <c r="Q46" s="31"/>
    </row>
    <row r="47" spans="1:17" x14ac:dyDescent="0.2">
      <c r="A47" s="16">
        <f t="shared" si="0"/>
        <v>39</v>
      </c>
      <c r="B47" s="16"/>
      <c r="C47" s="15" t="s">
        <v>56</v>
      </c>
      <c r="D47" s="16" t="str">
        <f>$D$35</f>
        <v>JAP-11 Page 2</v>
      </c>
      <c r="E47" s="15"/>
      <c r="F47" s="15"/>
      <c r="G47" s="15"/>
      <c r="H47" s="15"/>
      <c r="Q47" s="31">
        <f>'Exh. JAP-11 Page 2'!G16</f>
        <v>43173.9</v>
      </c>
    </row>
    <row r="48" spans="1:17" x14ac:dyDescent="0.2">
      <c r="A48" s="16">
        <f t="shared" si="0"/>
        <v>40</v>
      </c>
      <c r="B48" s="16"/>
      <c r="C48" s="15" t="s">
        <v>55</v>
      </c>
      <c r="D48" s="16" t="str">
        <f>"("&amp;A$23&amp;") x ("&amp;A47&amp;")"</f>
        <v>(15) x (39)</v>
      </c>
      <c r="E48" s="32">
        <f t="shared" ref="E48:P48" si="10">$Q47*E$23</f>
        <v>3901.8250404832497</v>
      </c>
      <c r="F48" s="32">
        <f t="shared" si="10"/>
        <v>3282.8825467412853</v>
      </c>
      <c r="G48" s="32">
        <f t="shared" si="10"/>
        <v>3842.7746627454667</v>
      </c>
      <c r="H48" s="32">
        <f t="shared" si="10"/>
        <v>4010.163979827812</v>
      </c>
      <c r="I48" s="32">
        <f t="shared" si="10"/>
        <v>3606.7795058086522</v>
      </c>
      <c r="J48" s="32">
        <f t="shared" si="10"/>
        <v>3662.1969228911112</v>
      </c>
      <c r="K48" s="32">
        <f t="shared" si="10"/>
        <v>3654.2791951232866</v>
      </c>
      <c r="L48" s="32">
        <f t="shared" si="10"/>
        <v>3595.5631956389484</v>
      </c>
      <c r="M48" s="32">
        <f t="shared" si="10"/>
        <v>3662.231208218941</v>
      </c>
      <c r="N48" s="32">
        <f t="shared" si="10"/>
        <v>2625.5982700899031</v>
      </c>
      <c r="O48" s="32">
        <f t="shared" si="10"/>
        <v>3615.3173228951728</v>
      </c>
      <c r="P48" s="32">
        <f t="shared" si="10"/>
        <v>3714.2881495361721</v>
      </c>
      <c r="Q48" s="31">
        <f>SUM(E48:P48)</f>
        <v>43173.9</v>
      </c>
    </row>
    <row r="49" spans="1:17" x14ac:dyDescent="0.2">
      <c r="A49" s="16">
        <f t="shared" si="0"/>
        <v>41</v>
      </c>
    </row>
    <row r="50" spans="1:17" x14ac:dyDescent="0.2">
      <c r="A50" s="16">
        <f t="shared" si="0"/>
        <v>42</v>
      </c>
      <c r="B50" s="28" t="str">
        <f>B25</f>
        <v>Schedules 12 &amp; 26</v>
      </c>
      <c r="E50" s="15"/>
      <c r="F50" s="15"/>
      <c r="G50" s="15"/>
      <c r="H50" s="15"/>
      <c r="Q50" s="31"/>
    </row>
    <row r="51" spans="1:17" x14ac:dyDescent="0.2">
      <c r="A51" s="16">
        <f t="shared" si="0"/>
        <v>43</v>
      </c>
      <c r="B51" s="16"/>
      <c r="C51" s="15" t="s">
        <v>56</v>
      </c>
      <c r="D51" s="16" t="str">
        <f>$D$35</f>
        <v>JAP-11 Page 2</v>
      </c>
      <c r="E51" s="15"/>
      <c r="F51" s="15"/>
      <c r="G51" s="15"/>
      <c r="H51" s="15"/>
      <c r="Q51" s="31">
        <f>'Exh. JAP-11 Page 2'!H16</f>
        <v>60090.79</v>
      </c>
    </row>
    <row r="52" spans="1:17" x14ac:dyDescent="0.2">
      <c r="A52" s="16">
        <f t="shared" si="0"/>
        <v>44</v>
      </c>
      <c r="B52" s="16"/>
      <c r="C52" s="15" t="s">
        <v>55</v>
      </c>
      <c r="D52" s="16" t="str">
        <f>"("&amp;A$27&amp;") x ("&amp;A51&amp;")"</f>
        <v>(19) x (43)</v>
      </c>
      <c r="E52" s="32">
        <f t="shared" ref="E52:P52" si="11">$Q51*E$27</f>
        <v>5799.4556288885442</v>
      </c>
      <c r="F52" s="32">
        <f t="shared" si="11"/>
        <v>6034.9392865232539</v>
      </c>
      <c r="G52" s="32">
        <f t="shared" si="11"/>
        <v>5642.1894240953343</v>
      </c>
      <c r="H52" s="32">
        <f t="shared" si="11"/>
        <v>4748.91826412521</v>
      </c>
      <c r="I52" s="32">
        <f t="shared" si="11"/>
        <v>4081.3993665809121</v>
      </c>
      <c r="J52" s="32">
        <f t="shared" si="11"/>
        <v>4071.5432765054975</v>
      </c>
      <c r="K52" s="32">
        <f t="shared" si="11"/>
        <v>4237.5082471441274</v>
      </c>
      <c r="L52" s="32">
        <f t="shared" si="11"/>
        <v>4566.3896587156678</v>
      </c>
      <c r="M52" s="32">
        <f t="shared" si="11"/>
        <v>4203.8627145632818</v>
      </c>
      <c r="N52" s="32">
        <f t="shared" si="11"/>
        <v>4956.7716175843516</v>
      </c>
      <c r="O52" s="32">
        <f t="shared" si="11"/>
        <v>5665.9424972646948</v>
      </c>
      <c r="P52" s="32">
        <f t="shared" si="11"/>
        <v>6081.8700180091255</v>
      </c>
      <c r="Q52" s="31">
        <f>SUM(E52:P52)</f>
        <v>60090.790000000008</v>
      </c>
    </row>
    <row r="53" spans="1:17" x14ac:dyDescent="0.2">
      <c r="A53" s="16">
        <f t="shared" si="0"/>
        <v>45</v>
      </c>
    </row>
    <row r="54" spans="1:17" x14ac:dyDescent="0.2">
      <c r="A54" s="16">
        <f t="shared" si="0"/>
        <v>46</v>
      </c>
      <c r="B54" s="28" t="str">
        <f>B29</f>
        <v>Schedules 10 &amp; 31</v>
      </c>
      <c r="E54" s="15"/>
      <c r="F54" s="15"/>
      <c r="G54" s="15"/>
      <c r="H54" s="15"/>
      <c r="Q54" s="31"/>
    </row>
    <row r="55" spans="1:17" x14ac:dyDescent="0.2">
      <c r="A55" s="16">
        <f t="shared" si="0"/>
        <v>47</v>
      </c>
      <c r="B55" s="16"/>
      <c r="C55" s="15" t="s">
        <v>56</v>
      </c>
      <c r="D55" s="16" t="str">
        <f>$D$35</f>
        <v>JAP-11 Page 2</v>
      </c>
      <c r="E55" s="15"/>
      <c r="F55" s="15"/>
      <c r="G55" s="15"/>
      <c r="H55" s="15"/>
      <c r="Q55" s="31">
        <f>'Exh. JAP-11 Page 2'!I16</f>
        <v>77316.320000000007</v>
      </c>
    </row>
    <row r="56" spans="1:17" x14ac:dyDescent="0.2">
      <c r="A56" s="16">
        <f t="shared" si="0"/>
        <v>48</v>
      </c>
      <c r="B56" s="16"/>
      <c r="C56" s="15" t="s">
        <v>55</v>
      </c>
      <c r="D56" s="16" t="str">
        <f>"("&amp;A$31&amp;") x ("&amp;A55&amp;")"</f>
        <v>(23) x (47)</v>
      </c>
      <c r="E56" s="32">
        <f t="shared" ref="E56:P56" si="12">$Q55*E$31</f>
        <v>7924.3601165671771</v>
      </c>
      <c r="F56" s="32">
        <f t="shared" si="12"/>
        <v>7938.8704843636142</v>
      </c>
      <c r="G56" s="32">
        <f t="shared" si="12"/>
        <v>7217.7042038204863</v>
      </c>
      <c r="H56" s="32">
        <f t="shared" si="12"/>
        <v>6733.9143264322456</v>
      </c>
      <c r="I56" s="32">
        <f t="shared" si="12"/>
        <v>5392.1958247665052</v>
      </c>
      <c r="J56" s="32">
        <f t="shared" si="12"/>
        <v>4935.739896511187</v>
      </c>
      <c r="K56" s="32">
        <f t="shared" si="12"/>
        <v>5294.3697180409235</v>
      </c>
      <c r="L56" s="32">
        <f t="shared" si="12"/>
        <v>5501.3163933522655</v>
      </c>
      <c r="M56" s="32">
        <f t="shared" si="12"/>
        <v>5290.9185629544654</v>
      </c>
      <c r="N56" s="32">
        <f t="shared" si="12"/>
        <v>6056.0714292841021</v>
      </c>
      <c r="O56" s="32">
        <f t="shared" si="12"/>
        <v>7223.2475747534118</v>
      </c>
      <c r="P56" s="32">
        <f t="shared" si="12"/>
        <v>7807.6114691536241</v>
      </c>
      <c r="Q56" s="31">
        <f>SUM(E56:P56)</f>
        <v>77316.319999999992</v>
      </c>
    </row>
    <row r="59" spans="1:17" x14ac:dyDescent="0.2">
      <c r="B59" s="15" t="s">
        <v>0</v>
      </c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7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39BC81-2A8B-4B06-9BBA-C477408A6336}"/>
</file>

<file path=customXml/itemProps2.xml><?xml version="1.0" encoding="utf-8"?>
<ds:datastoreItem xmlns:ds="http://schemas.openxmlformats.org/officeDocument/2006/customXml" ds:itemID="{87101CF2-E796-41CB-8537-02608C4679D5}"/>
</file>

<file path=customXml/itemProps3.xml><?xml version="1.0" encoding="utf-8"?>
<ds:datastoreItem xmlns:ds="http://schemas.openxmlformats.org/officeDocument/2006/customXml" ds:itemID="{97003A57-6360-42DC-B315-9D4E3C4EF7F8}"/>
</file>

<file path=customXml/itemProps4.xml><?xml version="1.0" encoding="utf-8"?>
<ds:datastoreItem xmlns:ds="http://schemas.openxmlformats.org/officeDocument/2006/customXml" ds:itemID="{6EA3C989-BF62-4CCC-AF45-65BE5814E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Exh. JAP-11 Page 1</vt:lpstr>
      <vt:lpstr>Exh. JAP-11 Page 2</vt:lpstr>
      <vt:lpstr>Exh. JAP-11 Page 3</vt:lpstr>
      <vt:lpstr>Exh. JAP-11 Page 3a</vt:lpstr>
      <vt:lpstr>Exh. JAP-11 Page 4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2020-02-04T18:46:48Z</cp:lastPrinted>
  <dcterms:created xsi:type="dcterms:W3CDTF">2020-02-04T18:45:11Z</dcterms:created>
  <dcterms:modified xsi:type="dcterms:W3CDTF">2020-02-10T19:35:12Z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