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\Exhibits-Bench-Request-No.1-RevReq-Attrition-COS-9.5%-ROE(C)\"/>
    </mc:Choice>
  </mc:AlternateContent>
  <bookViews>
    <workbookView xWindow="0" yWindow="0" windowWidth="28800" windowHeight="12450"/>
  </bookViews>
  <sheets>
    <sheet name="Exh. JDT-10 Pgs. 1-4 (BR-01)" sheetId="1" r:id="rId1"/>
    <sheet name="Exh. JDT-10 Pgs. 5-8 (BR-01)" sheetId="2" r:id="rId2"/>
  </sheets>
  <externalReferences>
    <externalReference r:id="rId3"/>
  </externalReferences>
  <definedNames>
    <definedName name="_OTH903" localSheetId="1">[1]EXTERNAL!#REF!</definedName>
    <definedName name="_OTH903">[1]EXTERNAL!#REF!</definedName>
    <definedName name="DIR_CSI_910" localSheetId="1">[1]EXTERNAL!#REF!</definedName>
    <definedName name="DIR_CSI_910">[1]EXTERNAL!#REF!</definedName>
    <definedName name="DIR_CSITRNSP_908" localSheetId="1">[1]EXTERNAL!#REF!</definedName>
    <definedName name="DIR_CSITRNSP_908">[1]EXTERNAL!#REF!</definedName>
    <definedName name="EffTax">[1]INPUTS!$F$40</definedName>
    <definedName name="FTAX">[1]INPUTS!$F$39</definedName>
    <definedName name="GASREV" localSheetId="1">[1]EXTERNAL!#REF!</definedName>
    <definedName name="GASREV">[1]EXTERNAL!#REF!</definedName>
    <definedName name="JPTF2_COM" localSheetId="1">[1]EXTERNAL!#REF!</definedName>
    <definedName name="JPTF2_COM">[1]EXTERNAL!#REF!</definedName>
    <definedName name="JPTF2_DEM" localSheetId="1">[1]EXTERNAL!#REF!</definedName>
    <definedName name="JPTF2_DEM">[1]EXTERNAL!#REF!</definedName>
    <definedName name="PDAYXT_COM" localSheetId="1">[1]EXTERNAL!#REF!</definedName>
    <definedName name="PDAYXT_COM">[1]EXTERNAL!#REF!</definedName>
    <definedName name="_xlnm.Print_Area" localSheetId="0">'Exh. JDT-10 Pgs. 1-4 (BR-01)'!$A$1:$N$392</definedName>
    <definedName name="_xlnm.Print_Area" localSheetId="1">'Exh. JDT-10 Pgs. 5-8 (BR-01)'!$A$1:$N$392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 localSheetId="1">[1]EXTERNAL!#REF!</definedName>
    <definedName name="SEAS2_COM">[1]EXTERNAL!#REF!</definedName>
    <definedName name="SEAS2_DEM" localSheetId="1">[1]EXTERNAL!#REF!</definedName>
    <definedName name="SEAS2_DEM">[1]EXTERNAL!#REF!</definedName>
    <definedName name="SEAS3_COM" localSheetId="1">[1]EXTERNAL!#REF!</definedName>
    <definedName name="SEAS3_COM">[1]EXTERNAL!#REF!</definedName>
    <definedName name="SGTREV" localSheetId="1">[1]EXTERNAL!#REF!</definedName>
    <definedName name="SGTREV">[1]EXTERNAL!#REF!</definedName>
    <definedName name="STAX">[1]INPUTS!$F$38</definedName>
    <definedName name="TF1_COM" localSheetId="1">[1]EXTERNAL!#REF!</definedName>
    <definedName name="TF1_COM">[1]EXTERNAL!#REF!</definedName>
    <definedName name="TF1_DEM" localSheetId="1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7" i="1" l="1"/>
  <c r="N386" i="1"/>
  <c r="M386" i="1"/>
  <c r="L386" i="1"/>
  <c r="K386" i="1"/>
  <c r="J386" i="1"/>
  <c r="I386" i="1"/>
  <c r="H386" i="1"/>
  <c r="G386" i="1"/>
  <c r="E386" i="1"/>
  <c r="N385" i="1"/>
  <c r="M385" i="1"/>
  <c r="L385" i="1"/>
  <c r="K385" i="1"/>
  <c r="J385" i="1"/>
  <c r="I385" i="1"/>
  <c r="H385" i="1"/>
  <c r="G385" i="1"/>
  <c r="E385" i="1"/>
  <c r="N384" i="1"/>
  <c r="M384" i="1"/>
  <c r="L384" i="1"/>
  <c r="K384" i="1"/>
  <c r="J384" i="1"/>
  <c r="I384" i="1"/>
  <c r="H384" i="1"/>
  <c r="G384" i="1"/>
  <c r="E384" i="1"/>
  <c r="B384" i="1"/>
  <c r="N383" i="1"/>
  <c r="M383" i="1"/>
  <c r="L383" i="1"/>
  <c r="K383" i="1"/>
  <c r="J383" i="1"/>
  <c r="I383" i="1"/>
  <c r="H383" i="1"/>
  <c r="G383" i="1"/>
  <c r="E383" i="1"/>
  <c r="B383" i="1"/>
  <c r="N382" i="1"/>
  <c r="M382" i="1"/>
  <c r="L382" i="1"/>
  <c r="K382" i="1"/>
  <c r="J382" i="1"/>
  <c r="I382" i="1"/>
  <c r="H382" i="1"/>
  <c r="G382" i="1"/>
  <c r="E382" i="1"/>
  <c r="B382" i="1"/>
  <c r="N381" i="1"/>
  <c r="M381" i="1"/>
  <c r="L381" i="1"/>
  <c r="K381" i="1"/>
  <c r="J381" i="1"/>
  <c r="I381" i="1"/>
  <c r="H381" i="1"/>
  <c r="G381" i="1"/>
  <c r="E381" i="1"/>
  <c r="B381" i="1"/>
  <c r="N380" i="1"/>
  <c r="M380" i="1"/>
  <c r="L380" i="1"/>
  <c r="K380" i="1"/>
  <c r="J380" i="1"/>
  <c r="I380" i="1"/>
  <c r="H380" i="1"/>
  <c r="G380" i="1"/>
  <c r="E380" i="1"/>
  <c r="B380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N374" i="1"/>
  <c r="M374" i="1"/>
  <c r="L374" i="1"/>
  <c r="K374" i="1"/>
  <c r="J374" i="1"/>
  <c r="I374" i="1"/>
  <c r="H374" i="1"/>
  <c r="G374" i="1"/>
  <c r="E374" i="1"/>
  <c r="B374" i="1"/>
  <c r="N373" i="1"/>
  <c r="M373" i="1"/>
  <c r="L373" i="1"/>
  <c r="K373" i="1"/>
  <c r="J373" i="1"/>
  <c r="I373" i="1"/>
  <c r="H373" i="1"/>
  <c r="G373" i="1"/>
  <c r="E373" i="1"/>
  <c r="B373" i="1"/>
  <c r="N372" i="1"/>
  <c r="M372" i="1"/>
  <c r="L372" i="1"/>
  <c r="K372" i="1"/>
  <c r="J372" i="1"/>
  <c r="I372" i="1"/>
  <c r="H372" i="1"/>
  <c r="G372" i="1"/>
  <c r="E372" i="1"/>
  <c r="B372" i="1"/>
  <c r="N371" i="1"/>
  <c r="M371" i="1"/>
  <c r="L371" i="1"/>
  <c r="K371" i="1"/>
  <c r="J371" i="1"/>
  <c r="I371" i="1"/>
  <c r="H371" i="1"/>
  <c r="G371" i="1"/>
  <c r="E371" i="1"/>
  <c r="B371" i="1"/>
  <c r="N370" i="1"/>
  <c r="M370" i="1"/>
  <c r="L370" i="1"/>
  <c r="K370" i="1"/>
  <c r="J370" i="1"/>
  <c r="I370" i="1"/>
  <c r="H370" i="1"/>
  <c r="G370" i="1"/>
  <c r="E370" i="1"/>
  <c r="B370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N365" i="1"/>
  <c r="M365" i="1"/>
  <c r="L365" i="1"/>
  <c r="K365" i="1"/>
  <c r="J365" i="1"/>
  <c r="I365" i="1"/>
  <c r="H365" i="1"/>
  <c r="G365" i="1"/>
  <c r="E365" i="1"/>
  <c r="B365" i="1"/>
  <c r="N364" i="1"/>
  <c r="M364" i="1"/>
  <c r="L364" i="1"/>
  <c r="K364" i="1"/>
  <c r="J364" i="1"/>
  <c r="I364" i="1"/>
  <c r="H364" i="1"/>
  <c r="G364" i="1"/>
  <c r="E364" i="1"/>
  <c r="B364" i="1"/>
  <c r="N363" i="1"/>
  <c r="M363" i="1"/>
  <c r="L363" i="1"/>
  <c r="K363" i="1"/>
  <c r="J363" i="1"/>
  <c r="I363" i="1"/>
  <c r="H363" i="1"/>
  <c r="G363" i="1"/>
  <c r="E363" i="1"/>
  <c r="B363" i="1"/>
  <c r="N362" i="1"/>
  <c r="M362" i="1"/>
  <c r="L362" i="1"/>
  <c r="K362" i="1"/>
  <c r="J362" i="1"/>
  <c r="I362" i="1"/>
  <c r="H362" i="1"/>
  <c r="G362" i="1"/>
  <c r="E362" i="1"/>
  <c r="B362" i="1"/>
  <c r="N361" i="1"/>
  <c r="M361" i="1"/>
  <c r="L361" i="1"/>
  <c r="K361" i="1"/>
  <c r="J361" i="1"/>
  <c r="I361" i="1"/>
  <c r="H361" i="1"/>
  <c r="G361" i="1"/>
  <c r="E361" i="1"/>
  <c r="B361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N356" i="1"/>
  <c r="M356" i="1"/>
  <c r="L356" i="1"/>
  <c r="K356" i="1"/>
  <c r="J356" i="1"/>
  <c r="I356" i="1"/>
  <c r="H356" i="1"/>
  <c r="G356" i="1"/>
  <c r="E356" i="1"/>
  <c r="B356" i="1"/>
  <c r="N355" i="1"/>
  <c r="M355" i="1"/>
  <c r="L355" i="1"/>
  <c r="K355" i="1"/>
  <c r="J355" i="1"/>
  <c r="I355" i="1"/>
  <c r="H355" i="1"/>
  <c r="G355" i="1"/>
  <c r="E355" i="1"/>
  <c r="B355" i="1"/>
  <c r="N354" i="1"/>
  <c r="M354" i="1"/>
  <c r="L354" i="1"/>
  <c r="K354" i="1"/>
  <c r="J354" i="1"/>
  <c r="I354" i="1"/>
  <c r="H354" i="1"/>
  <c r="G354" i="1"/>
  <c r="E354" i="1"/>
  <c r="B354" i="1"/>
  <c r="N353" i="1"/>
  <c r="M353" i="1"/>
  <c r="L353" i="1"/>
  <c r="K353" i="1"/>
  <c r="J353" i="1"/>
  <c r="I353" i="1"/>
  <c r="H353" i="1"/>
  <c r="G353" i="1"/>
  <c r="E353" i="1"/>
  <c r="B353" i="1"/>
  <c r="N352" i="1"/>
  <c r="M352" i="1"/>
  <c r="L352" i="1"/>
  <c r="K352" i="1"/>
  <c r="J352" i="1"/>
  <c r="I352" i="1"/>
  <c r="H352" i="1"/>
  <c r="G352" i="1"/>
  <c r="E352" i="1"/>
  <c r="B352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N347" i="1"/>
  <c r="M347" i="1"/>
  <c r="L347" i="1"/>
  <c r="K347" i="1"/>
  <c r="J347" i="1"/>
  <c r="I347" i="1"/>
  <c r="H347" i="1"/>
  <c r="G347" i="1"/>
  <c r="E347" i="1"/>
  <c r="B347" i="1"/>
  <c r="N346" i="1"/>
  <c r="M346" i="1"/>
  <c r="L346" i="1"/>
  <c r="K346" i="1"/>
  <c r="J346" i="1"/>
  <c r="I346" i="1"/>
  <c r="H346" i="1"/>
  <c r="G346" i="1"/>
  <c r="E346" i="1"/>
  <c r="B346" i="1"/>
  <c r="N345" i="1"/>
  <c r="M345" i="1"/>
  <c r="L345" i="1"/>
  <c r="K345" i="1"/>
  <c r="J345" i="1"/>
  <c r="I345" i="1"/>
  <c r="H345" i="1"/>
  <c r="G345" i="1"/>
  <c r="E345" i="1"/>
  <c r="B345" i="1"/>
  <c r="N344" i="1"/>
  <c r="M344" i="1"/>
  <c r="L344" i="1"/>
  <c r="K344" i="1"/>
  <c r="J344" i="1"/>
  <c r="I344" i="1"/>
  <c r="H344" i="1"/>
  <c r="G344" i="1"/>
  <c r="E344" i="1"/>
  <c r="B344" i="1"/>
  <c r="N343" i="1"/>
  <c r="M343" i="1"/>
  <c r="L343" i="1"/>
  <c r="K343" i="1"/>
  <c r="J343" i="1"/>
  <c r="I343" i="1"/>
  <c r="H343" i="1"/>
  <c r="G343" i="1"/>
  <c r="E343" i="1"/>
  <c r="B343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N338" i="1"/>
  <c r="M338" i="1"/>
  <c r="L338" i="1"/>
  <c r="K338" i="1"/>
  <c r="J338" i="1"/>
  <c r="I338" i="1"/>
  <c r="H338" i="1"/>
  <c r="G338" i="1"/>
  <c r="E338" i="1"/>
  <c r="B338" i="1"/>
  <c r="N337" i="1"/>
  <c r="M337" i="1"/>
  <c r="L337" i="1"/>
  <c r="K337" i="1"/>
  <c r="J337" i="1"/>
  <c r="I337" i="1"/>
  <c r="H337" i="1"/>
  <c r="G337" i="1"/>
  <c r="E337" i="1"/>
  <c r="B337" i="1"/>
  <c r="N336" i="1"/>
  <c r="M336" i="1"/>
  <c r="L336" i="1"/>
  <c r="K336" i="1"/>
  <c r="J336" i="1"/>
  <c r="I336" i="1"/>
  <c r="H336" i="1"/>
  <c r="G336" i="1"/>
  <c r="E336" i="1"/>
  <c r="B336" i="1"/>
  <c r="N335" i="1"/>
  <c r="M335" i="1"/>
  <c r="L335" i="1"/>
  <c r="K335" i="1"/>
  <c r="J335" i="1"/>
  <c r="I335" i="1"/>
  <c r="H335" i="1"/>
  <c r="G335" i="1"/>
  <c r="E335" i="1"/>
  <c r="B335" i="1"/>
  <c r="N334" i="1"/>
  <c r="M334" i="1"/>
  <c r="L334" i="1"/>
  <c r="K334" i="1"/>
  <c r="J334" i="1"/>
  <c r="I334" i="1"/>
  <c r="H334" i="1"/>
  <c r="G334" i="1"/>
  <c r="E334" i="1"/>
  <c r="B334" i="1"/>
  <c r="N333" i="1"/>
  <c r="M333" i="1"/>
  <c r="L333" i="1"/>
  <c r="K333" i="1"/>
  <c r="J333" i="1"/>
  <c r="I333" i="1"/>
  <c r="H333" i="1"/>
  <c r="G333" i="1"/>
  <c r="E333" i="1"/>
  <c r="B333" i="1"/>
  <c r="B331" i="1"/>
  <c r="N330" i="1"/>
  <c r="M330" i="1"/>
  <c r="L330" i="1"/>
  <c r="K330" i="1"/>
  <c r="J330" i="1"/>
  <c r="I330" i="1"/>
  <c r="H330" i="1"/>
  <c r="G330" i="1"/>
  <c r="E330" i="1"/>
  <c r="N329" i="1"/>
  <c r="M329" i="1"/>
  <c r="L329" i="1"/>
  <c r="K329" i="1"/>
  <c r="J329" i="1"/>
  <c r="I329" i="1"/>
  <c r="H329" i="1"/>
  <c r="G329" i="1"/>
  <c r="E329" i="1"/>
  <c r="B329" i="1"/>
  <c r="N328" i="1"/>
  <c r="M328" i="1"/>
  <c r="L328" i="1"/>
  <c r="K328" i="1"/>
  <c r="J328" i="1"/>
  <c r="I328" i="1"/>
  <c r="H328" i="1"/>
  <c r="G328" i="1"/>
  <c r="E328" i="1"/>
  <c r="B328" i="1"/>
  <c r="N327" i="1"/>
  <c r="M327" i="1"/>
  <c r="L327" i="1"/>
  <c r="K327" i="1"/>
  <c r="J327" i="1"/>
  <c r="I327" i="1"/>
  <c r="H327" i="1"/>
  <c r="G327" i="1"/>
  <c r="E327" i="1"/>
  <c r="B327" i="1"/>
  <c r="N326" i="1"/>
  <c r="M326" i="1"/>
  <c r="L326" i="1"/>
  <c r="K326" i="1"/>
  <c r="J326" i="1"/>
  <c r="I326" i="1"/>
  <c r="H326" i="1"/>
  <c r="G326" i="1"/>
  <c r="E326" i="1"/>
  <c r="B326" i="1"/>
  <c r="N325" i="1"/>
  <c r="M325" i="1"/>
  <c r="L325" i="1"/>
  <c r="K325" i="1"/>
  <c r="J325" i="1"/>
  <c r="I325" i="1"/>
  <c r="H325" i="1"/>
  <c r="G325" i="1"/>
  <c r="E325" i="1"/>
  <c r="B325" i="1"/>
  <c r="N324" i="1"/>
  <c r="M324" i="1"/>
  <c r="L324" i="1"/>
  <c r="K324" i="1"/>
  <c r="J324" i="1"/>
  <c r="I324" i="1"/>
  <c r="H324" i="1"/>
  <c r="G324" i="1"/>
  <c r="E324" i="1"/>
  <c r="B324" i="1"/>
  <c r="B322" i="1"/>
  <c r="N321" i="1"/>
  <c r="M321" i="1"/>
  <c r="L321" i="1"/>
  <c r="K321" i="1"/>
  <c r="J321" i="1"/>
  <c r="I321" i="1"/>
  <c r="H321" i="1"/>
  <c r="G321" i="1"/>
  <c r="E321" i="1"/>
  <c r="N320" i="1"/>
  <c r="M320" i="1"/>
  <c r="L320" i="1"/>
  <c r="K320" i="1"/>
  <c r="J320" i="1"/>
  <c r="I320" i="1"/>
  <c r="H320" i="1"/>
  <c r="G320" i="1"/>
  <c r="E320" i="1"/>
  <c r="B320" i="1"/>
  <c r="N319" i="1"/>
  <c r="M319" i="1"/>
  <c r="L319" i="1"/>
  <c r="K319" i="1"/>
  <c r="J319" i="1"/>
  <c r="I319" i="1"/>
  <c r="H319" i="1"/>
  <c r="G319" i="1"/>
  <c r="E319" i="1"/>
  <c r="B319" i="1"/>
  <c r="N318" i="1"/>
  <c r="M318" i="1"/>
  <c r="L318" i="1"/>
  <c r="K318" i="1"/>
  <c r="J318" i="1"/>
  <c r="I318" i="1"/>
  <c r="H318" i="1"/>
  <c r="G318" i="1"/>
  <c r="E318" i="1"/>
  <c r="B318" i="1"/>
  <c r="N317" i="1"/>
  <c r="M317" i="1"/>
  <c r="L317" i="1"/>
  <c r="K317" i="1"/>
  <c r="J317" i="1"/>
  <c r="I317" i="1"/>
  <c r="H317" i="1"/>
  <c r="G317" i="1"/>
  <c r="E317" i="1"/>
  <c r="B317" i="1"/>
  <c r="N316" i="1"/>
  <c r="M316" i="1"/>
  <c r="L316" i="1"/>
  <c r="K316" i="1"/>
  <c r="J316" i="1"/>
  <c r="I316" i="1"/>
  <c r="H316" i="1"/>
  <c r="G316" i="1"/>
  <c r="E316" i="1"/>
  <c r="B316" i="1"/>
  <c r="N315" i="1"/>
  <c r="M315" i="1"/>
  <c r="L315" i="1"/>
  <c r="K315" i="1"/>
  <c r="J315" i="1"/>
  <c r="I315" i="1"/>
  <c r="H315" i="1"/>
  <c r="G315" i="1"/>
  <c r="E315" i="1"/>
  <c r="B315" i="1"/>
  <c r="B313" i="1"/>
  <c r="N312" i="1"/>
  <c r="M312" i="1"/>
  <c r="L312" i="1"/>
  <c r="K312" i="1"/>
  <c r="J312" i="1"/>
  <c r="I312" i="1"/>
  <c r="H312" i="1"/>
  <c r="G312" i="1"/>
  <c r="E312" i="1"/>
  <c r="N311" i="1"/>
  <c r="M311" i="1"/>
  <c r="L311" i="1"/>
  <c r="K311" i="1"/>
  <c r="J311" i="1"/>
  <c r="I311" i="1"/>
  <c r="H311" i="1"/>
  <c r="G311" i="1"/>
  <c r="E311" i="1"/>
  <c r="B311" i="1"/>
  <c r="N310" i="1"/>
  <c r="M310" i="1"/>
  <c r="L310" i="1"/>
  <c r="K310" i="1"/>
  <c r="J310" i="1"/>
  <c r="I310" i="1"/>
  <c r="H310" i="1"/>
  <c r="G310" i="1"/>
  <c r="E310" i="1"/>
  <c r="B310" i="1"/>
  <c r="N309" i="1"/>
  <c r="M309" i="1"/>
  <c r="L309" i="1"/>
  <c r="K309" i="1"/>
  <c r="J309" i="1"/>
  <c r="I309" i="1"/>
  <c r="H309" i="1"/>
  <c r="G309" i="1"/>
  <c r="E309" i="1"/>
  <c r="B309" i="1"/>
  <c r="N308" i="1"/>
  <c r="M308" i="1"/>
  <c r="L308" i="1"/>
  <c r="K308" i="1"/>
  <c r="J308" i="1"/>
  <c r="I308" i="1"/>
  <c r="H308" i="1"/>
  <c r="G308" i="1"/>
  <c r="E308" i="1"/>
  <c r="B308" i="1"/>
  <c r="N307" i="1"/>
  <c r="M307" i="1"/>
  <c r="L307" i="1"/>
  <c r="K307" i="1"/>
  <c r="J307" i="1"/>
  <c r="I307" i="1"/>
  <c r="H307" i="1"/>
  <c r="G307" i="1"/>
  <c r="E307" i="1"/>
  <c r="B307" i="1"/>
  <c r="N306" i="1"/>
  <c r="M306" i="1"/>
  <c r="L306" i="1"/>
  <c r="K306" i="1"/>
  <c r="J306" i="1"/>
  <c r="I306" i="1"/>
  <c r="H306" i="1"/>
  <c r="G306" i="1"/>
  <c r="E306" i="1"/>
  <c r="B306" i="1"/>
  <c r="B304" i="1"/>
  <c r="N303" i="1"/>
  <c r="M303" i="1"/>
  <c r="L303" i="1"/>
  <c r="K303" i="1"/>
  <c r="J303" i="1"/>
  <c r="I303" i="1"/>
  <c r="H303" i="1"/>
  <c r="G303" i="1"/>
  <c r="E303" i="1"/>
  <c r="N302" i="1"/>
  <c r="M302" i="1"/>
  <c r="L302" i="1"/>
  <c r="K302" i="1"/>
  <c r="J302" i="1"/>
  <c r="I302" i="1"/>
  <c r="H302" i="1"/>
  <c r="G302" i="1"/>
  <c r="E302" i="1"/>
  <c r="B302" i="1"/>
  <c r="N301" i="1"/>
  <c r="M301" i="1"/>
  <c r="L301" i="1"/>
  <c r="K301" i="1"/>
  <c r="J301" i="1"/>
  <c r="I301" i="1"/>
  <c r="H301" i="1"/>
  <c r="G301" i="1"/>
  <c r="E301" i="1"/>
  <c r="B301" i="1"/>
  <c r="N300" i="1"/>
  <c r="M300" i="1"/>
  <c r="L300" i="1"/>
  <c r="K300" i="1"/>
  <c r="J300" i="1"/>
  <c r="I300" i="1"/>
  <c r="H300" i="1"/>
  <c r="G300" i="1"/>
  <c r="E300" i="1"/>
  <c r="B300" i="1"/>
  <c r="N299" i="1"/>
  <c r="M299" i="1"/>
  <c r="L299" i="1"/>
  <c r="K299" i="1"/>
  <c r="J299" i="1"/>
  <c r="I299" i="1"/>
  <c r="H299" i="1"/>
  <c r="G299" i="1"/>
  <c r="E299" i="1"/>
  <c r="B299" i="1"/>
  <c r="N298" i="1"/>
  <c r="M298" i="1"/>
  <c r="L298" i="1"/>
  <c r="K298" i="1"/>
  <c r="J298" i="1"/>
  <c r="I298" i="1"/>
  <c r="H298" i="1"/>
  <c r="G298" i="1"/>
  <c r="E298" i="1"/>
  <c r="B298" i="1"/>
  <c r="N297" i="1"/>
  <c r="M297" i="1"/>
  <c r="L297" i="1"/>
  <c r="K297" i="1"/>
  <c r="J297" i="1"/>
  <c r="I297" i="1"/>
  <c r="H297" i="1"/>
  <c r="G297" i="1"/>
  <c r="E297" i="1"/>
  <c r="B297" i="1"/>
  <c r="B295" i="1"/>
  <c r="N294" i="1"/>
  <c r="M294" i="1"/>
  <c r="L294" i="1"/>
  <c r="K294" i="1"/>
  <c r="J294" i="1"/>
  <c r="I294" i="1"/>
  <c r="H294" i="1"/>
  <c r="G294" i="1"/>
  <c r="E294" i="1"/>
  <c r="N293" i="1"/>
  <c r="M293" i="1"/>
  <c r="L293" i="1"/>
  <c r="K293" i="1"/>
  <c r="J293" i="1"/>
  <c r="I293" i="1"/>
  <c r="H293" i="1"/>
  <c r="G293" i="1"/>
  <c r="E293" i="1"/>
  <c r="B293" i="1"/>
  <c r="N292" i="1"/>
  <c r="M292" i="1"/>
  <c r="L292" i="1"/>
  <c r="K292" i="1"/>
  <c r="J292" i="1"/>
  <c r="I292" i="1"/>
  <c r="H292" i="1"/>
  <c r="G292" i="1"/>
  <c r="E292" i="1"/>
  <c r="B292" i="1"/>
  <c r="N291" i="1"/>
  <c r="M291" i="1"/>
  <c r="L291" i="1"/>
  <c r="K291" i="1"/>
  <c r="J291" i="1"/>
  <c r="I291" i="1"/>
  <c r="H291" i="1"/>
  <c r="G291" i="1"/>
  <c r="E291" i="1"/>
  <c r="B291" i="1"/>
  <c r="N290" i="1"/>
  <c r="M290" i="1"/>
  <c r="L290" i="1"/>
  <c r="K290" i="1"/>
  <c r="J290" i="1"/>
  <c r="I290" i="1"/>
  <c r="H290" i="1"/>
  <c r="G290" i="1"/>
  <c r="E290" i="1"/>
  <c r="B290" i="1"/>
  <c r="N289" i="1"/>
  <c r="M289" i="1"/>
  <c r="L289" i="1"/>
  <c r="K289" i="1"/>
  <c r="J289" i="1"/>
  <c r="I289" i="1"/>
  <c r="H289" i="1"/>
  <c r="G289" i="1"/>
  <c r="E289" i="1"/>
  <c r="B289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N279" i="1"/>
  <c r="M279" i="1"/>
  <c r="L279" i="1"/>
  <c r="K279" i="1"/>
  <c r="J279" i="1"/>
  <c r="I279" i="1"/>
  <c r="H279" i="1"/>
  <c r="G279" i="1"/>
  <c r="E279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M213" i="1"/>
  <c r="B212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M105" i="1"/>
  <c r="B104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N61" i="1"/>
  <c r="M61" i="1"/>
  <c r="L61" i="1"/>
  <c r="K61" i="1"/>
  <c r="J61" i="1"/>
  <c r="I61" i="1"/>
  <c r="H61" i="1"/>
  <c r="G61" i="1"/>
  <c r="E61" i="1"/>
  <c r="N60" i="1"/>
  <c r="M60" i="1"/>
  <c r="L60" i="1"/>
  <c r="K60" i="1"/>
  <c r="J60" i="1"/>
  <c r="I60" i="1"/>
  <c r="H60" i="1"/>
  <c r="G60" i="1"/>
  <c r="E60" i="1"/>
  <c r="N59" i="1"/>
  <c r="M59" i="1"/>
  <c r="L59" i="1"/>
  <c r="K59" i="1"/>
  <c r="J59" i="1"/>
  <c r="I59" i="1"/>
  <c r="H59" i="1"/>
  <c r="G59" i="1"/>
  <c r="E59" i="1"/>
  <c r="N58" i="1"/>
  <c r="M58" i="1"/>
  <c r="L58" i="1"/>
  <c r="K58" i="1"/>
  <c r="J58" i="1"/>
  <c r="I58" i="1"/>
  <c r="H58" i="1"/>
  <c r="G58" i="1"/>
  <c r="E58" i="1"/>
  <c r="N56" i="1"/>
  <c r="M56" i="1"/>
  <c r="L56" i="1"/>
  <c r="K56" i="1"/>
  <c r="J56" i="1"/>
  <c r="I56" i="1"/>
  <c r="H56" i="1"/>
  <c r="G56" i="1"/>
  <c r="E56" i="1"/>
  <c r="N54" i="1"/>
  <c r="M54" i="1"/>
  <c r="L54" i="1"/>
  <c r="K54" i="1"/>
  <c r="J54" i="1"/>
  <c r="I54" i="1"/>
  <c r="H54" i="1"/>
  <c r="G54" i="1"/>
  <c r="E54" i="1"/>
  <c r="N52" i="1"/>
  <c r="M52" i="1"/>
  <c r="L52" i="1"/>
  <c r="K52" i="1"/>
  <c r="J52" i="1"/>
  <c r="I52" i="1"/>
  <c r="H52" i="1"/>
  <c r="G52" i="1"/>
  <c r="E52" i="1"/>
  <c r="N51" i="1"/>
  <c r="M51" i="1"/>
  <c r="L51" i="1"/>
  <c r="K51" i="1"/>
  <c r="J51" i="1"/>
  <c r="I51" i="1"/>
  <c r="H51" i="1"/>
  <c r="G51" i="1"/>
  <c r="E51" i="1"/>
  <c r="E50" i="1"/>
  <c r="N48" i="1"/>
  <c r="M48" i="1"/>
  <c r="L48" i="1"/>
  <c r="K48" i="1"/>
  <c r="J48" i="1"/>
  <c r="I48" i="1"/>
  <c r="H48" i="1"/>
  <c r="G48" i="1"/>
  <c r="E48" i="1"/>
  <c r="N41" i="1"/>
  <c r="M41" i="1"/>
  <c r="L41" i="1"/>
  <c r="K41" i="1"/>
  <c r="J41" i="1"/>
  <c r="I41" i="1"/>
  <c r="H41" i="1"/>
  <c r="G41" i="1"/>
  <c r="E41" i="1"/>
  <c r="N40" i="1"/>
  <c r="M40" i="1"/>
  <c r="L40" i="1"/>
  <c r="K40" i="1"/>
  <c r="J40" i="1"/>
  <c r="I40" i="1"/>
  <c r="H40" i="1"/>
  <c r="G40" i="1"/>
  <c r="E40" i="1"/>
  <c r="N39" i="1"/>
  <c r="M39" i="1"/>
  <c r="L39" i="1"/>
  <c r="K39" i="1"/>
  <c r="J39" i="1"/>
  <c r="I39" i="1"/>
  <c r="H39" i="1"/>
  <c r="G39" i="1"/>
  <c r="E39" i="1"/>
  <c r="N38" i="1"/>
  <c r="M38" i="1"/>
  <c r="L38" i="1"/>
  <c r="K38" i="1"/>
  <c r="J38" i="1"/>
  <c r="I38" i="1"/>
  <c r="H38" i="1"/>
  <c r="G38" i="1"/>
  <c r="E38" i="1"/>
  <c r="N36" i="1"/>
  <c r="M36" i="1"/>
  <c r="L36" i="1"/>
  <c r="K36" i="1"/>
  <c r="J36" i="1"/>
  <c r="I36" i="1"/>
  <c r="H36" i="1"/>
  <c r="G36" i="1"/>
  <c r="E36" i="1"/>
  <c r="N34" i="1"/>
  <c r="M34" i="1"/>
  <c r="L34" i="1"/>
  <c r="K34" i="1"/>
  <c r="J34" i="1"/>
  <c r="I34" i="1"/>
  <c r="H34" i="1"/>
  <c r="G34" i="1"/>
  <c r="E34" i="1"/>
  <c r="N33" i="1"/>
  <c r="M33" i="1"/>
  <c r="L33" i="1"/>
  <c r="K33" i="1"/>
  <c r="J33" i="1"/>
  <c r="I33" i="1"/>
  <c r="H33" i="1"/>
  <c r="G33" i="1"/>
  <c r="E33" i="1"/>
  <c r="N29" i="1"/>
  <c r="M29" i="1"/>
  <c r="L29" i="1"/>
  <c r="K29" i="1"/>
  <c r="J29" i="1"/>
  <c r="I29" i="1"/>
  <c r="H29" i="1"/>
  <c r="G29" i="1"/>
  <c r="E29" i="1"/>
  <c r="N28" i="1"/>
  <c r="M28" i="1"/>
  <c r="L28" i="1"/>
  <c r="K28" i="1"/>
  <c r="J28" i="1"/>
  <c r="I28" i="1"/>
  <c r="H28" i="1"/>
  <c r="G28" i="1"/>
  <c r="E28" i="1"/>
  <c r="N26" i="1"/>
  <c r="M26" i="1"/>
  <c r="L26" i="1"/>
  <c r="K26" i="1"/>
  <c r="J26" i="1"/>
  <c r="I26" i="1"/>
  <c r="H26" i="1"/>
  <c r="G26" i="1"/>
  <c r="E26" i="1"/>
  <c r="N25" i="1"/>
  <c r="M25" i="1"/>
  <c r="L25" i="1"/>
  <c r="K25" i="1"/>
  <c r="J25" i="1"/>
  <c r="I25" i="1"/>
  <c r="H25" i="1"/>
  <c r="G25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<sst xmlns="http://schemas.openxmlformats.org/spreadsheetml/2006/main" count="975" uniqueCount="100">
  <si>
    <t>Puget Sound Energy - 2019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</si>
  <si>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</si>
  <si>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</si>
  <si>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</si>
  <si>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</si>
  <si>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</si>
  <si>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</si>
  <si>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</si>
  <si>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</si>
  <si>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</si>
  <si>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</si>
  <si>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</si>
  <si>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</si>
  <si>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</si>
  <si>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</si>
  <si>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</si>
  <si>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</si>
  <si>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</si>
  <si>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</si>
  <si>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</si>
  <si>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</si>
  <si>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Service Revenue</t>
  </si>
  <si>
    <t>Rental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</si>
  <si>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</si>
  <si>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</si>
  <si>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</si>
  <si>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</si>
  <si>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</si>
  <si>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</si>
  <si>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</si>
  <si>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</si>
  <si>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</si>
  <si>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</si>
  <si>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</si>
  <si>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</si>
  <si>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</si>
  <si>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</si>
  <si>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</si>
  <si>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</si>
  <si>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</si>
  <si>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</si>
  <si>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</si>
  <si>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</si>
  <si>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</si>
  <si>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</si>
  <si>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</si>
  <si>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</si>
  <si>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</si>
  <si>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</si>
  <si>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</si>
  <si>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</si>
  <si>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</si>
  <si>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</si>
  <si>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</si>
  <si>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</si>
  <si>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</si>
  <si>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</si>
  <si>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</si>
  <si>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</si>
  <si>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</si>
  <si>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</si>
  <si>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</si>
  <si>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</si>
  <si>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</si>
  <si>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</si>
  <si>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</si>
  <si>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</si>
  <si>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</si>
  <si>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</si>
  <si>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</si>
  <si>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</si>
  <si>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</si>
  <si>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</si>
  <si>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</si>
  <si>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</si>
  <si>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</si>
  <si>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Gas Supply</t>
  </si>
  <si>
    <t/>
  </si>
  <si>
    <t>Demand</t>
  </si>
  <si>
    <t>Commodity</t>
  </si>
  <si>
    <t>Customer</t>
  </si>
  <si>
    <t>Direct Sales</t>
  </si>
  <si>
    <t>Direct Transport</t>
  </si>
  <si>
    <t>~</t>
  </si>
  <si>
    <t>Sub-total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</si>
  <si>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</si>
  <si>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</si>
  <si>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</si>
  <si>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</si>
  <si>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</si>
  <si>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</si>
  <si>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</si>
  <si>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COM_1</t>
  </si>
  <si>
    <t>CUST</t>
  </si>
  <si>
    <t>CUSTXT</t>
  </si>
  <si>
    <t>TRANSCUS</t>
  </si>
  <si>
    <t>Summary - Compromise Method</t>
  </si>
  <si>
    <t>Functional Rate Base - Compromise Method</t>
  </si>
  <si>
    <t>Functional Revenue Requirement - Compromise Method</t>
  </si>
  <si>
    <t>Unit Costs - Compromise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</si>
</sst>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&quot;$&quot;* #,##0.00_);_(&quot;$&quot;* \(#,##0.00\);_(&quot;$&quot;* &quot;-&quot;????_);_(@_)"/>
  </numFmts>
  <fonts count="12" x14ac:knownFonts="1">
    <font>
      <sz val="10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4"/>
    <xf numFmtId="41" fontId="2" fillId="2" borderId="0"/>
    <xf numFmtId="164" fontId="1" fillId="2" borderId="0">
      <alignment horizontal="left" vertical="center"/>
    </xf>
    <xf numFmtId="0" fontId="3" fillId="2" borderId="0">
      <alignment horizontal="left" wrapText="1"/>
    </xf>
    <xf numFmtId="0" fontId="3" fillId="2" borderId="1" applyNumberFormat="0">
      <alignment horizontal="center" vertical="center" wrapText="1"/>
    </xf>
    <xf numFmtId="42" fontId="2" fillId="2" borderId="0"/>
    <xf numFmtId="42" fontId="2" fillId="2" borderId="2">
      <alignment vertical="center"/>
    </xf>
    <xf numFmtId="42" fontId="2" fillId="2" borderId="3">
      <alignment horizontal="left"/>
    </xf>
    <xf numFmtId="0" fontId="4" fillId="0" borderId="0">
      <alignment horizontal="left" vertical="center"/>
    </xf>
    <xf numFmtId="173" fontId="2" fillId="2" borderId="0"/>
    <xf numFmtId="173" fontId="5" fillId="2" borderId="3">
      <alignment horizontal="left"/>
    </xf>
  </cellStyleXfs>
  <cellXfs count="97">
    <xf numFmtId="165" fontId="0" fillId="0" borderId="0" xfId="0">
      <alignment horizontal="left" wrapText="1"/>
    </xf>
    <xf numFmtId="164" fontId="7" fillId="2" borderId="0" xfId="5" applyFont="1" applyFill="1" applyAlignment="1">
      <alignment horizontal="centerContinuous" vertical="center"/>
    </xf>
    <xf numFmtId="164" fontId="7" fillId="2" borderId="0" xfId="5" applyFont="1" applyFill="1">
      <alignment horizontal="left" vertical="center"/>
    </xf>
    <xf numFmtId="164" fontId="8" fillId="2" borderId="0" xfId="5" applyFont="1" applyFill="1" applyAlignment="1">
      <alignment horizontal="centerContinuous" vertical="center"/>
    </xf>
    <xf numFmtId="0" fontId="6" fillId="2" borderId="0" xfId="0" applyNumberFormat="1" applyFont="1" applyFill="1" applyAlignment="1"/>
    <xf numFmtId="0" fontId="7" fillId="2" borderId="0" xfId="6" applyFont="1" applyFill="1" applyAlignment="1">
      <alignment horizontal="left"/>
    </xf>
    <xf numFmtId="0" fontId="9" fillId="2" borderId="0" xfId="6" applyFont="1" applyFill="1">
      <alignment horizontal="left" wrapText="1"/>
    </xf>
    <xf numFmtId="0" fontId="9" fillId="2" borderId="1" xfId="7" applyFont="1" applyFill="1">
      <alignment horizontal="center" vertical="center" wrapText="1"/>
    </xf>
    <xf numFmtId="0" fontId="9" fillId="2" borderId="0" xfId="7" applyFont="1" applyFill="1" applyBorder="1">
      <alignment horizontal="center" vertical="center" wrapText="1"/>
    </xf>
    <xf numFmtId="41" fontId="9" fillId="2" borderId="1" xfId="7" applyNumberFormat="1" applyFont="1" applyFill="1">
      <alignment horizontal="center" vertical="center" wrapText="1"/>
    </xf>
    <xf numFmtId="0" fontId="6" fillId="2" borderId="0" xfId="0" applyNumberFormat="1" applyFont="1" applyFill="1" applyAlignment="1">
      <alignment horizontal="center"/>
    </xf>
    <xf numFmtId="0" fontId="6" fillId="2" borderId="0" xfId="0" quotePrefix="1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2" borderId="0" xfId="0" applyNumberFormat="1" applyFont="1" applyFill="1" applyAlignment="1"/>
    <xf numFmtId="0" fontId="9" fillId="2" borderId="0" xfId="0" applyNumberFormat="1" applyFont="1" applyFill="1" applyAlignment="1">
      <alignment horizontal="center"/>
    </xf>
    <xf numFmtId="42" fontId="6" fillId="2" borderId="0" xfId="8" applyFont="1" applyFill="1"/>
    <xf numFmtId="166" fontId="6" fillId="2" borderId="0" xfId="2" applyNumberFormat="1" applyFont="1" applyFill="1"/>
    <xf numFmtId="167" fontId="6" fillId="2" borderId="0" xfId="1" applyNumberFormat="1" applyFont="1" applyFill="1"/>
    <xf numFmtId="41" fontId="6" fillId="2" borderId="0" xfId="0" applyNumberFormat="1" applyFont="1" applyFill="1" applyAlignment="1"/>
    <xf numFmtId="42" fontId="6" fillId="2" borderId="2" xfId="9" applyFont="1" applyFill="1">
      <alignment vertical="center"/>
    </xf>
    <xf numFmtId="42" fontId="6" fillId="2" borderId="0" xfId="0" applyNumberFormat="1" applyFont="1" applyFill="1" applyAlignment="1"/>
    <xf numFmtId="166" fontId="6" fillId="2" borderId="0" xfId="0" applyNumberFormat="1" applyFont="1" applyFill="1" applyAlignment="1"/>
    <xf numFmtId="43" fontId="6" fillId="2" borderId="0" xfId="1" applyNumberFormat="1" applyFont="1" applyFill="1"/>
    <xf numFmtId="42" fontId="6" fillId="2" borderId="2" xfId="10" applyFont="1" applyFill="1" applyBorder="1">
      <alignment horizontal="left"/>
    </xf>
    <xf numFmtId="0" fontId="9" fillId="2" borderId="0" xfId="6" applyFont="1" applyFill="1" applyAlignment="1">
      <alignment horizontal="center" wrapText="1"/>
    </xf>
    <xf numFmtId="0" fontId="6" fillId="2" borderId="0" xfId="6" applyFont="1" applyFill="1">
      <alignment horizontal="left" wrapText="1"/>
    </xf>
    <xf numFmtId="42" fontId="6" fillId="2" borderId="2" xfId="8" applyFont="1" applyFill="1" applyBorder="1"/>
    <xf numFmtId="0" fontId="6" fillId="2" borderId="2" xfId="6" applyFont="1" applyFill="1" applyBorder="1">
      <alignment horizontal="left" wrapText="1"/>
    </xf>
    <xf numFmtId="10" fontId="6" fillId="2" borderId="2" xfId="3" applyNumberFormat="1" applyFont="1" applyFill="1" applyBorder="1"/>
    <xf numFmtId="10" fontId="6" fillId="2" borderId="2" xfId="8" applyNumberFormat="1" applyFont="1" applyFill="1" applyBorder="1"/>
    <xf numFmtId="42" fontId="6" fillId="2" borderId="0" xfId="8" applyFont="1" applyFill="1" applyBorder="1"/>
    <xf numFmtId="0" fontId="6" fillId="2" borderId="0" xfId="6" applyFont="1" applyFill="1" applyBorder="1">
      <alignment horizontal="left" wrapText="1"/>
    </xf>
    <xf numFmtId="167" fontId="6" fillId="2" borderId="0" xfId="1" applyNumberFormat="1" applyFont="1" applyFill="1" applyBorder="1"/>
    <xf numFmtId="168" fontId="6" fillId="2" borderId="0" xfId="3" applyNumberFormat="1" applyFont="1" applyFill="1" applyBorder="1"/>
    <xf numFmtId="0" fontId="9" fillId="2" borderId="0" xfId="6" applyFont="1" applyFill="1" applyAlignment="1">
      <alignment horizontal="left"/>
    </xf>
    <xf numFmtId="43" fontId="6" fillId="2" borderId="0" xfId="1" applyFont="1" applyFill="1" applyBorder="1"/>
    <xf numFmtId="10" fontId="6" fillId="2" borderId="0" xfId="3" applyNumberFormat="1" applyFont="1" applyFill="1" applyBorder="1"/>
    <xf numFmtId="169" fontId="6" fillId="2" borderId="0" xfId="1" applyNumberFormat="1" applyFont="1" applyFill="1"/>
    <xf numFmtId="170" fontId="6" fillId="2" borderId="0" xfId="1" applyNumberFormat="1" applyFont="1" applyFill="1"/>
    <xf numFmtId="42" fontId="6" fillId="2" borderId="5" xfId="8" applyFont="1" applyFill="1" applyBorder="1"/>
    <xf numFmtId="0" fontId="6" fillId="2" borderId="5" xfId="6" applyFont="1" applyFill="1" applyBorder="1">
      <alignment horizontal="left" wrapText="1"/>
    </xf>
    <xf numFmtId="42" fontId="6" fillId="2" borderId="0" xfId="8" applyNumberFormat="1" applyFont="1" applyFill="1"/>
    <xf numFmtId="171" fontId="6" fillId="2" borderId="0" xfId="8" applyNumberFormat="1" applyFont="1" applyFill="1"/>
    <xf numFmtId="172" fontId="6" fillId="2" borderId="0" xfId="8" applyNumberFormat="1" applyFont="1" applyFill="1"/>
    <xf numFmtId="0" fontId="6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center"/>
    </xf>
    <xf numFmtId="42" fontId="6" fillId="2" borderId="3" xfId="9" applyFont="1" applyFill="1" applyBorder="1">
      <alignment vertical="center"/>
    </xf>
    <xf numFmtId="42" fontId="6" fillId="2" borderId="3" xfId="10" applyFont="1" applyFill="1" applyBorder="1">
      <alignment horizontal="left"/>
    </xf>
    <xf numFmtId="42" fontId="6" fillId="2" borderId="0" xfId="9" applyFont="1" applyFill="1" applyBorder="1">
      <alignment vertical="center"/>
    </xf>
    <xf numFmtId="42" fontId="6" fillId="2" borderId="0" xfId="10" applyFont="1" applyFill="1" applyBorder="1">
      <alignment horizontal="left"/>
    </xf>
    <xf numFmtId="167" fontId="6" fillId="2" borderId="0" xfId="1" applyNumberFormat="1" applyFont="1" applyFill="1" applyBorder="1" applyAlignment="1">
      <alignment horizontal="left"/>
    </xf>
    <xf numFmtId="42" fontId="6" fillId="2" borderId="2" xfId="9" applyFont="1" applyFill="1" applyBorder="1">
      <alignment vertical="center"/>
    </xf>
    <xf numFmtId="42" fontId="6" fillId="2" borderId="1" xfId="9" applyFont="1" applyFill="1" applyBorder="1">
      <alignment vertical="center"/>
    </xf>
    <xf numFmtId="42" fontId="6" fillId="2" borderId="1" xfId="10" applyFont="1" applyFill="1" applyBorder="1">
      <alignment horizontal="left"/>
    </xf>
    <xf numFmtId="42" fontId="6" fillId="2" borderId="6" xfId="9" applyFont="1" applyFill="1" applyBorder="1">
      <alignment vertical="center"/>
    </xf>
    <xf numFmtId="42" fontId="6" fillId="2" borderId="6" xfId="10" applyFont="1" applyFill="1" applyBorder="1">
      <alignment horizontal="left"/>
    </xf>
    <xf numFmtId="43" fontId="6" fillId="2" borderId="0" xfId="1" applyFont="1" applyFill="1"/>
    <xf numFmtId="42" fontId="9" fillId="2" borderId="3" xfId="8" applyFont="1" applyFill="1" applyBorder="1"/>
    <xf numFmtId="0" fontId="9" fillId="2" borderId="3" xfId="6" applyFont="1" applyFill="1" applyBorder="1">
      <alignment horizontal="left" wrapText="1"/>
    </xf>
    <xf numFmtId="43" fontId="9" fillId="2" borderId="3" xfId="1" applyFont="1" applyFill="1" applyBorder="1"/>
    <xf numFmtId="43" fontId="6" fillId="2" borderId="2" xfId="1" applyNumberFormat="1" applyFont="1" applyFill="1" applyBorder="1"/>
    <xf numFmtId="43" fontId="6" fillId="2" borderId="2" xfId="1" applyFont="1" applyFill="1" applyBorder="1"/>
    <xf numFmtId="167" fontId="6" fillId="2" borderId="0" xfId="1" applyNumberFormat="1" applyFont="1" applyFill="1" applyBorder="1" applyAlignment="1">
      <alignment horizontal="right"/>
    </xf>
    <xf numFmtId="170" fontId="6" fillId="2" borderId="0" xfId="1" applyNumberFormat="1" applyFont="1" applyFill="1" applyBorder="1" applyAlignment="1">
      <alignment horizontal="left"/>
    </xf>
    <xf numFmtId="164" fontId="7" fillId="2" borderId="0" xfId="5" applyFont="1" applyAlignment="1">
      <alignment horizontal="centerContinuous" vertical="center"/>
    </xf>
    <xf numFmtId="164" fontId="7" fillId="2" borderId="0" xfId="5" applyFont="1">
      <alignment horizontal="left" vertical="center"/>
    </xf>
    <xf numFmtId="164" fontId="8" fillId="2" borderId="0" xfId="5" applyFont="1" applyAlignment="1">
      <alignment horizontal="centerContinuous" vertical="center"/>
    </xf>
    <xf numFmtId="0" fontId="10" fillId="0" borderId="0" xfId="11" applyFont="1">
      <alignment horizontal="left" vertical="center"/>
    </xf>
    <xf numFmtId="0" fontId="9" fillId="2" borderId="1" xfId="7" applyFont="1">
      <alignment horizontal="center" vertical="center" wrapText="1"/>
    </xf>
    <xf numFmtId="41" fontId="9" fillId="2" borderId="1" xfId="7" applyNumberFormat="1" applyFont="1">
      <alignment horizontal="center" vertical="center" wrapText="1"/>
    </xf>
    <xf numFmtId="41" fontId="9" fillId="2" borderId="0" xfId="0" applyNumberFormat="1" applyFont="1" applyFill="1" applyAlignment="1"/>
    <xf numFmtId="41" fontId="6" fillId="2" borderId="0" xfId="4" applyFont="1"/>
    <xf numFmtId="42" fontId="6" fillId="2" borderId="0" xfId="8" applyFont="1"/>
    <xf numFmtId="42" fontId="6" fillId="2" borderId="3" xfId="10" applyFont="1">
      <alignment horizontal="left"/>
    </xf>
    <xf numFmtId="42" fontId="6" fillId="2" borderId="0" xfId="10" applyFont="1" applyBorder="1">
      <alignment horizontal="left"/>
    </xf>
    <xf numFmtId="42" fontId="6" fillId="2" borderId="2" xfId="9" applyFont="1" applyBorder="1">
      <alignment vertical="center"/>
    </xf>
    <xf numFmtId="42" fontId="6" fillId="2" borderId="2" xfId="9" applyFont="1">
      <alignment vertical="center"/>
    </xf>
    <xf numFmtId="42" fontId="6" fillId="2" borderId="0" xfId="9" applyFont="1" applyBorder="1">
      <alignment vertical="center"/>
    </xf>
    <xf numFmtId="42" fontId="6" fillId="2" borderId="3" xfId="9" applyFont="1" applyBorder="1">
      <alignment vertical="center"/>
    </xf>
    <xf numFmtId="164" fontId="7" fillId="2" borderId="0" xfId="5" applyFont="1" applyBorder="1" applyAlignment="1">
      <alignment horizontal="centerContinuous" vertical="center"/>
    </xf>
    <xf numFmtId="173" fontId="6" fillId="2" borderId="0" xfId="12" applyNumberFormat="1" applyFont="1"/>
    <xf numFmtId="173" fontId="6" fillId="2" borderId="0" xfId="12" applyFont="1"/>
    <xf numFmtId="173" fontId="6" fillId="2" borderId="0" xfId="12" applyNumberFormat="1" applyFont="1" applyBorder="1"/>
    <xf numFmtId="41" fontId="9" fillId="2" borderId="0" xfId="0" applyNumberFormat="1" applyFont="1" applyFill="1" applyBorder="1" applyAlignment="1"/>
    <xf numFmtId="173" fontId="6" fillId="2" borderId="0" xfId="12" applyFont="1" applyBorder="1"/>
    <xf numFmtId="174" fontId="6" fillId="2" borderId="0" xfId="12" applyNumberFormat="1" applyFont="1"/>
    <xf numFmtId="173" fontId="11" fillId="2" borderId="0" xfId="13" applyFont="1" applyBorder="1">
      <alignment horizontal="left"/>
    </xf>
    <xf numFmtId="41" fontId="6" fillId="2" borderId="0" xfId="4" applyFont="1" applyBorder="1"/>
    <xf numFmtId="0" fontId="6" fillId="0" borderId="0" xfId="0" applyNumberFormat="1" applyFont="1" applyFill="1" applyAlignment="1"/>
    <xf numFmtId="41" fontId="6" fillId="0" borderId="0" xfId="4" applyFont="1" applyFill="1"/>
    <xf numFmtId="175" fontId="6" fillId="0" borderId="0" xfId="12" applyNumberFormat="1" applyFont="1" applyFill="1"/>
    <xf numFmtId="175" fontId="6" fillId="2" borderId="0" xfId="12" applyNumberFormat="1" applyFont="1"/>
    <xf numFmtId="175" fontId="6" fillId="2" borderId="0" xfId="0" applyNumberFormat="1" applyFont="1" applyFill="1" applyAlignment="1"/>
    <xf numFmtId="42" fontId="6" fillId="2" borderId="5" xfId="9" applyFont="1" applyBorder="1">
      <alignment vertical="center"/>
    </xf>
    <xf numFmtId="37" fontId="6" fillId="2" borderId="5" xfId="9" applyNumberFormat="1" applyFont="1" applyBorder="1">
      <alignment vertical="center"/>
    </xf>
    <xf numFmtId="173" fontId="6" fillId="2" borderId="0" xfId="0" applyNumberFormat="1" applyFont="1" applyFill="1" applyAlignment="1"/>
    <xf numFmtId="10" fontId="6" fillId="0" borderId="4" xfId="3" applyNumberFormat="1" applyFont="1" applyFill="1"/>
  </cellXfs>
  <cellStyles count="14">
    <cellStyle name="Calculation" xfId="4" builtinId="22"/>
    <cellStyle name="Comma" xfId="1" builtinId="3"/>
    <cellStyle name="Currency" xfId="2" builtinId="4"/>
    <cellStyle name="Normal" xfId="0" builtinId="0"/>
    <cellStyle name="Percent" xfId="3" builtinId="5"/>
    <cellStyle name="Report" xfId="8"/>
    <cellStyle name="Report Bar" xfId="9"/>
    <cellStyle name="Report Heading" xfId="7"/>
    <cellStyle name="Report Unit Cost" xfId="12"/>
    <cellStyle name="Reports Total" xfId="10"/>
    <cellStyle name="Reports Unit Cost Total" xfId="13"/>
    <cellStyle name="Title: Major" xfId="5"/>
    <cellStyle name="Title: Minor" xfId="6"/>
    <cellStyle name="Title: Worksheet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Data%20Requests/Bench%20Requests/Bench%20Request%20No.%2001/%23BR-No.1-RevReq-Attrition-COS-9.5%25-ROE(C)/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7.4800000000000005E-2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64">
          <cell r="H64">
            <v>1634058.4446807622</v>
          </cell>
        </row>
      </sheetData>
      <sheetData sheetId="9">
        <row r="344">
          <cell r="D344">
            <v>418532.22448799998</v>
          </cell>
        </row>
      </sheetData>
      <sheetData sheetId="10" refreshError="1"/>
      <sheetData sheetId="11">
        <row r="636">
          <cell r="D636">
            <v>656434.58455594885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97"/>
  <sheetViews>
    <sheetView showGridLines="0" tabSelected="1" zoomScale="90" zoomScaleNormal="90" workbookViewId="0">
      <pane xSplit="6" ySplit="7" topLeftCell="G8" activePane="bottomRight" state="frozen"/>
      <selection activeCell="P46" sqref="P46"/>
      <selection pane="topRight" activeCell="P46" sqref="P46"/>
      <selection pane="bottomLeft" activeCell="P46" sqref="P46"/>
      <selection pane="bottomRight" activeCell="G31" sqref="G31"/>
    </sheetView>
  </sheetViews>
  <sheetFormatPr defaultRowHeight="12.5" x14ac:dyDescent="0.25"/>
  <cols>
    <col min="1" max="1" width="6.7265625" style="4" customWidth="1"/>
    <col min="2" max="2" width="1.7265625" style="4" customWidth="1"/>
    <col min="3" max="3" width="40.26953125" style="4" customWidth="1"/>
    <col min="4" max="4" width="1.7265625" style="4" customWidth="1"/>
    <col min="5" max="5" width="16.26953125" style="4" customWidth="1"/>
    <col min="6" max="6" width="6.7265625" style="4" customWidth="1"/>
    <col min="7" max="7" width="18.1796875" style="4" bestFit="1" customWidth="1"/>
    <col min="8" max="8" width="16.453125" style="4" bestFit="1" customWidth="1"/>
    <col min="9" max="9" width="15.453125" style="4" bestFit="1" customWidth="1"/>
    <col min="10" max="10" width="14.81640625" style="4" customWidth="1"/>
    <col min="11" max="11" width="15.453125" style="4" bestFit="1" customWidth="1"/>
    <col min="12" max="12" width="16" style="4" bestFit="1" customWidth="1"/>
    <col min="13" max="13" width="14.81640625" style="4" customWidth="1"/>
    <col min="14" max="14" width="14.54296875" style="4" bestFit="1" customWidth="1"/>
    <col min="15" max="15" width="8.7265625" style="4"/>
    <col min="16" max="16" width="15" style="4" bestFit="1" customWidth="1"/>
    <col min="17" max="16384" width="8.7265625" style="4"/>
  </cols>
  <sheetData>
    <row r="1" spans="1:16" s="2" customFormat="1" ht="1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5" x14ac:dyDescent="0.25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5" x14ac:dyDescent="0.2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5" x14ac:dyDescent="0.35">
      <c r="A5" s="5"/>
    </row>
    <row r="6" spans="1:16" s="6" customFormat="1" ht="39" x14ac:dyDescent="0.3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5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ht="13" x14ac:dyDescent="0.3">
      <c r="A8" s="12"/>
    </row>
    <row r="9" spans="1:16" ht="13" x14ac:dyDescent="0.3">
      <c r="A9" s="12"/>
      <c r="C9" s="13" t="s">
        <v>15</v>
      </c>
    </row>
    <row r="10" spans="1:16" ht="13" x14ac:dyDescent="0.3">
      <c r="A10" s="14">
        <v>1</v>
      </c>
      <c r="C10" s="15" t="s">
        <v>16</v>
      </c>
      <c r="E10" s="16">
        <v>4320470005.2703133</v>
      </c>
      <c r="F10" s="16"/>
      <c r="G10" s="16">
        <v>2801154653.0299797</v>
      </c>
      <c r="H10" s="16">
        <v>1196726321.0040953</v>
      </c>
      <c r="I10" s="16">
        <v>151430830.87081474</v>
      </c>
      <c r="J10" s="16">
        <v>76155784.811053723</v>
      </c>
      <c r="K10" s="16">
        <v>9649796.3154443745</v>
      </c>
      <c r="L10" s="16">
        <v>53817517.692121699</v>
      </c>
      <c r="M10" s="16">
        <v>8186460.0849781502</v>
      </c>
      <c r="N10" s="16">
        <v>23348641.461825974</v>
      </c>
      <c r="P10" s="17"/>
    </row>
    <row r="11" spans="1:16" ht="13" x14ac:dyDescent="0.3">
      <c r="A11" s="14">
        <f ca="1">A10+1</f>
        <v>2</v>
      </c>
      <c r="C11" s="15" t="s">
        <v>17</v>
      </c>
      <c r="E11" s="18">
        <v>-1654095499.0366788</v>
      </c>
      <c r="G11" s="18">
        <v>-1060276322.9095489</v>
      </c>
      <c r="H11" s="18">
        <v>-477894268.84609032</v>
      </c>
      <c r="I11" s="18">
        <v>-51799635.324550174</v>
      </c>
      <c r="J11" s="18">
        <v>-27041825.508519292</v>
      </c>
      <c r="K11" s="18">
        <v>-3332155.192449294</v>
      </c>
      <c r="L11" s="18">
        <v>-19120793.552758224</v>
      </c>
      <c r="M11" s="18">
        <v>-2846230.3413639218</v>
      </c>
      <c r="N11" s="18">
        <v>-11784267.361398708</v>
      </c>
      <c r="P11" s="17"/>
    </row>
    <row r="12" spans="1:16" ht="13" x14ac:dyDescent="0.3">
      <c r="A12" s="14">
        <f ca="1">A11+1</f>
        <v>3</v>
      </c>
      <c r="C12" s="15" t="s">
        <v>18</v>
      </c>
      <c r="E12" s="18">
        <v>-552931259.04244113</v>
      </c>
      <c r="G12" s="18">
        <v>-359441732.49534798</v>
      </c>
      <c r="H12" s="18">
        <v>-151636909.59552944</v>
      </c>
      <c r="I12" s="18">
        <v>-20686936.352409795</v>
      </c>
      <c r="J12" s="18">
        <v>-10256252.259761304</v>
      </c>
      <c r="K12" s="18">
        <v>-1222701.5282301567</v>
      </c>
      <c r="L12" s="18">
        <v>-6961375.3174833469</v>
      </c>
      <c r="M12" s="18">
        <v>-998891.11504425411</v>
      </c>
      <c r="N12" s="18">
        <v>-1726460.3786349618</v>
      </c>
      <c r="P12" s="17"/>
    </row>
    <row r="13" spans="1:16" ht="13.5" thickBot="1" x14ac:dyDescent="0.35">
      <c r="A13" s="14">
        <f ca="1">A12+1</f>
        <v>4</v>
      </c>
      <c r="C13" s="19" t="s">
        <v>19</v>
      </c>
      <c r="D13" s="19"/>
      <c r="E13" s="19">
        <f ca="1">SUM(E10:E12)</f>
        <v>2113443247.1911933</v>
      </c>
      <c r="F13" s="19"/>
      <c r="G13" s="19">
        <f t="shared" ref="G13:N13" ca="1" si="0">SUM(G10:G12)</f>
        <v>1381436597.625083</v>
      </c>
      <c r="H13" s="19">
        <f t="shared" ca="1" si="0"/>
        <v>567195142.56247556</v>
      </c>
      <c r="I13" s="19">
        <f t="shared" ca="1" si="0"/>
        <v>78944259.193854764</v>
      </c>
      <c r="J13" s="19">
        <f t="shared" ca="1" si="0"/>
        <v>38857707.042773128</v>
      </c>
      <c r="K13" s="19">
        <f t="shared" ca="1" si="0"/>
        <v>5094939.5947649237</v>
      </c>
      <c r="L13" s="19">
        <f t="shared" ca="1" si="0"/>
        <v>27735348.821880128</v>
      </c>
      <c r="M13" s="19">
        <f t="shared" ca="1" si="0"/>
        <v>4341338.6285699746</v>
      </c>
      <c r="N13" s="19">
        <f t="shared" ca="1" si="0"/>
        <v>9837913.7217923049</v>
      </c>
      <c r="P13" s="17"/>
    </row>
    <row r="14" spans="1:16" ht="13.5" thickTop="1" x14ac:dyDescent="0.3">
      <c r="A14" s="12"/>
      <c r="P14" s="17"/>
    </row>
    <row r="15" spans="1:16" ht="13" x14ac:dyDescent="0.3">
      <c r="A15" s="14"/>
      <c r="C15" s="6" t="s">
        <v>20</v>
      </c>
      <c r="E15" s="20"/>
      <c r="P15" s="17"/>
    </row>
    <row r="16" spans="1:16" ht="13" x14ac:dyDescent="0.3">
      <c r="A16" s="14">
        <f ca="1">A13+1</f>
        <v>5</v>
      </c>
      <c r="B16" s="13"/>
      <c r="C16" s="15" t="s">
        <v>21</v>
      </c>
      <c r="E16" s="17">
        <v>445447746.16632593</v>
      </c>
      <c r="F16" s="17"/>
      <c r="G16" s="17">
        <v>315481525.73351622</v>
      </c>
      <c r="H16" s="17">
        <v>93663669.403174534</v>
      </c>
      <c r="I16" s="17">
        <v>19499457.72621474</v>
      </c>
      <c r="J16" s="17">
        <v>8489397.9444826432</v>
      </c>
      <c r="K16" s="17">
        <v>1989280.1358036606</v>
      </c>
      <c r="L16" s="17">
        <v>4605199.7103535049</v>
      </c>
      <c r="M16" s="17">
        <v>1719215.5127806598</v>
      </c>
      <c r="N16" s="17">
        <v>0</v>
      </c>
      <c r="P16" s="17"/>
    </row>
    <row r="17" spans="1:16" ht="13" x14ac:dyDescent="0.3">
      <c r="A17" s="14">
        <f ca="1">A16+1</f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ht="13" x14ac:dyDescent="0.3">
      <c r="A18" s="14">
        <f ca="1">A17+1</f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35">
      <c r="A19" s="14">
        <f ca="1">A18+1</f>
        <v>8</v>
      </c>
      <c r="C19" s="19" t="s">
        <v>24</v>
      </c>
      <c r="D19" s="19"/>
      <c r="E19" s="19">
        <f ca="1">SUM(E16:E18)</f>
        <v>455798040.1363259</v>
      </c>
      <c r="F19" s="19"/>
      <c r="G19" s="19">
        <f ca="1">SUM(G16:G18)</f>
        <v>320196392.02497584</v>
      </c>
      <c r="H19" s="19">
        <f t="shared" ref="H19:N19" ca="1" si="1">SUM(H16:H18)</f>
        <v>93907287.688582331</v>
      </c>
      <c r="I19" s="19">
        <f t="shared" ca="1" si="1"/>
        <v>19485182.722816575</v>
      </c>
      <c r="J19" s="19">
        <f t="shared" ca="1" si="1"/>
        <v>8372342.5411250973</v>
      </c>
      <c r="K19" s="19">
        <f t="shared" ca="1" si="1"/>
        <v>1989179.3232136115</v>
      </c>
      <c r="L19" s="19">
        <f t="shared" ca="1" si="1"/>
        <v>4605199.7103535049</v>
      </c>
      <c r="M19" s="19">
        <f t="shared" ca="1" si="1"/>
        <v>1719215.5127806598</v>
      </c>
      <c r="N19" s="19">
        <f t="shared" ca="1" si="1"/>
        <v>5523240.6124783279</v>
      </c>
      <c r="P19" s="17"/>
    </row>
    <row r="20" spans="1:16" ht="13.5" thickTop="1" x14ac:dyDescent="0.3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ht="13" x14ac:dyDescent="0.3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ht="13" x14ac:dyDescent="0.3">
      <c r="A22" s="14">
        <v>9</v>
      </c>
      <c r="B22" s="13"/>
      <c r="C22" s="15" t="s">
        <v>26</v>
      </c>
      <c r="E22" s="17">
        <v>158421090.55945864</v>
      </c>
      <c r="F22" s="17"/>
      <c r="G22" s="17">
        <v>112900446.8634408</v>
      </c>
      <c r="H22" s="17">
        <v>34449344.044446938</v>
      </c>
      <c r="I22" s="17">
        <v>4652125.7544458779</v>
      </c>
      <c r="J22" s="17">
        <v>2145999.9447805206</v>
      </c>
      <c r="K22" s="17">
        <v>386264.55357511563</v>
      </c>
      <c r="L22" s="17">
        <v>1798056.8430121555</v>
      </c>
      <c r="M22" s="17">
        <v>375685.31736151659</v>
      </c>
      <c r="N22" s="17">
        <v>1713167.2383956832</v>
      </c>
      <c r="P22" s="17"/>
    </row>
    <row r="23" spans="1:16" ht="13" x14ac:dyDescent="0.3">
      <c r="A23" s="14">
        <v>10</v>
      </c>
      <c r="B23" s="13"/>
      <c r="C23" s="15" t="s">
        <v>27</v>
      </c>
      <c r="E23" s="17">
        <v>174350702.88727126</v>
      </c>
      <c r="F23" s="17"/>
      <c r="G23" s="17">
        <v>114519447.66843067</v>
      </c>
      <c r="H23" s="17">
        <v>45727475.553121328</v>
      </c>
      <c r="I23" s="17">
        <v>6076292.6441166624</v>
      </c>
      <c r="J23" s="17">
        <v>2997075.2637133901</v>
      </c>
      <c r="K23" s="17">
        <v>417535.69080819021</v>
      </c>
      <c r="L23" s="17">
        <v>2094326.6919594554</v>
      </c>
      <c r="M23" s="17">
        <v>369989.60419669229</v>
      </c>
      <c r="N23" s="17">
        <v>2148559.7709249076</v>
      </c>
      <c r="P23" s="17"/>
    </row>
    <row r="24" spans="1:16" ht="13" x14ac:dyDescent="0.3">
      <c r="A24" s="14">
        <v>11</v>
      </c>
      <c r="B24" s="13"/>
      <c r="C24" s="15" t="s">
        <v>28</v>
      </c>
      <c r="E24" s="17">
        <v>24633878.950000562</v>
      </c>
      <c r="F24" s="17"/>
      <c r="G24" s="17">
        <v>17256312.325469218</v>
      </c>
      <c r="H24" s="17">
        <v>5130900.6309783561</v>
      </c>
      <c r="I24" s="17">
        <v>1003280.6527487508</v>
      </c>
      <c r="J24" s="17">
        <v>443711.03018311464</v>
      </c>
      <c r="K24" s="17">
        <v>99330.812048743508</v>
      </c>
      <c r="L24" s="17">
        <v>269823.34214957501</v>
      </c>
      <c r="M24" s="17">
        <v>94091.144145988801</v>
      </c>
      <c r="N24" s="17">
        <v>336429.01227681717</v>
      </c>
      <c r="P24" s="17"/>
    </row>
    <row r="25" spans="1:16" ht="13" x14ac:dyDescent="0.3">
      <c r="A25" s="14">
        <v>12</v>
      </c>
      <c r="B25" s="13"/>
      <c r="C25" s="15" t="s">
        <v>29</v>
      </c>
      <c r="E25" s="17">
        <v>1902030.0574296881</v>
      </c>
      <c r="F25" s="17"/>
      <c r="G25" s="22">
        <f ca="1">(G13/$E13)*$E25</f>
        <v>1243247.9247353117</v>
      </c>
      <c r="H25" s="17">
        <f t="shared" ref="H25:N25" ca="1" si="2">(H13/$E13)*$E25</f>
        <v>510457.14665663295</v>
      </c>
      <c r="I25" s="17">
        <f t="shared" ca="1" si="2"/>
        <v>71047.260932031058</v>
      </c>
      <c r="J25" s="17">
        <f t="shared" ca="1" si="2"/>
        <v>34970.670187797863</v>
      </c>
      <c r="K25" s="17">
        <f t="shared" ca="1" si="2"/>
        <v>4585.2796203118696</v>
      </c>
      <c r="L25" s="17">
        <f t="shared" ca="1" si="2"/>
        <v>24960.910203112129</v>
      </c>
      <c r="M25" s="17">
        <f t="shared" ca="1" si="2"/>
        <v>3907.0633062869597</v>
      </c>
      <c r="N25" s="17">
        <f t="shared" ca="1" si="2"/>
        <v>8853.8017882039421</v>
      </c>
      <c r="O25" s="17"/>
      <c r="P25" s="17"/>
    </row>
    <row r="26" spans="1:16" ht="13.5" thickBot="1" x14ac:dyDescent="0.35">
      <c r="A26" s="14">
        <v>13</v>
      </c>
      <c r="C26" s="19" t="s">
        <v>30</v>
      </c>
      <c r="D26" s="23"/>
      <c r="E26" s="23">
        <f ca="1">SUM(E22:E25)</f>
        <v>359307702.45416015</v>
      </c>
      <c r="F26" s="23"/>
      <c r="G26" s="23">
        <f t="shared" ref="G26:N26" ca="1" si="3">SUM(G22:G25)</f>
        <v>245919454.782076</v>
      </c>
      <c r="H26" s="23">
        <f t="shared" ca="1" si="3"/>
        <v>85818177.375203267</v>
      </c>
      <c r="I26" s="23">
        <f t="shared" ca="1" si="3"/>
        <v>11802746.31224332</v>
      </c>
      <c r="J26" s="23">
        <f t="shared" ca="1" si="3"/>
        <v>5621756.9088648241</v>
      </c>
      <c r="K26" s="23">
        <f t="shared" ca="1" si="3"/>
        <v>907716.33605236118</v>
      </c>
      <c r="L26" s="23">
        <f t="shared" ca="1" si="3"/>
        <v>4187167.7873242982</v>
      </c>
      <c r="M26" s="23">
        <f t="shared" ca="1" si="3"/>
        <v>843673.12901048455</v>
      </c>
      <c r="N26" s="23">
        <f t="shared" ca="1" si="3"/>
        <v>4207009.8233856121</v>
      </c>
      <c r="P26" s="17"/>
    </row>
    <row r="27" spans="1:16" ht="13.5" thickTop="1" x14ac:dyDescent="0.3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ht="13" x14ac:dyDescent="0.3">
      <c r="A28" s="24">
        <v>14</v>
      </c>
      <c r="B28" s="6"/>
      <c r="C28" s="15" t="s">
        <v>31</v>
      </c>
      <c r="D28" s="25"/>
      <c r="E28" s="15">
        <f ca="1">E19-E26</f>
        <v>96490337.682165742</v>
      </c>
      <c r="F28" s="15"/>
      <c r="G28" s="15">
        <f ca="1">G19-G26</f>
        <v>74276937.242899835</v>
      </c>
      <c r="H28" s="15">
        <f t="shared" ref="H28:N28" ca="1" si="4">H19-H26</f>
        <v>8089110.3133790642</v>
      </c>
      <c r="I28" s="15">
        <f t="shared" ca="1" si="4"/>
        <v>7682436.4105732553</v>
      </c>
      <c r="J28" s="15">
        <f t="shared" ca="1" si="4"/>
        <v>2750585.6322602732</v>
      </c>
      <c r="K28" s="15">
        <f t="shared" ca="1" si="4"/>
        <v>1081462.9871612503</v>
      </c>
      <c r="L28" s="15">
        <f t="shared" ca="1" si="4"/>
        <v>418031.92302920669</v>
      </c>
      <c r="M28" s="15">
        <f t="shared" ca="1" si="4"/>
        <v>875542.38377017528</v>
      </c>
      <c r="N28" s="15">
        <f t="shared" ca="1" si="4"/>
        <v>1316230.7890927158</v>
      </c>
      <c r="P28" s="17"/>
    </row>
    <row r="29" spans="1:16" ht="13.5" thickBot="1" x14ac:dyDescent="0.35">
      <c r="A29" s="14">
        <v>15</v>
      </c>
      <c r="B29" s="6"/>
      <c r="C29" s="26" t="s">
        <v>32</v>
      </c>
      <c r="D29" s="27"/>
      <c r="E29" s="28">
        <f ca="1">IF(E13=0, 0, E28/E13)</f>
        <v>4.5655513963009535E-2</v>
      </c>
      <c r="F29" s="29"/>
      <c r="G29" s="28">
        <f t="shared" ref="G29:N29" ca="1" si="5">IF(G13=0, 0, G28/G13)</f>
        <v>5.3767894502428935E-2</v>
      </c>
      <c r="H29" s="28">
        <f t="shared" ca="1" si="5"/>
        <v>1.4261600120258545E-2</v>
      </c>
      <c r="I29" s="28">
        <f t="shared" ca="1" si="5"/>
        <v>9.7314693798168886E-2</v>
      </c>
      <c r="J29" s="28">
        <f t="shared" ca="1" si="5"/>
        <v>7.0786102464371614E-2</v>
      </c>
      <c r="K29" s="28">
        <f t="shared" ca="1" si="5"/>
        <v>0.21226218035488764</v>
      </c>
      <c r="L29" s="28">
        <f t="shared" ca="1" si="5"/>
        <v>1.507217110243898E-2</v>
      </c>
      <c r="M29" s="28">
        <f t="shared" ca="1" si="5"/>
        <v>0.20167567164844191</v>
      </c>
      <c r="N29" s="28">
        <f t="shared" ca="1" si="5"/>
        <v>0.13379165810095359</v>
      </c>
      <c r="P29" s="17"/>
    </row>
    <row r="30" spans="1:16" ht="13.5" thickTop="1" x14ac:dyDescent="0.3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ht="13" x14ac:dyDescent="0.3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ht="13" x14ac:dyDescent="0.3">
      <c r="A32" s="24">
        <v>16</v>
      </c>
      <c r="B32" s="6"/>
      <c r="C32" s="15" t="s">
        <v>34</v>
      </c>
      <c r="D32" s="25"/>
      <c r="E32" s="36">
        <v>7.4800000000000005E-2</v>
      </c>
      <c r="F32" s="36"/>
      <c r="G32" s="36">
        <v>7.4800000000000005E-2</v>
      </c>
      <c r="H32" s="36">
        <v>7.4800000000000005E-2</v>
      </c>
      <c r="I32" s="36">
        <v>7.4800000000000005E-2</v>
      </c>
      <c r="J32" s="36">
        <v>7.4800000000000005E-2</v>
      </c>
      <c r="K32" s="36">
        <v>7.4800000000000005E-2</v>
      </c>
      <c r="L32" s="36">
        <v>7.4800000000000005E-2</v>
      </c>
      <c r="M32" s="36">
        <v>7.4800000000000005E-2</v>
      </c>
      <c r="N32" s="36">
        <v>7.4800000000000005E-2</v>
      </c>
      <c r="P32" s="17"/>
    </row>
    <row r="33" spans="1:16" ht="13" x14ac:dyDescent="0.3">
      <c r="A33" s="14">
        <v>17</v>
      </c>
      <c r="B33" s="6"/>
      <c r="C33" s="15" t="s">
        <v>35</v>
      </c>
      <c r="D33" s="25"/>
      <c r="E33" s="15">
        <f ca="1">E32*E13</f>
        <v>158085554.88990128</v>
      </c>
      <c r="F33" s="15"/>
      <c r="G33" s="15">
        <f t="shared" ref="G33:N33" ca="1" si="6">G32*G13</f>
        <v>103331457.50235622</v>
      </c>
      <c r="H33" s="15">
        <f t="shared" ca="1" si="6"/>
        <v>42426196.663673177</v>
      </c>
      <c r="I33" s="15">
        <f t="shared" ca="1" si="6"/>
        <v>5905030.5877003372</v>
      </c>
      <c r="J33" s="15">
        <f t="shared" ca="1" si="6"/>
        <v>2906556.4867994301</v>
      </c>
      <c r="K33" s="15">
        <f t="shared" ca="1" si="6"/>
        <v>381101.48168841633</v>
      </c>
      <c r="L33" s="15">
        <f t="shared" ca="1" si="6"/>
        <v>2074604.0918766337</v>
      </c>
      <c r="M33" s="15">
        <f t="shared" ca="1" si="6"/>
        <v>324732.1294170341</v>
      </c>
      <c r="N33" s="15">
        <f t="shared" ca="1" si="6"/>
        <v>735875.94639006443</v>
      </c>
      <c r="P33" s="17"/>
    </row>
    <row r="34" spans="1:16" ht="13" x14ac:dyDescent="0.3">
      <c r="A34" s="14">
        <v>18</v>
      </c>
      <c r="B34" s="6"/>
      <c r="C34" s="15" t="s">
        <v>36</v>
      </c>
      <c r="D34" s="25"/>
      <c r="E34" s="17">
        <f ca="1">E28-E33</f>
        <v>-61595217.207735538</v>
      </c>
      <c r="F34" s="17"/>
      <c r="G34" s="17">
        <f ca="1">G28-G33</f>
        <v>-29054520.259456381</v>
      </c>
      <c r="H34" s="17">
        <f t="shared" ref="H34:N34" ca="1" si="7">H28-H33</f>
        <v>-34337086.350294113</v>
      </c>
      <c r="I34" s="17">
        <f t="shared" ca="1" si="7"/>
        <v>1777405.8228729181</v>
      </c>
      <c r="J34" s="17">
        <f t="shared" ca="1" si="7"/>
        <v>-155970.85453915689</v>
      </c>
      <c r="K34" s="17">
        <f t="shared" ca="1" si="7"/>
        <v>700361.50547283399</v>
      </c>
      <c r="L34" s="17">
        <f t="shared" ca="1" si="7"/>
        <v>-1656572.168847427</v>
      </c>
      <c r="M34" s="17">
        <f t="shared" ca="1" si="7"/>
        <v>550810.25435314118</v>
      </c>
      <c r="N34" s="17">
        <f t="shared" ca="1" si="7"/>
        <v>580354.8427026514</v>
      </c>
      <c r="P34" s="17"/>
    </row>
    <row r="35" spans="1:16" ht="13" x14ac:dyDescent="0.3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ht="13" x14ac:dyDescent="0.3">
      <c r="A36" s="14">
        <v>20</v>
      </c>
      <c r="B36" s="6"/>
      <c r="C36" s="39" t="s">
        <v>38</v>
      </c>
      <c r="D36" s="40"/>
      <c r="E36" s="39">
        <f ca="1">SUM(G36:N36)</f>
        <v>-81680761.625821471</v>
      </c>
      <c r="F36" s="39"/>
      <c r="G36" s="39">
        <f ca="1">G19-G38</f>
        <v>-42436533.014913142</v>
      </c>
      <c r="H36" s="39">
        <f t="shared" ref="H36:N36" ca="1" si="8">H19-H38</f>
        <v>-39448297.243540525</v>
      </c>
      <c r="I36" s="39">
        <f t="shared" ca="1" si="8"/>
        <v>1021258.7106458172</v>
      </c>
      <c r="J36" s="39">
        <f t="shared" ca="1" si="8"/>
        <v>-519678.41792952176</v>
      </c>
      <c r="K36" s="39">
        <f t="shared" ca="1" si="8"/>
        <v>646028.11378608621</v>
      </c>
      <c r="L36" s="39">
        <f t="shared" ca="1" si="8"/>
        <v>-1906466.2327460749</v>
      </c>
      <c r="M36" s="39">
        <f t="shared" ca="1" si="8"/>
        <v>504626.89353441587</v>
      </c>
      <c r="N36" s="39">
        <f t="shared" ca="1" si="8"/>
        <v>458299.56534145121</v>
      </c>
      <c r="O36" s="30"/>
      <c r="P36" s="17"/>
    </row>
    <row r="37" spans="1:16" ht="13" x14ac:dyDescent="0.3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ht="13" x14ac:dyDescent="0.3">
      <c r="A38" s="14">
        <v>21</v>
      </c>
      <c r="B38" s="6"/>
      <c r="C38" s="15" t="s">
        <v>39</v>
      </c>
      <c r="D38" s="25"/>
      <c r="E38" s="16">
        <f ca="1">SUM(G38:N38)</f>
        <v>537478801.76214743</v>
      </c>
      <c r="F38" s="16"/>
      <c r="G38" s="16">
        <f ca="1">SUM(G48,G33)</f>
        <v>362632925.03988898</v>
      </c>
      <c r="H38" s="16">
        <f t="shared" ref="H38:N38" ca="1" si="9">SUM(H48,H33)</f>
        <v>133355584.93212286</v>
      </c>
      <c r="I38" s="16">
        <f t="shared" ca="1" si="9"/>
        <v>18463924.012170758</v>
      </c>
      <c r="J38" s="16">
        <f t="shared" ca="1" si="9"/>
        <v>8892020.9590546191</v>
      </c>
      <c r="K38" s="16">
        <f t="shared" ca="1" si="9"/>
        <v>1343151.2094275253</v>
      </c>
      <c r="L38" s="16">
        <f ca="1">SUM(L48,L33)</f>
        <v>6511665.9430995798</v>
      </c>
      <c r="M38" s="16">
        <f t="shared" ca="1" si="9"/>
        <v>1214588.619246244</v>
      </c>
      <c r="N38" s="16">
        <f t="shared" ca="1" si="9"/>
        <v>5064941.0471368767</v>
      </c>
      <c r="O38" s="16"/>
      <c r="P38" s="17"/>
    </row>
    <row r="39" spans="1:16" ht="13" x14ac:dyDescent="0.3">
      <c r="A39" s="14">
        <v>22</v>
      </c>
      <c r="B39" s="6"/>
      <c r="C39" s="15" t="s">
        <v>40</v>
      </c>
      <c r="D39" s="25"/>
      <c r="E39" s="17">
        <f ca="1">SUM(G39:N39)</f>
        <v>5039913.28</v>
      </c>
      <c r="F39" s="17"/>
      <c r="G39" s="17">
        <f ca="1">G18</f>
        <v>4714866.2914596405</v>
      </c>
      <c r="H39" s="17">
        <f t="shared" ref="H39:N39" ca="1" si="10">H18</f>
        <v>243618.28540779173</v>
      </c>
      <c r="I39" s="17">
        <f t="shared" ca="1" si="10"/>
        <v>-14275.003398166793</v>
      </c>
      <c r="J39" s="17">
        <f t="shared" ca="1" si="10"/>
        <v>-117055.40335754609</v>
      </c>
      <c r="K39" s="17">
        <f t="shared" ca="1" si="10"/>
        <v>-100.81259004905286</v>
      </c>
      <c r="L39" s="17">
        <f t="shared" ca="1" si="10"/>
        <v>0</v>
      </c>
      <c r="M39" s="17">
        <f t="shared" ca="1" si="10"/>
        <v>0</v>
      </c>
      <c r="N39" s="17">
        <f t="shared" ca="1" si="10"/>
        <v>212859.92247832956</v>
      </c>
      <c r="O39" s="17"/>
      <c r="P39" s="17"/>
    </row>
    <row r="40" spans="1:16" ht="13" x14ac:dyDescent="0.3">
      <c r="A40" s="14">
        <v>23</v>
      </c>
      <c r="B40" s="6"/>
      <c r="C40" s="15" t="s">
        <v>41</v>
      </c>
      <c r="D40" s="25"/>
      <c r="E40" s="17">
        <f ca="1">SUM(G40:N40)</f>
        <v>532438888.4821474</v>
      </c>
      <c r="F40" s="17"/>
      <c r="G40" s="17">
        <f ca="1">G38-G39</f>
        <v>357918058.74842936</v>
      </c>
      <c r="H40" s="17">
        <f t="shared" ref="H40:N40" ca="1" si="11">H38-H39</f>
        <v>133111966.64671506</v>
      </c>
      <c r="I40" s="17">
        <f t="shared" ca="1" si="11"/>
        <v>18478199.015568923</v>
      </c>
      <c r="J40" s="17">
        <f t="shared" ca="1" si="11"/>
        <v>9009076.3624121659</v>
      </c>
      <c r="K40" s="17">
        <f t="shared" ca="1" si="11"/>
        <v>1343252.0220175744</v>
      </c>
      <c r="L40" s="17">
        <f ca="1">L38-L39</f>
        <v>6511665.9430995798</v>
      </c>
      <c r="M40" s="17">
        <f t="shared" ca="1" si="11"/>
        <v>1214588.619246244</v>
      </c>
      <c r="N40" s="17">
        <f t="shared" ca="1" si="11"/>
        <v>4852081.1246585473</v>
      </c>
      <c r="P40" s="17"/>
    </row>
    <row r="41" spans="1:16" ht="13" x14ac:dyDescent="0.3">
      <c r="A41" s="14">
        <v>24</v>
      </c>
      <c r="B41" s="6"/>
      <c r="C41" s="15" t="s">
        <v>42</v>
      </c>
      <c r="D41" s="25"/>
      <c r="E41" s="36">
        <f ca="1">IF(SUM(E16:E16)=0,0,(E40/SUM(E16:E16))-1)</f>
        <v>0.19528921868950211</v>
      </c>
      <c r="F41" s="36"/>
      <c r="G41" s="36">
        <f t="shared" ref="G41:N41" ca="1" si="12">IF(SUM(G16:G16)=0,0,(G40/SUM(G16:G16))-1)</f>
        <v>0.13451352790387738</v>
      </c>
      <c r="H41" s="36">
        <f t="shared" ca="1" si="12"/>
        <v>0.42116967544518924</v>
      </c>
      <c r="I41" s="36">
        <f t="shared" ca="1" si="12"/>
        <v>-5.2373698027143312E-2</v>
      </c>
      <c r="J41" s="36">
        <f t="shared" ca="1" si="12"/>
        <v>6.121499090135929E-2</v>
      </c>
      <c r="K41" s="36">
        <f t="shared" ca="1" si="12"/>
        <v>-0.32475472014156193</v>
      </c>
      <c r="L41" s="36">
        <f t="shared" ca="1" si="12"/>
        <v>0.41398122831891926</v>
      </c>
      <c r="M41" s="36">
        <f t="shared" ca="1" si="12"/>
        <v>-0.2935216031864627</v>
      </c>
      <c r="N41" s="36">
        <f t="shared" ca="1" si="12"/>
        <v>0</v>
      </c>
      <c r="P41" s="17"/>
    </row>
    <row r="42" spans="1:16" ht="13" x14ac:dyDescent="0.3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ht="13" x14ac:dyDescent="0.3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ht="13" x14ac:dyDescent="0.3">
      <c r="A44" s="14">
        <v>25</v>
      </c>
      <c r="B44" s="13"/>
      <c r="C44" s="15" t="s">
        <v>26</v>
      </c>
      <c r="E44" s="15">
        <v>159002984.30794662</v>
      </c>
      <c r="F44" s="15"/>
      <c r="G44" s="15">
        <v>113392821.26813026</v>
      </c>
      <c r="H44" s="15">
        <v>34516959.38761276</v>
      </c>
      <c r="I44" s="15">
        <v>4661477.9501535511</v>
      </c>
      <c r="J44" s="15">
        <v>2149808.2304779678</v>
      </c>
      <c r="K44" s="15">
        <v>387334.0961787884</v>
      </c>
      <c r="L44" s="15">
        <v>1801149.2588608281</v>
      </c>
      <c r="M44" s="15">
        <v>376315.57715011155</v>
      </c>
      <c r="N44" s="15">
        <v>1717118.5393823443</v>
      </c>
      <c r="P44" s="17"/>
    </row>
    <row r="45" spans="1:16" ht="13" x14ac:dyDescent="0.3">
      <c r="A45" s="14">
        <v>26</v>
      </c>
      <c r="B45" s="13"/>
      <c r="C45" s="15" t="s">
        <v>27</v>
      </c>
      <c r="E45" s="17">
        <v>174350702.88727126</v>
      </c>
      <c r="F45" s="17"/>
      <c r="G45" s="17">
        <v>114519447.66843067</v>
      </c>
      <c r="H45" s="17">
        <v>45727475.553121328</v>
      </c>
      <c r="I45" s="17">
        <v>6076292.6441166624</v>
      </c>
      <c r="J45" s="17">
        <v>2997075.2637133901</v>
      </c>
      <c r="K45" s="17">
        <v>417535.69080819021</v>
      </c>
      <c r="L45" s="17">
        <v>2094326.6919594554</v>
      </c>
      <c r="M45" s="17">
        <v>369989.60419669229</v>
      </c>
      <c r="N45" s="17">
        <v>2148559.7709249076</v>
      </c>
      <c r="P45" s="17"/>
    </row>
    <row r="46" spans="1:16" ht="13" x14ac:dyDescent="0.3">
      <c r="A46" s="14">
        <v>27</v>
      </c>
      <c r="B46" s="13"/>
      <c r="C46" s="15" t="s">
        <v>28</v>
      </c>
      <c r="E46" s="17">
        <v>27764130.792126562</v>
      </c>
      <c r="F46" s="17"/>
      <c r="G46" s="17">
        <v>19443599.241987124</v>
      </c>
      <c r="H46" s="17">
        <v>5780286.7342130439</v>
      </c>
      <c r="I46" s="17">
        <v>1138473.6998363012</v>
      </c>
      <c r="J46" s="17">
        <v>502569.46574414236</v>
      </c>
      <c r="K46" s="17">
        <v>113122.82856766848</v>
      </c>
      <c r="L46" s="17">
        <v>301751.97268027911</v>
      </c>
      <c r="M46" s="17">
        <v>106010.75683657831</v>
      </c>
      <c r="N46" s="17">
        <v>378316.09226142813</v>
      </c>
      <c r="P46" s="17"/>
    </row>
    <row r="47" spans="1:16" ht="13" x14ac:dyDescent="0.3">
      <c r="A47" s="14">
        <v>28</v>
      </c>
      <c r="B47" s="13"/>
      <c r="C47" s="15" t="s">
        <v>29</v>
      </c>
      <c r="E47" s="17">
        <v>18275428.884901688</v>
      </c>
      <c r="F47" s="17"/>
      <c r="G47" s="17">
        <v>11945599.358984735</v>
      </c>
      <c r="H47" s="17">
        <v>4904666.5935025495</v>
      </c>
      <c r="I47" s="17">
        <v>682649.1303639065</v>
      </c>
      <c r="J47" s="17">
        <v>336011.5123196874</v>
      </c>
      <c r="K47" s="17">
        <v>44057.112184462065</v>
      </c>
      <c r="L47" s="17">
        <v>239833.92772238335</v>
      </c>
      <c r="M47" s="17">
        <v>37540.551645827865</v>
      </c>
      <c r="N47" s="17">
        <v>85070.698178132239</v>
      </c>
      <c r="P47" s="17"/>
    </row>
    <row r="48" spans="1:16" ht="13.5" thickBot="1" x14ac:dyDescent="0.35">
      <c r="A48" s="14">
        <v>29</v>
      </c>
      <c r="C48" s="19" t="s">
        <v>44</v>
      </c>
      <c r="D48" s="23"/>
      <c r="E48" s="23">
        <f ca="1">SUM(E44:E47)</f>
        <v>379393246.87224609</v>
      </c>
      <c r="F48" s="23"/>
      <c r="G48" s="23">
        <f t="shared" ref="G48:N48" ca="1" si="13">SUM(G44:G47)</f>
        <v>259301467.53753278</v>
      </c>
      <c r="H48" s="23">
        <f t="shared" ca="1" si="13"/>
        <v>90929388.268449679</v>
      </c>
      <c r="I48" s="23">
        <f t="shared" ca="1" si="13"/>
        <v>12558893.424470421</v>
      </c>
      <c r="J48" s="23">
        <f t="shared" ca="1" si="13"/>
        <v>5985464.472255188</v>
      </c>
      <c r="K48" s="23">
        <f t="shared" ca="1" si="13"/>
        <v>962049.72773910908</v>
      </c>
      <c r="L48" s="23">
        <f t="shared" ca="1" si="13"/>
        <v>4437061.8512229463</v>
      </c>
      <c r="M48" s="23">
        <f t="shared" ca="1" si="13"/>
        <v>889856.48982920998</v>
      </c>
      <c r="N48" s="23">
        <f t="shared" ca="1" si="13"/>
        <v>4329065.1007468123</v>
      </c>
      <c r="P48" s="17"/>
    </row>
    <row r="49" spans="1:16" s="44" customFormat="1" ht="13.5" thickTop="1" x14ac:dyDescent="0.3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ht="13" x14ac:dyDescent="0.3">
      <c r="A50" s="45">
        <v>30</v>
      </c>
      <c r="C50" s="46" t="s">
        <v>45</v>
      </c>
      <c r="D50" s="47"/>
      <c r="E50" s="47">
        <f ca="1">SUM(G50:N50)</f>
        <v>548642429.29482996</v>
      </c>
      <c r="F50" s="47"/>
      <c r="G50" s="47">
        <v>380515601.41868043</v>
      </c>
      <c r="H50" s="47">
        <v>122624590.27000001</v>
      </c>
      <c r="I50" s="47">
        <v>21509082.435211934</v>
      </c>
      <c r="J50" s="47">
        <v>9364529.4299999997</v>
      </c>
      <c r="K50" s="47">
        <v>1989267.87</v>
      </c>
      <c r="L50" s="47">
        <v>6028944.4800000004</v>
      </c>
      <c r="M50" s="47">
        <v>1757818.4509374714</v>
      </c>
      <c r="N50" s="47">
        <v>4852594.9399999985</v>
      </c>
      <c r="P50" s="32"/>
    </row>
    <row r="51" spans="1:16" s="44" customFormat="1" ht="13" x14ac:dyDescent="0.3">
      <c r="A51" s="45">
        <v>31</v>
      </c>
      <c r="C51" s="48" t="s">
        <v>46</v>
      </c>
      <c r="D51" s="49"/>
      <c r="E51" s="17">
        <f ca="1">SUM(G51:N51)</f>
        <v>5039913.28</v>
      </c>
      <c r="F51" s="50"/>
      <c r="G51" s="50">
        <f ca="1">G39</f>
        <v>4714866.2914596405</v>
      </c>
      <c r="H51" s="50">
        <f t="shared" ref="H51:N51" ca="1" si="14">H39</f>
        <v>243618.28540779173</v>
      </c>
      <c r="I51" s="50">
        <f t="shared" ca="1" si="14"/>
        <v>-14275.003398166793</v>
      </c>
      <c r="J51" s="50">
        <f t="shared" ca="1" si="14"/>
        <v>-117055.40335754609</v>
      </c>
      <c r="K51" s="50">
        <f t="shared" ca="1" si="14"/>
        <v>-100.81259004905286</v>
      </c>
      <c r="L51" s="50">
        <f t="shared" ca="1" si="14"/>
        <v>0</v>
      </c>
      <c r="M51" s="50">
        <f t="shared" ca="1" si="14"/>
        <v>0</v>
      </c>
      <c r="N51" s="50">
        <f t="shared" ca="1" si="14"/>
        <v>212859.92247832956</v>
      </c>
      <c r="P51" s="32"/>
    </row>
    <row r="52" spans="1:16" s="44" customFormat="1" ht="13.5" thickBot="1" x14ac:dyDescent="0.35">
      <c r="A52" s="45">
        <v>32</v>
      </c>
      <c r="C52" s="51" t="s">
        <v>47</v>
      </c>
      <c r="D52" s="23"/>
      <c r="E52" s="23">
        <f ca="1">SUM(G52:N52)</f>
        <v>553682342.57483006</v>
      </c>
      <c r="F52" s="23"/>
      <c r="G52" s="23">
        <f ca="1">G51+G50</f>
        <v>385230467.71014005</v>
      </c>
      <c r="H52" s="23">
        <f t="shared" ref="H52:N52" ca="1" si="15">H51+H50</f>
        <v>122868208.55540781</v>
      </c>
      <c r="I52" s="23">
        <f t="shared" ca="1" si="15"/>
        <v>21494807.431813769</v>
      </c>
      <c r="J52" s="23">
        <f t="shared" ca="1" si="15"/>
        <v>9247474.0266424529</v>
      </c>
      <c r="K52" s="23">
        <f t="shared" ca="1" si="15"/>
        <v>1989167.057409951</v>
      </c>
      <c r="L52" s="23">
        <f t="shared" ca="1" si="15"/>
        <v>6028944.4800000004</v>
      </c>
      <c r="M52" s="23">
        <f t="shared" ca="1" si="15"/>
        <v>1757818.4509374714</v>
      </c>
      <c r="N52" s="23">
        <f t="shared" ca="1" si="15"/>
        <v>5065454.8624783279</v>
      </c>
      <c r="P52" s="32"/>
    </row>
    <row r="53" spans="1:16" s="44" customFormat="1" ht="13.5" thickTop="1" x14ac:dyDescent="0.3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ht="13" x14ac:dyDescent="0.3">
      <c r="A54" s="45">
        <v>33</v>
      </c>
      <c r="C54" s="52" t="s">
        <v>48</v>
      </c>
      <c r="D54" s="53"/>
      <c r="E54" s="53">
        <f ca="1">SUM(G54:N54)</f>
        <v>97884302.438503876</v>
      </c>
      <c r="F54" s="53"/>
      <c r="G54" s="53">
        <f ca="1">+G52-G19</f>
        <v>65034075.685164213</v>
      </c>
      <c r="H54" s="53">
        <f t="shared" ref="H54:N54" ca="1" si="16">+H52-H19</f>
        <v>28960920.866825476</v>
      </c>
      <c r="I54" s="53">
        <f t="shared" ca="1" si="16"/>
        <v>2009624.7089971937</v>
      </c>
      <c r="J54" s="53">
        <f t="shared" ca="1" si="16"/>
        <v>875131.48551735561</v>
      </c>
      <c r="K54" s="53">
        <f t="shared" ca="1" si="16"/>
        <v>-12.265803660498932</v>
      </c>
      <c r="L54" s="53">
        <f t="shared" ca="1" si="16"/>
        <v>1423744.7696464956</v>
      </c>
      <c r="M54" s="53">
        <f t="shared" ca="1" si="16"/>
        <v>38602.93815681152</v>
      </c>
      <c r="N54" s="53">
        <f t="shared" ca="1" si="16"/>
        <v>-457785.75</v>
      </c>
      <c r="P54" s="32"/>
    </row>
    <row r="55" spans="1:16" s="44" customFormat="1" ht="13" x14ac:dyDescent="0.3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35">
      <c r="A56" s="45">
        <v>34</v>
      </c>
      <c r="C56" s="54" t="s">
        <v>49</v>
      </c>
      <c r="D56" s="55"/>
      <c r="E56" s="55">
        <f ca="1">+E54+E19</f>
        <v>553682342.57482982</v>
      </c>
      <c r="F56" s="55"/>
      <c r="G56" s="55">
        <f ca="1">+G54+G19</f>
        <v>385230467.71014005</v>
      </c>
      <c r="H56" s="55">
        <f t="shared" ref="H56:N56" ca="1" si="17">+H54+H19</f>
        <v>122868208.55540781</v>
      </c>
      <c r="I56" s="55">
        <f t="shared" ca="1" si="17"/>
        <v>21494807.431813769</v>
      </c>
      <c r="J56" s="55">
        <f t="shared" ca="1" si="17"/>
        <v>9247474.0266424529</v>
      </c>
      <c r="K56" s="55">
        <f t="shared" ca="1" si="17"/>
        <v>1989167.057409951</v>
      </c>
      <c r="L56" s="55">
        <f t="shared" ca="1" si="17"/>
        <v>6028944.4800000004</v>
      </c>
      <c r="M56" s="55">
        <f t="shared" ca="1" si="17"/>
        <v>1757818.4509374714</v>
      </c>
      <c r="N56" s="55">
        <f t="shared" ca="1" si="17"/>
        <v>5065454.8624783279</v>
      </c>
      <c r="P56" s="32"/>
    </row>
    <row r="57" spans="1:16" s="44" customFormat="1" ht="13.5" thickTop="1" x14ac:dyDescent="0.3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ht="13" x14ac:dyDescent="0.3">
      <c r="A58" s="45">
        <v>35</v>
      </c>
      <c r="C58" s="15" t="s">
        <v>50</v>
      </c>
      <c r="D58" s="25"/>
      <c r="E58" s="56">
        <f ca="1">IF(E40=0,0,SUM(E16)/E40)</f>
        <v>0.83661760213681635</v>
      </c>
      <c r="F58" s="56"/>
      <c r="G58" s="56">
        <f t="shared" ref="G58:M58" ca="1" si="18">IF(G40=0,0,SUM(G16)/G40)</f>
        <v>0.88143506040654795</v>
      </c>
      <c r="H58" s="56">
        <f t="shared" ca="1" si="18"/>
        <v>0.70364574848301942</v>
      </c>
      <c r="I58" s="56">
        <f t="shared" ca="1" si="18"/>
        <v>1.0552683034631973</v>
      </c>
      <c r="J58" s="56">
        <f t="shared" ca="1" si="18"/>
        <v>0.94231612686759603</v>
      </c>
      <c r="K58" s="56">
        <f t="shared" ca="1" si="18"/>
        <v>1.4809433398922023</v>
      </c>
      <c r="L58" s="56">
        <f t="shared" ca="1" si="18"/>
        <v>0.70722296730126955</v>
      </c>
      <c r="M58" s="56">
        <f t="shared" ca="1" si="18"/>
        <v>1.415471448964819</v>
      </c>
      <c r="N58" s="56">
        <f ca="1">IF(N40=0,0,SUM(N17)/N40)</f>
        <v>1.0944542256336869</v>
      </c>
      <c r="P58" s="32"/>
    </row>
    <row r="59" spans="1:16" s="44" customFormat="1" ht="13" x14ac:dyDescent="0.3">
      <c r="A59" s="45">
        <v>36</v>
      </c>
      <c r="C59" s="57" t="s">
        <v>51</v>
      </c>
      <c r="D59" s="58"/>
      <c r="E59" s="59">
        <f ca="1">+E58/$E$58</f>
        <v>1</v>
      </c>
      <c r="F59" s="59"/>
      <c r="G59" s="59">
        <f ca="1">+G58/$E$58</f>
        <v>1.0535698246788769</v>
      </c>
      <c r="H59" s="59">
        <f t="shared" ref="H59:N59" ca="1" si="19">+H58/$E$58</f>
        <v>0.84106017693845825</v>
      </c>
      <c r="I59" s="59">
        <f t="shared" ca="1" si="19"/>
        <v>1.2613508259543216</v>
      </c>
      <c r="J59" s="59">
        <f t="shared" ca="1" si="19"/>
        <v>1.1263403070420868</v>
      </c>
      <c r="K59" s="59">
        <f t="shared" ca="1" si="19"/>
        <v>1.7701556076631724</v>
      </c>
      <c r="L59" s="59">
        <f ca="1">+L58/$E$58</f>
        <v>0.84533598802480581</v>
      </c>
      <c r="M59" s="59">
        <f t="shared" ca="1" si="19"/>
        <v>1.6918977623104561</v>
      </c>
      <c r="N59" s="59">
        <f t="shared" ca="1" si="19"/>
        <v>1.3081893362491137</v>
      </c>
      <c r="P59" s="32"/>
    </row>
    <row r="60" spans="1:16" s="44" customFormat="1" ht="13.5" thickBot="1" x14ac:dyDescent="0.35">
      <c r="A60" s="45">
        <v>37</v>
      </c>
      <c r="C60" s="26" t="s">
        <v>52</v>
      </c>
      <c r="D60" s="27"/>
      <c r="E60" s="60">
        <f ca="1">IF(E40=0,0,E50/E40)</f>
        <v>1.0304326771826808</v>
      </c>
      <c r="F60" s="26"/>
      <c r="G60" s="61">
        <f ca="1">IF(G40=0,0,G50/G40)</f>
        <v>1.0631360785462189</v>
      </c>
      <c r="H60" s="61">
        <f t="shared" ref="H60:N60" ca="1" si="20">IF(H40=0,0,H50/H40)</f>
        <v>0.92121387249465703</v>
      </c>
      <c r="I60" s="61">
        <f t="shared" ca="1" si="20"/>
        <v>1.1640248282362</v>
      </c>
      <c r="J60" s="61">
        <f t="shared" ca="1" si="20"/>
        <v>1.039454995527717</v>
      </c>
      <c r="K60" s="61">
        <f t="shared" ca="1" si="20"/>
        <v>1.4809342084682702</v>
      </c>
      <c r="L60" s="61">
        <f ca="1">IF(L40=0,0,L50/L40)</f>
        <v>0.9258682083329044</v>
      </c>
      <c r="M60" s="61">
        <f t="shared" ca="1" si="20"/>
        <v>1.44725417567995</v>
      </c>
      <c r="N60" s="61">
        <f t="shared" ca="1" si="20"/>
        <v>1.0001058958678246</v>
      </c>
      <c r="P60" s="32"/>
    </row>
    <row r="61" spans="1:16" s="44" customFormat="1" ht="13.5" thickTop="1" x14ac:dyDescent="0.3">
      <c r="A61" s="45">
        <v>36</v>
      </c>
      <c r="C61" s="57" t="s">
        <v>51</v>
      </c>
      <c r="D61" s="58"/>
      <c r="E61" s="59">
        <f ca="1">+E60/$E$60</f>
        <v>1</v>
      </c>
      <c r="F61" s="59"/>
      <c r="G61" s="59">
        <f ca="1">+G60/$E$60</f>
        <v>1.0317375429639448</v>
      </c>
      <c r="H61" s="59">
        <f t="shared" ref="H61:N61" ca="1" si="21">+H60/$E$60</f>
        <v>0.89400685061091001</v>
      </c>
      <c r="I61" s="59">
        <f t="shared" ca="1" si="21"/>
        <v>1.1296466562170517</v>
      </c>
      <c r="J61" s="59">
        <f t="shared" ca="1" si="21"/>
        <v>1.0087558542589159</v>
      </c>
      <c r="K61" s="59">
        <f t="shared" ca="1" si="21"/>
        <v>1.4371964721822597</v>
      </c>
      <c r="L61" s="59">
        <f t="shared" ca="1" si="21"/>
        <v>0.89852372584333462</v>
      </c>
      <c r="M61" s="59">
        <f t="shared" ca="1" si="21"/>
        <v>1.4045111415108711</v>
      </c>
      <c r="N61" s="59">
        <f t="shared" ca="1" si="21"/>
        <v>0.97056888626846238</v>
      </c>
      <c r="P61" s="32"/>
    </row>
    <row r="62" spans="1:16" s="44" customFormat="1" ht="13" x14ac:dyDescent="0.3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5" x14ac:dyDescent="0.25">
      <c r="A63" s="64" t="str">
        <f ca="1">A1</f>
        <v>Puget Sound Energy - 2019 Gas Cost of Service Study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5" x14ac:dyDescent="0.25">
      <c r="A64" s="64" t="str">
        <f ca="1">A2</f>
        <v>Proposed Test Year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5">
      <c r="A65" s="66" t="s">
        <v>53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5">
      <c r="A66" s="67"/>
    </row>
    <row r="67" spans="1:14" ht="39" x14ac:dyDescent="0.25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5"/>
    <row r="69" spans="1:14" ht="13" x14ac:dyDescent="0.3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5">
      <c r="B70" s="4" t="str">
        <f ca="1">IF(OR((B69="~"),(C70="~")),"~","")</f>
        <v/>
      </c>
      <c r="C70" s="71" t="s">
        <v>78</v>
      </c>
      <c r="E70" s="72">
        <f t="shared" ref="E70:E75" ca="1" si="22">SUM(G70:N70)</f>
        <v>2289182.2274114005</v>
      </c>
      <c r="F70" s="72"/>
      <c r="G70" s="72">
        <v>1634058.4446807622</v>
      </c>
      <c r="H70" s="72">
        <v>582425.48120500229</v>
      </c>
      <c r="I70" s="72">
        <v>69675.594564678438</v>
      </c>
      <c r="J70" s="72">
        <v>1567.8542328607343</v>
      </c>
      <c r="K70" s="72">
        <v>1454.852728096869</v>
      </c>
      <c r="L70" s="72">
        <v>0</v>
      </c>
      <c r="M70" s="72">
        <v>0</v>
      </c>
      <c r="N70" s="72">
        <v>0</v>
      </c>
    </row>
    <row r="71" spans="1:14" x14ac:dyDescent="0.25">
      <c r="B71" s="4" t="str">
        <f ca="1">IF(OR((B69="~"),(C71="~")),"~","")</f>
        <v/>
      </c>
      <c r="C71" s="71" t="s">
        <v>79</v>
      </c>
      <c r="E71" s="72">
        <f t="shared" ca="1" si="22"/>
        <v>466428.94296995847</v>
      </c>
      <c r="F71" s="72"/>
      <c r="G71" s="72">
        <v>303651.60973925574</v>
      </c>
      <c r="H71" s="72">
        <v>116482.10018005877</v>
      </c>
      <c r="I71" s="72">
        <v>31838.50908422031</v>
      </c>
      <c r="J71" s="72">
        <v>4629.1386825203172</v>
      </c>
      <c r="K71" s="72">
        <v>4393.1024367587688</v>
      </c>
      <c r="L71" s="72">
        <v>7015.377117744134</v>
      </c>
      <c r="M71" s="72">
        <v>-1580.8942705995451</v>
      </c>
      <c r="N71" s="72">
        <v>0</v>
      </c>
    </row>
    <row r="72" spans="1:14" x14ac:dyDescent="0.25">
      <c r="B72" s="4" t="str">
        <f ca="1">IF(OR((B69="~"),(C72="~")),"~","")</f>
        <v/>
      </c>
      <c r="C72" s="71" t="s">
        <v>80</v>
      </c>
      <c r="E72" s="72">
        <f t="shared" ca="1" si="22"/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5">
      <c r="B73" s="4" t="str">
        <f ca="1">IF(OR((B69="~"),(C73="~")),"~","")</f>
        <v/>
      </c>
      <c r="C73" s="71" t="s">
        <v>81</v>
      </c>
      <c r="E73" s="72">
        <f t="shared" ca="1" si="22"/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5">
      <c r="B74" s="4" t="str">
        <f ca="1">IF(OR((B69="~"),(C74="~")),"~","")</f>
        <v/>
      </c>
      <c r="C74" s="71" t="s">
        <v>82</v>
      </c>
      <c r="E74" s="72">
        <f t="shared" ca="1" si="22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5">
      <c r="B75" s="4" t="str">
        <f ca="1">IF(OR((B69="~"),(C75="~")),"~","")</f>
        <v>~</v>
      </c>
      <c r="C75" s="71" t="s">
        <v>83</v>
      </c>
      <c r="E75" s="72">
        <f t="shared" ca="1" si="22"/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5">
      <c r="B76" s="4" t="str">
        <f ca="1">IF(OR((B69="~"),(C76="~")),"~","")</f>
        <v/>
      </c>
      <c r="C76" s="73" t="str">
        <f ca="1">IF(B69="~","~","Sub-total")</f>
        <v>Sub-total</v>
      </c>
      <c r="D76" s="73"/>
      <c r="E76" s="73">
        <f ca="1">SUM(E70:E75)</f>
        <v>2755611.1703813588</v>
      </c>
      <c r="F76" s="73"/>
      <c r="G76" s="73">
        <f t="shared" ref="G76:N76" ca="1" si="23">SUM(G70:G75)</f>
        <v>1937710.0544200181</v>
      </c>
      <c r="H76" s="73">
        <f t="shared" ca="1" si="23"/>
        <v>698907.58138506103</v>
      </c>
      <c r="I76" s="73">
        <f t="shared" ca="1" si="23"/>
        <v>101514.10364889874</v>
      </c>
      <c r="J76" s="73">
        <f t="shared" ca="1" si="23"/>
        <v>6196.9929153810517</v>
      </c>
      <c r="K76" s="73">
        <f t="shared" ca="1" si="23"/>
        <v>5847.955164855638</v>
      </c>
      <c r="L76" s="73">
        <f t="shared" ca="1" si="23"/>
        <v>7015.377117744134</v>
      </c>
      <c r="M76" s="73">
        <f t="shared" ca="1" si="23"/>
        <v>-1580.8942705995451</v>
      </c>
      <c r="N76" s="73">
        <f t="shared" ca="1" si="23"/>
        <v>0</v>
      </c>
    </row>
    <row r="77" spans="1:14" x14ac:dyDescent="0.25">
      <c r="B77" s="4" t="str">
        <f ca="1">IF(OR((B69="~"),(C77="~")),"~","")</f>
        <v/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ht="13" x14ac:dyDescent="0.3">
      <c r="B78" s="70" t="s">
        <v>85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5">
      <c r="B79" s="4" t="str">
        <f ca="1">IF(OR((B78="~"),(C79="~")),"~","")</f>
        <v/>
      </c>
      <c r="C79" s="71" t="s">
        <v>78</v>
      </c>
      <c r="E79" s="72">
        <f t="shared" ref="E79:E84" ca="1" si="24">SUM(G79:N79)</f>
        <v>38657605.671943836</v>
      </c>
      <c r="F79" s="72"/>
      <c r="G79" s="72">
        <v>27234283.195884433</v>
      </c>
      <c r="H79" s="72">
        <v>8755947.6846952792</v>
      </c>
      <c r="I79" s="72">
        <v>1646814.0016248075</v>
      </c>
      <c r="J79" s="72">
        <v>241223.45939292954</v>
      </c>
      <c r="K79" s="72">
        <v>310807.14960242843</v>
      </c>
      <c r="L79" s="72">
        <v>468530.18074395932</v>
      </c>
      <c r="M79" s="72">
        <v>0</v>
      </c>
      <c r="N79" s="72">
        <v>0</v>
      </c>
    </row>
    <row r="80" spans="1:14" x14ac:dyDescent="0.25">
      <c r="B80" s="4" t="str">
        <f ca="1">IF(OR((B78="~"),(C80="~")),"~","")</f>
        <v/>
      </c>
      <c r="C80" s="71" t="s">
        <v>79</v>
      </c>
      <c r="E80" s="72">
        <f t="shared" ca="1" si="24"/>
        <v>6016509.3555152463</v>
      </c>
      <c r="F80" s="72"/>
      <c r="G80" s="72">
        <v>3086520.3860521838</v>
      </c>
      <c r="H80" s="72">
        <v>1184201.7097214274</v>
      </c>
      <c r="I80" s="72">
        <v>435717.18956647522</v>
      </c>
      <c r="J80" s="72">
        <v>456030.48960139102</v>
      </c>
      <c r="K80" s="72">
        <v>46575.857694937702</v>
      </c>
      <c r="L80" s="72">
        <v>620662.18374846526</v>
      </c>
      <c r="M80" s="72">
        <v>186801.53913036556</v>
      </c>
      <c r="N80" s="72">
        <v>0</v>
      </c>
    </row>
    <row r="81" spans="2:14" x14ac:dyDescent="0.25">
      <c r="B81" s="4" t="str">
        <f ca="1">IF(OR((B78="~"),(C81="~")),"~","")</f>
        <v/>
      </c>
      <c r="C81" s="71" t="s">
        <v>80</v>
      </c>
      <c r="E81" s="72">
        <f t="shared" ca="1" si="24"/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5">
      <c r="B82" s="4" t="str">
        <f ca="1">IF(OR((B78="~"),(C82="~")),"~","")</f>
        <v/>
      </c>
      <c r="C82" s="71" t="s">
        <v>81</v>
      </c>
      <c r="E82" s="72">
        <f t="shared" ca="1" si="24"/>
        <v>23544044.439418077</v>
      </c>
      <c r="F82" s="72"/>
      <c r="G82" s="72">
        <v>16806152.07364887</v>
      </c>
      <c r="H82" s="72">
        <v>5990196.5199364014</v>
      </c>
      <c r="I82" s="72">
        <v>716607.56191903329</v>
      </c>
      <c r="J82" s="72">
        <v>16125.247387904403</v>
      </c>
      <c r="K82" s="72">
        <v>14963.036525866539</v>
      </c>
      <c r="L82" s="72">
        <v>0</v>
      </c>
      <c r="M82" s="72">
        <v>0</v>
      </c>
      <c r="N82" s="72">
        <v>0</v>
      </c>
    </row>
    <row r="83" spans="2:14" x14ac:dyDescent="0.25">
      <c r="B83" s="4" t="str">
        <f ca="1">IF(OR((B78="~"),(C83="~")),"~","")</f>
        <v/>
      </c>
      <c r="C83" s="71" t="s">
        <v>82</v>
      </c>
      <c r="E83" s="72">
        <f t="shared" ca="1" si="24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5">
      <c r="B84" s="4" t="str">
        <f ca="1">IF(OR((B78="~"),(C84="~")),"~","")</f>
        <v>~</v>
      </c>
      <c r="C84" s="71" t="s">
        <v>83</v>
      </c>
      <c r="E84" s="72">
        <f t="shared" ca="1" si="24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5">
      <c r="B85" s="4" t="str">
        <f ca="1">IF(OR((B78="~"),(C85="~")),"~","")</f>
        <v/>
      </c>
      <c r="C85" s="73" t="str">
        <f ca="1">IF(B78="~","~","Sub-total")</f>
        <v>Sub-total</v>
      </c>
      <c r="D85" s="73"/>
      <c r="E85" s="73">
        <f ca="1">SUM(E79:E84)</f>
        <v>68218159.466877162</v>
      </c>
      <c r="F85" s="73"/>
      <c r="G85" s="73">
        <f t="shared" ref="G85:N85" ca="1" si="25">SUM(G79:G84)</f>
        <v>47126955.655585483</v>
      </c>
      <c r="H85" s="73">
        <f t="shared" ca="1" si="25"/>
        <v>15930345.914353108</v>
      </c>
      <c r="I85" s="73">
        <f t="shared" ca="1" si="25"/>
        <v>2799138.7531103157</v>
      </c>
      <c r="J85" s="73">
        <f t="shared" ca="1" si="25"/>
        <v>713379.19638222503</v>
      </c>
      <c r="K85" s="73">
        <f t="shared" ca="1" si="25"/>
        <v>372346.0438232327</v>
      </c>
      <c r="L85" s="73">
        <f t="shared" ca="1" si="25"/>
        <v>1089192.3644924245</v>
      </c>
      <c r="M85" s="73">
        <f t="shared" ca="1" si="25"/>
        <v>186801.53913036556</v>
      </c>
      <c r="N85" s="73">
        <f t="shared" ca="1" si="25"/>
        <v>0</v>
      </c>
    </row>
    <row r="86" spans="2:14" x14ac:dyDescent="0.25">
      <c r="B86" s="4" t="str">
        <f ca="1">IF(OR((B78="~"),(C86="~")),"~","")</f>
        <v/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ht="13" x14ac:dyDescent="0.3">
      <c r="B87" s="70" t="s">
        <v>86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5">
      <c r="B88" s="4" t="str">
        <f ca="1">IF(OR((B87="~"),(C88="~")),"~","")</f>
        <v/>
      </c>
      <c r="C88" s="71" t="s">
        <v>78</v>
      </c>
      <c r="E88" s="72">
        <f t="shared" ref="E88:E93" ca="1" si="26">SUM(G88:N88)</f>
        <v>1713.4372325188917</v>
      </c>
      <c r="F88" s="72"/>
      <c r="G88" s="72">
        <v>1093.1652814195622</v>
      </c>
      <c r="H88" s="72">
        <v>397.28701114319409</v>
      </c>
      <c r="I88" s="72">
        <v>85.776318861110724</v>
      </c>
      <c r="J88" s="72">
        <v>49.265835990345202</v>
      </c>
      <c r="K88" s="72">
        <v>5.0742013142500335</v>
      </c>
      <c r="L88" s="72">
        <v>59.909300979455395</v>
      </c>
      <c r="M88" s="72">
        <v>22.959282810974038</v>
      </c>
      <c r="N88" s="72">
        <v>0</v>
      </c>
    </row>
    <row r="89" spans="2:14" x14ac:dyDescent="0.25">
      <c r="B89" s="4" t="str">
        <f ca="1">IF(OR((B87="~"),(C89="~")),"~","")</f>
        <v/>
      </c>
      <c r="C89" s="71" t="s">
        <v>79</v>
      </c>
      <c r="E89" s="72">
        <f t="shared" ca="1" si="26"/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5">
      <c r="B90" s="4" t="str">
        <f ca="1">IF(OR((B87="~"),(C90="~")),"~","")</f>
        <v/>
      </c>
      <c r="C90" s="71" t="s">
        <v>80</v>
      </c>
      <c r="E90" s="72">
        <f t="shared" ca="1" si="26"/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5">
      <c r="B91" s="4" t="str">
        <f ca="1">IF(OR((B87="~"),(C91="~")),"~","")</f>
        <v/>
      </c>
      <c r="C91" s="71" t="s">
        <v>81</v>
      </c>
      <c r="E91" s="72">
        <f t="shared" ca="1" si="26"/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5">
      <c r="B92" s="4" t="str">
        <f ca="1">IF(OR((B87="~"),(C92="~")),"~","")</f>
        <v/>
      </c>
      <c r="C92" s="71" t="s">
        <v>82</v>
      </c>
      <c r="E92" s="72">
        <f t="shared" ca="1" si="26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5">
      <c r="B93" s="4" t="str">
        <f ca="1">IF(OR((B87="~"),(C93="~")),"~","")</f>
        <v>~</v>
      </c>
      <c r="C93" s="71" t="s">
        <v>83</v>
      </c>
      <c r="E93" s="72">
        <f t="shared" ca="1" si="26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5">
      <c r="B94" s="4" t="str">
        <f ca="1">IF(OR((B87="~"),(C94="~")),"~","")</f>
        <v/>
      </c>
      <c r="C94" s="73" t="str">
        <f ca="1">IF(B87="~","~","Sub-total")</f>
        <v>Sub-total</v>
      </c>
      <c r="D94" s="73"/>
      <c r="E94" s="73">
        <f ca="1">SUM(E88:E93)</f>
        <v>1713.4372325188917</v>
      </c>
      <c r="F94" s="73"/>
      <c r="G94" s="73">
        <f t="shared" ref="G94:N94" ca="1" si="27">SUM(G88:G93)</f>
        <v>1093.1652814195622</v>
      </c>
      <c r="H94" s="73">
        <f t="shared" ca="1" si="27"/>
        <v>397.28701114319409</v>
      </c>
      <c r="I94" s="73">
        <f t="shared" ca="1" si="27"/>
        <v>85.776318861110724</v>
      </c>
      <c r="J94" s="73">
        <f t="shared" ca="1" si="27"/>
        <v>49.265835990345202</v>
      </c>
      <c r="K94" s="73">
        <f t="shared" ca="1" si="27"/>
        <v>5.0742013142500335</v>
      </c>
      <c r="L94" s="73">
        <f t="shared" ca="1" si="27"/>
        <v>59.909300979455395</v>
      </c>
      <c r="M94" s="73">
        <f t="shared" ca="1" si="27"/>
        <v>22.959282810974038</v>
      </c>
      <c r="N94" s="73">
        <f t="shared" ca="1" si="27"/>
        <v>0</v>
      </c>
    </row>
    <row r="95" spans="2:14" x14ac:dyDescent="0.25">
      <c r="B95" s="4" t="str">
        <f ca="1">IF(OR((B87="~"),(C95="~")),"~","")</f>
        <v/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ht="13" x14ac:dyDescent="0.3">
      <c r="B96" s="70" t="s">
        <v>87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5">
      <c r="B97" s="4" t="str">
        <f ca="1">IF(OR((B96="~"),(C97="~")),"~","")</f>
        <v/>
      </c>
      <c r="C97" s="71" t="s">
        <v>78</v>
      </c>
      <c r="E97" s="72">
        <f t="shared" ref="E97:E102" ca="1" si="28">SUM(G97:N97)</f>
        <v>785957389.40121591</v>
      </c>
      <c r="F97" s="72"/>
      <c r="G97" s="72">
        <v>550391229.28122115</v>
      </c>
      <c r="H97" s="72">
        <v>196241244.74889016</v>
      </c>
      <c r="I97" s="72">
        <v>31318996.961692423</v>
      </c>
      <c r="J97" s="72">
        <v>4539154.3782564532</v>
      </c>
      <c r="K97" s="72">
        <v>499825.80409510422</v>
      </c>
      <c r="L97" s="72">
        <v>1580872.9753540477</v>
      </c>
      <c r="M97" s="72">
        <v>1386065.2517064526</v>
      </c>
      <c r="N97" s="72">
        <v>0</v>
      </c>
    </row>
    <row r="98" spans="2:14" x14ac:dyDescent="0.25">
      <c r="B98" s="4" t="str">
        <f ca="1">IF(OR((B96="~"),(C98="~")),"~","")</f>
        <v/>
      </c>
      <c r="C98" s="71" t="s">
        <v>79</v>
      </c>
      <c r="E98" s="72">
        <f t="shared" ca="1" si="28"/>
        <v>370333030.96763569</v>
      </c>
      <c r="F98" s="72"/>
      <c r="G98" s="72">
        <v>208671690.43856731</v>
      </c>
      <c r="H98" s="72">
        <v>80060826.32873106</v>
      </c>
      <c r="I98" s="72">
        <v>29457716.498763103</v>
      </c>
      <c r="J98" s="72">
        <v>25391019.086999759</v>
      </c>
      <c r="K98" s="72">
        <v>2593266.2808560175</v>
      </c>
      <c r="L98" s="72">
        <v>22954939.310049817</v>
      </c>
      <c r="M98" s="72">
        <v>1203573.0236686596</v>
      </c>
      <c r="N98" s="72">
        <v>0</v>
      </c>
    </row>
    <row r="99" spans="2:14" x14ac:dyDescent="0.25">
      <c r="B99" s="4" t="str">
        <f ca="1">IF(OR((B96="~"),(C99="~")),"~","")</f>
        <v/>
      </c>
      <c r="C99" s="71" t="s">
        <v>80</v>
      </c>
      <c r="E99" s="72">
        <f t="shared" ca="1" si="28"/>
        <v>855874064.42027926</v>
      </c>
      <c r="F99" s="72"/>
      <c r="G99" s="72">
        <v>548141597.47362638</v>
      </c>
      <c r="H99" s="72">
        <v>271219859.1794045</v>
      </c>
      <c r="I99" s="72">
        <v>14758688.515266927</v>
      </c>
      <c r="J99" s="72">
        <v>7946716.7222175682</v>
      </c>
      <c r="K99" s="72">
        <v>1554074.3375242501</v>
      </c>
      <c r="L99" s="72">
        <v>1534092.2803509294</v>
      </c>
      <c r="M99" s="72">
        <v>1360200.9260543217</v>
      </c>
      <c r="N99" s="72">
        <v>9358834.9858343508</v>
      </c>
    </row>
    <row r="100" spans="2:14" x14ac:dyDescent="0.25">
      <c r="B100" s="4" t="str">
        <f ca="1">IF(OR((B96="~"),(C100="~")),"~","")</f>
        <v/>
      </c>
      <c r="C100" s="71" t="s">
        <v>81</v>
      </c>
      <c r="E100" s="72">
        <f t="shared" ca="1" si="28"/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5">
      <c r="B101" s="4" t="str">
        <f ca="1">IF(OR((B96="~"),(C101="~")),"~","")</f>
        <v/>
      </c>
      <c r="C101" s="71" t="s">
        <v>82</v>
      </c>
      <c r="E101" s="72">
        <f t="shared" ca="1" si="28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5">
      <c r="B102" s="4" t="str">
        <f ca="1">IF(OR((B96="~"),(C102="~")),"~","")</f>
        <v>~</v>
      </c>
      <c r="C102" s="71" t="s">
        <v>83</v>
      </c>
      <c r="E102" s="72">
        <f t="shared" ca="1" si="28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5">
      <c r="B103" s="4" t="str">
        <f ca="1">IF(OR((B96="~"),(C103="~")),"~","")</f>
        <v/>
      </c>
      <c r="C103" s="73" t="str">
        <f ca="1">IF(B96="~","~","Sub-total")</f>
        <v>Sub-total</v>
      </c>
      <c r="D103" s="73"/>
      <c r="E103" s="73">
        <f ca="1">SUM(E97:E102)</f>
        <v>2012164484.7891309</v>
      </c>
      <c r="F103" s="73"/>
      <c r="G103" s="73">
        <f t="shared" ref="G103:N103" ca="1" si="29">SUM(G97:G102)</f>
        <v>1307204517.1934147</v>
      </c>
      <c r="H103" s="73">
        <f t="shared" ca="1" si="29"/>
        <v>547521930.25702572</v>
      </c>
      <c r="I103" s="73">
        <f t="shared" ca="1" si="29"/>
        <v>75535401.975722447</v>
      </c>
      <c r="J103" s="73">
        <f t="shared" ca="1" si="29"/>
        <v>37876890.187473781</v>
      </c>
      <c r="K103" s="73">
        <f t="shared" ca="1" si="29"/>
        <v>4647166.4224753715</v>
      </c>
      <c r="L103" s="73">
        <f t="shared" ca="1" si="29"/>
        <v>26069904.565754797</v>
      </c>
      <c r="M103" s="73">
        <f t="shared" ca="1" si="29"/>
        <v>3949839.2014294337</v>
      </c>
      <c r="N103" s="73">
        <f t="shared" ca="1" si="29"/>
        <v>9358834.9858343508</v>
      </c>
    </row>
    <row r="104" spans="2:14" x14ac:dyDescent="0.25">
      <c r="B104" s="4" t="str">
        <f ca="1">IF(OR((B96="~"),(C104="~")),"~","")</f>
        <v/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ht="13" x14ac:dyDescent="0.3">
      <c r="B105" s="70" t="s">
        <v>88</v>
      </c>
      <c r="E105" s="72"/>
      <c r="F105" s="72"/>
      <c r="G105" s="72"/>
      <c r="H105" s="72"/>
      <c r="I105" s="72"/>
      <c r="J105" s="72"/>
      <c r="K105" s="72"/>
      <c r="L105" s="72"/>
      <c r="M105" s="96">
        <f ca="1">SUM(M97:M98)/SUM(E97:E98)</f>
        <v>2.2396088644832226E-3</v>
      </c>
      <c r="N105" s="72"/>
    </row>
    <row r="106" spans="2:14" x14ac:dyDescent="0.25">
      <c r="B106" s="4" t="str">
        <f ca="1">IF(OR((B105="~"),(C106="~")),"~","")</f>
        <v/>
      </c>
      <c r="C106" s="71" t="s">
        <v>78</v>
      </c>
      <c r="E106" s="72">
        <f t="shared" ref="E106:E111" ca="1" si="30">SUM(G106:N106)</f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5">
      <c r="B107" s="4" t="str">
        <f ca="1">IF(OR((B105="~"),(C107="~")),"~","")</f>
        <v/>
      </c>
      <c r="C107" s="71" t="s">
        <v>79</v>
      </c>
      <c r="E107" s="72">
        <f t="shared" ca="1" si="30"/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5">
      <c r="B108" s="4" t="str">
        <f ca="1">IF(OR((B105="~"),(C108="~")),"~","")</f>
        <v/>
      </c>
      <c r="C108" s="71" t="s">
        <v>80</v>
      </c>
      <c r="E108" s="72">
        <f t="shared" ca="1" si="30"/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5">
      <c r="B109" s="4" t="str">
        <f ca="1">IF(OR((B105="~"),(C109="~")),"~","")</f>
        <v/>
      </c>
      <c r="C109" s="71" t="s">
        <v>81</v>
      </c>
      <c r="E109" s="72">
        <f t="shared" ca="1" si="30"/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5">
      <c r="B110" s="4" t="str">
        <f ca="1">IF(OR((B105="~"),(C110="~")),"~","")</f>
        <v/>
      </c>
      <c r="C110" s="71" t="s">
        <v>82</v>
      </c>
      <c r="E110" s="72">
        <f t="shared" ca="1" si="30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5">
      <c r="B111" s="4" t="str">
        <f ca="1">IF(OR((B105="~"),(C111="~")),"~","")</f>
        <v>~</v>
      </c>
      <c r="C111" s="71" t="s">
        <v>83</v>
      </c>
      <c r="E111" s="72">
        <f t="shared" ca="1" si="30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5">
      <c r="B112" s="4" t="str">
        <f ca="1">IF(OR((B105="~"),(C112="~")),"~","")</f>
        <v/>
      </c>
      <c r="C112" s="73" t="str">
        <f ca="1">IF(B105="~","~","Sub-total")</f>
        <v>Sub-total</v>
      </c>
      <c r="D112" s="73"/>
      <c r="E112" s="73">
        <f ca="1">SUM(E106:E111)</f>
        <v>0</v>
      </c>
      <c r="F112" s="73"/>
      <c r="G112" s="73">
        <f t="shared" ref="G112:N112" ca="1" si="31">SUM(G106:G111)</f>
        <v>0</v>
      </c>
      <c r="H112" s="73">
        <f t="shared" ca="1" si="31"/>
        <v>0</v>
      </c>
      <c r="I112" s="73">
        <f t="shared" ca="1" si="31"/>
        <v>0</v>
      </c>
      <c r="J112" s="73">
        <f t="shared" ca="1" si="31"/>
        <v>0</v>
      </c>
      <c r="K112" s="73">
        <f t="shared" ca="1" si="31"/>
        <v>0</v>
      </c>
      <c r="L112" s="73">
        <f t="shared" ca="1" si="31"/>
        <v>0</v>
      </c>
      <c r="M112" s="73">
        <f t="shared" ca="1" si="31"/>
        <v>0</v>
      </c>
      <c r="N112" s="73">
        <f t="shared" ca="1" si="31"/>
        <v>0</v>
      </c>
    </row>
    <row r="113" spans="2:14" x14ac:dyDescent="0.25">
      <c r="B113" s="4" t="str">
        <f ca="1">IF(OR((B105="~"),(C113="~")),"~","")</f>
        <v/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ht="13" x14ac:dyDescent="0.3">
      <c r="B114" s="70" t="s">
        <v>89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5">
      <c r="B115" s="4" t="str">
        <f ca="1">IF(OR((B114="~"),(C115="~")),"~","")</f>
        <v/>
      </c>
      <c r="C115" s="71" t="s">
        <v>78</v>
      </c>
      <c r="E115" s="72">
        <f t="shared" ref="E115:E120" ca="1" si="32">SUM(G115:N115)</f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5">
      <c r="B116" s="4" t="str">
        <f ca="1">IF(OR((B114="~"),(C116="~")),"~","")</f>
        <v/>
      </c>
      <c r="C116" s="71" t="s">
        <v>79</v>
      </c>
      <c r="E116" s="72">
        <f t="shared" ca="1" si="32"/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5">
      <c r="B117" s="4" t="str">
        <f ca="1">IF(OR((B114="~"),(C117="~")),"~","")</f>
        <v/>
      </c>
      <c r="C117" s="71" t="s">
        <v>80</v>
      </c>
      <c r="E117" s="72">
        <f t="shared" ca="1" si="32"/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5">
      <c r="B118" s="4" t="str">
        <f ca="1">IF(OR((B114="~"),(C118="~")),"~","")</f>
        <v/>
      </c>
      <c r="C118" s="71" t="s">
        <v>81</v>
      </c>
      <c r="E118" s="72">
        <f t="shared" ca="1" si="32"/>
        <v>29454301.901195515</v>
      </c>
      <c r="F118" s="72"/>
      <c r="G118" s="72">
        <v>25166321.556380674</v>
      </c>
      <c r="H118" s="72">
        <v>3042732.6719306204</v>
      </c>
      <c r="I118" s="72">
        <v>436504.34890500689</v>
      </c>
      <c r="J118" s="72">
        <v>92365.86716330034</v>
      </c>
      <c r="K118" s="72">
        <v>67001.307442891586</v>
      </c>
      <c r="L118" s="72">
        <v>170297.4134150657</v>
      </c>
      <c r="M118" s="72">
        <v>0</v>
      </c>
      <c r="N118" s="72">
        <v>479078.7359579542</v>
      </c>
    </row>
    <row r="119" spans="2:14" x14ac:dyDescent="0.25">
      <c r="B119" s="4" t="str">
        <f ca="1">IF(OR((B114="~"),(C119="~")),"~","")</f>
        <v/>
      </c>
      <c r="C119" s="71" t="s">
        <v>82</v>
      </c>
      <c r="E119" s="72">
        <f t="shared" ca="1" si="32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5">
      <c r="B120" s="4" t="str">
        <f ca="1">IF(OR((B114="~"),(C120="~")),"~","")</f>
        <v>~</v>
      </c>
      <c r="C120" s="71" t="s">
        <v>83</v>
      </c>
      <c r="E120" s="72">
        <f t="shared" ca="1" si="32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5">
      <c r="B121" s="4" t="str">
        <f ca="1">IF(OR((B114="~"),(C121="~")),"~","")</f>
        <v/>
      </c>
      <c r="C121" s="73" t="str">
        <f ca="1">IF(B114="~","~","Sub-total")</f>
        <v>Sub-total</v>
      </c>
      <c r="D121" s="73"/>
      <c r="E121" s="73">
        <f ca="1">SUM(E115:E120)</f>
        <v>29454301.901195515</v>
      </c>
      <c r="F121" s="73"/>
      <c r="G121" s="73">
        <f t="shared" ref="G121:N121" ca="1" si="33">SUM(G115:G120)</f>
        <v>25166321.556380674</v>
      </c>
      <c r="H121" s="73">
        <f t="shared" ca="1" si="33"/>
        <v>3042732.6719306204</v>
      </c>
      <c r="I121" s="73">
        <f t="shared" ca="1" si="33"/>
        <v>436504.34890500689</v>
      </c>
      <c r="J121" s="73">
        <f t="shared" ca="1" si="33"/>
        <v>92365.86716330034</v>
      </c>
      <c r="K121" s="73">
        <f t="shared" ca="1" si="33"/>
        <v>67001.307442891586</v>
      </c>
      <c r="L121" s="73">
        <f t="shared" ca="1" si="33"/>
        <v>170297.4134150657</v>
      </c>
      <c r="M121" s="73">
        <f t="shared" ca="1" si="33"/>
        <v>0</v>
      </c>
      <c r="N121" s="73">
        <f t="shared" ca="1" si="33"/>
        <v>479078.7359579542</v>
      </c>
    </row>
    <row r="122" spans="2:14" x14ac:dyDescent="0.25">
      <c r="B122" s="4" t="str">
        <f ca="1">IF(OR((B114="~"),(C122="~")),"~","")</f>
        <v/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ht="13" x14ac:dyDescent="0.3">
      <c r="B123" s="70" t="s">
        <v>90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5">
      <c r="B124" s="4" t="str">
        <f ca="1">IF(OR((B123="~"),(C124="~")),"~","")</f>
        <v/>
      </c>
      <c r="C124" s="71" t="s">
        <v>78</v>
      </c>
      <c r="E124" s="72">
        <f t="shared" ref="E124:E129" ca="1" si="34">SUM(G124:N124)</f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5">
      <c r="B125" s="4" t="str">
        <f ca="1">IF(OR((B123="~"),(C125="~")),"~","")</f>
        <v/>
      </c>
      <c r="C125" s="71" t="s">
        <v>79</v>
      </c>
      <c r="E125" s="72">
        <f t="shared" ca="1" si="34"/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5">
      <c r="B126" s="4" t="str">
        <f ca="1">IF(OR((B123="~"),(C126="~")),"~","")</f>
        <v/>
      </c>
      <c r="C126" s="71" t="s">
        <v>80</v>
      </c>
      <c r="E126" s="72">
        <f t="shared" ca="1" si="34"/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5">
      <c r="B127" s="4" t="str">
        <f ca="1">IF(OR((B123="~"),(C127="~")),"~","")</f>
        <v/>
      </c>
      <c r="C127" s="71" t="s">
        <v>81</v>
      </c>
      <c r="E127" s="72">
        <f t="shared" ca="1" si="34"/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5">
      <c r="B128" s="4" t="str">
        <f ca="1">IF(OR((B123="~"),(C128="~")),"~","")</f>
        <v/>
      </c>
      <c r="C128" s="71" t="s">
        <v>82</v>
      </c>
      <c r="E128" s="72">
        <f t="shared" ca="1" si="34"/>
        <v>848976.42637603602</v>
      </c>
      <c r="F128" s="72"/>
      <c r="G128" s="72">
        <v>0</v>
      </c>
      <c r="H128" s="72">
        <v>828.85077001472791</v>
      </c>
      <c r="I128" s="72">
        <v>71614.236149230943</v>
      </c>
      <c r="J128" s="72">
        <v>168825.53300245386</v>
      </c>
      <c r="K128" s="72">
        <v>2572.7916572593122</v>
      </c>
      <c r="L128" s="72">
        <v>398879.19179911521</v>
      </c>
      <c r="M128" s="72">
        <v>206255.82299796198</v>
      </c>
      <c r="N128" s="72">
        <v>0</v>
      </c>
    </row>
    <row r="129" spans="2:14" hidden="1" x14ac:dyDescent="0.25">
      <c r="B129" s="4" t="str">
        <f ca="1">IF(OR((B123="~"),(C129="~")),"~","")</f>
        <v>~</v>
      </c>
      <c r="C129" s="71" t="s">
        <v>83</v>
      </c>
      <c r="E129" s="72">
        <f t="shared" ca="1" si="34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5">
      <c r="B130" s="4" t="str">
        <f ca="1">IF(OR((B123="~"),(C130="~")),"~","")</f>
        <v/>
      </c>
      <c r="C130" s="73" t="str">
        <f ca="1">IF(B123="~","~","Sub-total")</f>
        <v>Sub-total</v>
      </c>
      <c r="D130" s="73"/>
      <c r="E130" s="73">
        <f ca="1">SUM(E124:E129)</f>
        <v>848976.42637603602</v>
      </c>
      <c r="F130" s="73"/>
      <c r="G130" s="73">
        <f t="shared" ref="G130:N130" ca="1" si="35">SUM(G124:G129)</f>
        <v>0</v>
      </c>
      <c r="H130" s="73">
        <f t="shared" ca="1" si="35"/>
        <v>828.85077001472791</v>
      </c>
      <c r="I130" s="73">
        <f t="shared" ca="1" si="35"/>
        <v>71614.236149230943</v>
      </c>
      <c r="J130" s="73">
        <f t="shared" ca="1" si="35"/>
        <v>168825.53300245386</v>
      </c>
      <c r="K130" s="73">
        <f t="shared" ca="1" si="35"/>
        <v>2572.7916572593122</v>
      </c>
      <c r="L130" s="73">
        <f t="shared" ca="1" si="35"/>
        <v>398879.19179911521</v>
      </c>
      <c r="M130" s="73">
        <f t="shared" ca="1" si="35"/>
        <v>206255.82299796198</v>
      </c>
      <c r="N130" s="73">
        <f t="shared" ca="1" si="35"/>
        <v>0</v>
      </c>
    </row>
    <row r="131" spans="2:14" x14ac:dyDescent="0.25">
      <c r="B131" s="4" t="str">
        <f ca="1">IF(OR((B123="~"),(C131="~")),"~","")</f>
        <v/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t="13" hidden="1" x14ac:dyDescent="0.3">
      <c r="B132" s="70" t="s">
        <v>83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5">
      <c r="B133" s="4" t="str">
        <f ca="1">IF(OR((B132="~"),(C133="~")),"~","")</f>
        <v>~</v>
      </c>
      <c r="C133" s="71" t="s">
        <v>83</v>
      </c>
      <c r="E133" s="72">
        <f t="shared" ref="E133:E138" ca="1" si="36">SUM(G133:N133)</f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5">
      <c r="B134" s="4" t="str">
        <f ca="1">IF(OR((B132="~"),(C134="~")),"~","")</f>
        <v>~</v>
      </c>
      <c r="C134" s="71" t="s">
        <v>83</v>
      </c>
      <c r="E134" s="72">
        <f t="shared" ca="1" si="36"/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5">
      <c r="B135" s="4" t="str">
        <f ca="1">IF(OR((B132="~"),(C135="~")),"~","")</f>
        <v>~</v>
      </c>
      <c r="C135" s="71" t="s">
        <v>83</v>
      </c>
      <c r="E135" s="72">
        <f t="shared" ca="1" si="36"/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5">
      <c r="B136" s="4" t="str">
        <f ca="1">IF(OR((B132="~"),(C136="~")),"~","")</f>
        <v>~</v>
      </c>
      <c r="C136" s="71" t="s">
        <v>83</v>
      </c>
      <c r="E136" s="72">
        <f t="shared" ca="1" si="36"/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5">
      <c r="B137" s="4" t="str">
        <f ca="1">IF(OR((B132="~"),(C137="~")),"~","")</f>
        <v>~</v>
      </c>
      <c r="C137" s="71" t="s">
        <v>83</v>
      </c>
      <c r="E137" s="72">
        <f t="shared" ca="1" si="36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5">
      <c r="B138" s="4" t="str">
        <f ca="1">IF(OR((B132="~"),(C138="~")),"~","")</f>
        <v>~</v>
      </c>
      <c r="C138" s="71" t="s">
        <v>83</v>
      </c>
      <c r="E138" s="72">
        <f t="shared" ca="1" si="36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5">
      <c r="B139" s="4" t="str">
        <f ca="1">IF(OR((B132="~"),(C139="~")),"~","")</f>
        <v>~</v>
      </c>
      <c r="C139" s="73" t="str">
        <f ca="1">IF(B132="~","~","Sub-total")</f>
        <v>~</v>
      </c>
      <c r="D139" s="73"/>
      <c r="E139" s="73">
        <f ca="1">SUM(E133:E138)</f>
        <v>0</v>
      </c>
      <c r="F139" s="73"/>
      <c r="G139" s="73">
        <f t="shared" ref="G139:N139" ca="1" si="37">SUM(G133:G138)</f>
        <v>0</v>
      </c>
      <c r="H139" s="73">
        <f t="shared" ca="1" si="37"/>
        <v>0</v>
      </c>
      <c r="I139" s="73">
        <f t="shared" ca="1" si="37"/>
        <v>0</v>
      </c>
      <c r="J139" s="73">
        <f t="shared" ca="1" si="37"/>
        <v>0</v>
      </c>
      <c r="K139" s="73">
        <f t="shared" ca="1" si="37"/>
        <v>0</v>
      </c>
      <c r="L139" s="73">
        <f t="shared" ca="1" si="37"/>
        <v>0</v>
      </c>
      <c r="M139" s="73">
        <f t="shared" ca="1" si="37"/>
        <v>0</v>
      </c>
      <c r="N139" s="73">
        <f t="shared" ca="1" si="37"/>
        <v>0</v>
      </c>
    </row>
    <row r="140" spans="2:14" hidden="1" x14ac:dyDescent="0.25">
      <c r="B140" s="4" t="str">
        <f ca="1">IF(OR((B132="~"),(C140="~")),"~","")</f>
        <v>~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t="13" hidden="1" x14ac:dyDescent="0.3">
      <c r="B141" s="70" t="s">
        <v>83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5">
      <c r="B142" s="4" t="str">
        <f ca="1">IF(OR((B141="~"),(C142="~")),"~","")</f>
        <v>~</v>
      </c>
      <c r="C142" s="71" t="s">
        <v>83</v>
      </c>
      <c r="E142" s="72">
        <f t="shared" ref="E142:E147" ca="1" si="38">SUM(G142:N142)</f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5">
      <c r="B143" s="4" t="str">
        <f ca="1">IF(OR((B141="~"),(C143="~")),"~","")</f>
        <v>~</v>
      </c>
      <c r="C143" s="71" t="s">
        <v>83</v>
      </c>
      <c r="E143" s="72">
        <f t="shared" ca="1" si="38"/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5">
      <c r="B144" s="4" t="str">
        <f ca="1">IF(OR((B141="~"),(C144="~")),"~","")</f>
        <v>~</v>
      </c>
      <c r="C144" s="71" t="s">
        <v>83</v>
      </c>
      <c r="E144" s="72">
        <f t="shared" ca="1" si="38"/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5">
      <c r="B145" s="4" t="str">
        <f ca="1">IF(OR((B141="~"),(C145="~")),"~","")</f>
        <v>~</v>
      </c>
      <c r="C145" s="71" t="s">
        <v>83</v>
      </c>
      <c r="E145" s="72">
        <f t="shared" ca="1" si="38"/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5">
      <c r="B146" s="4" t="str">
        <f ca="1">IF(OR((B141="~"),(C146="~")),"~","")</f>
        <v>~</v>
      </c>
      <c r="C146" s="71" t="s">
        <v>83</v>
      </c>
      <c r="E146" s="72">
        <f t="shared" ca="1" si="38"/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5">
      <c r="B147" s="4" t="str">
        <f ca="1">IF(OR((B141="~"),(C147="~")),"~","")</f>
        <v>~</v>
      </c>
      <c r="C147" s="71" t="s">
        <v>83</v>
      </c>
      <c r="E147" s="72">
        <f t="shared" ca="1" si="38"/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5">
      <c r="B148" s="4" t="str">
        <f ca="1">IF(OR((B141="~"),(C148="~")),"~","")</f>
        <v>~</v>
      </c>
      <c r="C148" s="73" t="str">
        <f ca="1">IF(B141="~","~","Sub-total")</f>
        <v>~</v>
      </c>
      <c r="D148" s="73"/>
      <c r="E148" s="73">
        <f ca="1">SUM(E142:E147)</f>
        <v>0</v>
      </c>
      <c r="F148" s="73"/>
      <c r="G148" s="73">
        <f t="shared" ref="G148:N148" ca="1" si="39">SUM(G142:G147)</f>
        <v>0</v>
      </c>
      <c r="H148" s="73">
        <f t="shared" ca="1" si="39"/>
        <v>0</v>
      </c>
      <c r="I148" s="73">
        <f t="shared" ca="1" si="39"/>
        <v>0</v>
      </c>
      <c r="J148" s="73">
        <f t="shared" ca="1" si="39"/>
        <v>0</v>
      </c>
      <c r="K148" s="73">
        <f t="shared" ca="1" si="39"/>
        <v>0</v>
      </c>
      <c r="L148" s="73">
        <f t="shared" ca="1" si="39"/>
        <v>0</v>
      </c>
      <c r="M148" s="73">
        <f t="shared" ca="1" si="39"/>
        <v>0</v>
      </c>
      <c r="N148" s="73">
        <f t="shared" ca="1" si="39"/>
        <v>0</v>
      </c>
    </row>
    <row r="149" spans="2:14" hidden="1" x14ac:dyDescent="0.25">
      <c r="B149" s="4" t="str">
        <f ca="1">IF(OR((B141="~"),(C149="~")),"~","")</f>
        <v>~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t="13" hidden="1" x14ac:dyDescent="0.3">
      <c r="B150" s="70" t="s">
        <v>83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5">
      <c r="B151" s="4" t="str">
        <f ca="1">IF(OR((B150="~"),(C151="~")),"~","")</f>
        <v>~</v>
      </c>
      <c r="C151" s="71" t="s">
        <v>83</v>
      </c>
      <c r="E151" s="72">
        <f t="shared" ref="E151:E156" ca="1" si="40">SUM(G151:N151)</f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5">
      <c r="B152" s="4" t="str">
        <f ca="1">IF(OR((B150="~"),(C152="~")),"~","")</f>
        <v>~</v>
      </c>
      <c r="C152" s="71" t="s">
        <v>83</v>
      </c>
      <c r="E152" s="72">
        <f t="shared" ca="1" si="40"/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5">
      <c r="B153" s="4" t="str">
        <f ca="1">IF(OR((B150="~"),(C153="~")),"~","")</f>
        <v>~</v>
      </c>
      <c r="C153" s="71" t="s">
        <v>83</v>
      </c>
      <c r="E153" s="72">
        <f t="shared" ca="1" si="40"/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5">
      <c r="B154" s="4" t="str">
        <f ca="1">IF(OR((B150="~"),(C154="~")),"~","")</f>
        <v>~</v>
      </c>
      <c r="C154" s="71" t="s">
        <v>83</v>
      </c>
      <c r="E154" s="72">
        <f t="shared" ca="1" si="40"/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5">
      <c r="B155" s="4" t="str">
        <f ca="1">IF(OR((B150="~"),(C155="~")),"~","")</f>
        <v>~</v>
      </c>
      <c r="C155" s="71" t="s">
        <v>83</v>
      </c>
      <c r="E155" s="72">
        <f t="shared" ca="1" si="40"/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5">
      <c r="B156" s="4" t="str">
        <f ca="1">IF(OR((B150="~"),(C156="~")),"~","")</f>
        <v>~</v>
      </c>
      <c r="C156" s="71" t="s">
        <v>83</v>
      </c>
      <c r="E156" s="72">
        <f t="shared" ca="1" si="40"/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5">
      <c r="B157" s="4" t="str">
        <f ca="1">IF(OR((B150="~"),(C157="~")),"~","")</f>
        <v>~</v>
      </c>
      <c r="C157" s="73" t="str">
        <f ca="1">IF(B150="~","~","Sub-total")</f>
        <v>~</v>
      </c>
      <c r="D157" s="73"/>
      <c r="E157" s="73">
        <f ca="1">SUM(E151:E156)</f>
        <v>0</v>
      </c>
      <c r="F157" s="73"/>
      <c r="G157" s="73">
        <f t="shared" ref="G157:N157" ca="1" si="41">SUM(G151:G156)</f>
        <v>0</v>
      </c>
      <c r="H157" s="73">
        <f t="shared" ca="1" si="41"/>
        <v>0</v>
      </c>
      <c r="I157" s="73">
        <f t="shared" ca="1" si="41"/>
        <v>0</v>
      </c>
      <c r="J157" s="73">
        <f t="shared" ca="1" si="41"/>
        <v>0</v>
      </c>
      <c r="K157" s="73">
        <f t="shared" ca="1" si="41"/>
        <v>0</v>
      </c>
      <c r="L157" s="73">
        <f t="shared" ca="1" si="41"/>
        <v>0</v>
      </c>
      <c r="M157" s="73">
        <f t="shared" ca="1" si="41"/>
        <v>0</v>
      </c>
      <c r="N157" s="73">
        <f t="shared" ca="1" si="41"/>
        <v>0</v>
      </c>
    </row>
    <row r="158" spans="2:14" hidden="1" x14ac:dyDescent="0.25">
      <c r="B158" s="4" t="str">
        <f ca="1">IF(OR((B150="~"),(C158="~")),"~","")</f>
        <v>~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ht="13" x14ac:dyDescent="0.3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ht="13" x14ac:dyDescent="0.3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5">
      <c r="B161" s="4" t="str">
        <f ca="1">IF(OR((B161="~"),(C161="~")),"~","")</f>
        <v/>
      </c>
      <c r="C161" s="71" t="s">
        <v>78</v>
      </c>
      <c r="E161" s="72">
        <f t="shared" ref="E161:E166" ca="1" si="42">SUM(G161:N161)</f>
        <v>826905890.73780346</v>
      </c>
      <c r="F161" s="72"/>
      <c r="G161" s="72">
        <v>579260664.08706772</v>
      </c>
      <c r="H161" s="72">
        <v>205580015.2018016</v>
      </c>
      <c r="I161" s="72">
        <v>33035572.33420077</v>
      </c>
      <c r="J161" s="72">
        <v>4781994.9577182336</v>
      </c>
      <c r="K161" s="72">
        <v>812092.88062694378</v>
      </c>
      <c r="L161" s="72">
        <v>2049463.0653989865</v>
      </c>
      <c r="M161" s="72">
        <v>1386088.2109892636</v>
      </c>
      <c r="N161" s="72">
        <v>0</v>
      </c>
    </row>
    <row r="162" spans="1:14" x14ac:dyDescent="0.25">
      <c r="B162" s="4" t="str">
        <f ca="1">IF(OR((B161="~"),(C162="~")),"~","")</f>
        <v/>
      </c>
      <c r="C162" s="71" t="s">
        <v>79</v>
      </c>
      <c r="E162" s="72">
        <f t="shared" ca="1" si="42"/>
        <v>376815969.26612097</v>
      </c>
      <c r="F162" s="72"/>
      <c r="G162" s="72">
        <v>212061862.43435875</v>
      </c>
      <c r="H162" s="72">
        <v>81361510.138632551</v>
      </c>
      <c r="I162" s="72">
        <v>29925272.197413798</v>
      </c>
      <c r="J162" s="72">
        <v>25851678.71528367</v>
      </c>
      <c r="K162" s="72">
        <v>2644235.2409877139</v>
      </c>
      <c r="L162" s="72">
        <v>23582616.870916028</v>
      </c>
      <c r="M162" s="72">
        <v>1388793.6685284255</v>
      </c>
      <c r="N162" s="72">
        <v>0</v>
      </c>
    </row>
    <row r="163" spans="1:14" x14ac:dyDescent="0.25">
      <c r="B163" s="4" t="str">
        <f ca="1">IF(OR((B161="~"),(C163="~")),"~","")</f>
        <v/>
      </c>
      <c r="C163" s="71" t="s">
        <v>80</v>
      </c>
      <c r="E163" s="72">
        <f t="shared" ca="1" si="42"/>
        <v>855874064.42027926</v>
      </c>
      <c r="F163" s="72"/>
      <c r="G163" s="72">
        <v>548141597.47362638</v>
      </c>
      <c r="H163" s="72">
        <v>271219859.1794045</v>
      </c>
      <c r="I163" s="72">
        <v>14758688.515266927</v>
      </c>
      <c r="J163" s="72">
        <v>7946716.7222175682</v>
      </c>
      <c r="K163" s="72">
        <v>1554074.3375242501</v>
      </c>
      <c r="L163" s="72">
        <v>1534092.2803509294</v>
      </c>
      <c r="M163" s="72">
        <v>1360200.9260543217</v>
      </c>
      <c r="N163" s="72">
        <v>9358834.9858343508</v>
      </c>
    </row>
    <row r="164" spans="1:14" x14ac:dyDescent="0.25">
      <c r="B164" s="4" t="str">
        <f ca="1">IF(OR((B161="~"),(C164="~")),"~","")</f>
        <v/>
      </c>
      <c r="C164" s="71" t="s">
        <v>81</v>
      </c>
      <c r="E164" s="72">
        <f t="shared" ca="1" si="42"/>
        <v>52998346.340613589</v>
      </c>
      <c r="F164" s="72"/>
      <c r="G164" s="72">
        <v>41972473.630029544</v>
      </c>
      <c r="H164" s="72">
        <v>9032929.1918670218</v>
      </c>
      <c r="I164" s="72">
        <v>1153111.9108240402</v>
      </c>
      <c r="J164" s="72">
        <v>108491.11455120474</v>
      </c>
      <c r="K164" s="72">
        <v>81964.343968758127</v>
      </c>
      <c r="L164" s="72">
        <v>170297.4134150657</v>
      </c>
      <c r="M164" s="72">
        <v>0</v>
      </c>
      <c r="N164" s="72">
        <v>479078.7359579542</v>
      </c>
    </row>
    <row r="165" spans="1:14" x14ac:dyDescent="0.25">
      <c r="B165" s="4" t="str">
        <f ca="1">IF(OR((B161="~"),(C165="~")),"~","")</f>
        <v/>
      </c>
      <c r="C165" s="71" t="s">
        <v>82</v>
      </c>
      <c r="E165" s="72">
        <f t="shared" ca="1" si="42"/>
        <v>848976.42637603602</v>
      </c>
      <c r="F165" s="72"/>
      <c r="G165" s="72">
        <v>0</v>
      </c>
      <c r="H165" s="72">
        <v>828.85077001472791</v>
      </c>
      <c r="I165" s="72">
        <v>71614.236149230943</v>
      </c>
      <c r="J165" s="72">
        <v>168825.53300245386</v>
      </c>
      <c r="K165" s="72">
        <v>2572.7916572593122</v>
      </c>
      <c r="L165" s="72">
        <v>398879.19179911521</v>
      </c>
      <c r="M165" s="72">
        <v>206255.82299796198</v>
      </c>
      <c r="N165" s="72">
        <v>0</v>
      </c>
    </row>
    <row r="166" spans="1:14" hidden="1" x14ac:dyDescent="0.25">
      <c r="B166" s="4" t="str">
        <f ca="1">IF(OR((B161="~"),(C166="~")),"~","")</f>
        <v>~</v>
      </c>
      <c r="C166" s="71" t="s">
        <v>83</v>
      </c>
      <c r="E166" s="72">
        <f t="shared" ca="1" si="42"/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5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5">
      <c r="A168" s="44"/>
      <c r="B168" s="44" t="str">
        <f ca="1">IF(OR((B161="~"),(C168="~")),"~","")</f>
        <v/>
      </c>
    </row>
    <row r="169" spans="1:14" ht="13" thickBot="1" x14ac:dyDescent="0.3">
      <c r="A169" s="44"/>
      <c r="C169" s="75" t="s">
        <v>19</v>
      </c>
      <c r="D169" s="76"/>
      <c r="E169" s="76">
        <f ca="1">SUM(G169:N169)</f>
        <v>2113443247.1911931</v>
      </c>
      <c r="F169" s="76"/>
      <c r="G169" s="76">
        <f t="shared" ref="G169:N169" ca="1" si="43">SUM(G161:G166)</f>
        <v>1381436597.6250823</v>
      </c>
      <c r="H169" s="76">
        <f t="shared" ca="1" si="43"/>
        <v>567195142.56247556</v>
      </c>
      <c r="I169" s="76">
        <f t="shared" ca="1" si="43"/>
        <v>78944259.193854779</v>
      </c>
      <c r="J169" s="76">
        <f t="shared" ca="1" si="43"/>
        <v>38857707.042773128</v>
      </c>
      <c r="K169" s="76">
        <f t="shared" ca="1" si="43"/>
        <v>5094939.5947649255</v>
      </c>
      <c r="L169" s="76">
        <f t="shared" ca="1" si="43"/>
        <v>27735348.821880128</v>
      </c>
      <c r="M169" s="76">
        <f t="shared" ca="1" si="43"/>
        <v>4341338.6285699727</v>
      </c>
      <c r="N169" s="76">
        <f t="shared" ca="1" si="43"/>
        <v>9837913.7217923049</v>
      </c>
    </row>
    <row r="170" spans="1:14" ht="13" thickTop="1" x14ac:dyDescent="0.25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5" x14ac:dyDescent="0.25">
      <c r="A171" s="64" t="str">
        <f ca="1">A1</f>
        <v>Puget Sound Energy - 2019 Gas Cost of Service Study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5" x14ac:dyDescent="0.25">
      <c r="A172" s="64" t="str">
        <f ca="1">A2</f>
        <v>Proposed Test Year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5" x14ac:dyDescent="0.25">
      <c r="A173" s="66" t="s">
        <v>56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5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9" x14ac:dyDescent="0.25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ht="13" x14ac:dyDescent="0.3">
      <c r="B177" s="70" t="s">
        <v>76</v>
      </c>
    </row>
    <row r="178" spans="2:14" x14ac:dyDescent="0.25">
      <c r="B178" s="4" t="str">
        <f ca="1">IF(OR((B177="~"),(C178="~")),"~","")</f>
        <v/>
      </c>
      <c r="C178" s="71" t="s">
        <v>78</v>
      </c>
      <c r="E178" s="72">
        <v>656434.58455594885</v>
      </c>
      <c r="G178" s="72">
        <v>468574.52562311204</v>
      </c>
      <c r="H178" s="72">
        <v>167013.45319369144</v>
      </c>
      <c r="I178" s="72">
        <v>19979.829226384129</v>
      </c>
      <c r="J178" s="72">
        <v>449.590132960289</v>
      </c>
      <c r="K178" s="72">
        <v>417.18637980091489</v>
      </c>
      <c r="L178" s="72">
        <v>0</v>
      </c>
      <c r="M178" s="72">
        <v>0</v>
      </c>
      <c r="N178" s="72">
        <v>0</v>
      </c>
    </row>
    <row r="179" spans="2:14" x14ac:dyDescent="0.25">
      <c r="B179" s="4" t="str">
        <f ca="1">IF(OR((B177="~"),(C179="~")),"~","")</f>
        <v/>
      </c>
      <c r="C179" s="71" t="s">
        <v>79</v>
      </c>
      <c r="E179" s="72">
        <v>3111799.5033086329</v>
      </c>
      <c r="G179" s="72">
        <v>1994917.9557433466</v>
      </c>
      <c r="H179" s="72">
        <v>765266.75027441268</v>
      </c>
      <c r="I179" s="72">
        <v>213343.54731542608</v>
      </c>
      <c r="J179" s="72">
        <v>45635.373876748192</v>
      </c>
      <c r="K179" s="72">
        <v>28933.143741874563</v>
      </c>
      <c r="L179" s="72">
        <v>66537.513251869663</v>
      </c>
      <c r="M179" s="72">
        <v>-2834.780895044516</v>
      </c>
      <c r="N179" s="72">
        <v>0</v>
      </c>
    </row>
    <row r="180" spans="2:14" x14ac:dyDescent="0.25">
      <c r="B180" s="4" t="str">
        <f ca="1">IF(OR((B177="~"),(C180="~")),"~","")</f>
        <v/>
      </c>
      <c r="C180" s="71" t="s">
        <v>80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5">
      <c r="B181" s="4" t="str">
        <f ca="1">IF(OR((B177="~"),(C181="~")),"~","")</f>
        <v/>
      </c>
      <c r="C181" s="71" t="s">
        <v>81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5">
      <c r="B182" s="4" t="str">
        <f ca="1">IF(OR((B177="~"),(C182="~")),"~","")</f>
        <v/>
      </c>
      <c r="C182" s="71" t="s">
        <v>82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5">
      <c r="B183" s="4" t="str">
        <f ca="1">IF(OR((B177="~"),(C183="~")),"~","")</f>
        <v>~</v>
      </c>
      <c r="C183" s="71" t="s">
        <v>83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5">
      <c r="B184" s="4" t="str">
        <f ca="1">IF(OR((B177="~"),(C184="~")),"~","")</f>
        <v/>
      </c>
      <c r="C184" s="73" t="str">
        <f ca="1">IF(B177="~","~","Sub-total")</f>
        <v>Sub-total</v>
      </c>
      <c r="D184" s="73"/>
      <c r="E184" s="73">
        <f ca="1">SUM(E178:E183)</f>
        <v>3768234.0878645815</v>
      </c>
      <c r="F184" s="73"/>
      <c r="G184" s="73">
        <f t="shared" ref="G184:N184" ca="1" si="44">SUM(G178:G183)</f>
        <v>2463492.4813664588</v>
      </c>
      <c r="H184" s="73">
        <f t="shared" ca="1" si="44"/>
        <v>932280.20346810413</v>
      </c>
      <c r="I184" s="73">
        <f t="shared" ca="1" si="44"/>
        <v>233323.37654181023</v>
      </c>
      <c r="J184" s="73">
        <f t="shared" ca="1" si="44"/>
        <v>46084.964009708478</v>
      </c>
      <c r="K184" s="73">
        <f t="shared" ca="1" si="44"/>
        <v>29350.330121675477</v>
      </c>
      <c r="L184" s="73">
        <f t="shared" ca="1" si="44"/>
        <v>66537.513251869663</v>
      </c>
      <c r="M184" s="73">
        <f t="shared" ca="1" si="44"/>
        <v>-2834.780895044516</v>
      </c>
      <c r="N184" s="73">
        <f t="shared" ca="1" si="44"/>
        <v>0</v>
      </c>
    </row>
    <row r="185" spans="2:14" x14ac:dyDescent="0.25">
      <c r="B185" s="4" t="str">
        <f ca="1">IF(OR((B177="~"),(C185="~")),"~","")</f>
        <v/>
      </c>
      <c r="C185" s="71"/>
    </row>
    <row r="186" spans="2:14" ht="13" x14ac:dyDescent="0.3">
      <c r="B186" s="70" t="s">
        <v>85</v>
      </c>
    </row>
    <row r="187" spans="2:14" x14ac:dyDescent="0.25">
      <c r="B187" s="4" t="str">
        <f ca="1">IF(OR((B186="~"),(C187="~")),"~","")</f>
        <v/>
      </c>
      <c r="C187" s="71" t="s">
        <v>78</v>
      </c>
      <c r="E187" s="72">
        <v>10060933.729534395</v>
      </c>
      <c r="G187" s="72">
        <v>7087927.8124569813</v>
      </c>
      <c r="H187" s="72">
        <v>2278801.4897395405</v>
      </c>
      <c r="I187" s="72">
        <v>428595.77687816526</v>
      </c>
      <c r="J187" s="72">
        <v>62780.226472294627</v>
      </c>
      <c r="K187" s="72">
        <v>80889.907185456526</v>
      </c>
      <c r="L187" s="72">
        <v>121938.51680195687</v>
      </c>
      <c r="M187" s="72">
        <v>0</v>
      </c>
      <c r="N187" s="72">
        <v>0</v>
      </c>
    </row>
    <row r="188" spans="2:14" x14ac:dyDescent="0.25">
      <c r="B188" s="4" t="str">
        <f ca="1">IF(OR((B186="~"),(C188="~")),"~","")</f>
        <v/>
      </c>
      <c r="C188" s="71" t="s">
        <v>79</v>
      </c>
      <c r="E188" s="72">
        <v>1198158.2971025938</v>
      </c>
      <c r="G188" s="72">
        <v>614665.38007369579</v>
      </c>
      <c r="H188" s="72">
        <v>235827.95606312098</v>
      </c>
      <c r="I188" s="72">
        <v>86770.938931680197</v>
      </c>
      <c r="J188" s="72">
        <v>90816.232895373294</v>
      </c>
      <c r="K188" s="72">
        <v>9275.3533725836314</v>
      </c>
      <c r="L188" s="72">
        <v>123601.8264434915</v>
      </c>
      <c r="M188" s="72">
        <v>37200.609322648495</v>
      </c>
      <c r="N188" s="72">
        <v>0</v>
      </c>
    </row>
    <row r="189" spans="2:14" x14ac:dyDescent="0.25">
      <c r="B189" s="4" t="str">
        <f ca="1">IF(OR((B186="~"),(C189="~")),"~","")</f>
        <v/>
      </c>
      <c r="C189" s="71" t="s">
        <v>80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5">
      <c r="B190" s="4" t="str">
        <f ca="1">IF(OR((B186="~"),(C190="~")),"~","")</f>
        <v/>
      </c>
      <c r="C190" s="71" t="s">
        <v>81</v>
      </c>
      <c r="E190" s="72">
        <v>3056332.9076769622</v>
      </c>
      <c r="G190" s="72">
        <v>2181664.0622763801</v>
      </c>
      <c r="H190" s="72">
        <v>777607.89122033049</v>
      </c>
      <c r="I190" s="72">
        <v>93025.277752042472</v>
      </c>
      <c r="J190" s="72">
        <v>2093.273496951585</v>
      </c>
      <c r="K190" s="72">
        <v>1942.4029312573196</v>
      </c>
      <c r="L190" s="72">
        <v>0</v>
      </c>
      <c r="M190" s="72">
        <v>0</v>
      </c>
      <c r="N190" s="72">
        <v>0</v>
      </c>
    </row>
    <row r="191" spans="2:14" x14ac:dyDescent="0.25">
      <c r="B191" s="4" t="str">
        <f ca="1">IF(OR((B186="~"),(C191="~")),"~","")</f>
        <v/>
      </c>
      <c r="C191" s="71" t="s">
        <v>82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5">
      <c r="B192" s="4" t="str">
        <f ca="1">IF(OR((B186="~"),(C192="~")),"~","")</f>
        <v>~</v>
      </c>
      <c r="C192" s="71" t="s">
        <v>83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5">
      <c r="B193" s="4" t="str">
        <f ca="1">IF(OR((B186="~"),(C193="~")),"~","")</f>
        <v/>
      </c>
      <c r="C193" s="73" t="str">
        <f ca="1">IF(B186="~","~","Sub-total")</f>
        <v>Sub-total</v>
      </c>
      <c r="D193" s="73"/>
      <c r="E193" s="73">
        <f ca="1">SUM(E187:E192)</f>
        <v>14315424.934313949</v>
      </c>
      <c r="F193" s="73"/>
      <c r="G193" s="73">
        <f t="shared" ref="G193:N193" ca="1" si="45">SUM(G187:G192)</f>
        <v>9884257.2548070569</v>
      </c>
      <c r="H193" s="73">
        <f t="shared" ca="1" si="45"/>
        <v>3292237.3370229919</v>
      </c>
      <c r="I193" s="73">
        <f t="shared" ca="1" si="45"/>
        <v>608391.993561888</v>
      </c>
      <c r="J193" s="73">
        <f t="shared" ca="1" si="45"/>
        <v>155689.73286461949</v>
      </c>
      <c r="K193" s="73">
        <f t="shared" ca="1" si="45"/>
        <v>92107.663489297483</v>
      </c>
      <c r="L193" s="73">
        <f t="shared" ca="1" si="45"/>
        <v>245540.34324544837</v>
      </c>
      <c r="M193" s="73">
        <f t="shared" ca="1" si="45"/>
        <v>37200.609322648495</v>
      </c>
      <c r="N193" s="73">
        <f t="shared" ca="1" si="45"/>
        <v>0</v>
      </c>
    </row>
    <row r="194" spans="2:14" x14ac:dyDescent="0.25">
      <c r="B194" s="4" t="str">
        <f ca="1">IF(OR((B186="~"),(C194="~")),"~","")</f>
        <v/>
      </c>
    </row>
    <row r="195" spans="2:14" ht="13" x14ac:dyDescent="0.3">
      <c r="B195" s="70" t="s">
        <v>86</v>
      </c>
    </row>
    <row r="196" spans="2:14" x14ac:dyDescent="0.25">
      <c r="B196" s="4" t="str">
        <f ca="1">IF(OR((B195="~"),(C196="~")),"~","")</f>
        <v/>
      </c>
      <c r="C196" s="71" t="s">
        <v>78</v>
      </c>
      <c r="E196" s="72">
        <v>3072.4503351893541</v>
      </c>
      <c r="G196" s="72">
        <v>1960.2095551392586</v>
      </c>
      <c r="H196" s="72">
        <v>712.39528789673659</v>
      </c>
      <c r="I196" s="72">
        <v>153.80982427275626</v>
      </c>
      <c r="J196" s="72">
        <v>88.341044205861195</v>
      </c>
      <c r="K196" s="72">
        <v>9.0988051577861846</v>
      </c>
      <c r="L196" s="72">
        <v>107.42637569786682</v>
      </c>
      <c r="M196" s="72">
        <v>41.16944281908885</v>
      </c>
      <c r="N196" s="72">
        <v>0</v>
      </c>
    </row>
    <row r="197" spans="2:14" x14ac:dyDescent="0.25">
      <c r="B197" s="4" t="str">
        <f ca="1">IF(OR((B195="~"),(C197="~")),"~","")</f>
        <v/>
      </c>
      <c r="C197" s="71" t="s">
        <v>79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5">
      <c r="B198" s="4" t="str">
        <f ca="1">IF(OR((B195="~"),(C198="~")),"~","")</f>
        <v/>
      </c>
      <c r="C198" s="71" t="s">
        <v>80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5">
      <c r="B199" s="4" t="str">
        <f ca="1">IF(OR((B195="~"),(C199="~")),"~","")</f>
        <v/>
      </c>
      <c r="C199" s="71" t="s">
        <v>81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5">
      <c r="B200" s="4" t="str">
        <f ca="1">IF(OR((B195="~"),(C200="~")),"~","")</f>
        <v/>
      </c>
      <c r="C200" s="71" t="s">
        <v>82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5">
      <c r="B201" s="4" t="str">
        <f ca="1">IF(OR((B195="~"),(C201="~")),"~","")</f>
        <v>~</v>
      </c>
      <c r="C201" s="71" t="s">
        <v>83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5">
      <c r="B202" s="4" t="str">
        <f ca="1">IF(OR((B195="~"),(C202="~")),"~","")</f>
        <v/>
      </c>
      <c r="C202" s="73" t="str">
        <f ca="1">IF(B195="~","~","Sub-total")</f>
        <v>Sub-total</v>
      </c>
      <c r="D202" s="73"/>
      <c r="E202" s="73">
        <f ca="1">SUM(E196:E201)</f>
        <v>3072.4503351893541</v>
      </c>
      <c r="F202" s="73"/>
      <c r="G202" s="73">
        <f t="shared" ref="G202:N202" ca="1" si="46">SUM(G196:G201)</f>
        <v>1960.2095551392586</v>
      </c>
      <c r="H202" s="73">
        <f t="shared" ca="1" si="46"/>
        <v>712.39528789673659</v>
      </c>
      <c r="I202" s="73">
        <f t="shared" ca="1" si="46"/>
        <v>153.80982427275626</v>
      </c>
      <c r="J202" s="73">
        <f t="shared" ca="1" si="46"/>
        <v>88.341044205861195</v>
      </c>
      <c r="K202" s="73">
        <f t="shared" ca="1" si="46"/>
        <v>9.0988051577861846</v>
      </c>
      <c r="L202" s="73">
        <f t="shared" ca="1" si="46"/>
        <v>107.42637569786682</v>
      </c>
      <c r="M202" s="73">
        <f t="shared" ca="1" si="46"/>
        <v>41.16944281908885</v>
      </c>
      <c r="N202" s="73">
        <f t="shared" ca="1" si="46"/>
        <v>0</v>
      </c>
    </row>
    <row r="203" spans="2:14" x14ac:dyDescent="0.25">
      <c r="B203" s="4" t="str">
        <f ca="1">IF(OR((B195="~"),(C203="~")),"~","")</f>
        <v/>
      </c>
    </row>
    <row r="204" spans="2:14" ht="13" x14ac:dyDescent="0.3">
      <c r="B204" s="70" t="s">
        <v>87</v>
      </c>
    </row>
    <row r="205" spans="2:14" x14ac:dyDescent="0.25">
      <c r="B205" s="4" t="str">
        <f ca="1">IF(OR((B204="~"),(C205="~")),"~","")</f>
        <v/>
      </c>
      <c r="C205" s="71" t="s">
        <v>78</v>
      </c>
      <c r="E205" s="72">
        <v>158569457.58113432</v>
      </c>
      <c r="G205" s="72">
        <v>110695998.05206954</v>
      </c>
      <c r="H205" s="72">
        <v>39493570.807170391</v>
      </c>
      <c r="I205" s="72">
        <v>6377508.6333704218</v>
      </c>
      <c r="J205" s="72">
        <v>1044950.3526697077</v>
      </c>
      <c r="K205" s="72">
        <v>113893.74349109101</v>
      </c>
      <c r="L205" s="72">
        <v>504972.54407731618</v>
      </c>
      <c r="M205" s="72">
        <v>338563.44828587881</v>
      </c>
      <c r="N205" s="72">
        <v>0</v>
      </c>
    </row>
    <row r="206" spans="2:14" x14ac:dyDescent="0.25">
      <c r="B206" s="4" t="str">
        <f ca="1">IF(OR((B204="~"),(C206="~")),"~","")</f>
        <v/>
      </c>
      <c r="C206" s="71" t="s">
        <v>79</v>
      </c>
      <c r="E206" s="72">
        <v>112630256.64438877</v>
      </c>
      <c r="G206" s="72">
        <v>68999679.239659399</v>
      </c>
      <c r="H206" s="72">
        <v>24045058.275342345</v>
      </c>
      <c r="I206" s="72">
        <v>7523413.4630962946</v>
      </c>
      <c r="J206" s="72">
        <v>5745994.7324656099</v>
      </c>
      <c r="K206" s="72">
        <v>686169.32102250867</v>
      </c>
      <c r="L206" s="72">
        <v>4917012.3173598889</v>
      </c>
      <c r="M206" s="72">
        <v>383531.4077078125</v>
      </c>
      <c r="N206" s="72">
        <v>329397.88773491577</v>
      </c>
    </row>
    <row r="207" spans="2:14" x14ac:dyDescent="0.25">
      <c r="B207" s="4" t="str">
        <f ca="1">IF(OR((B204="~"),(C207="~")),"~","")</f>
        <v/>
      </c>
      <c r="C207" s="71" t="s">
        <v>80</v>
      </c>
      <c r="E207" s="72">
        <v>217802234.76253372</v>
      </c>
      <c r="G207" s="72">
        <v>146285554.49046662</v>
      </c>
      <c r="H207" s="72">
        <v>61910400.795493111</v>
      </c>
      <c r="I207" s="72">
        <v>2983351.4270104724</v>
      </c>
      <c r="J207" s="72">
        <v>1615052.4904790786</v>
      </c>
      <c r="K207" s="72">
        <v>318675.58926030097</v>
      </c>
      <c r="L207" s="72">
        <v>303843.99551012146</v>
      </c>
      <c r="M207" s="72">
        <v>276766.04773673165</v>
      </c>
      <c r="N207" s="72">
        <v>4108589.9265772784</v>
      </c>
    </row>
    <row r="208" spans="2:14" x14ac:dyDescent="0.25">
      <c r="B208" s="4" t="str">
        <f ca="1">IF(OR((B204="~"),(C208="~")),"~","")</f>
        <v/>
      </c>
      <c r="C208" s="71" t="s">
        <v>81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5">
      <c r="B209" s="4" t="str">
        <f ca="1">IF(OR((B204="~"),(C209="~")),"~","")</f>
        <v/>
      </c>
      <c r="C209" s="71" t="s">
        <v>82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5">
      <c r="B210" s="4" t="str">
        <f ca="1">IF(OR((B204="~"),(C210="~")),"~","")</f>
        <v>~</v>
      </c>
      <c r="C210" s="71" t="s">
        <v>83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5">
      <c r="B211" s="4" t="str">
        <f ca="1">IF(OR((B204="~"),(C211="~")),"~","")</f>
        <v/>
      </c>
      <c r="C211" s="73" t="str">
        <f ca="1">IF(B204="~","~","Sub-total")</f>
        <v>Sub-total</v>
      </c>
      <c r="D211" s="73"/>
      <c r="E211" s="73">
        <f ca="1">SUM(E205:E210)</f>
        <v>489001948.98805684</v>
      </c>
      <c r="F211" s="73"/>
      <c r="G211" s="73">
        <f t="shared" ref="G211:N211" ca="1" si="47">SUM(G205:G210)</f>
        <v>325981231.78219557</v>
      </c>
      <c r="H211" s="73">
        <f t="shared" ca="1" si="47"/>
        <v>125449029.87800585</v>
      </c>
      <c r="I211" s="73">
        <f t="shared" ca="1" si="47"/>
        <v>16884273.523477189</v>
      </c>
      <c r="J211" s="73">
        <f t="shared" ca="1" si="47"/>
        <v>8405997.5756143965</v>
      </c>
      <c r="K211" s="73">
        <f t="shared" ca="1" si="47"/>
        <v>1118738.6537739006</v>
      </c>
      <c r="L211" s="73">
        <f t="shared" ca="1" si="47"/>
        <v>5725828.856947327</v>
      </c>
      <c r="M211" s="73">
        <f t="shared" ca="1" si="47"/>
        <v>998860.90373042296</v>
      </c>
      <c r="N211" s="73">
        <f t="shared" ca="1" si="47"/>
        <v>4437987.8143121945</v>
      </c>
    </row>
    <row r="212" spans="2:14" x14ac:dyDescent="0.25">
      <c r="B212" s="4" t="str">
        <f ca="1">IF(OR((B204="~"),(C212="~")),"~","")</f>
        <v/>
      </c>
    </row>
    <row r="213" spans="2:14" ht="13" x14ac:dyDescent="0.3">
      <c r="B213" s="70" t="s">
        <v>88</v>
      </c>
      <c r="M213" s="96">
        <f ca="1">SUM(M205:M206)/SUM(E205:E206)</f>
        <v>2.6625944575782803E-3</v>
      </c>
    </row>
    <row r="214" spans="2:14" x14ac:dyDescent="0.25">
      <c r="B214" s="4" t="str">
        <f ca="1">IF(OR((B213="~"),(C214="~")),"~","")</f>
        <v/>
      </c>
      <c r="C214" s="71" t="s">
        <v>78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5">
      <c r="B215" s="4" t="str">
        <f ca="1">IF(OR((B213="~"),(C215="~")),"~","")</f>
        <v/>
      </c>
      <c r="C215" s="71" t="s">
        <v>79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5">
      <c r="B216" s="4" t="str">
        <f ca="1">IF(OR((B213="~"),(C216="~")),"~","")</f>
        <v/>
      </c>
      <c r="C216" s="71" t="s">
        <v>80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5">
      <c r="B217" s="4" t="str">
        <f ca="1">IF(OR((B213="~"),(C217="~")),"~","")</f>
        <v/>
      </c>
      <c r="C217" s="71" t="s">
        <v>81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5">
      <c r="B218" s="4" t="str">
        <f ca="1">IF(OR((B213="~"),(C218="~")),"~","")</f>
        <v/>
      </c>
      <c r="C218" s="71" t="s">
        <v>82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5">
      <c r="B219" s="4" t="str">
        <f ca="1">IF(OR((B213="~"),(C219="~")),"~","")</f>
        <v>~</v>
      </c>
      <c r="C219" s="71" t="s">
        <v>83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5">
      <c r="B220" s="4" t="str">
        <f ca="1">IF(OR((B213="~"),(C220="~")),"~","")</f>
        <v/>
      </c>
      <c r="C220" s="73" t="str">
        <f ca="1">IF(B213="~","~","Sub-total")</f>
        <v>Sub-total</v>
      </c>
      <c r="D220" s="73"/>
      <c r="E220" s="73">
        <f ca="1">SUM(E214:E219)</f>
        <v>0</v>
      </c>
      <c r="F220" s="73"/>
      <c r="G220" s="73">
        <f t="shared" ref="G220:N220" ca="1" si="48">SUM(G214:G219)</f>
        <v>0</v>
      </c>
      <c r="H220" s="73">
        <f t="shared" ca="1" si="48"/>
        <v>0</v>
      </c>
      <c r="I220" s="73">
        <f t="shared" ca="1" si="48"/>
        <v>0</v>
      </c>
      <c r="J220" s="73">
        <f t="shared" ca="1" si="48"/>
        <v>0</v>
      </c>
      <c r="K220" s="73">
        <f t="shared" ca="1" si="48"/>
        <v>0</v>
      </c>
      <c r="L220" s="73">
        <f t="shared" ca="1" si="48"/>
        <v>0</v>
      </c>
      <c r="M220" s="73">
        <f t="shared" ca="1" si="48"/>
        <v>0</v>
      </c>
      <c r="N220" s="73">
        <f t="shared" ca="1" si="48"/>
        <v>0</v>
      </c>
    </row>
    <row r="221" spans="2:14" x14ac:dyDescent="0.25">
      <c r="B221" s="4" t="str">
        <f ca="1">IF(OR((B213="~"),(C221="~")),"~","")</f>
        <v/>
      </c>
    </row>
    <row r="222" spans="2:14" ht="13" x14ac:dyDescent="0.3">
      <c r="B222" s="70" t="s">
        <v>89</v>
      </c>
    </row>
    <row r="223" spans="2:14" x14ac:dyDescent="0.25">
      <c r="B223" s="4" t="str">
        <f ca="1">IF(OR((B222="~"),(C223="~")),"~","")</f>
        <v/>
      </c>
      <c r="C223" s="71" t="s">
        <v>78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5">
      <c r="B224" s="4" t="str">
        <f ca="1">IF(OR((B222="~"),(C224="~")),"~","")</f>
        <v/>
      </c>
      <c r="C224" s="71" t="s">
        <v>79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5">
      <c r="B225" s="4" t="str">
        <f ca="1">IF(OR((B222="~"),(C225="~")),"~","")</f>
        <v/>
      </c>
      <c r="C225" s="71" t="s">
        <v>80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5">
      <c r="B226" s="4" t="str">
        <f ca="1">IF(OR((B222="~"),(C226="~")),"~","")</f>
        <v/>
      </c>
      <c r="C226" s="71" t="s">
        <v>81</v>
      </c>
      <c r="E226" s="72">
        <v>29559303.237901259</v>
      </c>
      <c r="G226" s="72">
        <v>24301983.311964728</v>
      </c>
      <c r="H226" s="72">
        <v>3679753.6676228805</v>
      </c>
      <c r="I226" s="72">
        <v>631511.9747122702</v>
      </c>
      <c r="J226" s="72">
        <v>86325.544206104038</v>
      </c>
      <c r="K226" s="72">
        <v>99145.279777281568</v>
      </c>
      <c r="L226" s="72">
        <v>133630.22679330446</v>
      </c>
      <c r="M226" s="72">
        <v>0</v>
      </c>
      <c r="N226" s="72">
        <v>626953.23282468272</v>
      </c>
    </row>
    <row r="227" spans="2:14" x14ac:dyDescent="0.25">
      <c r="B227" s="4" t="str">
        <f ca="1">IF(OR((B222="~"),(C227="~")),"~","")</f>
        <v/>
      </c>
      <c r="C227" s="71" t="s">
        <v>82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5">
      <c r="B228" s="4" t="str">
        <f ca="1">IF(OR((B222="~"),(C228="~")),"~","")</f>
        <v>~</v>
      </c>
      <c r="C228" s="71" t="s">
        <v>83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5">
      <c r="B229" s="4" t="str">
        <f ca="1">IF(OR((B222="~"),(C229="~")),"~","")</f>
        <v/>
      </c>
      <c r="C229" s="73" t="str">
        <f ca="1">IF(B222="~","~","Sub-total")</f>
        <v>Sub-total</v>
      </c>
      <c r="D229" s="73"/>
      <c r="E229" s="73">
        <f ca="1">SUM(E223:E228)</f>
        <v>29559303.237901259</v>
      </c>
      <c r="F229" s="73"/>
      <c r="G229" s="73">
        <f t="shared" ref="G229:N229" ca="1" si="49">SUM(G223:G228)</f>
        <v>24301983.311964728</v>
      </c>
      <c r="H229" s="73">
        <f t="shared" ca="1" si="49"/>
        <v>3679753.6676228805</v>
      </c>
      <c r="I229" s="73">
        <f t="shared" ca="1" si="49"/>
        <v>631511.9747122702</v>
      </c>
      <c r="J229" s="73">
        <f t="shared" ca="1" si="49"/>
        <v>86325.544206104038</v>
      </c>
      <c r="K229" s="73">
        <f t="shared" ca="1" si="49"/>
        <v>99145.279777281568</v>
      </c>
      <c r="L229" s="73">
        <f t="shared" ca="1" si="49"/>
        <v>133630.22679330446</v>
      </c>
      <c r="M229" s="73">
        <f t="shared" ca="1" si="49"/>
        <v>0</v>
      </c>
      <c r="N229" s="73">
        <f t="shared" ca="1" si="49"/>
        <v>626953.23282468272</v>
      </c>
    </row>
    <row r="230" spans="2:14" x14ac:dyDescent="0.25">
      <c r="B230" s="4" t="str">
        <f ca="1">IF(OR((B222="~"),(C230="~")),"~","")</f>
        <v/>
      </c>
    </row>
    <row r="231" spans="2:14" ht="13" x14ac:dyDescent="0.3">
      <c r="B231" s="70" t="s">
        <v>90</v>
      </c>
    </row>
    <row r="232" spans="2:14" x14ac:dyDescent="0.25">
      <c r="B232" s="4" t="str">
        <f ca="1">IF(OR((B231="~"),(C232="~")),"~","")</f>
        <v/>
      </c>
      <c r="C232" s="71" t="s">
        <v>78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5">
      <c r="B233" s="4" t="str">
        <f ca="1">IF(OR((B231="~"),(C233="~")),"~","")</f>
        <v/>
      </c>
      <c r="C233" s="71" t="s">
        <v>79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5">
      <c r="B234" s="4" t="str">
        <f ca="1">IF(OR((B231="~"),(C234="~")),"~","")</f>
        <v/>
      </c>
      <c r="C234" s="71" t="s">
        <v>80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5">
      <c r="B235" s="4" t="str">
        <f ca="1">IF(OR((B231="~"),(C235="~")),"~","")</f>
        <v/>
      </c>
      <c r="C235" s="71" t="s">
        <v>81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5">
      <c r="B236" s="4" t="str">
        <f ca="1">IF(OR((B231="~"),(C236="~")),"~","")</f>
        <v/>
      </c>
      <c r="C236" s="71" t="s">
        <v>82</v>
      </c>
      <c r="E236" s="72">
        <v>830818.06367560709</v>
      </c>
      <c r="G236" s="72">
        <v>0</v>
      </c>
      <c r="H236" s="72">
        <v>1571.4507151518214</v>
      </c>
      <c r="I236" s="72">
        <v>106269.334053328</v>
      </c>
      <c r="J236" s="72">
        <v>197834.80131558375</v>
      </c>
      <c r="K236" s="72">
        <v>3800.1834602128069</v>
      </c>
      <c r="L236" s="72">
        <v>340021.57648593275</v>
      </c>
      <c r="M236" s="72">
        <v>181320.7176453979</v>
      </c>
      <c r="N236" s="72">
        <v>0</v>
      </c>
    </row>
    <row r="237" spans="2:14" hidden="1" x14ac:dyDescent="0.25">
      <c r="B237" s="4" t="str">
        <f ca="1">IF(OR((B231="~"),(C237="~")),"~","")</f>
        <v>~</v>
      </c>
      <c r="C237" s="71" t="s">
        <v>83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5">
      <c r="B238" s="4" t="str">
        <f ca="1">IF(OR((B231="~"),(C238="~")),"~","")</f>
        <v/>
      </c>
      <c r="C238" s="73" t="str">
        <f ca="1">IF(B231="~","~","Sub-total")</f>
        <v>Sub-total</v>
      </c>
      <c r="D238" s="73"/>
      <c r="E238" s="73">
        <f ca="1">SUM(E232:E237)</f>
        <v>830818.06367560709</v>
      </c>
      <c r="F238" s="73"/>
      <c r="G238" s="73">
        <f t="shared" ref="G238:N238" ca="1" si="50">SUM(G232:G237)</f>
        <v>0</v>
      </c>
      <c r="H238" s="73">
        <f t="shared" ca="1" si="50"/>
        <v>1571.4507151518214</v>
      </c>
      <c r="I238" s="73">
        <f t="shared" ca="1" si="50"/>
        <v>106269.334053328</v>
      </c>
      <c r="J238" s="73">
        <f t="shared" ca="1" si="50"/>
        <v>197834.80131558375</v>
      </c>
      <c r="K238" s="73">
        <f t="shared" ca="1" si="50"/>
        <v>3800.1834602128069</v>
      </c>
      <c r="L238" s="73">
        <f t="shared" ca="1" si="50"/>
        <v>340021.57648593275</v>
      </c>
      <c r="M238" s="73">
        <f t="shared" ca="1" si="50"/>
        <v>181320.7176453979</v>
      </c>
      <c r="N238" s="73">
        <f t="shared" ca="1" si="50"/>
        <v>0</v>
      </c>
    </row>
    <row r="239" spans="2:14" x14ac:dyDescent="0.25">
      <c r="B239" s="4" t="str">
        <f ca="1">IF(OR((B231="~"),(C239="~")),"~","")</f>
        <v/>
      </c>
    </row>
    <row r="240" spans="2:14" ht="13" hidden="1" x14ac:dyDescent="0.3">
      <c r="B240" s="70" t="s">
        <v>83</v>
      </c>
    </row>
    <row r="241" spans="2:14" hidden="1" x14ac:dyDescent="0.25">
      <c r="B241" s="4" t="str">
        <f ca="1">IF(OR((B240="~"),(C241="~")),"~","")</f>
        <v>~</v>
      </c>
      <c r="C241" s="71" t="s">
        <v>83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5">
      <c r="B242" s="4" t="str">
        <f ca="1">IF(OR((B240="~"),(C242="~")),"~","")</f>
        <v>~</v>
      </c>
      <c r="C242" s="71" t="s">
        <v>83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5">
      <c r="B243" s="4" t="str">
        <f ca="1">IF(OR((B240="~"),(C243="~")),"~","")</f>
        <v>~</v>
      </c>
      <c r="C243" s="71" t="s">
        <v>83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5">
      <c r="B244" s="4" t="str">
        <f ca="1">IF(OR((B240="~"),(C244="~")),"~","")</f>
        <v>~</v>
      </c>
      <c r="C244" s="71" t="s">
        <v>83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5">
      <c r="B245" s="4" t="str">
        <f ca="1">IF(OR((B240="~"),(C245="~")),"~","")</f>
        <v>~</v>
      </c>
      <c r="C245" s="71" t="s">
        <v>83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5">
      <c r="B246" s="4" t="str">
        <f ca="1">IF(OR((B240="~"),(C246="~")),"~","")</f>
        <v>~</v>
      </c>
      <c r="C246" s="71" t="s">
        <v>83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5">
      <c r="B247" s="4" t="str">
        <f ca="1">IF(OR((B240="~"),(C247="~")),"~","")</f>
        <v>~</v>
      </c>
      <c r="C247" s="73" t="str">
        <f ca="1">IF(B240="~","~","Sub-total")</f>
        <v>~</v>
      </c>
      <c r="D247" s="73"/>
      <c r="E247" s="73">
        <f ca="1">SUM(E241:E246)</f>
        <v>0</v>
      </c>
      <c r="F247" s="73"/>
      <c r="G247" s="73">
        <f t="shared" ref="G247:N247" ca="1" si="51">SUM(G241:G246)</f>
        <v>0</v>
      </c>
      <c r="H247" s="73">
        <f t="shared" ca="1" si="51"/>
        <v>0</v>
      </c>
      <c r="I247" s="73">
        <f t="shared" ca="1" si="51"/>
        <v>0</v>
      </c>
      <c r="J247" s="73">
        <f t="shared" ca="1" si="51"/>
        <v>0</v>
      </c>
      <c r="K247" s="73">
        <f t="shared" ca="1" si="51"/>
        <v>0</v>
      </c>
      <c r="L247" s="73">
        <f t="shared" ca="1" si="51"/>
        <v>0</v>
      </c>
      <c r="M247" s="73">
        <f t="shared" ca="1" si="51"/>
        <v>0</v>
      </c>
      <c r="N247" s="73">
        <f t="shared" ca="1" si="51"/>
        <v>0</v>
      </c>
    </row>
    <row r="248" spans="2:14" hidden="1" x14ac:dyDescent="0.25">
      <c r="B248" s="4" t="str">
        <f ca="1">IF(OR((B240="~"),(C248="~")),"~","")</f>
        <v>~</v>
      </c>
    </row>
    <row r="249" spans="2:14" ht="13" hidden="1" x14ac:dyDescent="0.3">
      <c r="B249" s="70" t="s">
        <v>83</v>
      </c>
    </row>
    <row r="250" spans="2:14" hidden="1" x14ac:dyDescent="0.25">
      <c r="B250" s="4" t="str">
        <f ca="1">IF(OR((B249="~"),(C250="~")),"~","")</f>
        <v>~</v>
      </c>
      <c r="C250" s="71" t="s">
        <v>83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5">
      <c r="B251" s="4" t="str">
        <f ca="1">IF(OR((B249="~"),(C251="~")),"~","")</f>
        <v>~</v>
      </c>
      <c r="C251" s="71" t="s">
        <v>83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5">
      <c r="B252" s="4" t="str">
        <f ca="1">IF(OR((B249="~"),(C252="~")),"~","")</f>
        <v>~</v>
      </c>
      <c r="C252" s="71" t="s">
        <v>83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5">
      <c r="B253" s="4" t="str">
        <f ca="1">IF(OR((B249="~"),(C253="~")),"~","")</f>
        <v>~</v>
      </c>
      <c r="C253" s="71" t="s">
        <v>83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5">
      <c r="B254" s="4" t="str">
        <f ca="1">IF(OR((B249="~"),(C254="~")),"~","")</f>
        <v>~</v>
      </c>
      <c r="C254" s="71" t="s">
        <v>83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5">
      <c r="B255" s="4" t="str">
        <f ca="1">IF(OR((B249="~"),(C255="~")),"~","")</f>
        <v>~</v>
      </c>
      <c r="C255" s="71" t="s">
        <v>83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5">
      <c r="B256" s="4" t="str">
        <f ca="1">IF(OR((B249="~"),(C256="~")),"~","")</f>
        <v>~</v>
      </c>
      <c r="C256" s="73" t="str">
        <f ca="1">IF(B249="~","~","Sub-total")</f>
        <v>~</v>
      </c>
      <c r="D256" s="73"/>
      <c r="E256" s="73">
        <f ca="1">SUM(E250:E255)</f>
        <v>0</v>
      </c>
      <c r="F256" s="73"/>
      <c r="G256" s="73">
        <f t="shared" ref="G256:N256" ca="1" si="52">SUM(G250:G255)</f>
        <v>0</v>
      </c>
      <c r="H256" s="73">
        <f t="shared" ca="1" si="52"/>
        <v>0</v>
      </c>
      <c r="I256" s="73">
        <f t="shared" ca="1" si="52"/>
        <v>0</v>
      </c>
      <c r="J256" s="73">
        <f t="shared" ca="1" si="52"/>
        <v>0</v>
      </c>
      <c r="K256" s="73">
        <f t="shared" ca="1" si="52"/>
        <v>0</v>
      </c>
      <c r="L256" s="73">
        <f t="shared" ca="1" si="52"/>
        <v>0</v>
      </c>
      <c r="M256" s="73">
        <f t="shared" ca="1" si="52"/>
        <v>0</v>
      </c>
      <c r="N256" s="73">
        <f t="shared" ca="1" si="52"/>
        <v>0</v>
      </c>
    </row>
    <row r="257" spans="2:14" hidden="1" x14ac:dyDescent="0.25">
      <c r="B257" s="4" t="str">
        <f ca="1">IF(OR((B249="~"),(C257="~")),"~","")</f>
        <v>~</v>
      </c>
    </row>
    <row r="258" spans="2:14" ht="13" hidden="1" x14ac:dyDescent="0.3">
      <c r="B258" s="70" t="s">
        <v>83</v>
      </c>
    </row>
    <row r="259" spans="2:14" hidden="1" x14ac:dyDescent="0.25">
      <c r="B259" s="4" t="str">
        <f ca="1">IF(OR((B258="~"),(C259="~")),"~","")</f>
        <v>~</v>
      </c>
      <c r="C259" s="71" t="s">
        <v>83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5">
      <c r="B260" s="4" t="str">
        <f ca="1">IF(OR((B258="~"),(C261="~")),"~","")</f>
        <v>~</v>
      </c>
      <c r="C260" s="71" t="s">
        <v>83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5">
      <c r="B261" s="4" t="str">
        <f ca="1">IF(OR((B258="~"),(C261="~")),"~","")</f>
        <v>~</v>
      </c>
      <c r="C261" s="71" t="s">
        <v>83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5">
      <c r="B262" s="4" t="str">
        <f ca="1">IF(OR((B258="~"),(C262="~")),"~","")</f>
        <v>~</v>
      </c>
      <c r="C262" s="71" t="s">
        <v>83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5">
      <c r="B263" s="4" t="str">
        <f ca="1">IF(OR((B258="~"),(C263="~")),"~","")</f>
        <v>~</v>
      </c>
      <c r="C263" s="71" t="s">
        <v>83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5">
      <c r="B264" s="4" t="str">
        <f ca="1">IF(OR((B258="~"),(C264="~")),"~","")</f>
        <v>~</v>
      </c>
      <c r="C264" s="71" t="s">
        <v>83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5">
      <c r="B265" s="4" t="str">
        <f ca="1">IF(OR((B258="~"),(C265="~")),"~","")</f>
        <v>~</v>
      </c>
      <c r="C265" s="73" t="str">
        <f ca="1">IF(B258="~","~","Sub-total")</f>
        <v>~</v>
      </c>
      <c r="D265" s="73"/>
      <c r="E265" s="73">
        <f ca="1">SUM(E259:E264)</f>
        <v>0</v>
      </c>
      <c r="F265" s="73"/>
      <c r="G265" s="73">
        <f t="shared" ref="G265:N265" ca="1" si="53">SUM(G259:G264)</f>
        <v>0</v>
      </c>
      <c r="H265" s="73">
        <f t="shared" ca="1" si="53"/>
        <v>0</v>
      </c>
      <c r="I265" s="73">
        <f t="shared" ca="1" si="53"/>
        <v>0</v>
      </c>
      <c r="J265" s="73">
        <f t="shared" ca="1" si="53"/>
        <v>0</v>
      </c>
      <c r="K265" s="73">
        <f t="shared" ca="1" si="53"/>
        <v>0</v>
      </c>
      <c r="L265" s="73">
        <f t="shared" ca="1" si="53"/>
        <v>0</v>
      </c>
      <c r="M265" s="73">
        <f t="shared" ca="1" si="53"/>
        <v>0</v>
      </c>
      <c r="N265" s="73">
        <f t="shared" ca="1" si="53"/>
        <v>0</v>
      </c>
    </row>
    <row r="266" spans="2:14" hidden="1" x14ac:dyDescent="0.25">
      <c r="B266" s="4" t="str">
        <f ca="1">IF(OR((B258="~"),(C266="~")),"~","")</f>
        <v>~</v>
      </c>
    </row>
    <row r="268" spans="2:14" ht="13" x14ac:dyDescent="0.3">
      <c r="B268" s="13" t="s">
        <v>55</v>
      </c>
    </row>
    <row r="269" spans="2:14" x14ac:dyDescent="0.25">
      <c r="B269" s="4" t="str">
        <f ca="1">IF(OR((B268="~"),(C269="~")),"~","")</f>
        <v/>
      </c>
      <c r="C269" s="71" t="s">
        <v>78</v>
      </c>
      <c r="E269" s="72">
        <v>169289898.34555987</v>
      </c>
      <c r="G269" s="72">
        <v>118254460.59970477</v>
      </c>
      <c r="H269" s="72">
        <v>41940098.145391516</v>
      </c>
      <c r="I269" s="72">
        <v>6826238.0492992448</v>
      </c>
      <c r="J269" s="72">
        <v>1108268.5103191687</v>
      </c>
      <c r="K269" s="72">
        <v>195209.93586150624</v>
      </c>
      <c r="L269" s="72">
        <v>627018.48725497094</v>
      </c>
      <c r="M269" s="72">
        <v>338604.61772869795</v>
      </c>
      <c r="N269" s="72">
        <v>0</v>
      </c>
    </row>
    <row r="270" spans="2:14" x14ac:dyDescent="0.25">
      <c r="B270" s="4" t="str">
        <f ca="1">IF(OR((B268="~"),(C270="~")),"~","")</f>
        <v/>
      </c>
      <c r="C270" s="71" t="s">
        <v>79</v>
      </c>
      <c r="E270" s="72">
        <v>116940214.44479999</v>
      </c>
      <c r="G270" s="72">
        <v>71609262.575476438</v>
      </c>
      <c r="H270" s="72">
        <v>25046152.981679872</v>
      </c>
      <c r="I270" s="72">
        <v>7823527.9493433991</v>
      </c>
      <c r="J270" s="72">
        <v>5882446.3392377319</v>
      </c>
      <c r="K270" s="72">
        <v>724377.81813696679</v>
      </c>
      <c r="L270" s="72">
        <v>5107151.6570552504</v>
      </c>
      <c r="M270" s="72">
        <v>417897.23613541655</v>
      </c>
      <c r="N270" s="72">
        <v>329397.88773491577</v>
      </c>
    </row>
    <row r="271" spans="2:14" x14ac:dyDescent="0.25">
      <c r="B271" s="4" t="str">
        <f ca="1">IF(OR((B268="~"),(C271="~")),"~","")</f>
        <v/>
      </c>
      <c r="C271" s="71" t="s">
        <v>80</v>
      </c>
      <c r="E271" s="72">
        <v>217802234.76253372</v>
      </c>
      <c r="G271" s="72">
        <v>146285554.49046662</v>
      </c>
      <c r="H271" s="72">
        <v>61910400.795493111</v>
      </c>
      <c r="I271" s="72">
        <v>2983351.4270104724</v>
      </c>
      <c r="J271" s="72">
        <v>1615052.4904790786</v>
      </c>
      <c r="K271" s="72">
        <v>318675.58926030097</v>
      </c>
      <c r="L271" s="72">
        <v>303843.99551012146</v>
      </c>
      <c r="M271" s="72">
        <v>276766.04773673165</v>
      </c>
      <c r="N271" s="72">
        <v>4108589.9265772784</v>
      </c>
    </row>
    <row r="272" spans="2:14" x14ac:dyDescent="0.25">
      <c r="B272" s="4" t="str">
        <f ca="1">IF(OR((B268="~"),(C272="~")),"~","")</f>
        <v/>
      </c>
      <c r="C272" s="71" t="s">
        <v>81</v>
      </c>
      <c r="E272" s="72">
        <v>32615636.14557822</v>
      </c>
      <c r="G272" s="72">
        <v>26483647.37424111</v>
      </c>
      <c r="H272" s="72">
        <v>4457361.5588432113</v>
      </c>
      <c r="I272" s="72">
        <v>724537.25246431271</v>
      </c>
      <c r="J272" s="72">
        <v>88418.817703055611</v>
      </c>
      <c r="K272" s="72">
        <v>101087.68270853888</v>
      </c>
      <c r="L272" s="72">
        <v>133630.22679330446</v>
      </c>
      <c r="M272" s="72">
        <v>0</v>
      </c>
      <c r="N272" s="72">
        <v>626953.23282468272</v>
      </c>
    </row>
    <row r="273" spans="1:15" x14ac:dyDescent="0.25">
      <c r="B273" s="4" t="str">
        <f ca="1">IF(OR((B268="~"),(C273="~")),"~","")</f>
        <v/>
      </c>
      <c r="C273" s="71" t="s">
        <v>82</v>
      </c>
      <c r="E273" s="72">
        <v>830818.06367560709</v>
      </c>
      <c r="G273" s="72">
        <v>0</v>
      </c>
      <c r="H273" s="72">
        <v>1571.4507151518214</v>
      </c>
      <c r="I273" s="72">
        <v>106269.334053328</v>
      </c>
      <c r="J273" s="72">
        <v>197834.80131558375</v>
      </c>
      <c r="K273" s="72">
        <v>3800.1834602128069</v>
      </c>
      <c r="L273" s="72">
        <v>340021.57648593275</v>
      </c>
      <c r="M273" s="72">
        <v>181320.7176453979</v>
      </c>
      <c r="N273" s="72">
        <v>0</v>
      </c>
    </row>
    <row r="274" spans="1:15" hidden="1" x14ac:dyDescent="0.25">
      <c r="B274" s="4" t="str">
        <f ca="1">IF(OR((B268="~"),(C274="~")),"~","")</f>
        <v>~</v>
      </c>
      <c r="C274" s="71" t="s">
        <v>83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5">
      <c r="A276" s="44"/>
      <c r="B276" s="44" t="str">
        <f ca="1">IF(OR((B268="~"),(C276="~")),"~","")</f>
        <v/>
      </c>
    </row>
    <row r="277" spans="1:15" ht="13" thickBot="1" x14ac:dyDescent="0.3">
      <c r="A277" s="44"/>
      <c r="B277" s="77"/>
      <c r="C277" s="76" t="s">
        <v>57</v>
      </c>
      <c r="D277" s="76"/>
      <c r="E277" s="76">
        <f ca="1">SUM(G277:N277)</f>
        <v>537478801.76214743</v>
      </c>
      <c r="F277" s="76"/>
      <c r="G277" s="76">
        <f t="shared" ref="G277:N277" ca="1" si="54">SUM(G269:G274)</f>
        <v>362632925.03988898</v>
      </c>
      <c r="H277" s="76">
        <f t="shared" ca="1" si="54"/>
        <v>133355584.93212287</v>
      </c>
      <c r="I277" s="76">
        <f t="shared" ca="1" si="54"/>
        <v>18463924.012170754</v>
      </c>
      <c r="J277" s="76">
        <f t="shared" ca="1" si="54"/>
        <v>8892020.9590546172</v>
      </c>
      <c r="K277" s="76">
        <f t="shared" ca="1" si="54"/>
        <v>1343151.2094275255</v>
      </c>
      <c r="L277" s="76">
        <f t="shared" ca="1" si="54"/>
        <v>6511665.9430995798</v>
      </c>
      <c r="M277" s="76">
        <f t="shared" ca="1" si="54"/>
        <v>1214588.619246244</v>
      </c>
      <c r="N277" s="76">
        <f t="shared" ca="1" si="54"/>
        <v>5064941.0471368767</v>
      </c>
    </row>
    <row r="278" spans="1:15" ht="13" thickTop="1" x14ac:dyDescent="0.25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" thickBot="1" x14ac:dyDescent="0.3">
      <c r="A279" s="44"/>
      <c r="B279" s="77"/>
      <c r="C279" s="76" t="s">
        <v>58</v>
      </c>
      <c r="D279" s="76"/>
      <c r="E279" s="76">
        <f ca="1">SUM(G279:N279)</f>
        <v>420538587.31734741</v>
      </c>
      <c r="F279" s="76"/>
      <c r="G279" s="76">
        <f ca="1">SUM(G269,G271:G273)</f>
        <v>291023662.46441251</v>
      </c>
      <c r="H279" s="76">
        <f t="shared" ref="H279:N279" ca="1" si="55">SUM(H269,H271:H273)</f>
        <v>108309431.95044298</v>
      </c>
      <c r="I279" s="76">
        <f t="shared" ca="1" si="55"/>
        <v>10640396.062827358</v>
      </c>
      <c r="J279" s="76">
        <f t="shared" ca="1" si="55"/>
        <v>3009574.6198168867</v>
      </c>
      <c r="K279" s="76">
        <f t="shared" ca="1" si="55"/>
        <v>618773.39129055885</v>
      </c>
      <c r="L279" s="76">
        <f t="shared" ca="1" si="55"/>
        <v>1404514.2860443296</v>
      </c>
      <c r="M279" s="76">
        <f t="shared" ca="1" si="55"/>
        <v>796691.38311082753</v>
      </c>
      <c r="N279" s="76">
        <f t="shared" ca="1" si="55"/>
        <v>4735543.1594019607</v>
      </c>
      <c r="O279" s="77"/>
    </row>
    <row r="280" spans="1:15" ht="13" thickTop="1" x14ac:dyDescent="0.25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5" x14ac:dyDescent="0.25">
      <c r="A281" s="79" t="str">
        <f ca="1">A1</f>
        <v>Puget Sound Energy - 2019 Gas Cost of Service Study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5" x14ac:dyDescent="0.25">
      <c r="A282" s="64" t="str">
        <f ca="1">A2</f>
        <v>Proposed Test Year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5" x14ac:dyDescent="0.25">
      <c r="A283" s="66" t="s">
        <v>59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5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9" x14ac:dyDescent="0.25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ht="13" x14ac:dyDescent="0.3">
      <c r="B287" s="70" t="s">
        <v>76</v>
      </c>
    </row>
    <row r="288" spans="1:15" x14ac:dyDescent="0.25">
      <c r="B288" s="4" t="str">
        <f ca="1">IF(OR((B287="~"),(C288="~")),"~","")</f>
        <v/>
      </c>
      <c r="C288" s="71" t="s">
        <v>60</v>
      </c>
      <c r="E288" s="80">
        <f ca="1">IF(E$388=0,0,ROUND(IF($C288=0,0,E178/E$388),4))</f>
        <v>5.4000000000000003E-3</v>
      </c>
      <c r="F288" s="81"/>
      <c r="G288" s="80">
        <f ca="1">IF(G$388=0,0,ROUND(IF($C288=0,0,G178/G$388),4))</f>
        <v>5.4999999999999997E-3</v>
      </c>
      <c r="H288" s="80">
        <f t="shared" ref="H288:N288" ca="1" si="56">IF(H$388=0,0,ROUND(IF($C288=0,0,H178/H$388),4))</f>
        <v>5.4999999999999997E-3</v>
      </c>
      <c r="I288" s="80">
        <f t="shared" ca="1" si="56"/>
        <v>4.1999999999999997E-3</v>
      </c>
      <c r="J288" s="80">
        <f t="shared" ca="1" si="56"/>
        <v>5.9999999999999995E-4</v>
      </c>
      <c r="K288" s="80">
        <f t="shared" ca="1" si="56"/>
        <v>4.8999999999999998E-3</v>
      </c>
      <c r="L288" s="80">
        <f t="shared" ca="1" si="56"/>
        <v>0</v>
      </c>
      <c r="M288" s="80">
        <f t="shared" ca="1" si="56"/>
        <v>0</v>
      </c>
      <c r="N288" s="80">
        <f t="shared" ca="1" si="56"/>
        <v>0</v>
      </c>
    </row>
    <row r="289" spans="2:14" x14ac:dyDescent="0.25">
      <c r="B289" s="4" t="str">
        <f ca="1">IF(OR((B287="~"),(C289="~")),"~","")</f>
        <v/>
      </c>
      <c r="C289" s="71" t="s">
        <v>61</v>
      </c>
      <c r="E289" s="80">
        <f ca="1">IF(E$389=0,0,ROUND(IF($C289=0,0,E179/E$389),4))</f>
        <v>2.5999999999999999E-3</v>
      </c>
      <c r="F289" s="81"/>
      <c r="G289" s="80">
        <f ca="1">IF(G$389=0,0,ROUND(IF($C289=0,0,G179/G$389),4))</f>
        <v>3.3E-3</v>
      </c>
      <c r="H289" s="80">
        <f t="shared" ref="H289:N289" ca="1" si="57">IF(H$389=0,0,ROUND(IF($C289=0,0,H179/H$389),4))</f>
        <v>3.3E-3</v>
      </c>
      <c r="I289" s="80">
        <f t="shared" ca="1" si="57"/>
        <v>2.5000000000000001E-3</v>
      </c>
      <c r="J289" s="80">
        <f t="shared" ca="1" si="57"/>
        <v>5.0000000000000001E-4</v>
      </c>
      <c r="K289" s="80">
        <f t="shared" ca="1" si="57"/>
        <v>3.0999999999999999E-3</v>
      </c>
      <c r="L289" s="80">
        <f t="shared" ca="1" si="57"/>
        <v>5.0000000000000001E-4</v>
      </c>
      <c r="M289" s="80">
        <f t="shared" ca="1" si="57"/>
        <v>-1E-4</v>
      </c>
      <c r="N289" s="80">
        <f t="shared" ca="1" si="57"/>
        <v>0</v>
      </c>
    </row>
    <row r="290" spans="2:14" x14ac:dyDescent="0.25">
      <c r="B290" s="4" t="str">
        <f ca="1">IF(OR((B287="~"),(C290="~")),"~","")</f>
        <v/>
      </c>
      <c r="C290" s="71" t="s">
        <v>62</v>
      </c>
      <c r="D290" s="71"/>
      <c r="E290" s="80">
        <f ca="1">IF(E$390=0,0,ROUND(IF($C290=0,0,E180/E$390),4))</f>
        <v>0</v>
      </c>
      <c r="F290" s="81"/>
      <c r="G290" s="80">
        <f t="shared" ref="G290:N290" ca="1" si="58">IF(G$390=0,0,ROUND(IF($C290=0,0,G180/G$390),4))</f>
        <v>0</v>
      </c>
      <c r="H290" s="80">
        <f t="shared" ca="1" si="58"/>
        <v>0</v>
      </c>
      <c r="I290" s="80">
        <f t="shared" ca="1" si="58"/>
        <v>0</v>
      </c>
      <c r="J290" s="80">
        <f t="shared" ca="1" si="58"/>
        <v>0</v>
      </c>
      <c r="K290" s="80">
        <f t="shared" ca="1" si="58"/>
        <v>0</v>
      </c>
      <c r="L290" s="80">
        <f t="shared" ca="1" si="58"/>
        <v>0</v>
      </c>
      <c r="M290" s="80">
        <f t="shared" ca="1" si="58"/>
        <v>0</v>
      </c>
      <c r="N290" s="80">
        <f t="shared" ca="1" si="58"/>
        <v>0</v>
      </c>
    </row>
    <row r="291" spans="2:14" x14ac:dyDescent="0.25">
      <c r="B291" s="4" t="str">
        <f ca="1">IF(OR((B287="~"),(C291="~")),"~","")</f>
        <v/>
      </c>
      <c r="C291" s="71" t="s">
        <v>63</v>
      </c>
      <c r="D291" s="71"/>
      <c r="E291" s="80">
        <f ca="1">IF(E$391=0,0,ROUND(IF($C291=0,0,E181/E$391),4))</f>
        <v>0</v>
      </c>
      <c r="F291" s="81"/>
      <c r="G291" s="80">
        <f t="shared" ref="G291:N291" ca="1" si="59">IF(G$391=0,0,ROUND(IF($C291=0,0,G181/G$391),4))</f>
        <v>0</v>
      </c>
      <c r="H291" s="80">
        <f t="shared" ca="1" si="59"/>
        <v>0</v>
      </c>
      <c r="I291" s="80">
        <f t="shared" ca="1" si="59"/>
        <v>0</v>
      </c>
      <c r="J291" s="80">
        <f t="shared" ca="1" si="59"/>
        <v>0</v>
      </c>
      <c r="K291" s="80">
        <f t="shared" ca="1" si="59"/>
        <v>0</v>
      </c>
      <c r="L291" s="80">
        <f t="shared" ca="1" si="59"/>
        <v>0</v>
      </c>
      <c r="M291" s="80">
        <f t="shared" ca="1" si="59"/>
        <v>0</v>
      </c>
      <c r="N291" s="80">
        <f t="shared" ca="1" si="59"/>
        <v>0</v>
      </c>
    </row>
    <row r="292" spans="2:14" x14ac:dyDescent="0.25">
      <c r="B292" s="4" t="str">
        <f ca="1">IF(OR((B287="~"),(C292="~")),"~","")</f>
        <v/>
      </c>
      <c r="C292" s="71" t="s">
        <v>64</v>
      </c>
      <c r="D292" s="71"/>
      <c r="E292" s="80">
        <f ca="1">IF(E$392=0,0,ROUND(IF($C292=0,0,E182/E$392),4))</f>
        <v>0</v>
      </c>
      <c r="F292" s="81"/>
      <c r="G292" s="80">
        <f t="shared" ref="G292:N292" ca="1" si="60">IF(G$392=0,0,ROUND(IF($C292=0,0,G182/G$392),4))</f>
        <v>0</v>
      </c>
      <c r="H292" s="80">
        <f t="shared" ca="1" si="60"/>
        <v>0</v>
      </c>
      <c r="I292" s="80">
        <f t="shared" ca="1" si="60"/>
        <v>0</v>
      </c>
      <c r="J292" s="80">
        <f t="shared" ca="1" si="60"/>
        <v>0</v>
      </c>
      <c r="K292" s="80">
        <f t="shared" ca="1" si="60"/>
        <v>0</v>
      </c>
      <c r="L292" s="80">
        <f t="shared" ca="1" si="60"/>
        <v>0</v>
      </c>
      <c r="M292" s="80">
        <f t="shared" ca="1" si="60"/>
        <v>0</v>
      </c>
      <c r="N292" s="80">
        <f t="shared" ca="1" si="60"/>
        <v>0</v>
      </c>
    </row>
    <row r="293" spans="2:14" hidden="1" x14ac:dyDescent="0.25">
      <c r="B293" s="4" t="str">
        <f ca="1">IF(OR((B287="~"),(C293="~")),"~","")</f>
        <v>~</v>
      </c>
      <c r="C293" s="71" t="s">
        <v>83</v>
      </c>
      <c r="D293" s="71"/>
      <c r="E293" s="80">
        <f ca="1">IF(E$393=0,0,ROUND(IF($C293=0,0,E183/E$393),4))</f>
        <v>0</v>
      </c>
      <c r="F293" s="81"/>
      <c r="G293" s="80">
        <f t="shared" ref="G293:N293" ca="1" si="61">IF(G$393=0,0,ROUND(IF($C293=0,0,G183/G$393),4))</f>
        <v>0</v>
      </c>
      <c r="H293" s="80">
        <f t="shared" ca="1" si="61"/>
        <v>0</v>
      </c>
      <c r="I293" s="80">
        <f t="shared" ca="1" si="61"/>
        <v>0</v>
      </c>
      <c r="J293" s="80">
        <f t="shared" ca="1" si="61"/>
        <v>0</v>
      </c>
      <c r="K293" s="80">
        <f t="shared" ca="1" si="61"/>
        <v>0</v>
      </c>
      <c r="L293" s="80">
        <f t="shared" ca="1" si="61"/>
        <v>0</v>
      </c>
      <c r="M293" s="80">
        <f t="shared" ca="1" si="61"/>
        <v>0</v>
      </c>
      <c r="N293" s="80">
        <f t="shared" ca="1" si="61"/>
        <v>0</v>
      </c>
    </row>
    <row r="294" spans="2:14" x14ac:dyDescent="0.25">
      <c r="B294" s="44"/>
      <c r="C294" s="71" t="s">
        <v>65</v>
      </c>
      <c r="E294" s="80">
        <f ca="1">IF(E$389=0,0,ROUND((E178+E179)/E$389,4))</f>
        <v>3.2000000000000002E-3</v>
      </c>
      <c r="G294" s="80">
        <f t="shared" ref="G294:N294" ca="1" si="62">IF(G$389=0,0,ROUND((G178+G179)/G$389,4))</f>
        <v>4.0000000000000001E-3</v>
      </c>
      <c r="H294" s="80">
        <f t="shared" ca="1" si="62"/>
        <v>4.0000000000000001E-3</v>
      </c>
      <c r="I294" s="80">
        <f t="shared" ca="1" si="62"/>
        <v>2.7000000000000001E-3</v>
      </c>
      <c r="J294" s="80">
        <f t="shared" ca="1" si="62"/>
        <v>5.0000000000000001E-4</v>
      </c>
      <c r="K294" s="80">
        <f t="shared" ca="1" si="62"/>
        <v>3.2000000000000002E-3</v>
      </c>
      <c r="L294" s="80">
        <f t="shared" ca="1" si="62"/>
        <v>5.0000000000000001E-4</v>
      </c>
      <c r="M294" s="80">
        <f t="shared" ca="1" si="62"/>
        <v>-1E-4</v>
      </c>
      <c r="N294" s="80">
        <f t="shared" ca="1" si="62"/>
        <v>0</v>
      </c>
    </row>
    <row r="295" spans="2:14" x14ac:dyDescent="0.25">
      <c r="B295" s="4" t="str">
        <f ca="1">IF(OR((B287="~"),(C295="~")),"~","")</f>
        <v/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ht="13" x14ac:dyDescent="0.3">
      <c r="B296" s="70" t="s">
        <v>85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5">
      <c r="B297" s="4" t="str">
        <f ca="1">IF(OR((B296="~"),(C297="~")),"~","")</f>
        <v/>
      </c>
      <c r="C297" s="71" t="s">
        <v>60</v>
      </c>
      <c r="E297" s="80">
        <f ca="1">IF(E$388=0,0,ROUND(IF($C297=0,0,E187/E$388),4))</f>
        <v>8.2799999999999999E-2</v>
      </c>
      <c r="F297" s="81"/>
      <c r="G297" s="80">
        <f t="shared" ref="G297:N297" ca="1" si="63">IF(G$388=0,0,ROUND(IF($C297=0,0,G187/G$388),4))</f>
        <v>8.3599999999999994E-2</v>
      </c>
      <c r="H297" s="80">
        <f t="shared" ca="1" si="63"/>
        <v>7.5399999999999995E-2</v>
      </c>
      <c r="I297" s="80">
        <f t="shared" ca="1" si="63"/>
        <v>8.9399999999999993E-2</v>
      </c>
      <c r="J297" s="80">
        <f t="shared" ca="1" si="63"/>
        <v>8.2299999999999998E-2</v>
      </c>
      <c r="K297" s="80">
        <f t="shared" ca="1" si="63"/>
        <v>0.95720000000000005</v>
      </c>
      <c r="L297" s="80">
        <f t="shared" ca="1" si="63"/>
        <v>0.42459999999999998</v>
      </c>
      <c r="M297" s="80">
        <f t="shared" ca="1" si="63"/>
        <v>0</v>
      </c>
      <c r="N297" s="80">
        <f t="shared" ca="1" si="63"/>
        <v>0</v>
      </c>
    </row>
    <row r="298" spans="2:14" x14ac:dyDescent="0.25">
      <c r="B298" s="4" t="str">
        <f ca="1">IF(OR((B296="~"),(C298="~")),"~","")</f>
        <v/>
      </c>
      <c r="C298" s="71" t="s">
        <v>61</v>
      </c>
      <c r="E298" s="80">
        <f ca="1">IF(E$389=0,0,ROUND(IF($C298=0,0,E188/E$389),4))</f>
        <v>1E-3</v>
      </c>
      <c r="F298" s="81"/>
      <c r="G298" s="80">
        <f t="shared" ref="G298:N298" ca="1" si="64">IF(G$389=0,0,ROUND(IF($C298=0,0,G188/G$389),4))</f>
        <v>1E-3</v>
      </c>
      <c r="H298" s="80">
        <f t="shared" ca="1" si="64"/>
        <v>1E-3</v>
      </c>
      <c r="I298" s="80">
        <f t="shared" ca="1" si="64"/>
        <v>1E-3</v>
      </c>
      <c r="J298" s="80">
        <f t="shared" ca="1" si="64"/>
        <v>1E-3</v>
      </c>
      <c r="K298" s="80">
        <f t="shared" ca="1" si="64"/>
        <v>1E-3</v>
      </c>
      <c r="L298" s="80">
        <f t="shared" ca="1" si="64"/>
        <v>1E-3</v>
      </c>
      <c r="M298" s="80">
        <f t="shared" ca="1" si="64"/>
        <v>1E-3</v>
      </c>
      <c r="N298" s="80">
        <f t="shared" ca="1" si="64"/>
        <v>0</v>
      </c>
    </row>
    <row r="299" spans="2:14" x14ac:dyDescent="0.25">
      <c r="B299" s="4" t="str">
        <f ca="1">IF(OR((B296="~"),(C299="~")),"~","")</f>
        <v/>
      </c>
      <c r="C299" s="71" t="s">
        <v>62</v>
      </c>
      <c r="D299" s="71"/>
      <c r="E299" s="80">
        <f ca="1">IF(E$390=0,0,ROUND(IF($C299=0,0,E189/E$390),4))</f>
        <v>0</v>
      </c>
      <c r="F299" s="81"/>
      <c r="G299" s="80">
        <f t="shared" ref="G299:N299" ca="1" si="65">IF(G$390=0,0,ROUND(IF($C299=0,0,G189/G$390),4))</f>
        <v>0</v>
      </c>
      <c r="H299" s="80">
        <f t="shared" ca="1" si="65"/>
        <v>0</v>
      </c>
      <c r="I299" s="80">
        <f t="shared" ca="1" si="65"/>
        <v>0</v>
      </c>
      <c r="J299" s="80">
        <f t="shared" ca="1" si="65"/>
        <v>0</v>
      </c>
      <c r="K299" s="80">
        <f t="shared" ca="1" si="65"/>
        <v>0</v>
      </c>
      <c r="L299" s="80">
        <f t="shared" ca="1" si="65"/>
        <v>0</v>
      </c>
      <c r="M299" s="80">
        <f t="shared" ca="1" si="65"/>
        <v>0</v>
      </c>
      <c r="N299" s="80">
        <f t="shared" ca="1" si="65"/>
        <v>0</v>
      </c>
    </row>
    <row r="300" spans="2:14" x14ac:dyDescent="0.25">
      <c r="B300" s="4" t="str">
        <f ca="1">IF(OR((B296="~"),(C300="~")),"~","")</f>
        <v/>
      </c>
      <c r="C300" s="71" t="s">
        <v>63</v>
      </c>
      <c r="D300" s="71"/>
      <c r="E300" s="80">
        <f ca="1">IF(E$391=0,0,ROUND(IF($C300=0,0,E190/E$391),4))</f>
        <v>0.30669999999999997</v>
      </c>
      <c r="F300" s="81"/>
      <c r="G300" s="80">
        <f t="shared" ref="G300:N300" ca="1" si="66">IF(G$391=0,0,ROUND(IF($C300=0,0,G190/G$391),4))</f>
        <v>0.23549999999999999</v>
      </c>
      <c r="H300" s="80">
        <f t="shared" ca="1" si="66"/>
        <v>1.1431</v>
      </c>
      <c r="I300" s="80">
        <f t="shared" ca="1" si="66"/>
        <v>5.8075000000000001</v>
      </c>
      <c r="J300" s="80">
        <f t="shared" ca="1" si="66"/>
        <v>6.1386000000000003</v>
      </c>
      <c r="K300" s="80">
        <f t="shared" ca="1" si="66"/>
        <v>0.71619999999999995</v>
      </c>
      <c r="L300" s="80">
        <f t="shared" ca="1" si="66"/>
        <v>0</v>
      </c>
      <c r="M300" s="80">
        <f t="shared" ca="1" si="66"/>
        <v>0</v>
      </c>
      <c r="N300" s="80">
        <f t="shared" ca="1" si="66"/>
        <v>0</v>
      </c>
    </row>
    <row r="301" spans="2:14" x14ac:dyDescent="0.25">
      <c r="B301" s="4" t="str">
        <f ca="1">IF(OR((B296="~"),(C301="~")),"~","")</f>
        <v/>
      </c>
      <c r="C301" s="71" t="s">
        <v>64</v>
      </c>
      <c r="D301" s="71"/>
      <c r="E301" s="80">
        <f ca="1">IF(E$392=0,0,ROUND(IF($C301=0,0,E191/E$392),4))</f>
        <v>0</v>
      </c>
      <c r="F301" s="81"/>
      <c r="G301" s="80">
        <f t="shared" ref="G301:N301" ca="1" si="67">IF(G$392=0,0,ROUND(IF($C301=0,0,G191/G$392),4))</f>
        <v>0</v>
      </c>
      <c r="H301" s="80">
        <f t="shared" ca="1" si="67"/>
        <v>0</v>
      </c>
      <c r="I301" s="80">
        <f t="shared" ca="1" si="67"/>
        <v>0</v>
      </c>
      <c r="J301" s="80">
        <f t="shared" ca="1" si="67"/>
        <v>0</v>
      </c>
      <c r="K301" s="80">
        <f t="shared" ca="1" si="67"/>
        <v>0</v>
      </c>
      <c r="L301" s="80">
        <f t="shared" ca="1" si="67"/>
        <v>0</v>
      </c>
      <c r="M301" s="80">
        <f t="shared" ca="1" si="67"/>
        <v>0</v>
      </c>
      <c r="N301" s="80">
        <f t="shared" ca="1" si="67"/>
        <v>0</v>
      </c>
    </row>
    <row r="302" spans="2:14" hidden="1" x14ac:dyDescent="0.25">
      <c r="B302" s="4" t="str">
        <f ca="1">IF(OR((B296="~"),(C302="~")),"~","")</f>
        <v>~</v>
      </c>
      <c r="C302" s="71" t="s">
        <v>83</v>
      </c>
      <c r="D302" s="71"/>
      <c r="E302" s="80">
        <f ca="1">IF(E$393=0,0,ROUND(IF($C302=0,0,E192/E$393),4))</f>
        <v>0</v>
      </c>
      <c r="F302" s="81"/>
      <c r="G302" s="80">
        <f t="shared" ref="G302:N302" ca="1" si="68">IF(G$393=0,0,ROUND(IF($C302=0,0,G192/G$393),4))</f>
        <v>0</v>
      </c>
      <c r="H302" s="80">
        <f t="shared" ca="1" si="68"/>
        <v>0</v>
      </c>
      <c r="I302" s="80">
        <f t="shared" ca="1" si="68"/>
        <v>0</v>
      </c>
      <c r="J302" s="80">
        <f t="shared" ca="1" si="68"/>
        <v>0</v>
      </c>
      <c r="K302" s="80">
        <f t="shared" ca="1" si="68"/>
        <v>0</v>
      </c>
      <c r="L302" s="80">
        <f t="shared" ca="1" si="68"/>
        <v>0</v>
      </c>
      <c r="M302" s="80">
        <f t="shared" ca="1" si="68"/>
        <v>0</v>
      </c>
      <c r="N302" s="80">
        <f t="shared" ca="1" si="68"/>
        <v>0</v>
      </c>
    </row>
    <row r="303" spans="2:14" x14ac:dyDescent="0.25">
      <c r="B303" s="44"/>
      <c r="C303" s="71" t="s">
        <v>65</v>
      </c>
      <c r="E303" s="80">
        <f ca="1">IF(E$389=0,0,ROUND((E187+E188)/E$389,4))</f>
        <v>9.4000000000000004E-3</v>
      </c>
      <c r="G303" s="80">
        <f t="shared" ref="G303:N303" ca="1" si="69">IF(G$389=0,0,ROUND((G187+G188)/G$389,4))</f>
        <v>1.26E-2</v>
      </c>
      <c r="H303" s="80">
        <f t="shared" ca="1" si="69"/>
        <v>1.0699999999999999E-2</v>
      </c>
      <c r="I303" s="80">
        <f t="shared" ca="1" si="69"/>
        <v>6.0000000000000001E-3</v>
      </c>
      <c r="J303" s="80">
        <f t="shared" ca="1" si="69"/>
        <v>1.6999999999999999E-3</v>
      </c>
      <c r="K303" s="80">
        <f t="shared" ca="1" si="69"/>
        <v>9.7000000000000003E-3</v>
      </c>
      <c r="L303" s="80">
        <f t="shared" ca="1" si="69"/>
        <v>2E-3</v>
      </c>
      <c r="M303" s="80">
        <f t="shared" ca="1" si="69"/>
        <v>1E-3</v>
      </c>
      <c r="N303" s="80">
        <f t="shared" ca="1" si="69"/>
        <v>0</v>
      </c>
    </row>
    <row r="304" spans="2:14" x14ac:dyDescent="0.25">
      <c r="B304" s="4" t="str">
        <f ca="1">IF(OR((B296="~"),(C304="~")),"~","")</f>
        <v/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ht="13" x14ac:dyDescent="0.3">
      <c r="B305" s="70" t="s">
        <v>86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5">
      <c r="B306" s="4" t="str">
        <f ca="1">IF(OR((B305="~"),(C306="~")),"~","")</f>
        <v/>
      </c>
      <c r="C306" s="71" t="s">
        <v>60</v>
      </c>
      <c r="E306" s="80">
        <f ca="1">IF(E$388=0,0,ROUND(IF($C306=0,0,E196/E$388),4))</f>
        <v>0</v>
      </c>
      <c r="F306" s="81"/>
      <c r="G306" s="80">
        <f t="shared" ref="G306:N306" ca="1" si="70">IF(G$388=0,0,ROUND(IF($C306=0,0,G196/G$388),4))</f>
        <v>0</v>
      </c>
      <c r="H306" s="80">
        <f t="shared" ca="1" si="70"/>
        <v>0</v>
      </c>
      <c r="I306" s="80">
        <f t="shared" ca="1" si="70"/>
        <v>0</v>
      </c>
      <c r="J306" s="80">
        <f t="shared" ca="1" si="70"/>
        <v>1E-4</v>
      </c>
      <c r="K306" s="80">
        <f t="shared" ca="1" si="70"/>
        <v>1E-4</v>
      </c>
      <c r="L306" s="80">
        <f t="shared" ca="1" si="70"/>
        <v>4.0000000000000002E-4</v>
      </c>
      <c r="M306" s="80">
        <f t="shared" ca="1" si="70"/>
        <v>1E-4</v>
      </c>
      <c r="N306" s="80">
        <f t="shared" ca="1" si="70"/>
        <v>0</v>
      </c>
    </row>
    <row r="307" spans="2:14" x14ac:dyDescent="0.25">
      <c r="B307" s="4" t="str">
        <f ca="1">IF(OR((B305="~"),(C307="~")),"~","")</f>
        <v/>
      </c>
      <c r="C307" s="71" t="s">
        <v>61</v>
      </c>
      <c r="E307" s="80">
        <f ca="1">IF(E$389=0,0,ROUND(IF($C307=0,0,E197/E$389),4))</f>
        <v>0</v>
      </c>
      <c r="F307" s="81"/>
      <c r="G307" s="80">
        <f t="shared" ref="G307:N307" ca="1" si="71">IF(G$389=0,0,ROUND(IF($C307=0,0,G197/G$389),4))</f>
        <v>0</v>
      </c>
      <c r="H307" s="80">
        <f t="shared" ca="1" si="71"/>
        <v>0</v>
      </c>
      <c r="I307" s="80">
        <f t="shared" ca="1" si="71"/>
        <v>0</v>
      </c>
      <c r="J307" s="80">
        <f t="shared" ca="1" si="71"/>
        <v>0</v>
      </c>
      <c r="K307" s="80">
        <f t="shared" ca="1" si="71"/>
        <v>0</v>
      </c>
      <c r="L307" s="80">
        <f t="shared" ca="1" si="71"/>
        <v>0</v>
      </c>
      <c r="M307" s="80">
        <f t="shared" ca="1" si="71"/>
        <v>0</v>
      </c>
      <c r="N307" s="80">
        <f t="shared" ca="1" si="71"/>
        <v>0</v>
      </c>
    </row>
    <row r="308" spans="2:14" x14ac:dyDescent="0.25">
      <c r="B308" s="4" t="str">
        <f ca="1">IF(OR((B305="~"),(C308="~")),"~","")</f>
        <v/>
      </c>
      <c r="C308" s="71" t="s">
        <v>62</v>
      </c>
      <c r="D308" s="71"/>
      <c r="E308" s="80">
        <f ca="1">IF(E$390=0,0,ROUND(IF($C308=0,0,E198/E$390),4))</f>
        <v>0</v>
      </c>
      <c r="F308" s="81"/>
      <c r="G308" s="80">
        <f t="shared" ref="G308:N308" ca="1" si="72">IF(G$390=0,0,ROUND(IF($C308=0,0,G198/G$390),4))</f>
        <v>0</v>
      </c>
      <c r="H308" s="80">
        <f t="shared" ca="1" si="72"/>
        <v>0</v>
      </c>
      <c r="I308" s="80">
        <f t="shared" ca="1" si="72"/>
        <v>0</v>
      </c>
      <c r="J308" s="80">
        <f t="shared" ca="1" si="72"/>
        <v>0</v>
      </c>
      <c r="K308" s="80">
        <f t="shared" ca="1" si="72"/>
        <v>0</v>
      </c>
      <c r="L308" s="80">
        <f t="shared" ca="1" si="72"/>
        <v>0</v>
      </c>
      <c r="M308" s="80">
        <f t="shared" ca="1" si="72"/>
        <v>0</v>
      </c>
      <c r="N308" s="80">
        <f t="shared" ca="1" si="72"/>
        <v>0</v>
      </c>
    </row>
    <row r="309" spans="2:14" x14ac:dyDescent="0.25">
      <c r="B309" s="4" t="str">
        <f ca="1">IF(OR((B305="~"),(C309="~")),"~","")</f>
        <v/>
      </c>
      <c r="C309" s="71" t="s">
        <v>63</v>
      </c>
      <c r="D309" s="71"/>
      <c r="E309" s="80">
        <f ca="1">IF(E$391=0,0,ROUND(IF($C309=0,0,E199/E$391),4))</f>
        <v>0</v>
      </c>
      <c r="F309" s="81"/>
      <c r="G309" s="80">
        <f t="shared" ref="G309:N309" ca="1" si="73">IF(G$391=0,0,ROUND(IF($C309=0,0,G199/G$391),4))</f>
        <v>0</v>
      </c>
      <c r="H309" s="80">
        <f t="shared" ca="1" si="73"/>
        <v>0</v>
      </c>
      <c r="I309" s="80">
        <f t="shared" ca="1" si="73"/>
        <v>0</v>
      </c>
      <c r="J309" s="80">
        <f t="shared" ca="1" si="73"/>
        <v>0</v>
      </c>
      <c r="K309" s="80">
        <f t="shared" ca="1" si="73"/>
        <v>0</v>
      </c>
      <c r="L309" s="80">
        <f t="shared" ca="1" si="73"/>
        <v>0</v>
      </c>
      <c r="M309" s="80">
        <f t="shared" ca="1" si="73"/>
        <v>0</v>
      </c>
      <c r="N309" s="80">
        <f t="shared" ca="1" si="73"/>
        <v>0</v>
      </c>
    </row>
    <row r="310" spans="2:14" x14ac:dyDescent="0.25">
      <c r="B310" s="4" t="str">
        <f ca="1">IF(OR((B305="~"),(C310="~")),"~","")</f>
        <v/>
      </c>
      <c r="C310" s="71" t="s">
        <v>64</v>
      </c>
      <c r="D310" s="71"/>
      <c r="E310" s="80">
        <f ca="1">IF(E$392=0,0,ROUND(IF($C310=0,0,E200/E$392),4))</f>
        <v>0</v>
      </c>
      <c r="F310" s="81"/>
      <c r="G310" s="80">
        <f t="shared" ref="G310:N310" ca="1" si="74">IF(G$392=0,0,ROUND(IF($C310=0,0,G200/G$392),4))</f>
        <v>0</v>
      </c>
      <c r="H310" s="80">
        <f t="shared" ca="1" si="74"/>
        <v>0</v>
      </c>
      <c r="I310" s="80">
        <f t="shared" ca="1" si="74"/>
        <v>0</v>
      </c>
      <c r="J310" s="80">
        <f t="shared" ca="1" si="74"/>
        <v>0</v>
      </c>
      <c r="K310" s="80">
        <f t="shared" ca="1" si="74"/>
        <v>0</v>
      </c>
      <c r="L310" s="80">
        <f t="shared" ca="1" si="74"/>
        <v>0</v>
      </c>
      <c r="M310" s="80">
        <f t="shared" ca="1" si="74"/>
        <v>0</v>
      </c>
      <c r="N310" s="80">
        <f t="shared" ca="1" si="74"/>
        <v>0</v>
      </c>
    </row>
    <row r="311" spans="2:14" hidden="1" x14ac:dyDescent="0.25">
      <c r="B311" s="4" t="str">
        <f ca="1">IF(OR((B305="~"),(C311="~")),"~","")</f>
        <v>~</v>
      </c>
      <c r="C311" s="71" t="s">
        <v>83</v>
      </c>
      <c r="D311" s="71"/>
      <c r="E311" s="80">
        <f ca="1">IF(E$393=0,0,ROUND(IF($C311=0,0,E201/E$393),4))</f>
        <v>0</v>
      </c>
      <c r="F311" s="81"/>
      <c r="G311" s="80">
        <f t="shared" ref="G311:N311" ca="1" si="75">IF(G$393=0,0,ROUND(IF($C311=0,0,G201/G$393),4))</f>
        <v>0</v>
      </c>
      <c r="H311" s="80">
        <f t="shared" ca="1" si="75"/>
        <v>0</v>
      </c>
      <c r="I311" s="80">
        <f t="shared" ca="1" si="75"/>
        <v>0</v>
      </c>
      <c r="J311" s="80">
        <f t="shared" ca="1" si="75"/>
        <v>0</v>
      </c>
      <c r="K311" s="80">
        <f t="shared" ca="1" si="75"/>
        <v>0</v>
      </c>
      <c r="L311" s="80">
        <f t="shared" ca="1" si="75"/>
        <v>0</v>
      </c>
      <c r="M311" s="80">
        <f t="shared" ca="1" si="75"/>
        <v>0</v>
      </c>
      <c r="N311" s="80">
        <f t="shared" ca="1" si="75"/>
        <v>0</v>
      </c>
    </row>
    <row r="312" spans="2:14" x14ac:dyDescent="0.25">
      <c r="B312" s="44"/>
      <c r="C312" s="71" t="s">
        <v>65</v>
      </c>
      <c r="E312" s="80">
        <f ca="1">IF(E$389=0,0,ROUND((E196+E197)/E$389,4))</f>
        <v>0</v>
      </c>
      <c r="G312" s="80">
        <f t="shared" ref="G312:N312" ca="1" si="76">IF(G$389=0,0,ROUND((G196+G197)/G$389,4))</f>
        <v>0</v>
      </c>
      <c r="H312" s="80">
        <f t="shared" ca="1" si="76"/>
        <v>0</v>
      </c>
      <c r="I312" s="80">
        <f t="shared" ca="1" si="76"/>
        <v>0</v>
      </c>
      <c r="J312" s="80">
        <f t="shared" ca="1" si="76"/>
        <v>0</v>
      </c>
      <c r="K312" s="80">
        <f t="shared" ca="1" si="76"/>
        <v>0</v>
      </c>
      <c r="L312" s="80">
        <f t="shared" ca="1" si="76"/>
        <v>0</v>
      </c>
      <c r="M312" s="80">
        <f t="shared" ca="1" si="76"/>
        <v>0</v>
      </c>
      <c r="N312" s="80">
        <f t="shared" ca="1" si="76"/>
        <v>0</v>
      </c>
    </row>
    <row r="313" spans="2:14" x14ac:dyDescent="0.25">
      <c r="B313" s="4" t="str">
        <f ca="1">IF(OR((B305="~"),(C313="~")),"~","")</f>
        <v/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ht="13" x14ac:dyDescent="0.3">
      <c r="B314" s="70" t="s">
        <v>87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5">
      <c r="B315" s="4" t="str">
        <f ca="1">IF(OR((B314="~"),(C315="~")),"~","")</f>
        <v/>
      </c>
      <c r="C315" s="71" t="s">
        <v>60</v>
      </c>
      <c r="E315" s="80">
        <f ca="1">IF(E$388=0,0,ROUND(IF($C315=0,0,E205/E$388),4))</f>
        <v>1.3043</v>
      </c>
      <c r="F315" s="81"/>
      <c r="G315" s="80">
        <f t="shared" ref="G315:N315" ca="1" si="77">IF(G$388=0,0,ROUND(IF($C315=0,0,G205/G$388),4))</f>
        <v>1.3051999999999999</v>
      </c>
      <c r="H315" s="80">
        <f t="shared" ca="1" si="77"/>
        <v>1.3065</v>
      </c>
      <c r="I315" s="80">
        <f t="shared" ca="1" si="77"/>
        <v>1.3303</v>
      </c>
      <c r="J315" s="80">
        <f t="shared" ca="1" si="77"/>
        <v>1.3706</v>
      </c>
      <c r="K315" s="80">
        <f t="shared" ca="1" si="77"/>
        <v>1.3476999999999999</v>
      </c>
      <c r="L315" s="80">
        <f ca="1">IF(L$388=0,0,ROUND(IF($C315=0,0,L205/L$388),4))</f>
        <v>1.7582</v>
      </c>
      <c r="M315" s="80">
        <f t="shared" ca="1" si="77"/>
        <v>0.56000000000000005</v>
      </c>
      <c r="N315" s="80">
        <f t="shared" ca="1" si="77"/>
        <v>0</v>
      </c>
    </row>
    <row r="316" spans="2:14" x14ac:dyDescent="0.25">
      <c r="B316" s="4" t="str">
        <f ca="1">IF(OR((B314="~"),(C316="~")),"~","")</f>
        <v/>
      </c>
      <c r="C316" s="71" t="s">
        <v>61</v>
      </c>
      <c r="E316" s="80">
        <f ca="1">IF(E$389=0,0,ROUND(IF($C316=0,0,E206/E$389),4))</f>
        <v>9.4299999999999995E-2</v>
      </c>
      <c r="F316" s="81"/>
      <c r="G316" s="80">
        <f t="shared" ref="G316:N316" ca="1" si="78">IF(G$389=0,0,ROUND(IF($C316=0,0,G206/G$389),4))</f>
        <v>0.11260000000000001</v>
      </c>
      <c r="H316" s="80">
        <f t="shared" ca="1" si="78"/>
        <v>0.1023</v>
      </c>
      <c r="I316" s="80">
        <f t="shared" ca="1" si="78"/>
        <v>8.6999999999999994E-2</v>
      </c>
      <c r="J316" s="80">
        <f t="shared" ca="1" si="78"/>
        <v>6.3500000000000001E-2</v>
      </c>
      <c r="K316" s="80">
        <f t="shared" ca="1" si="78"/>
        <v>7.4200000000000002E-2</v>
      </c>
      <c r="L316" s="80">
        <f t="shared" ca="1" si="78"/>
        <v>3.9899999999999998E-2</v>
      </c>
      <c r="M316" s="80">
        <f t="shared" ca="1" si="78"/>
        <v>1.03E-2</v>
      </c>
      <c r="N316" s="80">
        <f t="shared" ca="1" si="78"/>
        <v>0</v>
      </c>
    </row>
    <row r="317" spans="2:14" x14ac:dyDescent="0.25">
      <c r="B317" s="4" t="str">
        <f ca="1">IF(OR((B314="~"),(C317="~")),"~","")</f>
        <v/>
      </c>
      <c r="C317" s="71" t="s">
        <v>62</v>
      </c>
      <c r="D317" s="71"/>
      <c r="E317" s="80">
        <f ca="1">IF(E$390=0,0,ROUND(IF($C317=0,0,E207/E$390),4))</f>
        <v>21.8507</v>
      </c>
      <c r="F317" s="81"/>
      <c r="G317" s="80">
        <f t="shared" ref="G317:N317" ca="1" si="79">IF(G$390=0,0,ROUND(IF($C317=0,0,G207/G$390),4))</f>
        <v>15.7881</v>
      </c>
      <c r="H317" s="80">
        <f t="shared" ca="1" si="79"/>
        <v>91.005499999999998</v>
      </c>
      <c r="I317" s="80">
        <f t="shared" ca="1" si="79"/>
        <v>172.46799999999999</v>
      </c>
      <c r="J317" s="80">
        <f t="shared" ca="1" si="79"/>
        <v>1030.008</v>
      </c>
      <c r="K317" s="80">
        <f t="shared" ca="1" si="79"/>
        <v>116.4324</v>
      </c>
      <c r="L317" s="80">
        <f t="shared" ca="1" si="79"/>
        <v>1688.0222000000001</v>
      </c>
      <c r="M317" s="80">
        <f t="shared" ca="1" si="79"/>
        <v>2306.3836999999999</v>
      </c>
      <c r="N317" s="80">
        <f t="shared" ca="1" si="79"/>
        <v>0</v>
      </c>
    </row>
    <row r="318" spans="2:14" x14ac:dyDescent="0.25">
      <c r="B318" s="4" t="str">
        <f ca="1">IF(OR((B314="~"),(C318="~")),"~","")</f>
        <v/>
      </c>
      <c r="C318" s="71" t="s">
        <v>63</v>
      </c>
      <c r="D318" s="71"/>
      <c r="E318" s="80">
        <f ca="1">IF(E$391=0,0,ROUND(IF($C318=0,0,E208/E$391),4))</f>
        <v>0</v>
      </c>
      <c r="F318" s="81"/>
      <c r="G318" s="80">
        <f t="shared" ref="G318:N318" ca="1" si="80">IF(G$391=0,0,ROUND(IF($C318=0,0,G208/G$391),4))</f>
        <v>0</v>
      </c>
      <c r="H318" s="80">
        <f t="shared" ca="1" si="80"/>
        <v>0</v>
      </c>
      <c r="I318" s="80">
        <f t="shared" ca="1" si="80"/>
        <v>0</v>
      </c>
      <c r="J318" s="80">
        <f t="shared" ca="1" si="80"/>
        <v>0</v>
      </c>
      <c r="K318" s="80">
        <f t="shared" ca="1" si="80"/>
        <v>0</v>
      </c>
      <c r="L318" s="80">
        <f t="shared" ca="1" si="80"/>
        <v>0</v>
      </c>
      <c r="M318" s="80">
        <f t="shared" ca="1" si="80"/>
        <v>0</v>
      </c>
      <c r="N318" s="80">
        <f t="shared" ca="1" si="80"/>
        <v>0</v>
      </c>
    </row>
    <row r="319" spans="2:14" x14ac:dyDescent="0.25">
      <c r="B319" s="4" t="str">
        <f ca="1">IF(OR((B314="~"),(C319="~")),"~","")</f>
        <v/>
      </c>
      <c r="C319" s="71" t="s">
        <v>64</v>
      </c>
      <c r="D319" s="71"/>
      <c r="E319" s="80">
        <f ca="1">IF(E$392=0,0,ROUND(IF($C319=0,0,E209/E$392),4))</f>
        <v>0</v>
      </c>
      <c r="F319" s="81"/>
      <c r="G319" s="80">
        <f t="shared" ref="G319:N319" ca="1" si="81">IF(G$392=0,0,ROUND(IF($C319=0,0,G209/G$392),4))</f>
        <v>0</v>
      </c>
      <c r="H319" s="80">
        <f t="shared" ca="1" si="81"/>
        <v>0</v>
      </c>
      <c r="I319" s="80">
        <f t="shared" ca="1" si="81"/>
        <v>0</v>
      </c>
      <c r="J319" s="80">
        <f t="shared" ca="1" si="81"/>
        <v>0</v>
      </c>
      <c r="K319" s="80">
        <f t="shared" ca="1" si="81"/>
        <v>0</v>
      </c>
      <c r="L319" s="80">
        <f t="shared" ca="1" si="81"/>
        <v>0</v>
      </c>
      <c r="M319" s="80">
        <f t="shared" ca="1" si="81"/>
        <v>0</v>
      </c>
      <c r="N319" s="80">
        <f t="shared" ca="1" si="81"/>
        <v>0</v>
      </c>
    </row>
    <row r="320" spans="2:14" hidden="1" x14ac:dyDescent="0.25">
      <c r="B320" s="4" t="str">
        <f ca="1">IF(OR((B314="~"),(C320="~")),"~","")</f>
        <v>~</v>
      </c>
      <c r="C320" s="71" t="s">
        <v>83</v>
      </c>
      <c r="D320" s="71"/>
      <c r="E320" s="80">
        <f ca="1">IF(E$393=0,0,ROUND(IF($C320=0,0,E210/E$393),4))</f>
        <v>0</v>
      </c>
      <c r="F320" s="81"/>
      <c r="G320" s="80">
        <f t="shared" ref="G320:N320" ca="1" si="82">IF(G$393=0,0,ROUND(IF($C320=0,0,G210/G$393),4))</f>
        <v>0</v>
      </c>
      <c r="H320" s="80">
        <f t="shared" ca="1" si="82"/>
        <v>0</v>
      </c>
      <c r="I320" s="80">
        <f t="shared" ca="1" si="82"/>
        <v>0</v>
      </c>
      <c r="J320" s="80">
        <f t="shared" ca="1" si="82"/>
        <v>0</v>
      </c>
      <c r="K320" s="80">
        <f t="shared" ca="1" si="82"/>
        <v>0</v>
      </c>
      <c r="L320" s="80">
        <f t="shared" ca="1" si="82"/>
        <v>0</v>
      </c>
      <c r="M320" s="80">
        <f t="shared" ca="1" si="82"/>
        <v>0</v>
      </c>
      <c r="N320" s="80">
        <f t="shared" ca="1" si="82"/>
        <v>0</v>
      </c>
    </row>
    <row r="321" spans="1:14" x14ac:dyDescent="0.25">
      <c r="B321" s="44"/>
      <c r="C321" s="71" t="s">
        <v>65</v>
      </c>
      <c r="E321" s="80">
        <f ca="1">IF(E$389=0,0,ROUND((E205+E206)/E$389,4))</f>
        <v>0.22700000000000001</v>
      </c>
      <c r="G321" s="80">
        <f t="shared" ref="G321:N321" ca="1" si="83">IF(G$389=0,0,ROUND((G205+G206)/G$389,4))</f>
        <v>0.29320000000000002</v>
      </c>
      <c r="H321" s="80">
        <f t="shared" ca="1" si="83"/>
        <v>0.2702</v>
      </c>
      <c r="I321" s="80">
        <f t="shared" ca="1" si="83"/>
        <v>0.16070000000000001</v>
      </c>
      <c r="J321" s="80">
        <f t="shared" ca="1" si="83"/>
        <v>7.4999999999999997E-2</v>
      </c>
      <c r="K321" s="80">
        <f t="shared" ca="1" si="83"/>
        <v>8.6499999999999994E-2</v>
      </c>
      <c r="L321" s="80">
        <f t="shared" ca="1" si="83"/>
        <v>4.3999999999999997E-2</v>
      </c>
      <c r="M321" s="80">
        <f t="shared" ca="1" si="83"/>
        <v>1.95E-2</v>
      </c>
      <c r="N321" s="80">
        <f t="shared" ca="1" si="83"/>
        <v>0</v>
      </c>
    </row>
    <row r="322" spans="1:14" x14ac:dyDescent="0.25">
      <c r="A322" s="44"/>
      <c r="B322" s="44" t="str">
        <f ca="1">IF(OR((B314="~"),(C322="~")),"~","")</f>
        <v/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ht="13" x14ac:dyDescent="0.3">
      <c r="A323" s="44"/>
      <c r="B323" s="83" t="s">
        <v>88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5">
      <c r="B324" s="4" t="str">
        <f ca="1">IF(OR((B323="~"),(C324="~")),"~","")</f>
        <v/>
      </c>
      <c r="C324" s="71" t="s">
        <v>60</v>
      </c>
      <c r="E324" s="80">
        <f ca="1">IF(E$388=0,0,ROUND(IF($C324=0,0,E214/E$388),4))</f>
        <v>0</v>
      </c>
      <c r="F324" s="81"/>
      <c r="G324" s="80">
        <f ca="1">IF(G$388=0,0,ROUND(IF($C324=0,0,G214/G$388),4))</f>
        <v>0</v>
      </c>
      <c r="H324" s="80">
        <f t="shared" ref="H324:N324" ca="1" si="84">IF(H$388=0,0,ROUND(IF($C324=0,0,H214/H$388),4))</f>
        <v>0</v>
      </c>
      <c r="I324" s="80">
        <f t="shared" ca="1" si="84"/>
        <v>0</v>
      </c>
      <c r="J324" s="80">
        <f t="shared" ca="1" si="84"/>
        <v>0</v>
      </c>
      <c r="K324" s="80">
        <f t="shared" ca="1" si="84"/>
        <v>0</v>
      </c>
      <c r="L324" s="80">
        <f t="shared" ca="1" si="84"/>
        <v>0</v>
      </c>
      <c r="M324" s="80">
        <f t="shared" ca="1" si="84"/>
        <v>0</v>
      </c>
      <c r="N324" s="80">
        <f t="shared" ca="1" si="84"/>
        <v>0</v>
      </c>
    </row>
    <row r="325" spans="1:14" x14ac:dyDescent="0.25">
      <c r="B325" s="4" t="str">
        <f ca="1">IF(OR((B323="~"),(C325="~")),"~","")</f>
        <v/>
      </c>
      <c r="C325" s="71" t="s">
        <v>61</v>
      </c>
      <c r="E325" s="80">
        <f ca="1">IF(E$389=0,0,ROUND(IF($C325=0,0,E215/E$389),4))</f>
        <v>0</v>
      </c>
      <c r="F325" s="81"/>
      <c r="G325" s="80">
        <f t="shared" ref="G325:N325" ca="1" si="85">IF(G$389=0,0,ROUND(IF($C325=0,0,G215/G$389),4))</f>
        <v>0</v>
      </c>
      <c r="H325" s="80">
        <f t="shared" ca="1" si="85"/>
        <v>0</v>
      </c>
      <c r="I325" s="80">
        <f t="shared" ca="1" si="85"/>
        <v>0</v>
      </c>
      <c r="J325" s="80">
        <f t="shared" ca="1" si="85"/>
        <v>0</v>
      </c>
      <c r="K325" s="80">
        <f t="shared" ca="1" si="85"/>
        <v>0</v>
      </c>
      <c r="L325" s="80">
        <f t="shared" ca="1" si="85"/>
        <v>0</v>
      </c>
      <c r="M325" s="80">
        <f t="shared" ca="1" si="85"/>
        <v>0</v>
      </c>
      <c r="N325" s="80">
        <f t="shared" ca="1" si="85"/>
        <v>0</v>
      </c>
    </row>
    <row r="326" spans="1:14" x14ac:dyDescent="0.25">
      <c r="B326" s="4" t="str">
        <f ca="1">IF(OR((B323="~"),(C326="~")),"~","")</f>
        <v/>
      </c>
      <c r="C326" s="71" t="s">
        <v>62</v>
      </c>
      <c r="D326" s="71"/>
      <c r="E326" s="80">
        <f ca="1">IF(E$390=0,0,ROUND(IF($C326=0,0,E216/E$390),4))</f>
        <v>0</v>
      </c>
      <c r="F326" s="81"/>
      <c r="G326" s="80">
        <f t="shared" ref="G326:N326" ca="1" si="86">IF(G$390=0,0,ROUND(IF($C326=0,0,G216/G$390),4))</f>
        <v>0</v>
      </c>
      <c r="H326" s="80">
        <f t="shared" ca="1" si="86"/>
        <v>0</v>
      </c>
      <c r="I326" s="80">
        <f t="shared" ca="1" si="86"/>
        <v>0</v>
      </c>
      <c r="J326" s="80">
        <f t="shared" ca="1" si="86"/>
        <v>0</v>
      </c>
      <c r="K326" s="80">
        <f t="shared" ca="1" si="86"/>
        <v>0</v>
      </c>
      <c r="L326" s="80">
        <f t="shared" ca="1" si="86"/>
        <v>0</v>
      </c>
      <c r="M326" s="80">
        <f t="shared" ca="1" si="86"/>
        <v>0</v>
      </c>
      <c r="N326" s="80">
        <f t="shared" ca="1" si="86"/>
        <v>0</v>
      </c>
    </row>
    <row r="327" spans="1:14" x14ac:dyDescent="0.25">
      <c r="B327" s="4" t="str">
        <f ca="1">IF(OR((B323="~"),(C327="~")),"~","")</f>
        <v/>
      </c>
      <c r="C327" s="71" t="s">
        <v>63</v>
      </c>
      <c r="D327" s="71"/>
      <c r="E327" s="80">
        <f ca="1">IF(E$391=0,0,ROUND(IF($C327=0,0,E217/E$391),4))</f>
        <v>0</v>
      </c>
      <c r="F327" s="81"/>
      <c r="G327" s="80">
        <f t="shared" ref="G327:N327" ca="1" si="87">IF(G$391=0,0,ROUND(IF($C327=0,0,G217/G$391),4))</f>
        <v>0</v>
      </c>
      <c r="H327" s="80">
        <f t="shared" ca="1" si="87"/>
        <v>0</v>
      </c>
      <c r="I327" s="80">
        <f t="shared" ca="1" si="87"/>
        <v>0</v>
      </c>
      <c r="J327" s="80">
        <f t="shared" ca="1" si="87"/>
        <v>0</v>
      </c>
      <c r="K327" s="80">
        <f t="shared" ca="1" si="87"/>
        <v>0</v>
      </c>
      <c r="L327" s="80">
        <f t="shared" ca="1" si="87"/>
        <v>0</v>
      </c>
      <c r="M327" s="80">
        <f t="shared" ca="1" si="87"/>
        <v>0</v>
      </c>
      <c r="N327" s="80">
        <f t="shared" ca="1" si="87"/>
        <v>0</v>
      </c>
    </row>
    <row r="328" spans="1:14" x14ac:dyDescent="0.25">
      <c r="B328" s="4" t="str">
        <f ca="1">IF(OR((B323="~"),(C328="~")),"~","")</f>
        <v/>
      </c>
      <c r="C328" s="71" t="s">
        <v>64</v>
      </c>
      <c r="D328" s="71"/>
      <c r="E328" s="80">
        <f ca="1">IF(E$392=0,0,ROUND(IF($C328=0,0,E218/E$392),4))</f>
        <v>0</v>
      </c>
      <c r="F328" s="81"/>
      <c r="G328" s="80">
        <f t="shared" ref="G328:N328" ca="1" si="88">IF(G$392=0,0,ROUND(IF($C328=0,0,G218/G$392),4))</f>
        <v>0</v>
      </c>
      <c r="H328" s="80">
        <f t="shared" ca="1" si="88"/>
        <v>0</v>
      </c>
      <c r="I328" s="80">
        <f t="shared" ca="1" si="88"/>
        <v>0</v>
      </c>
      <c r="J328" s="80">
        <f t="shared" ca="1" si="88"/>
        <v>0</v>
      </c>
      <c r="K328" s="80">
        <f t="shared" ca="1" si="88"/>
        <v>0</v>
      </c>
      <c r="L328" s="80">
        <f t="shared" ca="1" si="88"/>
        <v>0</v>
      </c>
      <c r="M328" s="80">
        <f t="shared" ca="1" si="88"/>
        <v>0</v>
      </c>
      <c r="N328" s="80">
        <f t="shared" ca="1" si="88"/>
        <v>0</v>
      </c>
    </row>
    <row r="329" spans="1:14" hidden="1" x14ac:dyDescent="0.25">
      <c r="B329" s="4" t="str">
        <f ca="1">IF(OR((B323="~"),(C329="~")),"~","")</f>
        <v>~</v>
      </c>
      <c r="C329" s="71" t="s">
        <v>83</v>
      </c>
      <c r="D329" s="71"/>
      <c r="E329" s="80">
        <f ca="1">IF(E$393=0,0,ROUND(IF($C329=0,0,E219/E$393),4))</f>
        <v>0</v>
      </c>
      <c r="F329" s="81"/>
      <c r="G329" s="80">
        <f t="shared" ref="G329:N329" ca="1" si="89">IF(G$393=0,0,ROUND(IF($C329=0,0,G219/G$393),4))</f>
        <v>0</v>
      </c>
      <c r="H329" s="80">
        <f t="shared" ca="1" si="89"/>
        <v>0</v>
      </c>
      <c r="I329" s="80">
        <f t="shared" ca="1" si="89"/>
        <v>0</v>
      </c>
      <c r="J329" s="80">
        <f t="shared" ca="1" si="89"/>
        <v>0</v>
      </c>
      <c r="K329" s="80">
        <f t="shared" ca="1" si="89"/>
        <v>0</v>
      </c>
      <c r="L329" s="80">
        <f t="shared" ca="1" si="89"/>
        <v>0</v>
      </c>
      <c r="M329" s="80">
        <f t="shared" ca="1" si="89"/>
        <v>0</v>
      </c>
      <c r="N329" s="80">
        <f t="shared" ca="1" si="89"/>
        <v>0</v>
      </c>
    </row>
    <row r="330" spans="1:14" x14ac:dyDescent="0.25">
      <c r="B330" s="44"/>
      <c r="C330" s="71" t="s">
        <v>65</v>
      </c>
      <c r="E330" s="80">
        <f ca="1">IF(E$389=0,0,ROUND((E214+E215)/E$389,4))</f>
        <v>0</v>
      </c>
      <c r="G330" s="80">
        <f t="shared" ref="G330:N330" ca="1" si="90">IF(G$389=0,0,ROUND((G214+G215)/G$389,4))</f>
        <v>0</v>
      </c>
      <c r="H330" s="80">
        <f t="shared" ca="1" si="90"/>
        <v>0</v>
      </c>
      <c r="I330" s="80">
        <f t="shared" ca="1" si="90"/>
        <v>0</v>
      </c>
      <c r="J330" s="80">
        <f t="shared" ca="1" si="90"/>
        <v>0</v>
      </c>
      <c r="K330" s="80">
        <f t="shared" ca="1" si="90"/>
        <v>0</v>
      </c>
      <c r="L330" s="80">
        <f t="shared" ca="1" si="90"/>
        <v>0</v>
      </c>
      <c r="M330" s="80">
        <f t="shared" ca="1" si="90"/>
        <v>0</v>
      </c>
      <c r="N330" s="80">
        <f t="shared" ca="1" si="90"/>
        <v>0</v>
      </c>
    </row>
    <row r="331" spans="1:14" x14ac:dyDescent="0.25">
      <c r="A331" s="44"/>
      <c r="B331" s="44" t="str">
        <f ca="1">IF(OR((B323="~"),(C331="~")),"~","")</f>
        <v/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ht="13" x14ac:dyDescent="0.3">
      <c r="A332" s="44"/>
      <c r="B332" s="83" t="s">
        <v>89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5">
      <c r="B333" s="4" t="str">
        <f ca="1">IF(OR((B332="~"),(C333="~")),"~","")</f>
        <v/>
      </c>
      <c r="C333" s="71" t="s">
        <v>60</v>
      </c>
      <c r="E333" s="85">
        <f ca="1">IF(E$388=0,0,ROUND(IF($C333=0,0,E223/E$388),3))</f>
        <v>0</v>
      </c>
      <c r="F333" s="81"/>
      <c r="G333" s="85">
        <f t="shared" ref="G333:N333" ca="1" si="91">IF(G$388=0,0,ROUND(IF($C333=0,0,G223/G$388),3))</f>
        <v>0</v>
      </c>
      <c r="H333" s="85">
        <f t="shared" ca="1" si="91"/>
        <v>0</v>
      </c>
      <c r="I333" s="85">
        <f t="shared" ca="1" si="91"/>
        <v>0</v>
      </c>
      <c r="J333" s="85">
        <f t="shared" ca="1" si="91"/>
        <v>0</v>
      </c>
      <c r="K333" s="85">
        <f t="shared" ca="1" si="91"/>
        <v>0</v>
      </c>
      <c r="L333" s="85">
        <f t="shared" ca="1" si="91"/>
        <v>0</v>
      </c>
      <c r="M333" s="85">
        <f t="shared" ca="1" si="91"/>
        <v>0</v>
      </c>
      <c r="N333" s="85">
        <f t="shared" ca="1" si="91"/>
        <v>0</v>
      </c>
    </row>
    <row r="334" spans="1:14" x14ac:dyDescent="0.25">
      <c r="B334" s="4" t="str">
        <f ca="1">IF(OR((B332="~"),(C334="~")),"~","")</f>
        <v/>
      </c>
      <c r="C334" s="71" t="s">
        <v>61</v>
      </c>
      <c r="E334" s="85">
        <f ca="1">IF(E$389=0,0,ROUND(IF($C334=0,0,E224/E$389),3))</f>
        <v>0</v>
      </c>
      <c r="F334" s="81"/>
      <c r="G334" s="85">
        <f t="shared" ref="G334:N334" ca="1" si="92">IF(G$389=0,0,ROUND(IF($C334=0,0,G224/G$389),3))</f>
        <v>0</v>
      </c>
      <c r="H334" s="85">
        <f t="shared" ca="1" si="92"/>
        <v>0</v>
      </c>
      <c r="I334" s="85">
        <f t="shared" ca="1" si="92"/>
        <v>0</v>
      </c>
      <c r="J334" s="85">
        <f t="shared" ca="1" si="92"/>
        <v>0</v>
      </c>
      <c r="K334" s="85">
        <f t="shared" ca="1" si="92"/>
        <v>0</v>
      </c>
      <c r="L334" s="85">
        <f t="shared" ca="1" si="92"/>
        <v>0</v>
      </c>
      <c r="M334" s="85">
        <f t="shared" ca="1" si="92"/>
        <v>0</v>
      </c>
      <c r="N334" s="85">
        <f t="shared" ca="1" si="92"/>
        <v>0</v>
      </c>
    </row>
    <row r="335" spans="1:14" x14ac:dyDescent="0.25">
      <c r="B335" s="4" t="str">
        <f ca="1">IF(OR((B332="~"),(C335="~")),"~","")</f>
        <v/>
      </c>
      <c r="C335" s="71" t="s">
        <v>62</v>
      </c>
      <c r="D335" s="71"/>
      <c r="E335" s="85">
        <f ca="1">IF(E$390=0,0,ROUND(IF($C335=0,0,E225/E$390),3))</f>
        <v>0</v>
      </c>
      <c r="F335" s="81"/>
      <c r="G335" s="85">
        <f t="shared" ref="G335:N335" ca="1" si="93">IF(G$390=0,0,ROUND(IF($C335=0,0,G225/G$390),3))</f>
        <v>0</v>
      </c>
      <c r="H335" s="85">
        <f t="shared" ca="1" si="93"/>
        <v>0</v>
      </c>
      <c r="I335" s="85">
        <f t="shared" ca="1" si="93"/>
        <v>0</v>
      </c>
      <c r="J335" s="85">
        <f t="shared" ca="1" si="93"/>
        <v>0</v>
      </c>
      <c r="K335" s="85">
        <f t="shared" ca="1" si="93"/>
        <v>0</v>
      </c>
      <c r="L335" s="85">
        <f t="shared" ca="1" si="93"/>
        <v>0</v>
      </c>
      <c r="M335" s="85">
        <f t="shared" ca="1" si="93"/>
        <v>0</v>
      </c>
      <c r="N335" s="85">
        <f t="shared" ca="1" si="93"/>
        <v>0</v>
      </c>
    </row>
    <row r="336" spans="1:14" x14ac:dyDescent="0.25">
      <c r="B336" s="4" t="str">
        <f ca="1">IF(OR((B332="~"),(C336="~")),"~","")</f>
        <v/>
      </c>
      <c r="C336" s="71" t="s">
        <v>63</v>
      </c>
      <c r="D336" s="71"/>
      <c r="E336" s="85">
        <f ca="1">IF(E$391=0,0,ROUND(IF($C336=0,0,E226/E$391),3))</f>
        <v>2.9660000000000002</v>
      </c>
      <c r="F336" s="81"/>
      <c r="G336" s="85">
        <f t="shared" ref="G336:N336" ca="1" si="94">IF(G$391=0,0,ROUND(IF($C336=0,0,G226/G$391),3))</f>
        <v>2.6230000000000002</v>
      </c>
      <c r="H336" s="85">
        <f t="shared" ca="1" si="94"/>
        <v>5.4089999999999998</v>
      </c>
      <c r="I336" s="85">
        <f t="shared" ca="1" si="94"/>
        <v>39.424999999999997</v>
      </c>
      <c r="J336" s="85">
        <f t="shared" ca="1" si="94"/>
        <v>253.154</v>
      </c>
      <c r="K336" s="85">
        <f t="shared" ca="1" si="94"/>
        <v>36.558</v>
      </c>
      <c r="L336" s="85">
        <f t="shared" ca="1" si="94"/>
        <v>2227.17</v>
      </c>
      <c r="M336" s="85">
        <f t="shared" ca="1" si="94"/>
        <v>0</v>
      </c>
      <c r="N336" s="85">
        <f t="shared" ca="1" si="94"/>
        <v>0</v>
      </c>
    </row>
    <row r="337" spans="1:14" x14ac:dyDescent="0.25">
      <c r="B337" s="4" t="str">
        <f ca="1">IF(OR((B332="~"),(C337="~")),"~","")</f>
        <v/>
      </c>
      <c r="C337" s="71" t="s">
        <v>64</v>
      </c>
      <c r="D337" s="71"/>
      <c r="E337" s="85">
        <f ca="1">IF(E$392=0,0,ROUND(IF($C337=0,0,E227/E$392),3))</f>
        <v>0</v>
      </c>
      <c r="F337" s="81"/>
      <c r="G337" s="85">
        <f t="shared" ref="G337:N337" ca="1" si="95">IF(G$392=0,0,ROUND(IF($C337=0,0,G227/G$392),3))</f>
        <v>0</v>
      </c>
      <c r="H337" s="85">
        <f t="shared" ca="1" si="95"/>
        <v>0</v>
      </c>
      <c r="I337" s="85">
        <f t="shared" ca="1" si="95"/>
        <v>0</v>
      </c>
      <c r="J337" s="85">
        <f t="shared" ca="1" si="95"/>
        <v>0</v>
      </c>
      <c r="K337" s="85">
        <f t="shared" ca="1" si="95"/>
        <v>0</v>
      </c>
      <c r="L337" s="85">
        <f t="shared" ca="1" si="95"/>
        <v>0</v>
      </c>
      <c r="M337" s="85">
        <f t="shared" ca="1" si="95"/>
        <v>0</v>
      </c>
      <c r="N337" s="85">
        <f t="shared" ca="1" si="95"/>
        <v>0</v>
      </c>
    </row>
    <row r="338" spans="1:14" hidden="1" x14ac:dyDescent="0.25">
      <c r="B338" s="4" t="str">
        <f ca="1">IF(OR((B332="~"),(C338="~")),"~","")</f>
        <v>~</v>
      </c>
      <c r="C338" s="71" t="s">
        <v>83</v>
      </c>
      <c r="D338" s="71"/>
      <c r="E338" s="85">
        <f ca="1">IF(E$393=0,0,ROUND(IF($C338=0,0,E228/E$393),3))</f>
        <v>0</v>
      </c>
      <c r="F338" s="81"/>
      <c r="G338" s="85">
        <f t="shared" ref="G338:N338" ca="1" si="96">IF(G$393=0,0,ROUND(IF($C338=0,0,G228/G$393),3))</f>
        <v>0</v>
      </c>
      <c r="H338" s="85">
        <f t="shared" ca="1" si="96"/>
        <v>0</v>
      </c>
      <c r="I338" s="85">
        <f t="shared" ca="1" si="96"/>
        <v>0</v>
      </c>
      <c r="J338" s="85">
        <f t="shared" ca="1" si="96"/>
        <v>0</v>
      </c>
      <c r="K338" s="85">
        <f t="shared" ca="1" si="96"/>
        <v>0</v>
      </c>
      <c r="L338" s="85">
        <f t="shared" ca="1" si="96"/>
        <v>0</v>
      </c>
      <c r="M338" s="85">
        <f t="shared" ca="1" si="96"/>
        <v>0</v>
      </c>
      <c r="N338" s="85">
        <f t="shared" ca="1" si="96"/>
        <v>0</v>
      </c>
    </row>
    <row r="339" spans="1:14" ht="13" x14ac:dyDescent="0.3">
      <c r="A339" s="44"/>
      <c r="B339" s="44" t="str">
        <f ca="1">IF(OR((B332="~"),(C339="~")),"~","")</f>
        <v/>
      </c>
      <c r="C339" s="74" t="str">
        <f ca="1">IF(B332="~","~","Sub-total")</f>
        <v>Sub-total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5">
      <c r="A340" s="44"/>
      <c r="B340" s="44" t="str">
        <f ca="1">IF(OR((B332="~"),(C340="~")),"~","")</f>
        <v/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ht="13" x14ac:dyDescent="0.3">
      <c r="A341" s="44"/>
      <c r="B341" s="83" t="s">
        <v>90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5">
      <c r="B342" s="4" t="str">
        <f ca="1">IF(OR((B341="~"),(C342="~")),"~","")</f>
        <v/>
      </c>
      <c r="C342" s="71" t="s">
        <v>60</v>
      </c>
      <c r="E342" s="85">
        <f ca="1">IF(E$388=0,0,ROUND(IF($C342=0,0,E232/E$388),3))</f>
        <v>0</v>
      </c>
      <c r="F342" s="81"/>
      <c r="G342" s="85">
        <f t="shared" ref="G342:N342" ca="1" si="97">IF(G$388=0,0,ROUND(IF($C342=0,0,G232/G$388),3))</f>
        <v>0</v>
      </c>
      <c r="H342" s="85">
        <f t="shared" ca="1" si="97"/>
        <v>0</v>
      </c>
      <c r="I342" s="85">
        <f t="shared" ca="1" si="97"/>
        <v>0</v>
      </c>
      <c r="J342" s="85">
        <f t="shared" ca="1" si="97"/>
        <v>0</v>
      </c>
      <c r="K342" s="85">
        <f t="shared" ca="1" si="97"/>
        <v>0</v>
      </c>
      <c r="L342" s="85">
        <f t="shared" ca="1" si="97"/>
        <v>0</v>
      </c>
      <c r="M342" s="85">
        <f t="shared" ca="1" si="97"/>
        <v>0</v>
      </c>
      <c r="N342" s="85">
        <f t="shared" ca="1" si="97"/>
        <v>0</v>
      </c>
    </row>
    <row r="343" spans="1:14" x14ac:dyDescent="0.25">
      <c r="B343" s="4" t="str">
        <f ca="1">IF(OR((B341="~"),(C343="~")),"~","")</f>
        <v/>
      </c>
      <c r="C343" s="71" t="s">
        <v>61</v>
      </c>
      <c r="E343" s="85">
        <f ca="1">IF(E$389=0,0,ROUND(IF($C343=0,0,E233/E$389),3))</f>
        <v>0</v>
      </c>
      <c r="F343" s="81"/>
      <c r="G343" s="85">
        <f t="shared" ref="G343:N343" ca="1" si="98">IF(G$389=0,0,ROUND(IF($C343=0,0,G233/G$389),3))</f>
        <v>0</v>
      </c>
      <c r="H343" s="85">
        <f t="shared" ca="1" si="98"/>
        <v>0</v>
      </c>
      <c r="I343" s="85">
        <f t="shared" ca="1" si="98"/>
        <v>0</v>
      </c>
      <c r="J343" s="85">
        <f t="shared" ca="1" si="98"/>
        <v>0</v>
      </c>
      <c r="K343" s="85">
        <f t="shared" ca="1" si="98"/>
        <v>0</v>
      </c>
      <c r="L343" s="85">
        <f t="shared" ca="1" si="98"/>
        <v>0</v>
      </c>
      <c r="M343" s="85">
        <f t="shared" ca="1" si="98"/>
        <v>0</v>
      </c>
      <c r="N343" s="85">
        <f t="shared" ca="1" si="98"/>
        <v>0</v>
      </c>
    </row>
    <row r="344" spans="1:14" x14ac:dyDescent="0.25">
      <c r="B344" s="4" t="str">
        <f ca="1">IF(OR((B341="~"),(C344="~")),"~","")</f>
        <v/>
      </c>
      <c r="C344" s="71" t="s">
        <v>62</v>
      </c>
      <c r="D344" s="71"/>
      <c r="E344" s="85">
        <f ca="1">IF(E$390=0,0,ROUND(IF($C344=0,0,E234/E$390),3))</f>
        <v>0</v>
      </c>
      <c r="F344" s="81"/>
      <c r="G344" s="85">
        <f t="shared" ref="G344:N344" ca="1" si="99">IF(G$390=0,0,ROUND(IF($C344=0,0,G234/G$390),3))</f>
        <v>0</v>
      </c>
      <c r="H344" s="85">
        <f t="shared" ca="1" si="99"/>
        <v>0</v>
      </c>
      <c r="I344" s="85">
        <f t="shared" ca="1" si="99"/>
        <v>0</v>
      </c>
      <c r="J344" s="85">
        <f t="shared" ca="1" si="99"/>
        <v>0</v>
      </c>
      <c r="K344" s="85">
        <f t="shared" ca="1" si="99"/>
        <v>0</v>
      </c>
      <c r="L344" s="85">
        <f t="shared" ca="1" si="99"/>
        <v>0</v>
      </c>
      <c r="M344" s="85">
        <f t="shared" ca="1" si="99"/>
        <v>0</v>
      </c>
      <c r="N344" s="85">
        <f t="shared" ca="1" si="99"/>
        <v>0</v>
      </c>
    </row>
    <row r="345" spans="1:14" x14ac:dyDescent="0.25">
      <c r="B345" s="4" t="str">
        <f ca="1">IF(OR((B341="~"),(C345="~")),"~","")</f>
        <v/>
      </c>
      <c r="C345" s="71" t="s">
        <v>63</v>
      </c>
      <c r="D345" s="71"/>
      <c r="E345" s="85">
        <f ca="1">IF(E$391=0,0,ROUND(IF($C345=0,0,E235/E$391),3))</f>
        <v>0</v>
      </c>
      <c r="F345" s="81"/>
      <c r="G345" s="85">
        <f t="shared" ref="G345:N345" ca="1" si="100">IF(G$391=0,0,ROUND(IF($C345=0,0,G235/G$391),3))</f>
        <v>0</v>
      </c>
      <c r="H345" s="85">
        <f t="shared" ca="1" si="100"/>
        <v>0</v>
      </c>
      <c r="I345" s="85">
        <f t="shared" ca="1" si="100"/>
        <v>0</v>
      </c>
      <c r="J345" s="85">
        <f t="shared" ca="1" si="100"/>
        <v>0</v>
      </c>
      <c r="K345" s="85">
        <f t="shared" ca="1" si="100"/>
        <v>0</v>
      </c>
      <c r="L345" s="85">
        <f t="shared" ca="1" si="100"/>
        <v>0</v>
      </c>
      <c r="M345" s="85">
        <f t="shared" ca="1" si="100"/>
        <v>0</v>
      </c>
      <c r="N345" s="85">
        <f t="shared" ca="1" si="100"/>
        <v>0</v>
      </c>
    </row>
    <row r="346" spans="1:14" x14ac:dyDescent="0.25">
      <c r="B346" s="4" t="str">
        <f ca="1">IF(OR((B341="~"),(C346="~")),"~","")</f>
        <v/>
      </c>
      <c r="C346" s="71" t="s">
        <v>64</v>
      </c>
      <c r="D346" s="71"/>
      <c r="E346" s="85">
        <f ca="1">IF(E$392=0,0,ROUND(IF($C346=0,0,E236/E$392),3))</f>
        <v>296.40300000000002</v>
      </c>
      <c r="F346" s="81"/>
      <c r="G346" s="85">
        <f t="shared" ref="G346:N346" ca="1" si="101">IF(G$392=0,0,ROUND(IF($C346=0,0,G236/G$392),3))</f>
        <v>0</v>
      </c>
      <c r="H346" s="85">
        <f t="shared" ca="1" si="101"/>
        <v>50.692</v>
      </c>
      <c r="I346" s="85">
        <f t="shared" ca="1" si="101"/>
        <v>83.022999999999996</v>
      </c>
      <c r="J346" s="85">
        <f t="shared" ca="1" si="101"/>
        <v>161.23500000000001</v>
      </c>
      <c r="K346" s="85">
        <f t="shared" ca="1" si="101"/>
        <v>152.00700000000001</v>
      </c>
      <c r="L346" s="85">
        <f t="shared" ca="1" si="101"/>
        <v>2833.5129999999999</v>
      </c>
      <c r="M346" s="85">
        <f t="shared" ca="1" si="101"/>
        <v>1511.0060000000001</v>
      </c>
      <c r="N346" s="85">
        <f t="shared" ca="1" si="101"/>
        <v>0</v>
      </c>
    </row>
    <row r="347" spans="1:14" hidden="1" x14ac:dyDescent="0.25">
      <c r="B347" s="4" t="str">
        <f ca="1">IF(OR((B341="~"),(C347="~")),"~","")</f>
        <v>~</v>
      </c>
      <c r="C347" s="71" t="s">
        <v>83</v>
      </c>
      <c r="D347" s="71"/>
      <c r="E347" s="85">
        <f ca="1">IF(E$393=0,0,ROUND(IF($C347=0,0,E237/E$393),3))</f>
        <v>0</v>
      </c>
      <c r="F347" s="81"/>
      <c r="G347" s="85">
        <f t="shared" ref="G347:N347" ca="1" si="102">IF(G$393=0,0,ROUND(IF($C347=0,0,G237/G$393),3))</f>
        <v>0</v>
      </c>
      <c r="H347" s="85">
        <f t="shared" ca="1" si="102"/>
        <v>0</v>
      </c>
      <c r="I347" s="85">
        <f t="shared" ca="1" si="102"/>
        <v>0</v>
      </c>
      <c r="J347" s="85">
        <f t="shared" ca="1" si="102"/>
        <v>0</v>
      </c>
      <c r="K347" s="85">
        <f t="shared" ca="1" si="102"/>
        <v>0</v>
      </c>
      <c r="L347" s="85">
        <f t="shared" ca="1" si="102"/>
        <v>0</v>
      </c>
      <c r="M347" s="85">
        <f t="shared" ca="1" si="102"/>
        <v>0</v>
      </c>
      <c r="N347" s="85">
        <f t="shared" ca="1" si="102"/>
        <v>0</v>
      </c>
    </row>
    <row r="348" spans="1:14" ht="13" x14ac:dyDescent="0.3">
      <c r="A348" s="44"/>
      <c r="B348" s="44" t="str">
        <f ca="1">IF(OR((B341="~"),(C348="~")),"~","")</f>
        <v/>
      </c>
      <c r="C348" s="74" t="str">
        <f ca="1">IF(B341="~","~","Sub-total")</f>
        <v>Sub-total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5">
      <c r="A349" s="44"/>
      <c r="B349" s="44" t="str">
        <f ca="1">IF(OR((B341="~"),(C349="~")),"~","")</f>
        <v/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t="13" hidden="1" x14ac:dyDescent="0.3">
      <c r="A350" s="44"/>
      <c r="B350" s="83" t="s">
        <v>83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5">
      <c r="B351" s="4" t="str">
        <f ca="1">IF(OR((B350="~"),(C351="~")),"~","")</f>
        <v>~</v>
      </c>
      <c r="C351" s="71" t="s">
        <v>83</v>
      </c>
      <c r="E351" s="85">
        <f ca="1">IF(E$388=0,0,ROUND(IF($C351=0,0,E241/E$388),3))</f>
        <v>0</v>
      </c>
      <c r="F351" s="81"/>
      <c r="G351" s="85">
        <f t="shared" ref="G351:N351" ca="1" si="103">IF(G$388=0,0,ROUND(IF($C351=0,0,G241/G$388),3))</f>
        <v>0</v>
      </c>
      <c r="H351" s="85">
        <f t="shared" ca="1" si="103"/>
        <v>0</v>
      </c>
      <c r="I351" s="85">
        <f t="shared" ca="1" si="103"/>
        <v>0</v>
      </c>
      <c r="J351" s="85">
        <f t="shared" ca="1" si="103"/>
        <v>0</v>
      </c>
      <c r="K351" s="85">
        <f t="shared" ca="1" si="103"/>
        <v>0</v>
      </c>
      <c r="L351" s="85">
        <f t="shared" ca="1" si="103"/>
        <v>0</v>
      </c>
      <c r="M351" s="85">
        <f t="shared" ca="1" si="103"/>
        <v>0</v>
      </c>
      <c r="N351" s="85">
        <f t="shared" ca="1" si="103"/>
        <v>0</v>
      </c>
    </row>
    <row r="352" spans="1:14" hidden="1" x14ac:dyDescent="0.25">
      <c r="B352" s="4" t="str">
        <f ca="1">IF(OR((B350="~"),(C352="~")),"~","")</f>
        <v>~</v>
      </c>
      <c r="C352" s="71" t="s">
        <v>83</v>
      </c>
      <c r="E352" s="85">
        <f ca="1">IF(E$389=0,0,ROUND(IF($C352=0,0,E242/E$389),3))</f>
        <v>0</v>
      </c>
      <c r="F352" s="81"/>
      <c r="G352" s="85">
        <f t="shared" ref="G352:N352" ca="1" si="104">IF(G$389=0,0,ROUND(IF($C352=0,0,G242/G$389),3))</f>
        <v>0</v>
      </c>
      <c r="H352" s="85">
        <f t="shared" ca="1" si="104"/>
        <v>0</v>
      </c>
      <c r="I352" s="85">
        <f t="shared" ca="1" si="104"/>
        <v>0</v>
      </c>
      <c r="J352" s="85">
        <f t="shared" ca="1" si="104"/>
        <v>0</v>
      </c>
      <c r="K352" s="85">
        <f t="shared" ca="1" si="104"/>
        <v>0</v>
      </c>
      <c r="L352" s="85">
        <f t="shared" ca="1" si="104"/>
        <v>0</v>
      </c>
      <c r="M352" s="85">
        <f t="shared" ca="1" si="104"/>
        <v>0</v>
      </c>
      <c r="N352" s="85">
        <f t="shared" ca="1" si="104"/>
        <v>0</v>
      </c>
    </row>
    <row r="353" spans="1:14" hidden="1" x14ac:dyDescent="0.25">
      <c r="B353" s="4" t="str">
        <f ca="1">IF(OR((B350="~"),(C353="~")),"~","")</f>
        <v>~</v>
      </c>
      <c r="C353" s="71" t="s">
        <v>83</v>
      </c>
      <c r="D353" s="71"/>
      <c r="E353" s="85">
        <f ca="1">IF(E$390=0,0,ROUND(IF($C353=0,0,E243/E$390),3))</f>
        <v>0</v>
      </c>
      <c r="F353" s="81"/>
      <c r="G353" s="85">
        <f t="shared" ref="G353:N353" ca="1" si="105">IF(G$390=0,0,ROUND(IF($C353=0,0,G243/G$390),3))</f>
        <v>0</v>
      </c>
      <c r="H353" s="85">
        <f t="shared" ca="1" si="105"/>
        <v>0</v>
      </c>
      <c r="I353" s="85">
        <f t="shared" ca="1" si="105"/>
        <v>0</v>
      </c>
      <c r="J353" s="85">
        <f t="shared" ca="1" si="105"/>
        <v>0</v>
      </c>
      <c r="K353" s="85">
        <f t="shared" ca="1" si="105"/>
        <v>0</v>
      </c>
      <c r="L353" s="85">
        <f t="shared" ca="1" si="105"/>
        <v>0</v>
      </c>
      <c r="M353" s="85">
        <f t="shared" ca="1" si="105"/>
        <v>0</v>
      </c>
      <c r="N353" s="85">
        <f t="shared" ca="1" si="105"/>
        <v>0</v>
      </c>
    </row>
    <row r="354" spans="1:14" hidden="1" x14ac:dyDescent="0.25">
      <c r="B354" s="4" t="str">
        <f ca="1">IF(OR((B350="~"),(C354="~")),"~","")</f>
        <v>~</v>
      </c>
      <c r="C354" s="71" t="s">
        <v>83</v>
      </c>
      <c r="D354" s="71"/>
      <c r="E354" s="85">
        <f ca="1">IF(E$391=0,0,ROUND(IF($C354=0,0,E244/E$391),3))</f>
        <v>0</v>
      </c>
      <c r="F354" s="81"/>
      <c r="G354" s="85">
        <f t="shared" ref="G354:N354" ca="1" si="106">IF(G$391=0,0,ROUND(IF($C354=0,0,G244/G$391),3))</f>
        <v>0</v>
      </c>
      <c r="H354" s="85">
        <f t="shared" ca="1" si="106"/>
        <v>0</v>
      </c>
      <c r="I354" s="85">
        <f t="shared" ca="1" si="106"/>
        <v>0</v>
      </c>
      <c r="J354" s="85">
        <f t="shared" ca="1" si="106"/>
        <v>0</v>
      </c>
      <c r="K354" s="85">
        <f t="shared" ca="1" si="106"/>
        <v>0</v>
      </c>
      <c r="L354" s="85">
        <f t="shared" ca="1" si="106"/>
        <v>0</v>
      </c>
      <c r="M354" s="85">
        <f t="shared" ca="1" si="106"/>
        <v>0</v>
      </c>
      <c r="N354" s="85">
        <f t="shared" ca="1" si="106"/>
        <v>0</v>
      </c>
    </row>
    <row r="355" spans="1:14" hidden="1" x14ac:dyDescent="0.25">
      <c r="B355" s="4" t="str">
        <f ca="1">IF(OR((B350="~"),(C355="~")),"~","")</f>
        <v>~</v>
      </c>
      <c r="C355" s="71" t="s">
        <v>83</v>
      </c>
      <c r="D355" s="71"/>
      <c r="E355" s="85">
        <f ca="1">IF(E$392=0,0,ROUND(IF($C355=0,0,E245/E$392),3))</f>
        <v>0</v>
      </c>
      <c r="F355" s="81"/>
      <c r="G355" s="85">
        <f t="shared" ref="G355:N355" ca="1" si="107">IF(G$392=0,0,ROUND(IF($C355=0,0,G245/G$392),3))</f>
        <v>0</v>
      </c>
      <c r="H355" s="85">
        <f t="shared" ca="1" si="107"/>
        <v>0</v>
      </c>
      <c r="I355" s="85">
        <f t="shared" ca="1" si="107"/>
        <v>0</v>
      </c>
      <c r="J355" s="85">
        <f t="shared" ca="1" si="107"/>
        <v>0</v>
      </c>
      <c r="K355" s="85">
        <f t="shared" ca="1" si="107"/>
        <v>0</v>
      </c>
      <c r="L355" s="85">
        <f t="shared" ca="1" si="107"/>
        <v>0</v>
      </c>
      <c r="M355" s="85">
        <f t="shared" ca="1" si="107"/>
        <v>0</v>
      </c>
      <c r="N355" s="85">
        <f t="shared" ca="1" si="107"/>
        <v>0</v>
      </c>
    </row>
    <row r="356" spans="1:14" hidden="1" x14ac:dyDescent="0.25">
      <c r="B356" s="4" t="str">
        <f ca="1">IF(OR((B350="~"),(C356="~")),"~","")</f>
        <v>~</v>
      </c>
      <c r="C356" s="71" t="s">
        <v>83</v>
      </c>
      <c r="D356" s="71"/>
      <c r="E356" s="85">
        <f ca="1">IF(E$393=0,0,ROUND(IF($C356=0,0,E246/E$393),3))</f>
        <v>0</v>
      </c>
      <c r="F356" s="81"/>
      <c r="G356" s="85">
        <f t="shared" ref="G356:N356" ca="1" si="108">IF(G$393=0,0,ROUND(IF($C356=0,0,G246/G$393),3))</f>
        <v>0</v>
      </c>
      <c r="H356" s="85">
        <f t="shared" ca="1" si="108"/>
        <v>0</v>
      </c>
      <c r="I356" s="85">
        <f t="shared" ca="1" si="108"/>
        <v>0</v>
      </c>
      <c r="J356" s="85">
        <f t="shared" ca="1" si="108"/>
        <v>0</v>
      </c>
      <c r="K356" s="85">
        <f t="shared" ca="1" si="108"/>
        <v>0</v>
      </c>
      <c r="L356" s="85">
        <f t="shared" ca="1" si="108"/>
        <v>0</v>
      </c>
      <c r="M356" s="85">
        <f t="shared" ca="1" si="108"/>
        <v>0</v>
      </c>
      <c r="N356" s="85">
        <f t="shared" ca="1" si="108"/>
        <v>0</v>
      </c>
    </row>
    <row r="357" spans="1:14" ht="13" hidden="1" x14ac:dyDescent="0.3">
      <c r="A357" s="44"/>
      <c r="B357" s="44" t="str">
        <f ca="1">IF(OR((B350="~"),(C357="~")),"~","")</f>
        <v>~</v>
      </c>
      <c r="C357" s="74" t="str">
        <f ca="1">IF(B350="~","~","Sub-total")</f>
        <v>~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5">
      <c r="A358" s="44"/>
      <c r="B358" s="44" t="str">
        <f ca="1">IF(OR((B350="~"),(C358="~")),"~","")</f>
        <v>~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t="13" hidden="1" x14ac:dyDescent="0.3">
      <c r="A359" s="44"/>
      <c r="B359" s="83" t="s">
        <v>83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5">
      <c r="B360" s="4" t="str">
        <f ca="1">IF(OR((B359="~"),(C361="~")),"~","")</f>
        <v>~</v>
      </c>
      <c r="C360" s="71" t="s">
        <v>83</v>
      </c>
      <c r="E360" s="85">
        <f ca="1">IF(E$388=0,0,ROUND(IF($C361=0,0,E250/E$388),3))</f>
        <v>0</v>
      </c>
      <c r="F360" s="81"/>
      <c r="G360" s="85">
        <f t="shared" ref="G360:N360" ca="1" si="109">IF(G$388=0,0,ROUND(IF($C361=0,0,G250/G$388),3))</f>
        <v>0</v>
      </c>
      <c r="H360" s="85">
        <f t="shared" ca="1" si="109"/>
        <v>0</v>
      </c>
      <c r="I360" s="85">
        <f t="shared" ca="1" si="109"/>
        <v>0</v>
      </c>
      <c r="J360" s="85">
        <f t="shared" ca="1" si="109"/>
        <v>0</v>
      </c>
      <c r="K360" s="85">
        <f t="shared" ca="1" si="109"/>
        <v>0</v>
      </c>
      <c r="L360" s="85">
        <f t="shared" ca="1" si="109"/>
        <v>0</v>
      </c>
      <c r="M360" s="85">
        <f t="shared" ca="1" si="109"/>
        <v>0</v>
      </c>
      <c r="N360" s="85">
        <f t="shared" ca="1" si="109"/>
        <v>0</v>
      </c>
    </row>
    <row r="361" spans="1:14" hidden="1" x14ac:dyDescent="0.25">
      <c r="B361" s="4" t="str">
        <f ca="1">IF(OR((B359="~"),(C361="~")),"~","")</f>
        <v>~</v>
      </c>
      <c r="C361" s="71" t="s">
        <v>83</v>
      </c>
      <c r="E361" s="85">
        <f ca="1">IF(E$389=0,0,ROUND(IF($C361=0,0,E251/E$389),3))</f>
        <v>0</v>
      </c>
      <c r="F361" s="81"/>
      <c r="G361" s="85">
        <f t="shared" ref="G361:N361" ca="1" si="110">IF(G$389=0,0,ROUND(IF($C361=0,0,G251/G$389),3))</f>
        <v>0</v>
      </c>
      <c r="H361" s="85">
        <f t="shared" ca="1" si="110"/>
        <v>0</v>
      </c>
      <c r="I361" s="85">
        <f t="shared" ca="1" si="110"/>
        <v>0</v>
      </c>
      <c r="J361" s="85">
        <f t="shared" ca="1" si="110"/>
        <v>0</v>
      </c>
      <c r="K361" s="85">
        <f t="shared" ca="1" si="110"/>
        <v>0</v>
      </c>
      <c r="L361" s="85">
        <f t="shared" ca="1" si="110"/>
        <v>0</v>
      </c>
      <c r="M361" s="85">
        <f t="shared" ca="1" si="110"/>
        <v>0</v>
      </c>
      <c r="N361" s="85">
        <f t="shared" ca="1" si="110"/>
        <v>0</v>
      </c>
    </row>
    <row r="362" spans="1:14" hidden="1" x14ac:dyDescent="0.25">
      <c r="B362" s="4" t="str">
        <f ca="1">IF(OR((B359="~"),(C362="~")),"~","")</f>
        <v>~</v>
      </c>
      <c r="C362" s="71" t="s">
        <v>83</v>
      </c>
      <c r="D362" s="71"/>
      <c r="E362" s="85">
        <f ca="1">IF(E$390=0,0,ROUND(IF($C362=0,0,E252/E$390),3))</f>
        <v>0</v>
      </c>
      <c r="F362" s="81"/>
      <c r="G362" s="85">
        <f t="shared" ref="G362:N362" ca="1" si="111">IF(G$390=0,0,ROUND(IF($C362=0,0,G252/G$390),3))</f>
        <v>0</v>
      </c>
      <c r="H362" s="85">
        <f t="shared" ca="1" si="111"/>
        <v>0</v>
      </c>
      <c r="I362" s="85">
        <f t="shared" ca="1" si="111"/>
        <v>0</v>
      </c>
      <c r="J362" s="85">
        <f t="shared" ca="1" si="111"/>
        <v>0</v>
      </c>
      <c r="K362" s="85">
        <f t="shared" ca="1" si="111"/>
        <v>0</v>
      </c>
      <c r="L362" s="85">
        <f t="shared" ca="1" si="111"/>
        <v>0</v>
      </c>
      <c r="M362" s="85">
        <f t="shared" ca="1" si="111"/>
        <v>0</v>
      </c>
      <c r="N362" s="85">
        <f t="shared" ca="1" si="111"/>
        <v>0</v>
      </c>
    </row>
    <row r="363" spans="1:14" hidden="1" x14ac:dyDescent="0.25">
      <c r="B363" s="4" t="str">
        <f ca="1">IF(OR((B359="~"),(C363="~")),"~","")</f>
        <v>~</v>
      </c>
      <c r="C363" s="71" t="s">
        <v>83</v>
      </c>
      <c r="D363" s="71"/>
      <c r="E363" s="85">
        <f ca="1">IF(E$391=0,0,ROUND(IF($C363=0,0,E253/E$391),3))</f>
        <v>0</v>
      </c>
      <c r="F363" s="81"/>
      <c r="G363" s="85">
        <f t="shared" ref="G363:N363" ca="1" si="112">IF(G$391=0,0,ROUND(IF($C363=0,0,G253/G$391),3))</f>
        <v>0</v>
      </c>
      <c r="H363" s="85">
        <f t="shared" ca="1" si="112"/>
        <v>0</v>
      </c>
      <c r="I363" s="85">
        <f t="shared" ca="1" si="112"/>
        <v>0</v>
      </c>
      <c r="J363" s="85">
        <f t="shared" ca="1" si="112"/>
        <v>0</v>
      </c>
      <c r="K363" s="85">
        <f t="shared" ca="1" si="112"/>
        <v>0</v>
      </c>
      <c r="L363" s="85">
        <f t="shared" ca="1" si="112"/>
        <v>0</v>
      </c>
      <c r="M363" s="85">
        <f t="shared" ca="1" si="112"/>
        <v>0</v>
      </c>
      <c r="N363" s="85">
        <f t="shared" ca="1" si="112"/>
        <v>0</v>
      </c>
    </row>
    <row r="364" spans="1:14" hidden="1" x14ac:dyDescent="0.25">
      <c r="B364" s="4" t="str">
        <f ca="1">IF(OR((B359="~"),(C364="~")),"~","")</f>
        <v>~</v>
      </c>
      <c r="C364" s="71" t="s">
        <v>83</v>
      </c>
      <c r="D364" s="71"/>
      <c r="E364" s="85">
        <f ca="1">IF(E$392=0,0,ROUND(IF($C364=0,0,E254/E$392),3))</f>
        <v>0</v>
      </c>
      <c r="F364" s="81"/>
      <c r="G364" s="85">
        <f t="shared" ref="G364:N364" ca="1" si="113">IF(G$392=0,0,ROUND(IF($C364=0,0,G254/G$392),3))</f>
        <v>0</v>
      </c>
      <c r="H364" s="85">
        <f t="shared" ca="1" si="113"/>
        <v>0</v>
      </c>
      <c r="I364" s="85">
        <f t="shared" ca="1" si="113"/>
        <v>0</v>
      </c>
      <c r="J364" s="85">
        <f t="shared" ca="1" si="113"/>
        <v>0</v>
      </c>
      <c r="K364" s="85">
        <f t="shared" ca="1" si="113"/>
        <v>0</v>
      </c>
      <c r="L364" s="85">
        <f t="shared" ca="1" si="113"/>
        <v>0</v>
      </c>
      <c r="M364" s="85">
        <f t="shared" ca="1" si="113"/>
        <v>0</v>
      </c>
      <c r="N364" s="85">
        <f t="shared" ca="1" si="113"/>
        <v>0</v>
      </c>
    </row>
    <row r="365" spans="1:14" hidden="1" x14ac:dyDescent="0.25">
      <c r="B365" s="4" t="str">
        <f ca="1">IF(OR((B359="~"),(C365="~")),"~","")</f>
        <v>~</v>
      </c>
      <c r="C365" s="71" t="s">
        <v>83</v>
      </c>
      <c r="D365" s="71"/>
      <c r="E365" s="85">
        <f ca="1">IF(E$393=0,0,ROUND(IF($C365=0,0,E255/E$393),3))</f>
        <v>0</v>
      </c>
      <c r="F365" s="81"/>
      <c r="G365" s="85">
        <f t="shared" ref="G365:N365" ca="1" si="114">IF(G$393=0,0,ROUND(IF($C365=0,0,G255/G$393),3))</f>
        <v>0</v>
      </c>
      <c r="H365" s="85">
        <f t="shared" ca="1" si="114"/>
        <v>0</v>
      </c>
      <c r="I365" s="85">
        <f t="shared" ca="1" si="114"/>
        <v>0</v>
      </c>
      <c r="J365" s="85">
        <f t="shared" ca="1" si="114"/>
        <v>0</v>
      </c>
      <c r="K365" s="85">
        <f t="shared" ca="1" si="114"/>
        <v>0</v>
      </c>
      <c r="L365" s="85">
        <f t="shared" ca="1" si="114"/>
        <v>0</v>
      </c>
      <c r="M365" s="85">
        <f t="shared" ca="1" si="114"/>
        <v>0</v>
      </c>
      <c r="N365" s="85">
        <f t="shared" ca="1" si="114"/>
        <v>0</v>
      </c>
    </row>
    <row r="366" spans="1:14" ht="13" hidden="1" x14ac:dyDescent="0.3">
      <c r="A366" s="44"/>
      <c r="B366" s="44" t="str">
        <f ca="1">IF(OR((B359="~"),(C366="~")),"~","")</f>
        <v>~</v>
      </c>
      <c r="C366" s="74" t="str">
        <f ca="1">IF(B359="~","~","Sub-total")</f>
        <v>~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5">
      <c r="A367" s="44"/>
      <c r="B367" s="44" t="str">
        <f ca="1">IF(OR((B359="~"),(C367="~")),"~","")</f>
        <v>~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t="13" hidden="1" x14ac:dyDescent="0.3">
      <c r="A368" s="44"/>
      <c r="B368" s="83" t="s">
        <v>83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5">
      <c r="B369" s="4" t="str">
        <f ca="1">IF(OR((B368="~"),(C369="~")),"~","")</f>
        <v>~</v>
      </c>
      <c r="C369" s="71" t="s">
        <v>83</v>
      </c>
      <c r="E369" s="85">
        <f ca="1">IF(E$388=0,0,ROUND(IF($C369=0,0,E259/E$388),3))</f>
        <v>0</v>
      </c>
      <c r="F369" s="81"/>
      <c r="G369" s="85">
        <f t="shared" ref="G369:N369" ca="1" si="115">IF(G$388=0,0,ROUND(IF($C369=0,0,G259/G$388),3))</f>
        <v>0</v>
      </c>
      <c r="H369" s="85">
        <f t="shared" ca="1" si="115"/>
        <v>0</v>
      </c>
      <c r="I369" s="85">
        <f t="shared" ca="1" si="115"/>
        <v>0</v>
      </c>
      <c r="J369" s="85">
        <f t="shared" ca="1" si="115"/>
        <v>0</v>
      </c>
      <c r="K369" s="85">
        <f t="shared" ca="1" si="115"/>
        <v>0</v>
      </c>
      <c r="L369" s="85">
        <f t="shared" ca="1" si="115"/>
        <v>0</v>
      </c>
      <c r="M369" s="85">
        <f t="shared" ca="1" si="115"/>
        <v>0</v>
      </c>
      <c r="N369" s="85">
        <f t="shared" ca="1" si="115"/>
        <v>0</v>
      </c>
    </row>
    <row r="370" spans="1:14" hidden="1" x14ac:dyDescent="0.25">
      <c r="B370" s="4" t="str">
        <f ca="1">IF(OR((B368="~"),(C370="~")),"~","")</f>
        <v>~</v>
      </c>
      <c r="C370" s="71" t="s">
        <v>83</v>
      </c>
      <c r="E370" s="85">
        <f ca="1">IF(E$389=0,0,ROUND(IF($C370=0,0,E261/E$389),3))</f>
        <v>0</v>
      </c>
      <c r="F370" s="81"/>
      <c r="G370" s="85">
        <f t="shared" ref="G370:N370" ca="1" si="116">IF(G$389=0,0,ROUND(IF($C370=0,0,G261/G$389),3))</f>
        <v>0</v>
      </c>
      <c r="H370" s="85">
        <f t="shared" ca="1" si="116"/>
        <v>0</v>
      </c>
      <c r="I370" s="85">
        <f t="shared" ca="1" si="116"/>
        <v>0</v>
      </c>
      <c r="J370" s="85">
        <f t="shared" ca="1" si="116"/>
        <v>0</v>
      </c>
      <c r="K370" s="85">
        <f t="shared" ca="1" si="116"/>
        <v>0</v>
      </c>
      <c r="L370" s="85">
        <f t="shared" ca="1" si="116"/>
        <v>0</v>
      </c>
      <c r="M370" s="85">
        <f t="shared" ca="1" si="116"/>
        <v>0</v>
      </c>
      <c r="N370" s="85">
        <f t="shared" ca="1" si="116"/>
        <v>0</v>
      </c>
    </row>
    <row r="371" spans="1:14" hidden="1" x14ac:dyDescent="0.25">
      <c r="B371" s="4" t="str">
        <f ca="1">IF(OR((B368="~"),(C371="~")),"~","")</f>
        <v>~</v>
      </c>
      <c r="C371" s="71" t="s">
        <v>83</v>
      </c>
      <c r="D371" s="71"/>
      <c r="E371" s="85">
        <f ca="1">IF(E$390=0,0,ROUND(IF($C371=0,0,E261/E$390),3))</f>
        <v>0</v>
      </c>
      <c r="F371" s="81"/>
      <c r="G371" s="85">
        <f t="shared" ref="G371:N371" ca="1" si="117">IF(G$390=0,0,ROUND(IF($C371=0,0,G261/G$390),3))</f>
        <v>0</v>
      </c>
      <c r="H371" s="85">
        <f t="shared" ca="1" si="117"/>
        <v>0</v>
      </c>
      <c r="I371" s="85">
        <f t="shared" ca="1" si="117"/>
        <v>0</v>
      </c>
      <c r="J371" s="85">
        <f t="shared" ca="1" si="117"/>
        <v>0</v>
      </c>
      <c r="K371" s="85">
        <f t="shared" ca="1" si="117"/>
        <v>0</v>
      </c>
      <c r="L371" s="85">
        <f t="shared" ca="1" si="117"/>
        <v>0</v>
      </c>
      <c r="M371" s="85">
        <f t="shared" ca="1" si="117"/>
        <v>0</v>
      </c>
      <c r="N371" s="85">
        <f t="shared" ca="1" si="117"/>
        <v>0</v>
      </c>
    </row>
    <row r="372" spans="1:14" hidden="1" x14ac:dyDescent="0.25">
      <c r="B372" s="4" t="str">
        <f ca="1">IF(OR((B368="~"),(C372="~")),"~","")</f>
        <v>~</v>
      </c>
      <c r="C372" s="71" t="s">
        <v>83</v>
      </c>
      <c r="D372" s="71"/>
      <c r="E372" s="85">
        <f ca="1">IF(E$391=0,0,ROUND(IF($C372=0,0,E262/E$391),3))</f>
        <v>0</v>
      </c>
      <c r="F372" s="81"/>
      <c r="G372" s="85">
        <f t="shared" ref="G372:N372" ca="1" si="118">IF(G$391=0,0,ROUND(IF($C372=0,0,G262/G$391),3))</f>
        <v>0</v>
      </c>
      <c r="H372" s="85">
        <f t="shared" ca="1" si="118"/>
        <v>0</v>
      </c>
      <c r="I372" s="85">
        <f t="shared" ca="1" si="118"/>
        <v>0</v>
      </c>
      <c r="J372" s="85">
        <f t="shared" ca="1" si="118"/>
        <v>0</v>
      </c>
      <c r="K372" s="85">
        <f t="shared" ca="1" si="118"/>
        <v>0</v>
      </c>
      <c r="L372" s="85">
        <f t="shared" ca="1" si="118"/>
        <v>0</v>
      </c>
      <c r="M372" s="85">
        <f t="shared" ca="1" si="118"/>
        <v>0</v>
      </c>
      <c r="N372" s="85">
        <f t="shared" ca="1" si="118"/>
        <v>0</v>
      </c>
    </row>
    <row r="373" spans="1:14" hidden="1" x14ac:dyDescent="0.25">
      <c r="B373" s="4" t="str">
        <f ca="1">IF(OR((B368="~"),(C373="~")),"~","")</f>
        <v>~</v>
      </c>
      <c r="C373" s="71" t="s">
        <v>83</v>
      </c>
      <c r="D373" s="71"/>
      <c r="E373" s="85">
        <f ca="1">IF(E$392=0,0,ROUND(IF($C373=0,0,E263/E$392),3))</f>
        <v>0</v>
      </c>
      <c r="F373" s="81"/>
      <c r="G373" s="85">
        <f t="shared" ref="G373:N373" ca="1" si="119">IF(G$392=0,0,ROUND(IF($C373=0,0,G263/G$392),3))</f>
        <v>0</v>
      </c>
      <c r="H373" s="85">
        <f t="shared" ca="1" si="119"/>
        <v>0</v>
      </c>
      <c r="I373" s="85">
        <f t="shared" ca="1" si="119"/>
        <v>0</v>
      </c>
      <c r="J373" s="85">
        <f t="shared" ca="1" si="119"/>
        <v>0</v>
      </c>
      <c r="K373" s="85">
        <f t="shared" ca="1" si="119"/>
        <v>0</v>
      </c>
      <c r="L373" s="85">
        <f t="shared" ca="1" si="119"/>
        <v>0</v>
      </c>
      <c r="M373" s="85">
        <f t="shared" ca="1" si="119"/>
        <v>0</v>
      </c>
      <c r="N373" s="85">
        <f t="shared" ca="1" si="119"/>
        <v>0</v>
      </c>
    </row>
    <row r="374" spans="1:14" hidden="1" x14ac:dyDescent="0.25">
      <c r="B374" s="4" t="str">
        <f ca="1">IF(OR((B368="~"),(C374="~")),"~","")</f>
        <v>~</v>
      </c>
      <c r="C374" s="71" t="s">
        <v>83</v>
      </c>
      <c r="D374" s="71"/>
      <c r="E374" s="85">
        <f ca="1">IF(E$393=0,0,ROUND(IF($C374=0,0,E264/E$393),3))</f>
        <v>0</v>
      </c>
      <c r="F374" s="81"/>
      <c r="G374" s="85">
        <f t="shared" ref="G374:N374" ca="1" si="120">IF(G$393=0,0,ROUND(IF($C374=0,0,G264/G$393),3))</f>
        <v>0</v>
      </c>
      <c r="H374" s="85">
        <f t="shared" ca="1" si="120"/>
        <v>0</v>
      </c>
      <c r="I374" s="85">
        <f t="shared" ca="1" si="120"/>
        <v>0</v>
      </c>
      <c r="J374" s="85">
        <f t="shared" ca="1" si="120"/>
        <v>0</v>
      </c>
      <c r="K374" s="85">
        <f t="shared" ca="1" si="120"/>
        <v>0</v>
      </c>
      <c r="L374" s="85">
        <f t="shared" ca="1" si="120"/>
        <v>0</v>
      </c>
      <c r="M374" s="85">
        <f t="shared" ca="1" si="120"/>
        <v>0</v>
      </c>
      <c r="N374" s="85">
        <f t="shared" ca="1" si="120"/>
        <v>0</v>
      </c>
    </row>
    <row r="375" spans="1:14" ht="13" hidden="1" x14ac:dyDescent="0.3">
      <c r="A375" s="44"/>
      <c r="B375" s="44" t="str">
        <f ca="1">IF(OR((B368="~"),(C375="~")),"~","")</f>
        <v>~</v>
      </c>
      <c r="C375" s="74" t="str">
        <f ca="1">IF(B368="~","~","Sub-total")</f>
        <v>~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5">
      <c r="A376" s="44"/>
      <c r="B376" s="44" t="str">
        <f ca="1">IF(OR((B368="~"),(C376="~")),"~","")</f>
        <v>~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ht="13" x14ac:dyDescent="0.3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ht="13" x14ac:dyDescent="0.3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5">
      <c r="B379" s="4" t="str">
        <f ca="1">IF(OR((B378="~"),(C379="~")),"~","")</f>
        <v/>
      </c>
      <c r="C379" s="71" t="s">
        <v>60</v>
      </c>
      <c r="E379" s="80">
        <f ca="1">IF(E$388=0,0,ROUND(IF($C379=0,0,E269/E$388),4))</f>
        <v>1.3925000000000001</v>
      </c>
      <c r="F379" s="81"/>
      <c r="G379" s="80">
        <f t="shared" ref="G379:N379" ca="1" si="121">IF(G$388=0,0,ROUND(IF($C379=0,0,G269/G$388),4))</f>
        <v>1.3943000000000001</v>
      </c>
      <c r="H379" s="80">
        <f t="shared" ca="1" si="121"/>
        <v>1.3874</v>
      </c>
      <c r="I379" s="80">
        <f ca="1">IF(I$388=0,0,ROUND(IF($C379=0,0,I269/I$388),4))</f>
        <v>1.4238999999999999</v>
      </c>
      <c r="J379" s="80">
        <f t="shared" ca="1" si="121"/>
        <v>1.4537</v>
      </c>
      <c r="K379" s="80">
        <f ca="1">IF(K$388=0,0,ROUND(IF($C379=0,0,K269/K$388),4))</f>
        <v>2.3098999999999998</v>
      </c>
      <c r="L379" s="80">
        <f t="shared" ca="1" si="121"/>
        <v>2.1831999999999998</v>
      </c>
      <c r="M379" s="80">
        <f ca="1">IF(M$388=0,0,ROUND(IF($C379=0,0,M269/M$388),4))</f>
        <v>0.56010000000000004</v>
      </c>
      <c r="N379" s="80">
        <f t="shared" ca="1" si="121"/>
        <v>0</v>
      </c>
    </row>
    <row r="380" spans="1:14" x14ac:dyDescent="0.25">
      <c r="B380" s="4" t="str">
        <f ca="1">IF(OR((B378="~"),(C380="~")),"~","")</f>
        <v/>
      </c>
      <c r="C380" s="71" t="s">
        <v>61</v>
      </c>
      <c r="E380" s="80">
        <f ca="1">IF(E$389=0,0,ROUND(IF($C380=0,0,E270/E$389),4))</f>
        <v>9.7900000000000001E-2</v>
      </c>
      <c r="F380" s="81"/>
      <c r="G380" s="80">
        <f t="shared" ref="G380:N380" ca="1" si="122">IF(G$389=0,0,ROUND(IF($C380=0,0,G270/G$389),4))</f>
        <v>0.1168</v>
      </c>
      <c r="H380" s="80">
        <f t="shared" ca="1" si="122"/>
        <v>0.1065</v>
      </c>
      <c r="I380" s="80">
        <f t="shared" ca="1" si="122"/>
        <v>9.0399999999999994E-2</v>
      </c>
      <c r="J380" s="80">
        <f t="shared" ca="1" si="122"/>
        <v>6.5000000000000002E-2</v>
      </c>
      <c r="K380" s="80">
        <f t="shared" ca="1" si="122"/>
        <v>7.8299999999999995E-2</v>
      </c>
      <c r="L380" s="80">
        <f t="shared" ca="1" si="122"/>
        <v>4.1399999999999999E-2</v>
      </c>
      <c r="M380" s="80">
        <f t="shared" ca="1" si="122"/>
        <v>1.1299999999999999E-2</v>
      </c>
      <c r="N380" s="80">
        <f t="shared" ca="1" si="122"/>
        <v>0</v>
      </c>
    </row>
    <row r="381" spans="1:14" s="88" customFormat="1" x14ac:dyDescent="0.25">
      <c r="B381" s="88" t="str">
        <f ca="1">IF(OR((B378="~"),(C381="~")),"~","")</f>
        <v/>
      </c>
      <c r="C381" s="89" t="s">
        <v>62</v>
      </c>
      <c r="D381" s="89"/>
      <c r="E381" s="90">
        <f ca="1">IF(E$390=0,0,ROUND(IF($C381=0,0,E271/E$390),4))</f>
        <v>21.8507</v>
      </c>
      <c r="F381" s="90"/>
      <c r="G381" s="90">
        <f t="shared" ref="G381:N381" ca="1" si="123">IF(G$390=0,0,ROUND(IF($C381=0,0,G271/G$390),4))</f>
        <v>15.7881</v>
      </c>
      <c r="H381" s="90">
        <f t="shared" ca="1" si="123"/>
        <v>91.005499999999998</v>
      </c>
      <c r="I381" s="90">
        <f t="shared" ca="1" si="123"/>
        <v>172.46799999999999</v>
      </c>
      <c r="J381" s="90">
        <f t="shared" ca="1" si="123"/>
        <v>1030.008</v>
      </c>
      <c r="K381" s="90">
        <f t="shared" ca="1" si="123"/>
        <v>116.4324</v>
      </c>
      <c r="L381" s="90">
        <f t="shared" ca="1" si="123"/>
        <v>1688.0222000000001</v>
      </c>
      <c r="M381" s="90">
        <f t="shared" ca="1" si="123"/>
        <v>2306.3836999999999</v>
      </c>
      <c r="N381" s="90">
        <f t="shared" ca="1" si="123"/>
        <v>0</v>
      </c>
    </row>
    <row r="382" spans="1:14" s="88" customFormat="1" x14ac:dyDescent="0.25">
      <c r="B382" s="88" t="str">
        <f ca="1">IF(OR((B378="~"),(C382="~")),"~","")</f>
        <v/>
      </c>
      <c r="C382" s="89" t="s">
        <v>63</v>
      </c>
      <c r="D382" s="89"/>
      <c r="E382" s="90">
        <f ca="1">IF(E$391=0,0,ROUND(IF($C382=0,0,E272/E$391),4))</f>
        <v>3.2730000000000001</v>
      </c>
      <c r="F382" s="90"/>
      <c r="G382" s="90">
        <f t="shared" ref="G382:N382" ca="1" si="124">IF(G$391=0,0,ROUND(IF($C382=0,0,G272/G$391),4))</f>
        <v>2.8582999999999998</v>
      </c>
      <c r="H382" s="90">
        <f t="shared" ca="1" si="124"/>
        <v>6.5523999999999996</v>
      </c>
      <c r="I382" s="90">
        <f t="shared" ca="1" si="124"/>
        <v>45.232700000000001</v>
      </c>
      <c r="J382" s="90">
        <f t="shared" ca="1" si="124"/>
        <v>259.29270000000002</v>
      </c>
      <c r="K382" s="90">
        <f t="shared" ca="1" si="124"/>
        <v>37.2742</v>
      </c>
      <c r="L382" s="90">
        <f t="shared" ca="1" si="124"/>
        <v>2227.1704</v>
      </c>
      <c r="M382" s="90">
        <f t="shared" ca="1" si="124"/>
        <v>0</v>
      </c>
      <c r="N382" s="90">
        <f t="shared" ca="1" si="124"/>
        <v>0</v>
      </c>
    </row>
    <row r="383" spans="1:14" s="88" customFormat="1" x14ac:dyDescent="0.25">
      <c r="B383" s="88" t="str">
        <f ca="1">IF(OR((B378="~"),(C383="~")),"~","")</f>
        <v/>
      </c>
      <c r="C383" s="89" t="s">
        <v>64</v>
      </c>
      <c r="D383" s="89"/>
      <c r="E383" s="90">
        <f ca="1">IF(E$392=0,0,ROUND(IF($C383=0,0,E273/E$392),4))</f>
        <v>296.40320000000003</v>
      </c>
      <c r="F383" s="90"/>
      <c r="G383" s="90">
        <f t="shared" ref="G383:N383" ca="1" si="125">IF(G$392=0,0,ROUND(IF($C383=0,0,G273/G$392),4))</f>
        <v>0</v>
      </c>
      <c r="H383" s="90">
        <f t="shared" ca="1" si="125"/>
        <v>50.692</v>
      </c>
      <c r="I383" s="90">
        <f t="shared" ca="1" si="125"/>
        <v>83.022900000000007</v>
      </c>
      <c r="J383" s="90">
        <f t="shared" ca="1" si="125"/>
        <v>161.2346</v>
      </c>
      <c r="K383" s="90">
        <f ca="1">IF(K$392=0,0,ROUND(IF($C383=0,0,K273/K$392),4))</f>
        <v>152.00729999999999</v>
      </c>
      <c r="L383" s="90">
        <f t="shared" ca="1" si="125"/>
        <v>2833.5131000000001</v>
      </c>
      <c r="M383" s="90">
        <f t="shared" ca="1" si="125"/>
        <v>1511.0060000000001</v>
      </c>
      <c r="N383" s="90">
        <f t="shared" ca="1" si="125"/>
        <v>0</v>
      </c>
    </row>
    <row r="384" spans="1:14" hidden="1" x14ac:dyDescent="0.25">
      <c r="B384" s="4" t="str">
        <f ca="1">IF(OR((B378="~"),(C384="~")),"~","")</f>
        <v>~</v>
      </c>
      <c r="C384" s="71" t="s">
        <v>83</v>
      </c>
      <c r="D384" s="71"/>
      <c r="E384" s="80">
        <f ca="1">IF(E$393=0,0,ROUND(IF($C384=0,0,E274/E$393),4))</f>
        <v>0</v>
      </c>
      <c r="F384" s="81"/>
      <c r="G384" s="80">
        <f t="shared" ref="G384:N384" ca="1" si="126">IF(G$393=0,0,ROUND(IF($C384=0,0,G274/G$393),4))</f>
        <v>0</v>
      </c>
      <c r="H384" s="80">
        <f t="shared" ca="1" si="126"/>
        <v>0</v>
      </c>
      <c r="I384" s="80">
        <f t="shared" ca="1" si="126"/>
        <v>0</v>
      </c>
      <c r="J384" s="80">
        <f t="shared" ca="1" si="126"/>
        <v>0</v>
      </c>
      <c r="K384" s="80">
        <f t="shared" ca="1" si="126"/>
        <v>0</v>
      </c>
      <c r="L384" s="80">
        <f t="shared" ca="1" si="126"/>
        <v>0</v>
      </c>
      <c r="M384" s="80">
        <f t="shared" ca="1" si="126"/>
        <v>0</v>
      </c>
      <c r="N384" s="80">
        <f t="shared" ca="1" si="126"/>
        <v>0</v>
      </c>
    </row>
    <row r="385" spans="2:14" x14ac:dyDescent="0.25">
      <c r="B385" s="44"/>
      <c r="C385" s="71" t="s">
        <v>65</v>
      </c>
      <c r="E385" s="80">
        <f ca="1">IF(E$389=0,0,ROUND((E269+E270)/E$389,4))</f>
        <v>0.23960000000000001</v>
      </c>
      <c r="G385" s="80">
        <f ca="1">IF(G$389=0,0,ROUND((G269+G270)/G$389,4))</f>
        <v>0.30980000000000002</v>
      </c>
      <c r="H385" s="80">
        <f t="shared" ref="H385:N385" ca="1" si="127">IF(H$389=0,0,ROUND((H269+H270)/H$389,4))</f>
        <v>0.28489999999999999</v>
      </c>
      <c r="I385" s="80">
        <f t="shared" ca="1" si="127"/>
        <v>0.16930000000000001</v>
      </c>
      <c r="J385" s="80">
        <f t="shared" ca="1" si="127"/>
        <v>7.7200000000000005E-2</v>
      </c>
      <c r="K385" s="80">
        <f t="shared" ca="1" si="127"/>
        <v>9.9400000000000002E-2</v>
      </c>
      <c r="L385" s="80">
        <f t="shared" ca="1" si="127"/>
        <v>4.65E-2</v>
      </c>
      <c r="M385" s="80">
        <f t="shared" ca="1" si="127"/>
        <v>2.0400000000000001E-2</v>
      </c>
      <c r="N385" s="80">
        <f t="shared" ca="1" si="127"/>
        <v>0</v>
      </c>
    </row>
    <row r="386" spans="2:14" x14ac:dyDescent="0.25">
      <c r="B386" s="44"/>
      <c r="C386" s="71" t="s">
        <v>66</v>
      </c>
      <c r="E386" s="91">
        <f ca="1">IF(E$390=0,0,ROUND((E271+E272+E273)/E$390,4))</f>
        <v>25.206099999999999</v>
      </c>
      <c r="F386" s="92"/>
      <c r="G386" s="91">
        <f t="shared" ref="G386:N386" ca="1" si="128">IF(G$390=0,0,ROUND((G271+G272+G273)/G$390,4))</f>
        <v>18.6464</v>
      </c>
      <c r="H386" s="91">
        <f t="shared" ca="1" si="128"/>
        <v>97.559899999999999</v>
      </c>
      <c r="I386" s="91">
        <f t="shared" ca="1" si="128"/>
        <v>220.49709999999999</v>
      </c>
      <c r="J386" s="91">
        <f ca="1">IF(J$390=0,0,ROUND((J271+J272+J273)/J$390,4))</f>
        <v>1212.5677000000001</v>
      </c>
      <c r="K386" s="91">
        <f t="shared" ca="1" si="128"/>
        <v>154.75460000000001</v>
      </c>
      <c r="L386" s="91">
        <f t="shared" ca="1" si="128"/>
        <v>4319.4210999999996</v>
      </c>
      <c r="M386" s="91">
        <f t="shared" ca="1" si="128"/>
        <v>3817.3897000000002</v>
      </c>
      <c r="N386" s="91">
        <f t="shared" ca="1" si="128"/>
        <v>0</v>
      </c>
    </row>
    <row r="387" spans="2:14" x14ac:dyDescent="0.25">
      <c r="B387" s="44" t="str">
        <f ca="1">IF(OR((B378="~"),(C387="~")),"~","")</f>
        <v/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5">
      <c r="B388" s="77"/>
      <c r="C388" s="93" t="s">
        <v>91</v>
      </c>
      <c r="D388" s="93"/>
      <c r="E388" s="94">
        <v>121572960</v>
      </c>
      <c r="F388" s="94"/>
      <c r="G388" s="94">
        <v>84811015.630108565</v>
      </c>
      <c r="H388" s="94">
        <v>30229088.041891437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5">
      <c r="B389" s="77"/>
      <c r="C389" s="93" t="s">
        <v>92</v>
      </c>
      <c r="D389" s="93"/>
      <c r="E389" s="94">
        <v>1194623705.1601946</v>
      </c>
      <c r="F389" s="94"/>
      <c r="G389" s="94">
        <v>612852104.39473593</v>
      </c>
      <c r="H389" s="94">
        <v>235132258.67880297</v>
      </c>
      <c r="I389" s="94">
        <v>86514962.853791341</v>
      </c>
      <c r="J389" s="94">
        <v>90548323.115999997</v>
      </c>
      <c r="K389" s="94">
        <v>9247990.8868645746</v>
      </c>
      <c r="L389" s="94">
        <v>123237198.47999999</v>
      </c>
      <c r="M389" s="94">
        <v>37090866.750000007</v>
      </c>
      <c r="N389" s="94">
        <v>0</v>
      </c>
    </row>
    <row r="390" spans="2:14" x14ac:dyDescent="0.25">
      <c r="B390" s="77"/>
      <c r="C390" s="93" t="s">
        <v>93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5">
      <c r="B391" s="77"/>
      <c r="C391" s="93" t="s">
        <v>94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5">
      <c r="B392" s="77"/>
      <c r="C392" s="93" t="s">
        <v>95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5">
      <c r="B393" s="77"/>
      <c r="C393" s="93" t="s">
        <v>83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5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5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5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JDT-10 
                   Page &amp;P of &amp;N</oddFooter>
  </headerFooter>
  <rowBreaks count="3" manualBreakCount="3">
    <brk id="62" max="13" man="1"/>
    <brk id="170" max="13" man="1"/>
    <brk id="28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P397"/>
  <sheetViews>
    <sheetView showGridLines="0" zoomScale="90" zoomScaleNormal="90" workbookViewId="0">
      <pane xSplit="6" ySplit="7" topLeftCell="G8" activePane="bottomRight" state="frozen"/>
      <selection activeCell="P46" sqref="P46"/>
      <selection pane="topRight" activeCell="P46" sqref="P46"/>
      <selection pane="bottomLeft" activeCell="P46" sqref="P46"/>
      <selection pane="bottomRight" activeCell="P17" sqref="P17"/>
    </sheetView>
  </sheetViews>
  <sheetFormatPr defaultRowHeight="12.5" x14ac:dyDescent="0.25"/>
  <cols>
    <col min="1" max="1" width="6.7265625" style="4" customWidth="1"/>
    <col min="2" max="2" width="1.7265625" style="4" customWidth="1"/>
    <col min="3" max="3" width="40.26953125" style="4" customWidth="1"/>
    <col min="4" max="4" width="1.7265625" style="4" customWidth="1"/>
    <col min="5" max="5" width="16.26953125" style="4" customWidth="1"/>
    <col min="6" max="6" width="6.7265625" style="4" customWidth="1"/>
    <col min="7" max="7" width="18.1796875" style="4" bestFit="1" customWidth="1"/>
    <col min="8" max="8" width="16.453125" style="4" bestFit="1" customWidth="1"/>
    <col min="9" max="9" width="15.453125" style="4" bestFit="1" customWidth="1"/>
    <col min="10" max="10" width="14.81640625" style="4" customWidth="1"/>
    <col min="11" max="11" width="15.453125" style="4" bestFit="1" customWidth="1"/>
    <col min="12" max="12" width="16" style="4" bestFit="1" customWidth="1"/>
    <col min="13" max="13" width="14.81640625" style="4" customWidth="1"/>
    <col min="14" max="14" width="14.54296875" style="4" bestFit="1" customWidth="1"/>
    <col min="15" max="15" width="8.7265625" style="4"/>
    <col min="16" max="16" width="15" style="4" bestFit="1" customWidth="1"/>
    <col min="17" max="16384" width="8.7265625" style="4"/>
  </cols>
  <sheetData>
    <row r="1" spans="1:16" s="2" customFormat="1" ht="1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5" x14ac:dyDescent="0.25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s="2" customFormat="1" ht="15.5" x14ac:dyDescent="0.25">
      <c r="A3" s="3" t="s">
        <v>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s="6" customFormat="1" ht="15.5" x14ac:dyDescent="0.35">
      <c r="A5" s="5"/>
    </row>
    <row r="6" spans="1:16" s="6" customFormat="1" ht="39" x14ac:dyDescent="0.3">
      <c r="A6" s="7" t="s">
        <v>2</v>
      </c>
      <c r="B6" s="8"/>
      <c r="C6" s="7" t="s">
        <v>3</v>
      </c>
      <c r="D6" s="7"/>
      <c r="E6" s="7" t="s">
        <v>4</v>
      </c>
      <c r="F6" s="7"/>
      <c r="G6" s="9" t="s">
        <v>68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9" t="s">
        <v>74</v>
      </c>
      <c r="N6" s="9" t="s">
        <v>75</v>
      </c>
    </row>
    <row r="7" spans="1:16" x14ac:dyDescent="0.25">
      <c r="C7" s="10" t="s">
        <v>5</v>
      </c>
      <c r="E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1" t="s">
        <v>13</v>
      </c>
      <c r="N7" s="11" t="s">
        <v>14</v>
      </c>
    </row>
    <row r="8" spans="1:16" ht="13" x14ac:dyDescent="0.3">
      <c r="A8" s="12"/>
    </row>
    <row r="9" spans="1:16" ht="13" x14ac:dyDescent="0.3">
      <c r="A9" s="12"/>
      <c r="C9" s="13" t="s">
        <v>15</v>
      </c>
    </row>
    <row r="10" spans="1:16" ht="13" x14ac:dyDescent="0.3">
      <c r="A10" s="14">
        <v>1</v>
      </c>
      <c r="C10" s="15" t="s">
        <v>16</v>
      </c>
      <c r="E10" s="16">
        <v>4320470005.2703133</v>
      </c>
      <c r="F10" s="16"/>
      <c r="G10" s="16">
        <v>2783254448.9011588</v>
      </c>
      <c r="H10" s="16">
        <v>1190021209.2320573</v>
      </c>
      <c r="I10" s="16">
        <v>149409250.33394563</v>
      </c>
      <c r="J10" s="16">
        <v>76035898.234775484</v>
      </c>
      <c r="K10" s="16">
        <v>10744573.319142511</v>
      </c>
      <c r="L10" s="16">
        <v>61010311.851296246</v>
      </c>
      <c r="M10" s="16">
        <v>26645671.936111469</v>
      </c>
      <c r="N10" s="16">
        <v>23348641.461825974</v>
      </c>
      <c r="P10" s="17"/>
    </row>
    <row r="11" spans="1:16" ht="13" x14ac:dyDescent="0.3">
      <c r="A11" s="14">
        <v>2</v>
      </c>
      <c r="C11" s="15" t="s">
        <v>17</v>
      </c>
      <c r="E11" s="18">
        <v>-1654095499.0366788</v>
      </c>
      <c r="G11" s="18">
        <v>-1053814759.1180974</v>
      </c>
      <c r="H11" s="18">
        <v>-475473877.03759253</v>
      </c>
      <c r="I11" s="18">
        <v>-51069891.04317046</v>
      </c>
      <c r="J11" s="18">
        <v>-26998549.199780822</v>
      </c>
      <c r="K11" s="18">
        <v>-3727344.6213463629</v>
      </c>
      <c r="L11" s="18">
        <v>-21717227.535511233</v>
      </c>
      <c r="M11" s="18">
        <v>-9509583.119781252</v>
      </c>
      <c r="N11" s="18">
        <v>-11784267.361398708</v>
      </c>
      <c r="P11" s="17"/>
    </row>
    <row r="12" spans="1:16" ht="13" x14ac:dyDescent="0.3">
      <c r="A12" s="14">
        <v>3</v>
      </c>
      <c r="C12" s="15" t="s">
        <v>18</v>
      </c>
      <c r="E12" s="18">
        <v>-552931259.04244113</v>
      </c>
      <c r="G12" s="18">
        <v>-356928030.52958208</v>
      </c>
      <c r="H12" s="18">
        <v>-150695319.62701535</v>
      </c>
      <c r="I12" s="18">
        <v>-20403048.474209569</v>
      </c>
      <c r="J12" s="18">
        <v>-10239416.746585544</v>
      </c>
      <c r="K12" s="18">
        <v>-1376439.613364083</v>
      </c>
      <c r="L12" s="18">
        <v>-7971449.8779267883</v>
      </c>
      <c r="M12" s="18">
        <v>-3591093.7951228423</v>
      </c>
      <c r="N12" s="18">
        <v>-1726460.3786349618</v>
      </c>
      <c r="P12" s="17"/>
    </row>
    <row r="13" spans="1:16" ht="13.5" thickBot="1" x14ac:dyDescent="0.35">
      <c r="A13" s="14">
        <v>4</v>
      </c>
      <c r="C13" s="19" t="s">
        <v>19</v>
      </c>
      <c r="D13" s="19"/>
      <c r="E13" s="19">
        <v>2113443247.1911933</v>
      </c>
      <c r="F13" s="19"/>
      <c r="G13" s="19">
        <v>1372511659.2534795</v>
      </c>
      <c r="H13" s="19">
        <v>563852012.56744945</v>
      </c>
      <c r="I13" s="19">
        <v>77936310.816565603</v>
      </c>
      <c r="J13" s="19">
        <v>38797932.288409114</v>
      </c>
      <c r="K13" s="19">
        <v>5640789.0844320655</v>
      </c>
      <c r="L13" s="19">
        <v>31321634.437858224</v>
      </c>
      <c r="M13" s="19">
        <v>13544995.021207374</v>
      </c>
      <c r="N13" s="19">
        <v>9837913.7217923049</v>
      </c>
      <c r="P13" s="17"/>
    </row>
    <row r="14" spans="1:16" ht="13.5" thickTop="1" x14ac:dyDescent="0.3">
      <c r="A14" s="12"/>
      <c r="P14" s="17"/>
    </row>
    <row r="15" spans="1:16" ht="13" x14ac:dyDescent="0.3">
      <c r="A15" s="14"/>
      <c r="C15" s="6" t="s">
        <v>20</v>
      </c>
      <c r="E15" s="20"/>
      <c r="P15" s="17"/>
    </row>
    <row r="16" spans="1:16" ht="13" x14ac:dyDescent="0.3">
      <c r="A16" s="14">
        <v>5</v>
      </c>
      <c r="B16" s="13"/>
      <c r="C16" s="15" t="s">
        <v>21</v>
      </c>
      <c r="E16" s="17">
        <v>445447746.16632593</v>
      </c>
      <c r="F16" s="17"/>
      <c r="G16" s="17">
        <v>315481525.73351622</v>
      </c>
      <c r="H16" s="17">
        <v>93663669.403174534</v>
      </c>
      <c r="I16" s="17">
        <v>19499457.72621474</v>
      </c>
      <c r="J16" s="17">
        <v>8489397.9444826432</v>
      </c>
      <c r="K16" s="17">
        <v>1989280.1358036606</v>
      </c>
      <c r="L16" s="17">
        <v>4605199.7103535049</v>
      </c>
      <c r="M16" s="17">
        <v>1719215.5127806598</v>
      </c>
      <c r="N16" s="17">
        <v>0</v>
      </c>
      <c r="P16" s="17"/>
    </row>
    <row r="17" spans="1:16" ht="13" x14ac:dyDescent="0.3">
      <c r="A17" s="14">
        <v>6</v>
      </c>
      <c r="B17" s="13"/>
      <c r="C17" s="15" t="s">
        <v>22</v>
      </c>
      <c r="E17" s="17">
        <v>5310380.6899999985</v>
      </c>
      <c r="F17" s="17"/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5310380.6899999985</v>
      </c>
      <c r="P17" s="17"/>
    </row>
    <row r="18" spans="1:16" ht="13" x14ac:dyDescent="0.3">
      <c r="A18" s="14">
        <v>7</v>
      </c>
      <c r="B18" s="13"/>
      <c r="C18" s="15" t="s">
        <v>23</v>
      </c>
      <c r="E18" s="17">
        <v>5039913.28</v>
      </c>
      <c r="F18" s="17"/>
      <c r="G18" s="17">
        <v>4714866.2914596405</v>
      </c>
      <c r="H18" s="17">
        <v>243618.28540779173</v>
      </c>
      <c r="I18" s="17">
        <v>-14275.003398166793</v>
      </c>
      <c r="J18" s="17">
        <v>-117055.40335754609</v>
      </c>
      <c r="K18" s="17">
        <v>-100.81259004905286</v>
      </c>
      <c r="L18" s="17">
        <v>0</v>
      </c>
      <c r="M18" s="17">
        <v>0</v>
      </c>
      <c r="N18" s="17">
        <v>212859.92247832956</v>
      </c>
      <c r="P18" s="17"/>
    </row>
    <row r="19" spans="1:16" ht="13.5" thickBot="1" x14ac:dyDescent="0.35">
      <c r="A19" s="14">
        <v>8</v>
      </c>
      <c r="C19" s="19" t="s">
        <v>24</v>
      </c>
      <c r="D19" s="19"/>
      <c r="E19" s="19">
        <v>455798040.1363259</v>
      </c>
      <c r="F19" s="19"/>
      <c r="G19" s="19">
        <v>320196392.02497584</v>
      </c>
      <c r="H19" s="19">
        <v>93907287.688582331</v>
      </c>
      <c r="I19" s="19">
        <v>19485182.722816575</v>
      </c>
      <c r="J19" s="19">
        <v>8372342.5411250973</v>
      </c>
      <c r="K19" s="19">
        <v>1989179.3232136115</v>
      </c>
      <c r="L19" s="19">
        <v>4605199.7103535049</v>
      </c>
      <c r="M19" s="19">
        <v>1719215.5127806598</v>
      </c>
      <c r="N19" s="19">
        <v>5523240.6124783279</v>
      </c>
      <c r="P19" s="17"/>
    </row>
    <row r="20" spans="1:16" ht="13.5" thickTop="1" x14ac:dyDescent="0.3">
      <c r="A20" s="14"/>
      <c r="B20" s="13"/>
      <c r="E20" s="21"/>
      <c r="G20" s="21"/>
      <c r="H20" s="21"/>
      <c r="I20" s="21"/>
      <c r="J20" s="21"/>
      <c r="K20" s="21"/>
      <c r="L20" s="21"/>
      <c r="M20" s="21"/>
      <c r="N20" s="21"/>
      <c r="P20" s="17"/>
    </row>
    <row r="21" spans="1:16" ht="13" x14ac:dyDescent="0.3">
      <c r="A21" s="14"/>
      <c r="C21" s="6" t="s">
        <v>25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P21" s="17"/>
    </row>
    <row r="22" spans="1:16" ht="13" x14ac:dyDescent="0.3">
      <c r="A22" s="14">
        <v>9</v>
      </c>
      <c r="B22" s="13"/>
      <c r="C22" s="15" t="s">
        <v>26</v>
      </c>
      <c r="E22" s="17">
        <v>158421090.55945864</v>
      </c>
      <c r="F22" s="17"/>
      <c r="G22" s="17">
        <v>112517561.04020523</v>
      </c>
      <c r="H22" s="17">
        <v>34305921.532488555</v>
      </c>
      <c r="I22" s="17">
        <v>4608884.0951594412</v>
      </c>
      <c r="J22" s="17">
        <v>2143435.5678537078</v>
      </c>
      <c r="K22" s="17">
        <v>409681.86162946525</v>
      </c>
      <c r="L22" s="17">
        <v>1951910.8936799564</v>
      </c>
      <c r="M22" s="17">
        <v>770528.33004657051</v>
      </c>
      <c r="N22" s="17">
        <v>1713167.2383956832</v>
      </c>
      <c r="P22" s="17"/>
    </row>
    <row r="23" spans="1:16" ht="13" x14ac:dyDescent="0.3">
      <c r="A23" s="14">
        <v>10</v>
      </c>
      <c r="B23" s="13"/>
      <c r="C23" s="15" t="s">
        <v>27</v>
      </c>
      <c r="E23" s="17">
        <v>174350702.88727126</v>
      </c>
      <c r="F23" s="17"/>
      <c r="G23" s="17">
        <v>113896763.6555934</v>
      </c>
      <c r="H23" s="17">
        <v>45494228.721147344</v>
      </c>
      <c r="I23" s="17">
        <v>6005969.0951832412</v>
      </c>
      <c r="J23" s="17">
        <v>2992904.8389592911</v>
      </c>
      <c r="K23" s="17">
        <v>455619.06309371209</v>
      </c>
      <c r="L23" s="17">
        <v>2344538.2481134986</v>
      </c>
      <c r="M23" s="17">
        <v>1012119.4942558941</v>
      </c>
      <c r="N23" s="17">
        <v>2148559.7709249076</v>
      </c>
      <c r="P23" s="17"/>
    </row>
    <row r="24" spans="1:16" ht="13" x14ac:dyDescent="0.3">
      <c r="A24" s="14">
        <v>11</v>
      </c>
      <c r="B24" s="13"/>
      <c r="C24" s="15" t="s">
        <v>28</v>
      </c>
      <c r="E24" s="17">
        <v>24633878.950000562</v>
      </c>
      <c r="F24" s="17"/>
      <c r="G24" s="17">
        <v>17245472.923357915</v>
      </c>
      <c r="H24" s="17">
        <v>5126840.3754541585</v>
      </c>
      <c r="I24" s="17">
        <v>1002056.4921647818</v>
      </c>
      <c r="J24" s="17">
        <v>443638.43331222562</v>
      </c>
      <c r="K24" s="17">
        <v>99993.750196257795</v>
      </c>
      <c r="L24" s="17">
        <v>274178.91193157376</v>
      </c>
      <c r="M24" s="17">
        <v>105269.0513068322</v>
      </c>
      <c r="N24" s="17">
        <v>336429.01227681717</v>
      </c>
      <c r="P24" s="17"/>
    </row>
    <row r="25" spans="1:16" ht="13" x14ac:dyDescent="0.3">
      <c r="A25" s="14">
        <v>12</v>
      </c>
      <c r="B25" s="13"/>
      <c r="C25" s="15" t="s">
        <v>29</v>
      </c>
      <c r="E25" s="17">
        <v>1902030.0574296881</v>
      </c>
      <c r="F25" s="17"/>
      <c r="G25" s="22">
        <v>1235215.7710136264</v>
      </c>
      <c r="H25" s="17">
        <v>507448.4385946184</v>
      </c>
      <c r="I25" s="17">
        <v>70140.140235750543</v>
      </c>
      <c r="J25" s="17">
        <v>34916.874856588031</v>
      </c>
      <c r="K25" s="17">
        <v>5076.5263748955922</v>
      </c>
      <c r="L25" s="17">
        <v>28188.450400930844</v>
      </c>
      <c r="M25" s="17">
        <v>12190.054165074651</v>
      </c>
      <c r="N25" s="17">
        <v>8853.8017882039421</v>
      </c>
      <c r="O25" s="17"/>
      <c r="P25" s="17"/>
    </row>
    <row r="26" spans="1:16" ht="13.5" thickBot="1" x14ac:dyDescent="0.35">
      <c r="A26" s="14">
        <v>13</v>
      </c>
      <c r="C26" s="19" t="s">
        <v>30</v>
      </c>
      <c r="D26" s="23"/>
      <c r="E26" s="23">
        <v>359307702.45416015</v>
      </c>
      <c r="F26" s="23"/>
      <c r="G26" s="23">
        <v>244895013.39017016</v>
      </c>
      <c r="H26" s="23">
        <v>85434439.06768468</v>
      </c>
      <c r="I26" s="23">
        <v>11687049.822743215</v>
      </c>
      <c r="J26" s="23">
        <v>5614895.7149818139</v>
      </c>
      <c r="K26" s="23">
        <v>970371.20129433076</v>
      </c>
      <c r="L26" s="23">
        <v>4598816.5041259592</v>
      </c>
      <c r="M26" s="23">
        <v>1900106.9297743714</v>
      </c>
      <c r="N26" s="23">
        <v>4207009.8233856121</v>
      </c>
      <c r="P26" s="17"/>
    </row>
    <row r="27" spans="1:16" ht="13.5" thickTop="1" x14ac:dyDescent="0.3">
      <c r="A27" s="14"/>
      <c r="E27" s="20"/>
      <c r="F27" s="20"/>
      <c r="G27" s="20"/>
      <c r="H27" s="20"/>
      <c r="I27" s="20"/>
      <c r="J27" s="20"/>
      <c r="K27" s="20"/>
      <c r="L27" s="20"/>
      <c r="M27" s="20"/>
      <c r="N27" s="20"/>
      <c r="P27" s="17"/>
    </row>
    <row r="28" spans="1:16" ht="13" x14ac:dyDescent="0.3">
      <c r="A28" s="24">
        <v>14</v>
      </c>
      <c r="B28" s="6"/>
      <c r="C28" s="15" t="s">
        <v>31</v>
      </c>
      <c r="D28" s="25"/>
      <c r="E28" s="15">
        <v>96490337.682165742</v>
      </c>
      <c r="F28" s="15"/>
      <c r="G28" s="15">
        <v>75301378.634805679</v>
      </c>
      <c r="H28" s="15">
        <v>8472848.6208976507</v>
      </c>
      <c r="I28" s="15">
        <v>7798132.9000733607</v>
      </c>
      <c r="J28" s="15">
        <v>2757446.8261432834</v>
      </c>
      <c r="K28" s="15">
        <v>1018808.1219192807</v>
      </c>
      <c r="L28" s="15">
        <v>6383.2062275456265</v>
      </c>
      <c r="M28" s="15">
        <v>-180891.41699371161</v>
      </c>
      <c r="N28" s="15">
        <v>1316230.7890927158</v>
      </c>
      <c r="P28" s="17"/>
    </row>
    <row r="29" spans="1:16" ht="13.5" thickBot="1" x14ac:dyDescent="0.35">
      <c r="A29" s="14">
        <v>15</v>
      </c>
      <c r="B29" s="6"/>
      <c r="C29" s="26" t="s">
        <v>32</v>
      </c>
      <c r="D29" s="27"/>
      <c r="E29" s="28">
        <v>4.5655513963009535E-2</v>
      </c>
      <c r="F29" s="29"/>
      <c r="G29" s="28">
        <v>5.4863926384248515E-2</v>
      </c>
      <c r="H29" s="28">
        <v>1.5026724090807615E-2</v>
      </c>
      <c r="I29" s="28">
        <v>0.10005776278565964</v>
      </c>
      <c r="J29" s="28">
        <v>7.1072004704927819E-2</v>
      </c>
      <c r="K29" s="28">
        <v>0.18061446841383857</v>
      </c>
      <c r="L29" s="28">
        <v>2.0379543858765854E-4</v>
      </c>
      <c r="M29" s="28">
        <v>-1.3354852970450727E-2</v>
      </c>
      <c r="N29" s="28">
        <v>0.13379165810095359</v>
      </c>
      <c r="P29" s="17"/>
    </row>
    <row r="30" spans="1:16" ht="13.5" thickTop="1" x14ac:dyDescent="0.3">
      <c r="A30" s="14"/>
      <c r="B30" s="6"/>
      <c r="C30" s="30"/>
      <c r="D30" s="31"/>
      <c r="E30" s="32"/>
      <c r="F30" s="30"/>
      <c r="G30" s="32"/>
      <c r="H30" s="33"/>
      <c r="I30" s="33"/>
      <c r="J30" s="33"/>
      <c r="K30" s="33"/>
      <c r="L30" s="33"/>
      <c r="M30" s="33"/>
      <c r="N30" s="33"/>
      <c r="P30" s="17"/>
    </row>
    <row r="31" spans="1:16" ht="13" x14ac:dyDescent="0.3">
      <c r="A31" s="14"/>
      <c r="B31" s="6"/>
      <c r="C31" s="34" t="s">
        <v>33</v>
      </c>
      <c r="D31" s="31"/>
      <c r="E31" s="32"/>
      <c r="F31" s="30"/>
      <c r="G31" s="35"/>
      <c r="H31" s="33"/>
      <c r="I31" s="33"/>
      <c r="J31" s="33"/>
      <c r="K31" s="33"/>
      <c r="L31" s="33"/>
      <c r="M31" s="33"/>
      <c r="N31" s="33"/>
      <c r="P31" s="17"/>
    </row>
    <row r="32" spans="1:16" ht="13" x14ac:dyDescent="0.3">
      <c r="A32" s="24">
        <v>16</v>
      </c>
      <c r="B32" s="6"/>
      <c r="C32" s="15" t="s">
        <v>34</v>
      </c>
      <c r="D32" s="25"/>
      <c r="E32" s="36">
        <v>7.4800000000000005E-2</v>
      </c>
      <c r="F32" s="36"/>
      <c r="G32" s="36">
        <v>7.4800000000000005E-2</v>
      </c>
      <c r="H32" s="36">
        <v>7.4800000000000005E-2</v>
      </c>
      <c r="I32" s="36">
        <v>7.4800000000000005E-2</v>
      </c>
      <c r="J32" s="36">
        <v>7.4800000000000005E-2</v>
      </c>
      <c r="K32" s="36">
        <v>7.4800000000000005E-2</v>
      </c>
      <c r="L32" s="36">
        <v>7.4800000000000005E-2</v>
      </c>
      <c r="M32" s="36">
        <v>7.4800000000000005E-2</v>
      </c>
      <c r="N32" s="36">
        <v>7.4800000000000005E-2</v>
      </c>
      <c r="P32" s="17"/>
    </row>
    <row r="33" spans="1:16" ht="13" x14ac:dyDescent="0.3">
      <c r="A33" s="14">
        <v>17</v>
      </c>
      <c r="B33" s="6"/>
      <c r="C33" s="15" t="s">
        <v>35</v>
      </c>
      <c r="D33" s="25"/>
      <c r="E33" s="15">
        <v>158085554.88990128</v>
      </c>
      <c r="F33" s="15"/>
      <c r="G33" s="15">
        <v>102663872.11216027</v>
      </c>
      <c r="H33" s="15">
        <v>42176130.540045224</v>
      </c>
      <c r="I33" s="15">
        <v>5829636.0490791071</v>
      </c>
      <c r="J33" s="15">
        <v>2902085.335173002</v>
      </c>
      <c r="K33" s="15">
        <v>421931.02351551852</v>
      </c>
      <c r="L33" s="15">
        <v>2342858.2559517953</v>
      </c>
      <c r="M33" s="15">
        <v>1013165.6275863117</v>
      </c>
      <c r="N33" s="15">
        <v>735875.94639006443</v>
      </c>
      <c r="P33" s="17"/>
    </row>
    <row r="34" spans="1:16" ht="13" x14ac:dyDescent="0.3">
      <c r="A34" s="14">
        <v>18</v>
      </c>
      <c r="B34" s="6"/>
      <c r="C34" s="15" t="s">
        <v>36</v>
      </c>
      <c r="D34" s="25"/>
      <c r="E34" s="17">
        <v>-61595217.207735538</v>
      </c>
      <c r="F34" s="17"/>
      <c r="G34" s="17">
        <v>-27362493.477354586</v>
      </c>
      <c r="H34" s="17">
        <v>-33703281.919147573</v>
      </c>
      <c r="I34" s="17">
        <v>1968496.8509942535</v>
      </c>
      <c r="J34" s="17">
        <v>-144638.50902971858</v>
      </c>
      <c r="K34" s="17">
        <v>596877.09840376221</v>
      </c>
      <c r="L34" s="17">
        <v>-2336475.0497242496</v>
      </c>
      <c r="M34" s="17">
        <v>-1194057.0445800233</v>
      </c>
      <c r="N34" s="17">
        <v>580354.8427026514</v>
      </c>
      <c r="P34" s="17"/>
    </row>
    <row r="35" spans="1:16" ht="13" x14ac:dyDescent="0.3">
      <c r="A35" s="14">
        <v>19</v>
      </c>
      <c r="B35" s="6"/>
      <c r="C35" s="15" t="s">
        <v>37</v>
      </c>
      <c r="D35" s="25"/>
      <c r="E35" s="37">
        <v>0.62044999999999995</v>
      </c>
      <c r="F35" s="15"/>
      <c r="G35" s="38"/>
      <c r="H35" s="38"/>
      <c r="I35" s="38"/>
      <c r="J35" s="38"/>
      <c r="K35" s="38"/>
      <c r="L35" s="38"/>
      <c r="M35" s="38"/>
      <c r="N35" s="38"/>
      <c r="P35" s="17"/>
    </row>
    <row r="36" spans="1:16" ht="13" x14ac:dyDescent="0.3">
      <c r="A36" s="14">
        <v>20</v>
      </c>
      <c r="B36" s="6"/>
      <c r="C36" s="39" t="s">
        <v>38</v>
      </c>
      <c r="D36" s="40"/>
      <c r="E36" s="39">
        <v>-81680761.625821471</v>
      </c>
      <c r="F36" s="39"/>
      <c r="G36" s="39">
        <v>-40675362.395775259</v>
      </c>
      <c r="H36" s="39">
        <v>-38788592.707996398</v>
      </c>
      <c r="I36" s="39">
        <v>1220158.5790569521</v>
      </c>
      <c r="J36" s="39">
        <v>-507882.98172942083</v>
      </c>
      <c r="K36" s="39">
        <v>538314.86763842986</v>
      </c>
      <c r="L36" s="39">
        <v>-2614153.0083537716</v>
      </c>
      <c r="M36" s="39">
        <v>-1311543.5440034596</v>
      </c>
      <c r="N36" s="39">
        <v>458299.56534145121</v>
      </c>
      <c r="O36" s="30"/>
      <c r="P36" s="17"/>
    </row>
    <row r="37" spans="1:16" ht="13" x14ac:dyDescent="0.3">
      <c r="A37" s="14"/>
      <c r="B37" s="6"/>
      <c r="C37" s="15"/>
      <c r="D37" s="25"/>
      <c r="E37" s="41"/>
      <c r="F37" s="15"/>
      <c r="G37" s="42"/>
      <c r="H37" s="42"/>
      <c r="I37" s="42"/>
      <c r="J37" s="42"/>
      <c r="K37" s="42"/>
      <c r="L37" s="42"/>
      <c r="M37" s="42"/>
      <c r="N37" s="42"/>
      <c r="P37" s="17"/>
    </row>
    <row r="38" spans="1:16" ht="13" x14ac:dyDescent="0.3">
      <c r="A38" s="14">
        <v>21</v>
      </c>
      <c r="B38" s="6"/>
      <c r="C38" s="15" t="s">
        <v>39</v>
      </c>
      <c r="D38" s="25"/>
      <c r="E38" s="16">
        <v>537478801.76214731</v>
      </c>
      <c r="F38" s="16"/>
      <c r="G38" s="16">
        <v>360871754.42075109</v>
      </c>
      <c r="H38" s="16">
        <v>132695880.39657873</v>
      </c>
      <c r="I38" s="16">
        <v>18265024.143759623</v>
      </c>
      <c r="J38" s="16">
        <v>8880225.5228545181</v>
      </c>
      <c r="K38" s="16">
        <v>1450864.4555751816</v>
      </c>
      <c r="L38" s="16">
        <v>7219352.7187072765</v>
      </c>
      <c r="M38" s="16">
        <v>3030759.0567841195</v>
      </c>
      <c r="N38" s="16">
        <v>5064941.0471368767</v>
      </c>
      <c r="O38" s="16"/>
      <c r="P38" s="17"/>
    </row>
    <row r="39" spans="1:16" ht="13" x14ac:dyDescent="0.3">
      <c r="A39" s="14">
        <v>22</v>
      </c>
      <c r="B39" s="6"/>
      <c r="C39" s="15" t="s">
        <v>40</v>
      </c>
      <c r="D39" s="25"/>
      <c r="E39" s="17">
        <v>5039913.28</v>
      </c>
      <c r="F39" s="17"/>
      <c r="G39" s="17">
        <v>4714866.2914596405</v>
      </c>
      <c r="H39" s="17">
        <v>243618.28540779173</v>
      </c>
      <c r="I39" s="17">
        <v>-14275.003398166793</v>
      </c>
      <c r="J39" s="17">
        <v>-117055.40335754609</v>
      </c>
      <c r="K39" s="17">
        <v>-100.81259004905286</v>
      </c>
      <c r="L39" s="17">
        <v>0</v>
      </c>
      <c r="M39" s="17">
        <v>0</v>
      </c>
      <c r="N39" s="17">
        <v>212859.92247832956</v>
      </c>
      <c r="O39" s="17"/>
      <c r="P39" s="17"/>
    </row>
    <row r="40" spans="1:16" ht="13" x14ac:dyDescent="0.3">
      <c r="A40" s="14">
        <v>23</v>
      </c>
      <c r="B40" s="6"/>
      <c r="C40" s="15" t="s">
        <v>41</v>
      </c>
      <c r="D40" s="25"/>
      <c r="E40" s="17">
        <v>532438888.4821474</v>
      </c>
      <c r="F40" s="17"/>
      <c r="G40" s="17">
        <v>356156888.12929147</v>
      </c>
      <c r="H40" s="17">
        <v>132452262.11117093</v>
      </c>
      <c r="I40" s="17">
        <v>18279299.147157788</v>
      </c>
      <c r="J40" s="17">
        <v>8997280.9262120649</v>
      </c>
      <c r="K40" s="17">
        <v>1450965.2681652308</v>
      </c>
      <c r="L40" s="17">
        <v>7219352.7187072765</v>
      </c>
      <c r="M40" s="17">
        <v>3030759.0567841195</v>
      </c>
      <c r="N40" s="17">
        <v>4852081.1246585473</v>
      </c>
      <c r="P40" s="17"/>
    </row>
    <row r="41" spans="1:16" ht="13" x14ac:dyDescent="0.3">
      <c r="A41" s="14">
        <v>24</v>
      </c>
      <c r="B41" s="6"/>
      <c r="C41" s="15" t="s">
        <v>42</v>
      </c>
      <c r="D41" s="25"/>
      <c r="E41" s="36">
        <v>0.19528921868950211</v>
      </c>
      <c r="F41" s="36"/>
      <c r="G41" s="36">
        <v>0.12893104374718067</v>
      </c>
      <c r="H41" s="36">
        <v>0.41412634114334357</v>
      </c>
      <c r="I41" s="36">
        <v>-6.2573974937599974E-2</v>
      </c>
      <c r="J41" s="36">
        <v>5.9825559486170743E-2</v>
      </c>
      <c r="K41" s="36">
        <v>-0.27060787364719396</v>
      </c>
      <c r="L41" s="36">
        <v>0.56765247389306017</v>
      </c>
      <c r="M41" s="36">
        <v>0.76287326065489514</v>
      </c>
      <c r="N41" s="36">
        <v>0</v>
      </c>
      <c r="P41" s="17"/>
    </row>
    <row r="42" spans="1:16" ht="13" x14ac:dyDescent="0.3">
      <c r="A42" s="14"/>
      <c r="B42" s="6"/>
      <c r="C42" s="15"/>
      <c r="D42" s="25"/>
      <c r="E42" s="15"/>
      <c r="F42" s="15"/>
      <c r="G42" s="15"/>
      <c r="H42" s="15"/>
      <c r="I42" s="15"/>
      <c r="J42" s="15"/>
      <c r="K42" s="15"/>
      <c r="L42" s="15"/>
      <c r="M42" s="15"/>
      <c r="N42" s="15"/>
      <c r="P42" s="17"/>
    </row>
    <row r="43" spans="1:16" ht="13" x14ac:dyDescent="0.3">
      <c r="A43" s="14"/>
      <c r="C43" s="6" t="s">
        <v>43</v>
      </c>
      <c r="E43" s="41"/>
      <c r="F43" s="15"/>
      <c r="G43" s="41"/>
      <c r="H43" s="41"/>
      <c r="I43" s="41"/>
      <c r="J43" s="41"/>
      <c r="K43" s="41"/>
      <c r="L43" s="41"/>
      <c r="M43" s="41"/>
      <c r="N43" s="41"/>
      <c r="P43" s="17"/>
    </row>
    <row r="44" spans="1:16" ht="13" x14ac:dyDescent="0.3">
      <c r="A44" s="14">
        <v>25</v>
      </c>
      <c r="B44" s="13"/>
      <c r="C44" s="15" t="s">
        <v>26</v>
      </c>
      <c r="E44" s="15">
        <v>159002984.30794662</v>
      </c>
      <c r="F44" s="15"/>
      <c r="G44" s="15">
        <v>113009935.44489469</v>
      </c>
      <c r="H44" s="15">
        <v>34373536.875654377</v>
      </c>
      <c r="I44" s="15">
        <v>4618236.2908671144</v>
      </c>
      <c r="J44" s="15">
        <v>2147243.853551155</v>
      </c>
      <c r="K44" s="15">
        <v>410751.40423313802</v>
      </c>
      <c r="L44" s="15">
        <v>1955003.3095286291</v>
      </c>
      <c r="M44" s="15">
        <v>771158.58983516553</v>
      </c>
      <c r="N44" s="15">
        <v>1717118.5393823443</v>
      </c>
      <c r="P44" s="17"/>
    </row>
    <row r="45" spans="1:16" ht="13" x14ac:dyDescent="0.3">
      <c r="A45" s="14">
        <v>26</v>
      </c>
      <c r="B45" s="13"/>
      <c r="C45" s="15" t="s">
        <v>27</v>
      </c>
      <c r="E45" s="17">
        <v>174350702.88727126</v>
      </c>
      <c r="F45" s="17"/>
      <c r="G45" s="17">
        <v>113896763.6555934</v>
      </c>
      <c r="H45" s="17">
        <v>45494228.721147344</v>
      </c>
      <c r="I45" s="17">
        <v>6005969.0951832412</v>
      </c>
      <c r="J45" s="17">
        <v>2992904.8389592911</v>
      </c>
      <c r="K45" s="17">
        <v>455619.06309371209</v>
      </c>
      <c r="L45" s="17">
        <v>2344538.2481134986</v>
      </c>
      <c r="M45" s="17">
        <v>1012119.4942558941</v>
      </c>
      <c r="N45" s="17">
        <v>2148559.7709249076</v>
      </c>
      <c r="P45" s="17"/>
    </row>
    <row r="46" spans="1:16" ht="13" x14ac:dyDescent="0.3">
      <c r="A46" s="14">
        <v>27</v>
      </c>
      <c r="B46" s="13"/>
      <c r="C46" s="15" t="s">
        <v>28</v>
      </c>
      <c r="E46" s="17">
        <v>27764130.792126562</v>
      </c>
      <c r="F46" s="17"/>
      <c r="G46" s="17">
        <v>19432759.839875821</v>
      </c>
      <c r="H46" s="17">
        <v>5776226.4786888463</v>
      </c>
      <c r="I46" s="17">
        <v>1137249.5392523322</v>
      </c>
      <c r="J46" s="17">
        <v>502496.86887325335</v>
      </c>
      <c r="K46" s="17">
        <v>113785.76671518276</v>
      </c>
      <c r="L46" s="17">
        <v>306107.54246227787</v>
      </c>
      <c r="M46" s="17">
        <v>117188.66399742171</v>
      </c>
      <c r="N46" s="17">
        <v>378316.09226142813</v>
      </c>
      <c r="P46" s="17"/>
    </row>
    <row r="47" spans="1:16" ht="13" x14ac:dyDescent="0.3">
      <c r="A47" s="14">
        <v>28</v>
      </c>
      <c r="B47" s="13"/>
      <c r="C47" s="15" t="s">
        <v>29</v>
      </c>
      <c r="E47" s="17">
        <v>18275428.884901688</v>
      </c>
      <c r="F47" s="17"/>
      <c r="G47" s="17">
        <v>11868423.368226932</v>
      </c>
      <c r="H47" s="17">
        <v>4875757.7810429381</v>
      </c>
      <c r="I47" s="17">
        <v>673933.16937783244</v>
      </c>
      <c r="J47" s="17">
        <v>335494.62629781588</v>
      </c>
      <c r="K47" s="17">
        <v>48777.198017630064</v>
      </c>
      <c r="L47" s="17">
        <v>270845.36265107547</v>
      </c>
      <c r="M47" s="17">
        <v>117126.68110932667</v>
      </c>
      <c r="N47" s="17">
        <v>85070.698178132239</v>
      </c>
      <c r="P47" s="17"/>
    </row>
    <row r="48" spans="1:16" ht="13.5" thickBot="1" x14ac:dyDescent="0.35">
      <c r="A48" s="14">
        <v>29</v>
      </c>
      <c r="C48" s="19" t="s">
        <v>44</v>
      </c>
      <c r="D48" s="23"/>
      <c r="E48" s="23">
        <v>379393246.87224609</v>
      </c>
      <c r="F48" s="23"/>
      <c r="G48" s="23">
        <v>258207882.30859083</v>
      </c>
      <c r="H48" s="23">
        <v>90519749.856533512</v>
      </c>
      <c r="I48" s="23">
        <v>12435388.094680518</v>
      </c>
      <c r="J48" s="23">
        <v>5978140.1876815157</v>
      </c>
      <c r="K48" s="23">
        <v>1028933.432059663</v>
      </c>
      <c r="L48" s="23">
        <v>4876494.4627554808</v>
      </c>
      <c r="M48" s="23">
        <v>2017593.429197808</v>
      </c>
      <c r="N48" s="23">
        <v>4329065.1007468123</v>
      </c>
      <c r="P48" s="17"/>
    </row>
    <row r="49" spans="1:16" s="44" customFormat="1" ht="13.5" thickTop="1" x14ac:dyDescent="0.3">
      <c r="A49" s="14"/>
      <c r="B49" s="6"/>
      <c r="C49" s="15"/>
      <c r="D49" s="25"/>
      <c r="E49" s="15"/>
      <c r="F49" s="15"/>
      <c r="G49" s="43"/>
      <c r="H49" s="43"/>
      <c r="I49" s="43"/>
      <c r="J49" s="43"/>
      <c r="K49" s="43"/>
      <c r="L49" s="43"/>
      <c r="M49" s="43"/>
      <c r="N49" s="43"/>
      <c r="P49" s="32"/>
    </row>
    <row r="50" spans="1:16" s="44" customFormat="1" ht="13" x14ac:dyDescent="0.3">
      <c r="A50" s="45">
        <v>30</v>
      </c>
      <c r="C50" s="46" t="s">
        <v>45</v>
      </c>
      <c r="D50" s="47"/>
      <c r="E50" s="47">
        <v>548642429.29482996</v>
      </c>
      <c r="F50" s="47"/>
      <c r="G50" s="47">
        <v>380515601.41868043</v>
      </c>
      <c r="H50" s="47">
        <v>122624590.27000001</v>
      </c>
      <c r="I50" s="47">
        <v>21509082.435211934</v>
      </c>
      <c r="J50" s="47">
        <v>9364529.4299999997</v>
      </c>
      <c r="K50" s="47">
        <v>1989267.87</v>
      </c>
      <c r="L50" s="47">
        <v>6028944.4800000004</v>
      </c>
      <c r="M50" s="47">
        <v>1757818.4509374714</v>
      </c>
      <c r="N50" s="47">
        <v>4852594.9399999985</v>
      </c>
      <c r="P50" s="32"/>
    </row>
    <row r="51" spans="1:16" s="44" customFormat="1" ht="13" x14ac:dyDescent="0.3">
      <c r="A51" s="45">
        <v>31</v>
      </c>
      <c r="C51" s="48" t="s">
        <v>46</v>
      </c>
      <c r="D51" s="49"/>
      <c r="E51" s="17">
        <v>5039913.28</v>
      </c>
      <c r="F51" s="50"/>
      <c r="G51" s="50">
        <v>4714866.2914596405</v>
      </c>
      <c r="H51" s="50">
        <v>243618.28540779173</v>
      </c>
      <c r="I51" s="50">
        <v>-14275.003398166793</v>
      </c>
      <c r="J51" s="50">
        <v>-117055.40335754609</v>
      </c>
      <c r="K51" s="50">
        <v>-100.81259004905286</v>
      </c>
      <c r="L51" s="50">
        <v>0</v>
      </c>
      <c r="M51" s="50">
        <v>0</v>
      </c>
      <c r="N51" s="50">
        <v>212859.92247832956</v>
      </c>
      <c r="P51" s="32"/>
    </row>
    <row r="52" spans="1:16" s="44" customFormat="1" ht="13.5" thickBot="1" x14ac:dyDescent="0.35">
      <c r="A52" s="45">
        <v>32</v>
      </c>
      <c r="C52" s="51" t="s">
        <v>47</v>
      </c>
      <c r="D52" s="23"/>
      <c r="E52" s="23">
        <v>553682342.57483006</v>
      </c>
      <c r="F52" s="23"/>
      <c r="G52" s="23">
        <v>385230467.71014005</v>
      </c>
      <c r="H52" s="23">
        <v>122868208.55540781</v>
      </c>
      <c r="I52" s="23">
        <v>21494807.431813769</v>
      </c>
      <c r="J52" s="23">
        <v>9247474.0266424529</v>
      </c>
      <c r="K52" s="23">
        <v>1989167.057409951</v>
      </c>
      <c r="L52" s="23">
        <v>6028944.4800000004</v>
      </c>
      <c r="M52" s="23">
        <v>1757818.4509374714</v>
      </c>
      <c r="N52" s="23">
        <v>5065454.8624783279</v>
      </c>
      <c r="P52" s="32"/>
    </row>
    <row r="53" spans="1:16" s="44" customFormat="1" ht="13.5" thickTop="1" x14ac:dyDescent="0.3">
      <c r="A53" s="45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P53" s="32"/>
    </row>
    <row r="54" spans="1:16" s="44" customFormat="1" ht="13" x14ac:dyDescent="0.3">
      <c r="A54" s="45">
        <v>33</v>
      </c>
      <c r="C54" s="52" t="s">
        <v>48</v>
      </c>
      <c r="D54" s="53"/>
      <c r="E54" s="53">
        <v>97884302.438503876</v>
      </c>
      <c r="F54" s="53"/>
      <c r="G54" s="53">
        <v>65034075.685164213</v>
      </c>
      <c r="H54" s="53">
        <v>28960920.866825476</v>
      </c>
      <c r="I54" s="53">
        <v>2009624.7089971937</v>
      </c>
      <c r="J54" s="53">
        <v>875131.48551735561</v>
      </c>
      <c r="K54" s="53">
        <v>-12.265803660498932</v>
      </c>
      <c r="L54" s="53">
        <v>1423744.7696464956</v>
      </c>
      <c r="M54" s="53">
        <v>38602.93815681152</v>
      </c>
      <c r="N54" s="53">
        <v>-457785.75</v>
      </c>
      <c r="P54" s="32"/>
    </row>
    <row r="55" spans="1:16" s="44" customFormat="1" ht="13" x14ac:dyDescent="0.3">
      <c r="A55" s="45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P55" s="32"/>
    </row>
    <row r="56" spans="1:16" s="44" customFormat="1" ht="13.5" thickBot="1" x14ac:dyDescent="0.35">
      <c r="A56" s="45">
        <v>34</v>
      </c>
      <c r="C56" s="54" t="s">
        <v>49</v>
      </c>
      <c r="D56" s="55"/>
      <c r="E56" s="55">
        <v>553682342.57482982</v>
      </c>
      <c r="F56" s="55"/>
      <c r="G56" s="55">
        <v>385230467.71014005</v>
      </c>
      <c r="H56" s="55">
        <v>122868208.55540781</v>
      </c>
      <c r="I56" s="55">
        <v>21494807.431813769</v>
      </c>
      <c r="J56" s="55">
        <v>9247474.0266424529</v>
      </c>
      <c r="K56" s="55">
        <v>1989167.057409951</v>
      </c>
      <c r="L56" s="55">
        <v>6028944.4800000004</v>
      </c>
      <c r="M56" s="55">
        <v>1757818.4509374714</v>
      </c>
      <c r="N56" s="55">
        <v>5065454.8624783279</v>
      </c>
      <c r="P56" s="32"/>
    </row>
    <row r="57" spans="1:16" s="44" customFormat="1" ht="13.5" thickTop="1" x14ac:dyDescent="0.3">
      <c r="A57" s="45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P57" s="32"/>
    </row>
    <row r="58" spans="1:16" s="44" customFormat="1" ht="13" x14ac:dyDescent="0.3">
      <c r="A58" s="45">
        <v>35</v>
      </c>
      <c r="C58" s="15" t="s">
        <v>50</v>
      </c>
      <c r="D58" s="25"/>
      <c r="E58" s="56">
        <v>0.83661760213681635</v>
      </c>
      <c r="F58" s="56"/>
      <c r="G58" s="56">
        <v>0.88579369443218703</v>
      </c>
      <c r="H58" s="56">
        <v>0.70715039449126182</v>
      </c>
      <c r="I58" s="56">
        <v>1.0667508403486394</v>
      </c>
      <c r="J58" s="56">
        <v>0.94355150340479088</v>
      </c>
      <c r="K58" s="56">
        <v>1.3710046542458854</v>
      </c>
      <c r="L58" s="56">
        <v>0.63789648321520553</v>
      </c>
      <c r="M58" s="56">
        <v>0.56725575361470226</v>
      </c>
      <c r="N58" s="56">
        <v>1.0944542256336869</v>
      </c>
      <c r="P58" s="32"/>
    </row>
    <row r="59" spans="1:16" s="44" customFormat="1" ht="13" x14ac:dyDescent="0.3">
      <c r="A59" s="45">
        <v>36</v>
      </c>
      <c r="C59" s="57" t="s">
        <v>51</v>
      </c>
      <c r="D59" s="58"/>
      <c r="E59" s="59">
        <v>1</v>
      </c>
      <c r="F59" s="59"/>
      <c r="G59" s="59">
        <v>1.0587796529379365</v>
      </c>
      <c r="H59" s="59">
        <v>0.84524924252743361</v>
      </c>
      <c r="I59" s="59">
        <v>1.2750757784966951</v>
      </c>
      <c r="J59" s="59">
        <v>1.1278169392980177</v>
      </c>
      <c r="K59" s="59">
        <v>1.6387470819932353</v>
      </c>
      <c r="L59" s="59">
        <v>0.76247078902708421</v>
      </c>
      <c r="M59" s="59">
        <v>0.67803468653524224</v>
      </c>
      <c r="N59" s="59">
        <v>1.3081893362491137</v>
      </c>
      <c r="P59" s="32"/>
    </row>
    <row r="60" spans="1:16" s="44" customFormat="1" ht="13.5" thickBot="1" x14ac:dyDescent="0.35">
      <c r="A60" s="45">
        <v>37</v>
      </c>
      <c r="C60" s="26" t="s">
        <v>52</v>
      </c>
      <c r="D60" s="27"/>
      <c r="E60" s="60">
        <v>1.0304326771826808</v>
      </c>
      <c r="F60" s="26"/>
      <c r="G60" s="61">
        <v>1.0683932112539862</v>
      </c>
      <c r="H60" s="61">
        <v>0.92580215932497789</v>
      </c>
      <c r="I60" s="61">
        <v>1.1766907616125062</v>
      </c>
      <c r="J60" s="61">
        <v>1.0408177211315053</v>
      </c>
      <c r="K60" s="61">
        <v>1.3709962006984922</v>
      </c>
      <c r="L60" s="61">
        <v>0.8351087299526716</v>
      </c>
      <c r="M60" s="61">
        <v>0.57999280642343731</v>
      </c>
      <c r="N60" s="61">
        <v>1.0001058958678246</v>
      </c>
      <c r="P60" s="32"/>
    </row>
    <row r="61" spans="1:16" s="44" customFormat="1" ht="13.5" thickTop="1" x14ac:dyDescent="0.3">
      <c r="A61" s="45">
        <v>36</v>
      </c>
      <c r="C61" s="57" t="s">
        <v>51</v>
      </c>
      <c r="D61" s="58"/>
      <c r="E61" s="59">
        <v>1</v>
      </c>
      <c r="F61" s="59"/>
      <c r="G61" s="59">
        <v>1.0368394121342248</v>
      </c>
      <c r="H61" s="59">
        <v>0.89845962751901987</v>
      </c>
      <c r="I61" s="59">
        <v>1.1419385154105473</v>
      </c>
      <c r="J61" s="59">
        <v>1.0100783332854102</v>
      </c>
      <c r="K61" s="59">
        <v>1.330505360570426</v>
      </c>
      <c r="L61" s="59">
        <v>0.81044472719552441</v>
      </c>
      <c r="M61" s="59">
        <v>0.56286336726937181</v>
      </c>
      <c r="N61" s="59">
        <v>0.97056888626846238</v>
      </c>
      <c r="P61" s="32"/>
    </row>
    <row r="62" spans="1:16" s="44" customFormat="1" ht="13" x14ac:dyDescent="0.3">
      <c r="A62" s="14"/>
      <c r="C62" s="48"/>
      <c r="D62" s="49"/>
      <c r="E62" s="50"/>
      <c r="F62" s="49"/>
      <c r="G62" s="62"/>
      <c r="H62" s="62"/>
      <c r="I62" s="62"/>
      <c r="J62" s="62"/>
      <c r="K62" s="62"/>
      <c r="L62" s="62"/>
      <c r="M62" s="50"/>
      <c r="N62" s="63"/>
    </row>
    <row r="63" spans="1:16" s="65" customFormat="1" ht="15.5" x14ac:dyDescent="0.25">
      <c r="A63" s="64" t="s">
        <v>0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</row>
    <row r="64" spans="1:16" s="65" customFormat="1" ht="15.5" x14ac:dyDescent="0.25">
      <c r="A64" s="64" t="s">
        <v>67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</row>
    <row r="65" spans="1:14" ht="15" customHeight="1" x14ac:dyDescent="0.25">
      <c r="A65" s="66" t="s">
        <v>97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</row>
    <row r="66" spans="1:14" ht="18" x14ac:dyDescent="0.25">
      <c r="A66" s="67"/>
    </row>
    <row r="67" spans="1:14" ht="39" x14ac:dyDescent="0.25">
      <c r="B67" s="68"/>
      <c r="C67" s="68"/>
      <c r="D67" s="68"/>
      <c r="E67" s="68" t="s">
        <v>54</v>
      </c>
      <c r="F67" s="68"/>
      <c r="G67" s="69" t="s">
        <v>68</v>
      </c>
      <c r="H67" s="69" t="s">
        <v>69</v>
      </c>
      <c r="I67" s="69" t="s">
        <v>70</v>
      </c>
      <c r="J67" s="69" t="s">
        <v>71</v>
      </c>
      <c r="K67" s="68" t="s">
        <v>72</v>
      </c>
      <c r="L67" s="68" t="s">
        <v>73</v>
      </c>
      <c r="M67" s="69" t="s">
        <v>74</v>
      </c>
      <c r="N67" s="69" t="s">
        <v>75</v>
      </c>
    </row>
    <row r="68" spans="1:14" ht="20.25" customHeight="1" x14ac:dyDescent="0.25"/>
    <row r="69" spans="1:14" ht="13" x14ac:dyDescent="0.3">
      <c r="B69" s="70" t="s">
        <v>76</v>
      </c>
      <c r="C69" s="71"/>
      <c r="E69" s="72"/>
      <c r="F69" s="72"/>
      <c r="G69" s="72"/>
      <c r="H69" s="72"/>
      <c r="I69" s="72"/>
      <c r="J69" s="72"/>
      <c r="K69" s="72"/>
      <c r="L69" s="72"/>
      <c r="M69" s="72"/>
      <c r="N69" s="72"/>
    </row>
    <row r="70" spans="1:14" x14ac:dyDescent="0.25">
      <c r="B70" s="4" t="s">
        <v>77</v>
      </c>
      <c r="C70" s="71" t="s">
        <v>78</v>
      </c>
      <c r="E70" s="72">
        <v>2289182.2274114005</v>
      </c>
      <c r="F70" s="72"/>
      <c r="G70" s="72">
        <v>1634058.4446807622</v>
      </c>
      <c r="H70" s="72">
        <v>582425.48120500229</v>
      </c>
      <c r="I70" s="72">
        <v>69675.594564678438</v>
      </c>
      <c r="J70" s="72">
        <v>1567.8542328607343</v>
      </c>
      <c r="K70" s="72">
        <v>1454.852728096869</v>
      </c>
      <c r="L70" s="72">
        <v>0</v>
      </c>
      <c r="M70" s="72">
        <v>0</v>
      </c>
      <c r="N70" s="72">
        <v>0</v>
      </c>
    </row>
    <row r="71" spans="1:14" x14ac:dyDescent="0.25">
      <c r="B71" s="4" t="s">
        <v>77</v>
      </c>
      <c r="C71" s="71" t="s">
        <v>79</v>
      </c>
      <c r="E71" s="72">
        <v>466428.94296995847</v>
      </c>
      <c r="F71" s="72"/>
      <c r="G71" s="72">
        <v>303651.60973925574</v>
      </c>
      <c r="H71" s="72">
        <v>116482.10018005877</v>
      </c>
      <c r="I71" s="72">
        <v>31838.50908422031</v>
      </c>
      <c r="J71" s="72">
        <v>4629.1386825203172</v>
      </c>
      <c r="K71" s="72">
        <v>4393.1024367587688</v>
      </c>
      <c r="L71" s="72">
        <v>7015.377117744134</v>
      </c>
      <c r="M71" s="72">
        <v>-1580.8942705995451</v>
      </c>
      <c r="N71" s="72">
        <v>0</v>
      </c>
    </row>
    <row r="72" spans="1:14" x14ac:dyDescent="0.25">
      <c r="B72" s="4" t="s">
        <v>77</v>
      </c>
      <c r="C72" s="71" t="s">
        <v>80</v>
      </c>
      <c r="E72" s="72">
        <v>0</v>
      </c>
      <c r="F72" s="72"/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</row>
    <row r="73" spans="1:14" x14ac:dyDescent="0.25">
      <c r="B73" s="4" t="s">
        <v>77</v>
      </c>
      <c r="C73" s="71" t="s">
        <v>81</v>
      </c>
      <c r="E73" s="72">
        <v>0</v>
      </c>
      <c r="F73" s="72"/>
      <c r="G73" s="72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</row>
    <row r="74" spans="1:14" x14ac:dyDescent="0.25">
      <c r="B74" s="4" t="s">
        <v>77</v>
      </c>
      <c r="C74" s="71" t="s">
        <v>82</v>
      </c>
      <c r="E74" s="72"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</row>
    <row r="75" spans="1:14" hidden="1" x14ac:dyDescent="0.25">
      <c r="B75" s="4" t="s">
        <v>83</v>
      </c>
      <c r="C75" s="71" t="s">
        <v>83</v>
      </c>
      <c r="E75" s="72">
        <v>0</v>
      </c>
      <c r="F75" s="72"/>
      <c r="G75" s="72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</row>
    <row r="76" spans="1:14" x14ac:dyDescent="0.25">
      <c r="B76" s="4" t="s">
        <v>77</v>
      </c>
      <c r="C76" s="73" t="s">
        <v>84</v>
      </c>
      <c r="D76" s="73"/>
      <c r="E76" s="73">
        <v>2755611.1703813588</v>
      </c>
      <c r="F76" s="73"/>
      <c r="G76" s="73">
        <v>1937710.0544200181</v>
      </c>
      <c r="H76" s="73">
        <v>698907.58138506103</v>
      </c>
      <c r="I76" s="73">
        <v>101514.10364889874</v>
      </c>
      <c r="J76" s="73">
        <v>6196.9929153810517</v>
      </c>
      <c r="K76" s="73">
        <v>5847.955164855638</v>
      </c>
      <c r="L76" s="73">
        <v>7015.377117744134</v>
      </c>
      <c r="M76" s="73">
        <v>-1580.8942705995451</v>
      </c>
      <c r="N76" s="73">
        <v>0</v>
      </c>
    </row>
    <row r="77" spans="1:14" x14ac:dyDescent="0.25">
      <c r="B77" s="4" t="s">
        <v>77</v>
      </c>
      <c r="C77" s="71"/>
      <c r="E77" s="72"/>
      <c r="F77" s="72"/>
      <c r="G77" s="72"/>
      <c r="H77" s="72"/>
      <c r="I77" s="72"/>
      <c r="J77" s="72"/>
      <c r="K77" s="72"/>
      <c r="L77" s="72"/>
      <c r="M77" s="72"/>
      <c r="N77" s="72"/>
    </row>
    <row r="78" spans="1:14" ht="13" x14ac:dyDescent="0.3">
      <c r="B78" s="70" t="s">
        <v>85</v>
      </c>
      <c r="E78" s="72"/>
      <c r="F78" s="72"/>
      <c r="G78" s="72"/>
      <c r="H78" s="72"/>
      <c r="I78" s="72"/>
      <c r="J78" s="72"/>
      <c r="K78" s="72"/>
      <c r="L78" s="72"/>
      <c r="M78" s="72"/>
      <c r="N78" s="72"/>
    </row>
    <row r="79" spans="1:14" x14ac:dyDescent="0.25">
      <c r="B79" s="4" t="s">
        <v>77</v>
      </c>
      <c r="C79" s="71" t="s">
        <v>78</v>
      </c>
      <c r="E79" s="72">
        <v>38657605.671943836</v>
      </c>
      <c r="F79" s="72"/>
      <c r="G79" s="72">
        <v>27234283.195884433</v>
      </c>
      <c r="H79" s="72">
        <v>8755947.6846952792</v>
      </c>
      <c r="I79" s="72">
        <v>1646814.0016248075</v>
      </c>
      <c r="J79" s="72">
        <v>241223.45939292954</v>
      </c>
      <c r="K79" s="72">
        <v>310807.14960242843</v>
      </c>
      <c r="L79" s="72">
        <v>468530.18074395932</v>
      </c>
      <c r="M79" s="72">
        <v>0</v>
      </c>
      <c r="N79" s="72">
        <v>0</v>
      </c>
    </row>
    <row r="80" spans="1:14" x14ac:dyDescent="0.25">
      <c r="B80" s="4" t="s">
        <v>77</v>
      </c>
      <c r="C80" s="71" t="s">
        <v>79</v>
      </c>
      <c r="E80" s="72">
        <v>6016509.3555152463</v>
      </c>
      <c r="F80" s="72"/>
      <c r="G80" s="72">
        <v>3086520.3860521838</v>
      </c>
      <c r="H80" s="72">
        <v>1184201.7097214274</v>
      </c>
      <c r="I80" s="72">
        <v>435717.18956647522</v>
      </c>
      <c r="J80" s="72">
        <v>456030.48960139102</v>
      </c>
      <c r="K80" s="72">
        <v>46575.857694937702</v>
      </c>
      <c r="L80" s="72">
        <v>620662.18374846526</v>
      </c>
      <c r="M80" s="72">
        <v>186801.53913036556</v>
      </c>
      <c r="N80" s="72">
        <v>0</v>
      </c>
    </row>
    <row r="81" spans="2:14" x14ac:dyDescent="0.25">
      <c r="B81" s="4" t="s">
        <v>77</v>
      </c>
      <c r="C81" s="71" t="s">
        <v>80</v>
      </c>
      <c r="E81" s="72">
        <v>0</v>
      </c>
      <c r="F81" s="72"/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</row>
    <row r="82" spans="2:14" x14ac:dyDescent="0.25">
      <c r="B82" s="4" t="s">
        <v>77</v>
      </c>
      <c r="C82" s="71" t="s">
        <v>81</v>
      </c>
      <c r="E82" s="72">
        <v>23544044.439418077</v>
      </c>
      <c r="F82" s="72"/>
      <c r="G82" s="72">
        <v>16806152.07364887</v>
      </c>
      <c r="H82" s="72">
        <v>5990196.5199364014</v>
      </c>
      <c r="I82" s="72">
        <v>716607.56191903329</v>
      </c>
      <c r="J82" s="72">
        <v>16125.247387904403</v>
      </c>
      <c r="K82" s="72">
        <v>14963.036525866539</v>
      </c>
      <c r="L82" s="72">
        <v>0</v>
      </c>
      <c r="M82" s="72">
        <v>0</v>
      </c>
      <c r="N82" s="72">
        <v>0</v>
      </c>
    </row>
    <row r="83" spans="2:14" x14ac:dyDescent="0.25">
      <c r="B83" s="4" t="s">
        <v>77</v>
      </c>
      <c r="C83" s="71" t="s">
        <v>82</v>
      </c>
      <c r="E83" s="72"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</row>
    <row r="84" spans="2:14" hidden="1" x14ac:dyDescent="0.25">
      <c r="B84" s="4" t="s">
        <v>83</v>
      </c>
      <c r="C84" s="71" t="s">
        <v>83</v>
      </c>
      <c r="E84" s="72"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</row>
    <row r="85" spans="2:14" x14ac:dyDescent="0.25">
      <c r="B85" s="4" t="s">
        <v>77</v>
      </c>
      <c r="C85" s="73" t="s">
        <v>84</v>
      </c>
      <c r="D85" s="73"/>
      <c r="E85" s="73">
        <v>68218159.466877162</v>
      </c>
      <c r="F85" s="73"/>
      <c r="G85" s="73">
        <v>47126955.655585483</v>
      </c>
      <c r="H85" s="73">
        <v>15930345.914353108</v>
      </c>
      <c r="I85" s="73">
        <v>2799138.7531103157</v>
      </c>
      <c r="J85" s="73">
        <v>713379.19638222503</v>
      </c>
      <c r="K85" s="73">
        <v>372346.0438232327</v>
      </c>
      <c r="L85" s="73">
        <v>1089192.3644924245</v>
      </c>
      <c r="M85" s="73">
        <v>186801.53913036556</v>
      </c>
      <c r="N85" s="73">
        <v>0</v>
      </c>
    </row>
    <row r="86" spans="2:14" x14ac:dyDescent="0.25">
      <c r="B86" s="4" t="s">
        <v>77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</row>
    <row r="87" spans="2:14" ht="13" x14ac:dyDescent="0.3">
      <c r="B87" s="70" t="s">
        <v>86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</row>
    <row r="88" spans="2:14" x14ac:dyDescent="0.25">
      <c r="B88" s="4" t="s">
        <v>77</v>
      </c>
      <c r="C88" s="71" t="s">
        <v>78</v>
      </c>
      <c r="E88" s="72">
        <v>1713.4372325188917</v>
      </c>
      <c r="F88" s="72"/>
      <c r="G88" s="72">
        <v>1093.1652814195622</v>
      </c>
      <c r="H88" s="72">
        <v>397.28701114319409</v>
      </c>
      <c r="I88" s="72">
        <v>85.776318861110724</v>
      </c>
      <c r="J88" s="72">
        <v>49.265835990345202</v>
      </c>
      <c r="K88" s="72">
        <v>5.0742013142500335</v>
      </c>
      <c r="L88" s="72">
        <v>59.909300979455395</v>
      </c>
      <c r="M88" s="72">
        <v>22.959282810974038</v>
      </c>
      <c r="N88" s="72">
        <v>0</v>
      </c>
    </row>
    <row r="89" spans="2:14" x14ac:dyDescent="0.25">
      <c r="B89" s="4" t="s">
        <v>77</v>
      </c>
      <c r="C89" s="71" t="s">
        <v>79</v>
      </c>
      <c r="E89" s="72">
        <v>0</v>
      </c>
      <c r="F89" s="72"/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72">
        <v>0</v>
      </c>
      <c r="N89" s="72">
        <v>0</v>
      </c>
    </row>
    <row r="90" spans="2:14" x14ac:dyDescent="0.25">
      <c r="B90" s="4" t="s">
        <v>77</v>
      </c>
      <c r="C90" s="71" t="s">
        <v>80</v>
      </c>
      <c r="E90" s="72">
        <v>0</v>
      </c>
      <c r="F90" s="72"/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0</v>
      </c>
      <c r="M90" s="72">
        <v>0</v>
      </c>
      <c r="N90" s="72">
        <v>0</v>
      </c>
    </row>
    <row r="91" spans="2:14" x14ac:dyDescent="0.25">
      <c r="B91" s="4" t="s">
        <v>77</v>
      </c>
      <c r="C91" s="71" t="s">
        <v>81</v>
      </c>
      <c r="E91" s="72"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</row>
    <row r="92" spans="2:14" x14ac:dyDescent="0.25">
      <c r="B92" s="4" t="s">
        <v>77</v>
      </c>
      <c r="C92" s="71" t="s">
        <v>82</v>
      </c>
      <c r="E92" s="72"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</row>
    <row r="93" spans="2:14" hidden="1" x14ac:dyDescent="0.25">
      <c r="B93" s="4" t="s">
        <v>83</v>
      </c>
      <c r="C93" s="71" t="s">
        <v>83</v>
      </c>
      <c r="E93" s="72"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</row>
    <row r="94" spans="2:14" x14ac:dyDescent="0.25">
      <c r="B94" s="4" t="s">
        <v>77</v>
      </c>
      <c r="C94" s="73" t="s">
        <v>84</v>
      </c>
      <c r="D94" s="73"/>
      <c r="E94" s="73">
        <v>1713.4372325188917</v>
      </c>
      <c r="F94" s="73"/>
      <c r="G94" s="73">
        <v>1093.1652814195622</v>
      </c>
      <c r="H94" s="73">
        <v>397.28701114319409</v>
      </c>
      <c r="I94" s="73">
        <v>85.776318861110724</v>
      </c>
      <c r="J94" s="73">
        <v>49.265835990345202</v>
      </c>
      <c r="K94" s="73">
        <v>5.0742013142500335</v>
      </c>
      <c r="L94" s="73">
        <v>59.909300979455395</v>
      </c>
      <c r="M94" s="73">
        <v>22.959282810974038</v>
      </c>
      <c r="N94" s="73">
        <v>0</v>
      </c>
    </row>
    <row r="95" spans="2:14" x14ac:dyDescent="0.25">
      <c r="B95" s="4" t="s">
        <v>77</v>
      </c>
      <c r="E95" s="72"/>
      <c r="F95" s="72"/>
      <c r="G95" s="72"/>
      <c r="H95" s="72"/>
      <c r="I95" s="72"/>
      <c r="J95" s="72"/>
      <c r="K95" s="72"/>
      <c r="L95" s="72"/>
      <c r="M95" s="72"/>
      <c r="N95" s="72"/>
    </row>
    <row r="96" spans="2:14" ht="13" x14ac:dyDescent="0.3">
      <c r="B96" s="70" t="s">
        <v>87</v>
      </c>
      <c r="E96" s="72"/>
      <c r="F96" s="72"/>
      <c r="G96" s="72"/>
      <c r="H96" s="72"/>
      <c r="I96" s="72"/>
      <c r="J96" s="72"/>
      <c r="K96" s="72"/>
      <c r="L96" s="72"/>
      <c r="M96" s="72"/>
      <c r="N96" s="72"/>
    </row>
    <row r="97" spans="2:14" x14ac:dyDescent="0.25">
      <c r="B97" s="4" t="s">
        <v>77</v>
      </c>
      <c r="C97" s="71" t="s">
        <v>78</v>
      </c>
      <c r="E97" s="72">
        <v>785957389.40121567</v>
      </c>
      <c r="F97" s="72"/>
      <c r="G97" s="72">
        <v>547414333.27923989</v>
      </c>
      <c r="H97" s="72">
        <v>195180193.29623553</v>
      </c>
      <c r="I97" s="72">
        <v>31150720.441561807</v>
      </c>
      <c r="J97" s="72">
        <v>5260843.062578056</v>
      </c>
      <c r="K97" s="72">
        <v>579824.31541407178</v>
      </c>
      <c r="L97" s="72">
        <v>2338349.930597276</v>
      </c>
      <c r="M97" s="72">
        <v>4033125.0755889961</v>
      </c>
      <c r="N97" s="72">
        <v>0</v>
      </c>
    </row>
    <row r="98" spans="2:14" x14ac:dyDescent="0.25">
      <c r="B98" s="4" t="s">
        <v>77</v>
      </c>
      <c r="C98" s="71" t="s">
        <v>79</v>
      </c>
      <c r="E98" s="72">
        <v>370333030.96763575</v>
      </c>
      <c r="F98" s="72"/>
      <c r="G98" s="72">
        <v>202723648.06894514</v>
      </c>
      <c r="H98" s="72">
        <v>77778747.786359504</v>
      </c>
      <c r="I98" s="72">
        <v>28618044.641604569</v>
      </c>
      <c r="J98" s="72">
        <v>24609555.648314152</v>
      </c>
      <c r="K98" s="72">
        <v>3059117.2592041916</v>
      </c>
      <c r="L98" s="72">
        <v>25783747.970784679</v>
      </c>
      <c r="M98" s="72">
        <v>7760169.5924235173</v>
      </c>
      <c r="N98" s="72">
        <v>0</v>
      </c>
    </row>
    <row r="99" spans="2:14" x14ac:dyDescent="0.25">
      <c r="B99" s="4" t="s">
        <v>77</v>
      </c>
      <c r="C99" s="71" t="s">
        <v>80</v>
      </c>
      <c r="E99" s="72">
        <v>855874064.42027926</v>
      </c>
      <c r="F99" s="72"/>
      <c r="G99" s="72">
        <v>548141597.47362638</v>
      </c>
      <c r="H99" s="72">
        <v>271219859.1794045</v>
      </c>
      <c r="I99" s="72">
        <v>14758688.515266927</v>
      </c>
      <c r="J99" s="72">
        <v>7946716.7222175682</v>
      </c>
      <c r="K99" s="72">
        <v>1554074.3375242501</v>
      </c>
      <c r="L99" s="72">
        <v>1534092.2803509294</v>
      </c>
      <c r="M99" s="72">
        <v>1360200.9260543217</v>
      </c>
      <c r="N99" s="72">
        <v>9358834.9858343508</v>
      </c>
    </row>
    <row r="100" spans="2:14" x14ac:dyDescent="0.25">
      <c r="B100" s="4" t="s">
        <v>77</v>
      </c>
      <c r="C100" s="71" t="s">
        <v>81</v>
      </c>
      <c r="E100" s="72"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</row>
    <row r="101" spans="2:14" x14ac:dyDescent="0.25">
      <c r="B101" s="4" t="s">
        <v>77</v>
      </c>
      <c r="C101" s="71" t="s">
        <v>82</v>
      </c>
      <c r="E101" s="72"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</row>
    <row r="102" spans="2:14" hidden="1" x14ac:dyDescent="0.25">
      <c r="B102" s="4" t="s">
        <v>83</v>
      </c>
      <c r="C102" s="71" t="s">
        <v>83</v>
      </c>
      <c r="E102" s="72"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</row>
    <row r="103" spans="2:14" x14ac:dyDescent="0.25">
      <c r="B103" s="4" t="s">
        <v>77</v>
      </c>
      <c r="C103" s="73" t="s">
        <v>84</v>
      </c>
      <c r="D103" s="73"/>
      <c r="E103" s="73">
        <v>2012164484.7891307</v>
      </c>
      <c r="F103" s="73"/>
      <c r="G103" s="73">
        <v>1298279578.8218114</v>
      </c>
      <c r="H103" s="73">
        <v>544178800.26199961</v>
      </c>
      <c r="I103" s="73">
        <v>74527453.598433301</v>
      </c>
      <c r="J103" s="73">
        <v>37817115.433109775</v>
      </c>
      <c r="K103" s="73">
        <v>5193015.9121425133</v>
      </c>
      <c r="L103" s="73">
        <v>29656190.181732886</v>
      </c>
      <c r="M103" s="73">
        <v>13153495.594066834</v>
      </c>
      <c r="N103" s="73">
        <v>9358834.9858343508</v>
      </c>
    </row>
    <row r="104" spans="2:14" x14ac:dyDescent="0.25">
      <c r="B104" s="4" t="s">
        <v>77</v>
      </c>
      <c r="E104" s="72"/>
      <c r="F104" s="72"/>
      <c r="G104" s="72"/>
      <c r="H104" s="72"/>
      <c r="I104" s="72"/>
      <c r="J104" s="72"/>
      <c r="K104" s="72"/>
      <c r="L104" s="72"/>
      <c r="M104" s="72"/>
      <c r="N104" s="72"/>
    </row>
    <row r="105" spans="2:14" ht="13" x14ac:dyDescent="0.3">
      <c r="B105" s="70" t="s">
        <v>88</v>
      </c>
      <c r="E105" s="72"/>
      <c r="F105" s="72"/>
      <c r="G105" s="72"/>
      <c r="H105" s="72"/>
      <c r="I105" s="72"/>
      <c r="J105" s="72"/>
      <c r="K105" s="72"/>
      <c r="L105" s="72"/>
      <c r="M105" s="96">
        <v>1.019924965239313E-2</v>
      </c>
      <c r="N105" s="72"/>
    </row>
    <row r="106" spans="2:14" x14ac:dyDescent="0.25">
      <c r="B106" s="4" t="s">
        <v>77</v>
      </c>
      <c r="C106" s="71" t="s">
        <v>78</v>
      </c>
      <c r="E106" s="72">
        <v>0</v>
      </c>
      <c r="F106" s="72"/>
      <c r="G106" s="72">
        <v>0</v>
      </c>
      <c r="H106" s="72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</row>
    <row r="107" spans="2:14" x14ac:dyDescent="0.25">
      <c r="B107" s="4" t="s">
        <v>77</v>
      </c>
      <c r="C107" s="71" t="s">
        <v>79</v>
      </c>
      <c r="E107" s="72">
        <v>0</v>
      </c>
      <c r="F107" s="72"/>
      <c r="G107" s="72">
        <v>0</v>
      </c>
      <c r="H107" s="72">
        <v>0</v>
      </c>
      <c r="I107" s="72">
        <v>0</v>
      </c>
      <c r="J107" s="72">
        <v>0</v>
      </c>
      <c r="K107" s="72">
        <v>0</v>
      </c>
      <c r="L107" s="72">
        <v>0</v>
      </c>
      <c r="M107" s="72">
        <v>0</v>
      </c>
      <c r="N107" s="72">
        <v>0</v>
      </c>
    </row>
    <row r="108" spans="2:14" x14ac:dyDescent="0.25">
      <c r="B108" s="4" t="s">
        <v>77</v>
      </c>
      <c r="C108" s="71" t="s">
        <v>80</v>
      </c>
      <c r="E108" s="72">
        <v>0</v>
      </c>
      <c r="F108" s="72"/>
      <c r="G108" s="72">
        <v>0</v>
      </c>
      <c r="H108" s="72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</row>
    <row r="109" spans="2:14" x14ac:dyDescent="0.25">
      <c r="B109" s="4" t="s">
        <v>77</v>
      </c>
      <c r="C109" s="71" t="s">
        <v>81</v>
      </c>
      <c r="E109" s="72"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</row>
    <row r="110" spans="2:14" x14ac:dyDescent="0.25">
      <c r="B110" s="4" t="s">
        <v>77</v>
      </c>
      <c r="C110" s="71" t="s">
        <v>82</v>
      </c>
      <c r="E110" s="72"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</row>
    <row r="111" spans="2:14" hidden="1" x14ac:dyDescent="0.25">
      <c r="B111" s="4" t="s">
        <v>83</v>
      </c>
      <c r="C111" s="71" t="s">
        <v>83</v>
      </c>
      <c r="E111" s="72"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</row>
    <row r="112" spans="2:14" x14ac:dyDescent="0.25">
      <c r="B112" s="4" t="s">
        <v>77</v>
      </c>
      <c r="C112" s="73" t="s">
        <v>84</v>
      </c>
      <c r="D112" s="73"/>
      <c r="E112" s="73">
        <v>0</v>
      </c>
      <c r="F112" s="73"/>
      <c r="G112" s="73">
        <v>0</v>
      </c>
      <c r="H112" s="73">
        <v>0</v>
      </c>
      <c r="I112" s="73">
        <v>0</v>
      </c>
      <c r="J112" s="73">
        <v>0</v>
      </c>
      <c r="K112" s="73">
        <v>0</v>
      </c>
      <c r="L112" s="73">
        <v>0</v>
      </c>
      <c r="M112" s="73">
        <v>0</v>
      </c>
      <c r="N112" s="73">
        <v>0</v>
      </c>
    </row>
    <row r="113" spans="2:14" x14ac:dyDescent="0.25">
      <c r="B113" s="4" t="s">
        <v>77</v>
      </c>
      <c r="E113" s="72"/>
      <c r="F113" s="72"/>
      <c r="G113" s="72"/>
      <c r="H113" s="72"/>
      <c r="I113" s="72"/>
      <c r="J113" s="72"/>
      <c r="K113" s="72"/>
      <c r="L113" s="72"/>
      <c r="M113" s="72"/>
      <c r="N113" s="72"/>
    </row>
    <row r="114" spans="2:14" ht="13" x14ac:dyDescent="0.3">
      <c r="B114" s="70" t="s">
        <v>89</v>
      </c>
      <c r="E114" s="72"/>
      <c r="F114" s="72"/>
      <c r="G114" s="72"/>
      <c r="H114" s="72"/>
      <c r="I114" s="72"/>
      <c r="J114" s="72"/>
      <c r="K114" s="72"/>
      <c r="L114" s="72"/>
      <c r="M114" s="72"/>
      <c r="N114" s="72"/>
    </row>
    <row r="115" spans="2:14" x14ac:dyDescent="0.25">
      <c r="B115" s="4" t="s">
        <v>77</v>
      </c>
      <c r="C115" s="71" t="s">
        <v>78</v>
      </c>
      <c r="E115" s="72">
        <v>0</v>
      </c>
      <c r="F115" s="72"/>
      <c r="G115" s="72">
        <v>0</v>
      </c>
      <c r="H115" s="72">
        <v>0</v>
      </c>
      <c r="I115" s="72">
        <v>0</v>
      </c>
      <c r="J115" s="72">
        <v>0</v>
      </c>
      <c r="K115" s="72">
        <v>0</v>
      </c>
      <c r="L115" s="72">
        <v>0</v>
      </c>
      <c r="M115" s="72">
        <v>0</v>
      </c>
      <c r="N115" s="72">
        <v>0</v>
      </c>
    </row>
    <row r="116" spans="2:14" x14ac:dyDescent="0.25">
      <c r="B116" s="4" t="s">
        <v>77</v>
      </c>
      <c r="C116" s="71" t="s">
        <v>79</v>
      </c>
      <c r="E116" s="72">
        <v>0</v>
      </c>
      <c r="F116" s="72"/>
      <c r="G116" s="72">
        <v>0</v>
      </c>
      <c r="H116" s="72">
        <v>0</v>
      </c>
      <c r="I116" s="72">
        <v>0</v>
      </c>
      <c r="J116" s="72">
        <v>0</v>
      </c>
      <c r="K116" s="72">
        <v>0</v>
      </c>
      <c r="L116" s="72">
        <v>0</v>
      </c>
      <c r="M116" s="72">
        <v>0</v>
      </c>
      <c r="N116" s="72">
        <v>0</v>
      </c>
    </row>
    <row r="117" spans="2:14" x14ac:dyDescent="0.25">
      <c r="B117" s="4" t="s">
        <v>77</v>
      </c>
      <c r="C117" s="71" t="s">
        <v>80</v>
      </c>
      <c r="E117" s="72">
        <v>0</v>
      </c>
      <c r="F117" s="72"/>
      <c r="G117" s="72">
        <v>0</v>
      </c>
      <c r="H117" s="72">
        <v>0</v>
      </c>
      <c r="I117" s="72">
        <v>0</v>
      </c>
      <c r="J117" s="72">
        <v>0</v>
      </c>
      <c r="K117" s="72">
        <v>0</v>
      </c>
      <c r="L117" s="72">
        <v>0</v>
      </c>
      <c r="M117" s="72">
        <v>0</v>
      </c>
      <c r="N117" s="72">
        <v>0</v>
      </c>
    </row>
    <row r="118" spans="2:14" x14ac:dyDescent="0.25">
      <c r="B118" s="4" t="s">
        <v>77</v>
      </c>
      <c r="C118" s="71" t="s">
        <v>81</v>
      </c>
      <c r="E118" s="72">
        <v>29454301.901195515</v>
      </c>
      <c r="F118" s="72"/>
      <c r="G118" s="72">
        <v>25166321.556380674</v>
      </c>
      <c r="H118" s="72">
        <v>3042732.6719306204</v>
      </c>
      <c r="I118" s="72">
        <v>436504.34890500689</v>
      </c>
      <c r="J118" s="72">
        <v>92365.86716330034</v>
      </c>
      <c r="K118" s="72">
        <v>67001.307442891586</v>
      </c>
      <c r="L118" s="72">
        <v>170297.4134150657</v>
      </c>
      <c r="M118" s="72">
        <v>0</v>
      </c>
      <c r="N118" s="72">
        <v>479078.7359579542</v>
      </c>
    </row>
    <row r="119" spans="2:14" x14ac:dyDescent="0.25">
      <c r="B119" s="4" t="s">
        <v>77</v>
      </c>
      <c r="C119" s="71" t="s">
        <v>82</v>
      </c>
      <c r="E119" s="72"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</row>
    <row r="120" spans="2:14" hidden="1" x14ac:dyDescent="0.25">
      <c r="B120" s="4" t="s">
        <v>83</v>
      </c>
      <c r="C120" s="71" t="s">
        <v>83</v>
      </c>
      <c r="E120" s="72"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</row>
    <row r="121" spans="2:14" x14ac:dyDescent="0.25">
      <c r="B121" s="4" t="s">
        <v>77</v>
      </c>
      <c r="C121" s="73" t="s">
        <v>84</v>
      </c>
      <c r="D121" s="73"/>
      <c r="E121" s="73">
        <v>29454301.901195515</v>
      </c>
      <c r="F121" s="73"/>
      <c r="G121" s="73">
        <v>25166321.556380674</v>
      </c>
      <c r="H121" s="73">
        <v>3042732.6719306204</v>
      </c>
      <c r="I121" s="73">
        <v>436504.34890500689</v>
      </c>
      <c r="J121" s="73">
        <v>92365.86716330034</v>
      </c>
      <c r="K121" s="73">
        <v>67001.307442891586</v>
      </c>
      <c r="L121" s="73">
        <v>170297.4134150657</v>
      </c>
      <c r="M121" s="73">
        <v>0</v>
      </c>
      <c r="N121" s="73">
        <v>479078.7359579542</v>
      </c>
    </row>
    <row r="122" spans="2:14" x14ac:dyDescent="0.25">
      <c r="B122" s="4" t="s">
        <v>77</v>
      </c>
      <c r="E122" s="72"/>
      <c r="F122" s="72"/>
      <c r="G122" s="72"/>
      <c r="H122" s="72"/>
      <c r="I122" s="72"/>
      <c r="J122" s="72"/>
      <c r="K122" s="72"/>
      <c r="L122" s="72"/>
      <c r="M122" s="72"/>
      <c r="N122" s="72"/>
    </row>
    <row r="123" spans="2:14" ht="13" x14ac:dyDescent="0.3">
      <c r="B123" s="70" t="s">
        <v>90</v>
      </c>
      <c r="E123" s="72"/>
      <c r="F123" s="72"/>
      <c r="G123" s="72"/>
      <c r="H123" s="72"/>
      <c r="I123" s="72"/>
      <c r="J123" s="72"/>
      <c r="K123" s="72"/>
      <c r="L123" s="72"/>
      <c r="M123" s="72"/>
      <c r="N123" s="72"/>
    </row>
    <row r="124" spans="2:14" x14ac:dyDescent="0.25">
      <c r="B124" s="4" t="s">
        <v>77</v>
      </c>
      <c r="C124" s="71" t="s">
        <v>78</v>
      </c>
      <c r="E124" s="72">
        <v>0</v>
      </c>
      <c r="F124" s="72"/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0</v>
      </c>
    </row>
    <row r="125" spans="2:14" x14ac:dyDescent="0.25">
      <c r="B125" s="4" t="s">
        <v>77</v>
      </c>
      <c r="C125" s="71" t="s">
        <v>79</v>
      </c>
      <c r="E125" s="72">
        <v>0</v>
      </c>
      <c r="F125" s="72"/>
      <c r="G125" s="72">
        <v>0</v>
      </c>
      <c r="H125" s="72">
        <v>0</v>
      </c>
      <c r="I125" s="72">
        <v>0</v>
      </c>
      <c r="J125" s="72">
        <v>0</v>
      </c>
      <c r="K125" s="72">
        <v>0</v>
      </c>
      <c r="L125" s="72">
        <v>0</v>
      </c>
      <c r="M125" s="72">
        <v>0</v>
      </c>
      <c r="N125" s="72">
        <v>0</v>
      </c>
    </row>
    <row r="126" spans="2:14" x14ac:dyDescent="0.25">
      <c r="B126" s="4" t="s">
        <v>77</v>
      </c>
      <c r="C126" s="71" t="s">
        <v>80</v>
      </c>
      <c r="E126" s="72">
        <v>0</v>
      </c>
      <c r="F126" s="72"/>
      <c r="G126" s="72">
        <v>0</v>
      </c>
      <c r="H126" s="72">
        <v>0</v>
      </c>
      <c r="I126" s="72">
        <v>0</v>
      </c>
      <c r="J126" s="72">
        <v>0</v>
      </c>
      <c r="K126" s="72">
        <v>0</v>
      </c>
      <c r="L126" s="72">
        <v>0</v>
      </c>
      <c r="M126" s="72">
        <v>0</v>
      </c>
      <c r="N126" s="72">
        <v>0</v>
      </c>
    </row>
    <row r="127" spans="2:14" x14ac:dyDescent="0.25">
      <c r="B127" s="4" t="s">
        <v>77</v>
      </c>
      <c r="C127" s="71" t="s">
        <v>81</v>
      </c>
      <c r="E127" s="72"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</row>
    <row r="128" spans="2:14" x14ac:dyDescent="0.25">
      <c r="B128" s="4" t="s">
        <v>77</v>
      </c>
      <c r="C128" s="71" t="s">
        <v>82</v>
      </c>
      <c r="E128" s="72">
        <v>848976.42637603602</v>
      </c>
      <c r="F128" s="72"/>
      <c r="G128" s="72">
        <v>0</v>
      </c>
      <c r="H128" s="72">
        <v>828.85077001472791</v>
      </c>
      <c r="I128" s="72">
        <v>71614.236149230943</v>
      </c>
      <c r="J128" s="72">
        <v>168825.53300245386</v>
      </c>
      <c r="K128" s="72">
        <v>2572.7916572593122</v>
      </c>
      <c r="L128" s="72">
        <v>398879.19179911521</v>
      </c>
      <c r="M128" s="72">
        <v>206255.82299796198</v>
      </c>
      <c r="N128" s="72">
        <v>0</v>
      </c>
    </row>
    <row r="129" spans="2:14" hidden="1" x14ac:dyDescent="0.25">
      <c r="B129" s="4" t="s">
        <v>83</v>
      </c>
      <c r="C129" s="71" t="s">
        <v>83</v>
      </c>
      <c r="E129" s="72"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</row>
    <row r="130" spans="2:14" x14ac:dyDescent="0.25">
      <c r="B130" s="4" t="s">
        <v>77</v>
      </c>
      <c r="C130" s="73" t="s">
        <v>84</v>
      </c>
      <c r="D130" s="73"/>
      <c r="E130" s="73">
        <v>848976.42637603602</v>
      </c>
      <c r="F130" s="73"/>
      <c r="G130" s="73">
        <v>0</v>
      </c>
      <c r="H130" s="73">
        <v>828.85077001472791</v>
      </c>
      <c r="I130" s="73">
        <v>71614.236149230943</v>
      </c>
      <c r="J130" s="73">
        <v>168825.53300245386</v>
      </c>
      <c r="K130" s="73">
        <v>2572.7916572593122</v>
      </c>
      <c r="L130" s="73">
        <v>398879.19179911521</v>
      </c>
      <c r="M130" s="73">
        <v>206255.82299796198</v>
      </c>
      <c r="N130" s="73">
        <v>0</v>
      </c>
    </row>
    <row r="131" spans="2:14" x14ac:dyDescent="0.25">
      <c r="B131" s="4" t="s">
        <v>77</v>
      </c>
      <c r="E131" s="72"/>
      <c r="F131" s="72"/>
      <c r="G131" s="72"/>
      <c r="H131" s="72"/>
      <c r="I131" s="72"/>
      <c r="J131" s="72"/>
      <c r="K131" s="72"/>
      <c r="L131" s="72"/>
      <c r="M131" s="72"/>
      <c r="N131" s="72"/>
    </row>
    <row r="132" spans="2:14" ht="13" hidden="1" x14ac:dyDescent="0.3">
      <c r="B132" s="70" t="s">
        <v>83</v>
      </c>
      <c r="E132" s="72"/>
      <c r="F132" s="72"/>
      <c r="G132" s="72"/>
      <c r="H132" s="72"/>
      <c r="I132" s="72"/>
      <c r="J132" s="72"/>
      <c r="K132" s="72"/>
      <c r="L132" s="72"/>
      <c r="M132" s="72"/>
      <c r="N132" s="72"/>
    </row>
    <row r="133" spans="2:14" hidden="1" x14ac:dyDescent="0.25">
      <c r="B133" s="4" t="s">
        <v>83</v>
      </c>
      <c r="C133" s="71" t="s">
        <v>83</v>
      </c>
      <c r="E133" s="72">
        <v>0</v>
      </c>
      <c r="F133" s="72"/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72">
        <v>0</v>
      </c>
      <c r="M133" s="72">
        <v>0</v>
      </c>
      <c r="N133" s="72">
        <v>0</v>
      </c>
    </row>
    <row r="134" spans="2:14" hidden="1" x14ac:dyDescent="0.25">
      <c r="B134" s="4" t="s">
        <v>83</v>
      </c>
      <c r="C134" s="71" t="s">
        <v>83</v>
      </c>
      <c r="E134" s="72">
        <v>0</v>
      </c>
      <c r="F134" s="72"/>
      <c r="G134" s="72">
        <v>0</v>
      </c>
      <c r="H134" s="72">
        <v>0</v>
      </c>
      <c r="I134" s="72">
        <v>0</v>
      </c>
      <c r="J134" s="72">
        <v>0</v>
      </c>
      <c r="K134" s="72">
        <v>0</v>
      </c>
      <c r="L134" s="72">
        <v>0</v>
      </c>
      <c r="M134" s="72">
        <v>0</v>
      </c>
      <c r="N134" s="72">
        <v>0</v>
      </c>
    </row>
    <row r="135" spans="2:14" hidden="1" x14ac:dyDescent="0.25">
      <c r="B135" s="4" t="s">
        <v>83</v>
      </c>
      <c r="C135" s="71" t="s">
        <v>83</v>
      </c>
      <c r="E135" s="72">
        <v>0</v>
      </c>
      <c r="F135" s="72"/>
      <c r="G135" s="72">
        <v>0</v>
      </c>
      <c r="H135" s="72">
        <v>0</v>
      </c>
      <c r="I135" s="72">
        <v>0</v>
      </c>
      <c r="J135" s="72">
        <v>0</v>
      </c>
      <c r="K135" s="72">
        <v>0</v>
      </c>
      <c r="L135" s="72">
        <v>0</v>
      </c>
      <c r="M135" s="72">
        <v>0</v>
      </c>
      <c r="N135" s="72">
        <v>0</v>
      </c>
    </row>
    <row r="136" spans="2:14" hidden="1" x14ac:dyDescent="0.25">
      <c r="B136" s="4" t="s">
        <v>83</v>
      </c>
      <c r="C136" s="71" t="s">
        <v>83</v>
      </c>
      <c r="E136" s="72"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</row>
    <row r="137" spans="2:14" hidden="1" x14ac:dyDescent="0.25">
      <c r="B137" s="4" t="s">
        <v>83</v>
      </c>
      <c r="C137" s="71" t="s">
        <v>83</v>
      </c>
      <c r="E137" s="72"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</row>
    <row r="138" spans="2:14" hidden="1" x14ac:dyDescent="0.25">
      <c r="B138" s="4" t="s">
        <v>83</v>
      </c>
      <c r="C138" s="71" t="s">
        <v>83</v>
      </c>
      <c r="E138" s="72"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</row>
    <row r="139" spans="2:14" hidden="1" x14ac:dyDescent="0.25">
      <c r="B139" s="4" t="s">
        <v>83</v>
      </c>
      <c r="C139" s="73" t="s">
        <v>83</v>
      </c>
      <c r="D139" s="73"/>
      <c r="E139" s="73">
        <v>0</v>
      </c>
      <c r="F139" s="73"/>
      <c r="G139" s="73">
        <v>0</v>
      </c>
      <c r="H139" s="73">
        <v>0</v>
      </c>
      <c r="I139" s="73">
        <v>0</v>
      </c>
      <c r="J139" s="73">
        <v>0</v>
      </c>
      <c r="K139" s="73">
        <v>0</v>
      </c>
      <c r="L139" s="73">
        <v>0</v>
      </c>
      <c r="M139" s="73">
        <v>0</v>
      </c>
      <c r="N139" s="73">
        <v>0</v>
      </c>
    </row>
    <row r="140" spans="2:14" hidden="1" x14ac:dyDescent="0.25">
      <c r="B140" s="4" t="s">
        <v>83</v>
      </c>
      <c r="E140" s="72"/>
      <c r="F140" s="72"/>
      <c r="G140" s="72"/>
      <c r="H140" s="72"/>
      <c r="I140" s="72"/>
      <c r="J140" s="72"/>
      <c r="K140" s="72"/>
      <c r="L140" s="72"/>
      <c r="M140" s="72"/>
      <c r="N140" s="72"/>
    </row>
    <row r="141" spans="2:14" ht="13" hidden="1" x14ac:dyDescent="0.3">
      <c r="B141" s="70" t="s">
        <v>83</v>
      </c>
      <c r="E141" s="72"/>
      <c r="F141" s="72"/>
      <c r="G141" s="72"/>
      <c r="H141" s="72"/>
      <c r="I141" s="72"/>
      <c r="J141" s="72"/>
      <c r="K141" s="72"/>
      <c r="L141" s="72"/>
      <c r="M141" s="72"/>
      <c r="N141" s="72"/>
    </row>
    <row r="142" spans="2:14" hidden="1" x14ac:dyDescent="0.25">
      <c r="B142" s="4" t="s">
        <v>83</v>
      </c>
      <c r="C142" s="71" t="s">
        <v>83</v>
      </c>
      <c r="E142" s="72">
        <v>0</v>
      </c>
      <c r="F142" s="72"/>
      <c r="G142" s="72">
        <v>0</v>
      </c>
      <c r="H142" s="72">
        <v>0</v>
      </c>
      <c r="I142" s="72">
        <v>0</v>
      </c>
      <c r="J142" s="72">
        <v>0</v>
      </c>
      <c r="K142" s="72">
        <v>0</v>
      </c>
      <c r="L142" s="72">
        <v>0</v>
      </c>
      <c r="M142" s="72">
        <v>0</v>
      </c>
      <c r="N142" s="72">
        <v>0</v>
      </c>
    </row>
    <row r="143" spans="2:14" hidden="1" x14ac:dyDescent="0.25">
      <c r="B143" s="4" t="s">
        <v>83</v>
      </c>
      <c r="C143" s="71" t="s">
        <v>83</v>
      </c>
      <c r="E143" s="72">
        <v>0</v>
      </c>
      <c r="F143" s="72"/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</row>
    <row r="144" spans="2:14" hidden="1" x14ac:dyDescent="0.25">
      <c r="B144" s="4" t="s">
        <v>83</v>
      </c>
      <c r="C144" s="71" t="s">
        <v>83</v>
      </c>
      <c r="E144" s="72">
        <v>0</v>
      </c>
      <c r="F144" s="72"/>
      <c r="G144" s="72">
        <v>0</v>
      </c>
      <c r="H144" s="72">
        <v>0</v>
      </c>
      <c r="I144" s="72">
        <v>0</v>
      </c>
      <c r="J144" s="72">
        <v>0</v>
      </c>
      <c r="K144" s="72">
        <v>0</v>
      </c>
      <c r="L144" s="72">
        <v>0</v>
      </c>
      <c r="M144" s="72">
        <v>0</v>
      </c>
      <c r="N144" s="72">
        <v>0</v>
      </c>
    </row>
    <row r="145" spans="2:14" hidden="1" x14ac:dyDescent="0.25">
      <c r="B145" s="4" t="s">
        <v>83</v>
      </c>
      <c r="C145" s="71" t="s">
        <v>83</v>
      </c>
      <c r="E145" s="72">
        <v>0</v>
      </c>
      <c r="F145" s="72"/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72">
        <v>0</v>
      </c>
      <c r="M145" s="72">
        <v>0</v>
      </c>
      <c r="N145" s="72">
        <v>0</v>
      </c>
    </row>
    <row r="146" spans="2:14" hidden="1" x14ac:dyDescent="0.25">
      <c r="B146" s="4" t="s">
        <v>83</v>
      </c>
      <c r="C146" s="71" t="s">
        <v>83</v>
      </c>
      <c r="E146" s="72">
        <v>0</v>
      </c>
      <c r="F146" s="72"/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</row>
    <row r="147" spans="2:14" hidden="1" x14ac:dyDescent="0.25">
      <c r="B147" s="4" t="s">
        <v>83</v>
      </c>
      <c r="C147" s="71" t="s">
        <v>83</v>
      </c>
      <c r="E147" s="72">
        <v>0</v>
      </c>
      <c r="F147" s="72"/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</row>
    <row r="148" spans="2:14" hidden="1" x14ac:dyDescent="0.25">
      <c r="B148" s="4" t="s">
        <v>83</v>
      </c>
      <c r="C148" s="73" t="s">
        <v>83</v>
      </c>
      <c r="D148" s="73"/>
      <c r="E148" s="73">
        <v>0</v>
      </c>
      <c r="F148" s="73"/>
      <c r="G148" s="73">
        <v>0</v>
      </c>
      <c r="H148" s="73">
        <v>0</v>
      </c>
      <c r="I148" s="73">
        <v>0</v>
      </c>
      <c r="J148" s="73">
        <v>0</v>
      </c>
      <c r="K148" s="73">
        <v>0</v>
      </c>
      <c r="L148" s="73">
        <v>0</v>
      </c>
      <c r="M148" s="73">
        <v>0</v>
      </c>
      <c r="N148" s="73">
        <v>0</v>
      </c>
    </row>
    <row r="149" spans="2:14" hidden="1" x14ac:dyDescent="0.25">
      <c r="B149" s="4" t="s">
        <v>83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</row>
    <row r="150" spans="2:14" ht="13" hidden="1" x14ac:dyDescent="0.3">
      <c r="B150" s="70" t="s">
        <v>83</v>
      </c>
      <c r="E150" s="72"/>
      <c r="F150" s="72"/>
      <c r="G150" s="72"/>
      <c r="H150" s="72"/>
      <c r="I150" s="72"/>
      <c r="J150" s="72"/>
      <c r="K150" s="72"/>
      <c r="L150" s="72"/>
      <c r="M150" s="72"/>
      <c r="N150" s="72"/>
    </row>
    <row r="151" spans="2:14" hidden="1" x14ac:dyDescent="0.25">
      <c r="B151" s="4" t="s">
        <v>83</v>
      </c>
      <c r="C151" s="71" t="s">
        <v>83</v>
      </c>
      <c r="E151" s="72">
        <v>0</v>
      </c>
      <c r="F151" s="72"/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</row>
    <row r="152" spans="2:14" hidden="1" x14ac:dyDescent="0.25">
      <c r="B152" s="4" t="s">
        <v>83</v>
      </c>
      <c r="C152" s="71" t="s">
        <v>83</v>
      </c>
      <c r="E152" s="72">
        <v>0</v>
      </c>
      <c r="F152" s="72"/>
      <c r="G152" s="72">
        <v>0</v>
      </c>
      <c r="H152" s="72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</row>
    <row r="153" spans="2:14" hidden="1" x14ac:dyDescent="0.25">
      <c r="B153" s="4" t="s">
        <v>83</v>
      </c>
      <c r="C153" s="71" t="s">
        <v>83</v>
      </c>
      <c r="E153" s="72">
        <v>0</v>
      </c>
      <c r="F153" s="72"/>
      <c r="G153" s="72">
        <v>0</v>
      </c>
      <c r="H153" s="72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</row>
    <row r="154" spans="2:14" hidden="1" x14ac:dyDescent="0.25">
      <c r="B154" s="4" t="s">
        <v>83</v>
      </c>
      <c r="C154" s="71" t="s">
        <v>83</v>
      </c>
      <c r="E154" s="72">
        <v>0</v>
      </c>
      <c r="F154" s="72"/>
      <c r="G154" s="72">
        <v>0</v>
      </c>
      <c r="H154" s="72">
        <v>0</v>
      </c>
      <c r="I154" s="72">
        <v>0</v>
      </c>
      <c r="J154" s="72">
        <v>0</v>
      </c>
      <c r="K154" s="72">
        <v>0</v>
      </c>
      <c r="L154" s="72">
        <v>0</v>
      </c>
      <c r="M154" s="72">
        <v>0</v>
      </c>
      <c r="N154" s="72">
        <v>0</v>
      </c>
    </row>
    <row r="155" spans="2:14" hidden="1" x14ac:dyDescent="0.25">
      <c r="B155" s="4" t="s">
        <v>83</v>
      </c>
      <c r="C155" s="71" t="s">
        <v>83</v>
      </c>
      <c r="E155" s="72">
        <v>0</v>
      </c>
      <c r="F155" s="72"/>
      <c r="G155" s="72">
        <v>0</v>
      </c>
      <c r="H155" s="72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</row>
    <row r="156" spans="2:14" hidden="1" x14ac:dyDescent="0.25">
      <c r="B156" s="4" t="s">
        <v>83</v>
      </c>
      <c r="C156" s="71" t="s">
        <v>83</v>
      </c>
      <c r="E156" s="72">
        <v>0</v>
      </c>
      <c r="F156" s="72"/>
      <c r="G156" s="72">
        <v>0</v>
      </c>
      <c r="H156" s="72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</row>
    <row r="157" spans="2:14" hidden="1" x14ac:dyDescent="0.25">
      <c r="B157" s="4" t="s">
        <v>83</v>
      </c>
      <c r="C157" s="73" t="s">
        <v>83</v>
      </c>
      <c r="D157" s="73"/>
      <c r="E157" s="73">
        <v>0</v>
      </c>
      <c r="F157" s="73"/>
      <c r="G157" s="73">
        <v>0</v>
      </c>
      <c r="H157" s="73">
        <v>0</v>
      </c>
      <c r="I157" s="73">
        <v>0</v>
      </c>
      <c r="J157" s="73">
        <v>0</v>
      </c>
      <c r="K157" s="73">
        <v>0</v>
      </c>
      <c r="L157" s="73">
        <v>0</v>
      </c>
      <c r="M157" s="73">
        <v>0</v>
      </c>
      <c r="N157" s="73">
        <v>0</v>
      </c>
    </row>
    <row r="158" spans="2:14" hidden="1" x14ac:dyDescent="0.25">
      <c r="B158" s="4" t="s">
        <v>83</v>
      </c>
      <c r="E158" s="72"/>
      <c r="F158" s="72"/>
      <c r="G158" s="72"/>
      <c r="H158" s="72"/>
      <c r="I158" s="72"/>
      <c r="J158" s="72"/>
      <c r="K158" s="72"/>
      <c r="L158" s="72"/>
      <c r="M158" s="72"/>
      <c r="N158" s="72"/>
    </row>
    <row r="159" spans="2:14" ht="13" x14ac:dyDescent="0.3">
      <c r="B159" s="70"/>
      <c r="E159" s="72"/>
      <c r="F159" s="72"/>
      <c r="G159" s="72"/>
      <c r="H159" s="72"/>
      <c r="I159" s="72"/>
      <c r="J159" s="72"/>
      <c r="K159" s="72"/>
      <c r="L159" s="72"/>
      <c r="M159" s="72"/>
      <c r="N159" s="72"/>
    </row>
    <row r="160" spans="2:14" ht="13" x14ac:dyDescent="0.3">
      <c r="B160" s="13" t="s">
        <v>55</v>
      </c>
      <c r="E160" s="72"/>
      <c r="F160" s="72"/>
      <c r="G160" s="72"/>
      <c r="H160" s="72"/>
      <c r="I160" s="72"/>
      <c r="J160" s="72"/>
      <c r="K160" s="72"/>
      <c r="L160" s="72"/>
      <c r="M160" s="72"/>
      <c r="N160" s="72"/>
    </row>
    <row r="161" spans="1:14" x14ac:dyDescent="0.25">
      <c r="B161" s="4" t="s">
        <v>77</v>
      </c>
      <c r="C161" s="71" t="s">
        <v>78</v>
      </c>
      <c r="E161" s="72">
        <v>826905890.73780334</v>
      </c>
      <c r="F161" s="72"/>
      <c r="G161" s="72">
        <v>576283768.08508646</v>
      </c>
      <c r="H161" s="72">
        <v>204518963.74914697</v>
      </c>
      <c r="I161" s="72">
        <v>32867295.814070154</v>
      </c>
      <c r="J161" s="72">
        <v>5503683.6420398364</v>
      </c>
      <c r="K161" s="72">
        <v>892091.39194591134</v>
      </c>
      <c r="L161" s="72">
        <v>2806940.0206422149</v>
      </c>
      <c r="M161" s="72">
        <v>4033148.0348718069</v>
      </c>
      <c r="N161" s="72">
        <v>0</v>
      </c>
    </row>
    <row r="162" spans="1:14" x14ac:dyDescent="0.25">
      <c r="B162" s="4" t="s">
        <v>77</v>
      </c>
      <c r="C162" s="71" t="s">
        <v>79</v>
      </c>
      <c r="E162" s="72">
        <v>376815969.26612097</v>
      </c>
      <c r="F162" s="72"/>
      <c r="G162" s="72">
        <v>206113820.06473657</v>
      </c>
      <c r="H162" s="72">
        <v>79079431.596260995</v>
      </c>
      <c r="I162" s="72">
        <v>29085600.340255264</v>
      </c>
      <c r="J162" s="72">
        <v>25070215.276598062</v>
      </c>
      <c r="K162" s="72">
        <v>3110086.219335888</v>
      </c>
      <c r="L162" s="72">
        <v>26411425.53165089</v>
      </c>
      <c r="M162" s="72">
        <v>7945390.2372832829</v>
      </c>
      <c r="N162" s="72">
        <v>0</v>
      </c>
    </row>
    <row r="163" spans="1:14" x14ac:dyDescent="0.25">
      <c r="B163" s="4" t="s">
        <v>77</v>
      </c>
      <c r="C163" s="71" t="s">
        <v>80</v>
      </c>
      <c r="E163" s="72">
        <v>855874064.42027926</v>
      </c>
      <c r="F163" s="72"/>
      <c r="G163" s="72">
        <v>548141597.47362638</v>
      </c>
      <c r="H163" s="72">
        <v>271219859.1794045</v>
      </c>
      <c r="I163" s="72">
        <v>14758688.515266927</v>
      </c>
      <c r="J163" s="72">
        <v>7946716.7222175682</v>
      </c>
      <c r="K163" s="72">
        <v>1554074.3375242501</v>
      </c>
      <c r="L163" s="72">
        <v>1534092.2803509294</v>
      </c>
      <c r="M163" s="72">
        <v>1360200.9260543217</v>
      </c>
      <c r="N163" s="72">
        <v>9358834.9858343508</v>
      </c>
    </row>
    <row r="164" spans="1:14" x14ac:dyDescent="0.25">
      <c r="B164" s="4" t="s">
        <v>77</v>
      </c>
      <c r="C164" s="71" t="s">
        <v>81</v>
      </c>
      <c r="E164" s="72">
        <v>52998346.340613589</v>
      </c>
      <c r="F164" s="72"/>
      <c r="G164" s="72">
        <v>41972473.630029544</v>
      </c>
      <c r="H164" s="72">
        <v>9032929.1918670218</v>
      </c>
      <c r="I164" s="72">
        <v>1153111.9108240402</v>
      </c>
      <c r="J164" s="72">
        <v>108491.11455120474</v>
      </c>
      <c r="K164" s="72">
        <v>81964.343968758127</v>
      </c>
      <c r="L164" s="72">
        <v>170297.4134150657</v>
      </c>
      <c r="M164" s="72">
        <v>0</v>
      </c>
      <c r="N164" s="72">
        <v>479078.7359579542</v>
      </c>
    </row>
    <row r="165" spans="1:14" x14ac:dyDescent="0.25">
      <c r="B165" s="4" t="s">
        <v>77</v>
      </c>
      <c r="C165" s="71" t="s">
        <v>82</v>
      </c>
      <c r="E165" s="72">
        <v>848976.42637603602</v>
      </c>
      <c r="F165" s="72"/>
      <c r="G165" s="72">
        <v>0</v>
      </c>
      <c r="H165" s="72">
        <v>828.85077001472791</v>
      </c>
      <c r="I165" s="72">
        <v>71614.236149230943</v>
      </c>
      <c r="J165" s="72">
        <v>168825.53300245386</v>
      </c>
      <c r="K165" s="72">
        <v>2572.7916572593122</v>
      </c>
      <c r="L165" s="72">
        <v>398879.19179911521</v>
      </c>
      <c r="M165" s="72">
        <v>206255.82299796198</v>
      </c>
      <c r="N165" s="72">
        <v>0</v>
      </c>
    </row>
    <row r="166" spans="1:14" hidden="1" x14ac:dyDescent="0.25">
      <c r="B166" s="4" t="s">
        <v>83</v>
      </c>
      <c r="C166" s="71" t="s">
        <v>83</v>
      </c>
      <c r="E166" s="72">
        <v>0</v>
      </c>
      <c r="F166" s="72"/>
      <c r="G166" s="72">
        <v>0</v>
      </c>
      <c r="H166" s="72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</row>
    <row r="167" spans="1:14" s="44" customFormat="1" x14ac:dyDescent="0.25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</row>
    <row r="168" spans="1:14" x14ac:dyDescent="0.25">
      <c r="A168" s="44"/>
      <c r="B168" s="44" t="s">
        <v>77</v>
      </c>
    </row>
    <row r="169" spans="1:14" ht="13" thickBot="1" x14ac:dyDescent="0.3">
      <c r="A169" s="44"/>
      <c r="C169" s="75" t="s">
        <v>19</v>
      </c>
      <c r="D169" s="76"/>
      <c r="E169" s="76">
        <v>2113443247.1911926</v>
      </c>
      <c r="F169" s="76"/>
      <c r="G169" s="76">
        <v>1372511659.2534788</v>
      </c>
      <c r="H169" s="76">
        <v>563852012.56744945</v>
      </c>
      <c r="I169" s="76">
        <v>77936310.816565633</v>
      </c>
      <c r="J169" s="76">
        <v>38797932.288409121</v>
      </c>
      <c r="K169" s="76">
        <v>5640789.0844320673</v>
      </c>
      <c r="L169" s="76">
        <v>31321634.437858216</v>
      </c>
      <c r="M169" s="76">
        <v>13544995.021207372</v>
      </c>
      <c r="N169" s="76">
        <v>9837913.7217923049</v>
      </c>
    </row>
    <row r="170" spans="1:14" ht="13" thickTop="1" x14ac:dyDescent="0.25">
      <c r="A170" s="44"/>
      <c r="B170" s="44"/>
      <c r="E170" s="72"/>
      <c r="F170" s="72"/>
      <c r="G170" s="72"/>
      <c r="H170" s="72"/>
      <c r="I170" s="72"/>
      <c r="J170" s="72"/>
      <c r="K170" s="72"/>
      <c r="L170" s="72"/>
      <c r="M170" s="72"/>
      <c r="N170" s="72"/>
    </row>
    <row r="171" spans="1:14" s="65" customFormat="1" ht="15.5" x14ac:dyDescent="0.25">
      <c r="A171" s="64" t="s">
        <v>0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</row>
    <row r="172" spans="1:14" s="65" customFormat="1" ht="15.5" x14ac:dyDescent="0.25">
      <c r="A172" s="64" t="s">
        <v>67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</row>
    <row r="173" spans="1:14" ht="15.5" x14ac:dyDescent="0.25">
      <c r="A173" s="66" t="s">
        <v>98</v>
      </c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</row>
    <row r="174" spans="1:14" ht="15.5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</row>
    <row r="175" spans="1:14" ht="39" x14ac:dyDescent="0.25">
      <c r="B175" s="68"/>
      <c r="C175" s="68"/>
      <c r="D175" s="68"/>
      <c r="E175" s="68" t="s">
        <v>54</v>
      </c>
      <c r="F175" s="68"/>
      <c r="G175" s="69" t="s">
        <v>68</v>
      </c>
      <c r="H175" s="69" t="s">
        <v>69</v>
      </c>
      <c r="I175" s="69" t="s">
        <v>70</v>
      </c>
      <c r="J175" s="69" t="s">
        <v>71</v>
      </c>
      <c r="K175" s="68" t="s">
        <v>72</v>
      </c>
      <c r="L175" s="68" t="s">
        <v>73</v>
      </c>
      <c r="M175" s="69" t="s">
        <v>74</v>
      </c>
      <c r="N175" s="69" t="s">
        <v>75</v>
      </c>
    </row>
    <row r="177" spans="2:14" ht="13" x14ac:dyDescent="0.3">
      <c r="B177" s="70" t="s">
        <v>76</v>
      </c>
    </row>
    <row r="178" spans="2:14" x14ac:dyDescent="0.25">
      <c r="B178" s="4" t="s">
        <v>77</v>
      </c>
      <c r="C178" s="71" t="s">
        <v>78</v>
      </c>
      <c r="E178" s="72">
        <v>656434.58455594885</v>
      </c>
      <c r="G178" s="72">
        <v>468574.52562311204</v>
      </c>
      <c r="H178" s="72">
        <v>167013.45319369144</v>
      </c>
      <c r="I178" s="72">
        <v>19979.829226384129</v>
      </c>
      <c r="J178" s="72">
        <v>449.590132960289</v>
      </c>
      <c r="K178" s="72">
        <v>417.18637980091489</v>
      </c>
      <c r="L178" s="72">
        <v>0</v>
      </c>
      <c r="M178" s="72">
        <v>0</v>
      </c>
      <c r="N178" s="72">
        <v>0</v>
      </c>
    </row>
    <row r="179" spans="2:14" x14ac:dyDescent="0.25">
      <c r="B179" s="4" t="s">
        <v>77</v>
      </c>
      <c r="C179" s="71" t="s">
        <v>79</v>
      </c>
      <c r="E179" s="72">
        <v>3111799.5033086329</v>
      </c>
      <c r="G179" s="72">
        <v>1994917.9557433466</v>
      </c>
      <c r="H179" s="72">
        <v>765266.75027441268</v>
      </c>
      <c r="I179" s="72">
        <v>213343.54731542608</v>
      </c>
      <c r="J179" s="72">
        <v>45635.373876748192</v>
      </c>
      <c r="K179" s="72">
        <v>28933.143741874563</v>
      </c>
      <c r="L179" s="72">
        <v>66537.513251869663</v>
      </c>
      <c r="M179" s="72">
        <v>-2834.780895044516</v>
      </c>
      <c r="N179" s="72">
        <v>0</v>
      </c>
    </row>
    <row r="180" spans="2:14" x14ac:dyDescent="0.25">
      <c r="B180" s="4" t="s">
        <v>77</v>
      </c>
      <c r="C180" s="71" t="s">
        <v>80</v>
      </c>
      <c r="E180" s="72">
        <v>0</v>
      </c>
      <c r="G180" s="72">
        <v>0</v>
      </c>
      <c r="H180" s="72">
        <v>0</v>
      </c>
      <c r="I180" s="72">
        <v>0</v>
      </c>
      <c r="J180" s="72">
        <v>0</v>
      </c>
      <c r="K180" s="72">
        <v>0</v>
      </c>
      <c r="L180" s="72">
        <v>0</v>
      </c>
      <c r="M180" s="72">
        <v>0</v>
      </c>
      <c r="N180" s="72">
        <v>0</v>
      </c>
    </row>
    <row r="181" spans="2:14" x14ac:dyDescent="0.25">
      <c r="B181" s="4" t="s">
        <v>77</v>
      </c>
      <c r="C181" s="71" t="s">
        <v>81</v>
      </c>
      <c r="E181" s="72">
        <v>0</v>
      </c>
      <c r="G181" s="72">
        <v>0</v>
      </c>
      <c r="H181" s="72">
        <v>0</v>
      </c>
      <c r="I181" s="72">
        <v>0</v>
      </c>
      <c r="J181" s="72">
        <v>0</v>
      </c>
      <c r="K181" s="72">
        <v>0</v>
      </c>
      <c r="L181" s="72">
        <v>0</v>
      </c>
      <c r="M181" s="72">
        <v>0</v>
      </c>
      <c r="N181" s="72">
        <v>0</v>
      </c>
    </row>
    <row r="182" spans="2:14" x14ac:dyDescent="0.25">
      <c r="B182" s="4" t="s">
        <v>77</v>
      </c>
      <c r="C182" s="71" t="s">
        <v>82</v>
      </c>
      <c r="E182" s="72">
        <v>0</v>
      </c>
      <c r="G182" s="72">
        <v>0</v>
      </c>
      <c r="H182" s="72">
        <v>0</v>
      </c>
      <c r="I182" s="72">
        <v>0</v>
      </c>
      <c r="J182" s="72">
        <v>0</v>
      </c>
      <c r="K182" s="72">
        <v>0</v>
      </c>
      <c r="L182" s="72">
        <v>0</v>
      </c>
      <c r="M182" s="72">
        <v>0</v>
      </c>
      <c r="N182" s="72">
        <v>0</v>
      </c>
    </row>
    <row r="183" spans="2:14" hidden="1" x14ac:dyDescent="0.25">
      <c r="B183" s="4" t="s">
        <v>83</v>
      </c>
      <c r="C183" s="71" t="s">
        <v>83</v>
      </c>
      <c r="E183" s="72">
        <v>0</v>
      </c>
      <c r="G183" s="72">
        <v>0</v>
      </c>
      <c r="H183" s="72">
        <v>0</v>
      </c>
      <c r="I183" s="72">
        <v>0</v>
      </c>
      <c r="J183" s="72">
        <v>0</v>
      </c>
      <c r="K183" s="72">
        <v>0</v>
      </c>
      <c r="L183" s="72">
        <v>0</v>
      </c>
      <c r="M183" s="72">
        <v>0</v>
      </c>
      <c r="N183" s="72">
        <v>0</v>
      </c>
    </row>
    <row r="184" spans="2:14" x14ac:dyDescent="0.25">
      <c r="B184" s="4" t="s">
        <v>77</v>
      </c>
      <c r="C184" s="73" t="s">
        <v>84</v>
      </c>
      <c r="D184" s="73"/>
      <c r="E184" s="73">
        <v>3768234.0878645815</v>
      </c>
      <c r="F184" s="73"/>
      <c r="G184" s="73">
        <v>2463492.4813664588</v>
      </c>
      <c r="H184" s="73">
        <v>932280.20346810413</v>
      </c>
      <c r="I184" s="73">
        <v>233323.37654181023</v>
      </c>
      <c r="J184" s="73">
        <v>46084.964009708478</v>
      </c>
      <c r="K184" s="73">
        <v>29350.330121675477</v>
      </c>
      <c r="L184" s="73">
        <v>66537.513251869663</v>
      </c>
      <c r="M184" s="73">
        <v>-2834.780895044516</v>
      </c>
      <c r="N184" s="73">
        <v>0</v>
      </c>
    </row>
    <row r="185" spans="2:14" x14ac:dyDescent="0.25">
      <c r="B185" s="4" t="s">
        <v>77</v>
      </c>
      <c r="C185" s="71"/>
    </row>
    <row r="186" spans="2:14" ht="13" x14ac:dyDescent="0.3">
      <c r="B186" s="70" t="s">
        <v>85</v>
      </c>
    </row>
    <row r="187" spans="2:14" x14ac:dyDescent="0.25">
      <c r="B187" s="4" t="s">
        <v>77</v>
      </c>
      <c r="C187" s="71" t="s">
        <v>78</v>
      </c>
      <c r="E187" s="72">
        <v>10060933.729534395</v>
      </c>
      <c r="G187" s="72">
        <v>7087927.8124569813</v>
      </c>
      <c r="H187" s="72">
        <v>2278801.4897395405</v>
      </c>
      <c r="I187" s="72">
        <v>428595.77687816526</v>
      </c>
      <c r="J187" s="72">
        <v>62780.226472294627</v>
      </c>
      <c r="K187" s="72">
        <v>80889.907185456526</v>
      </c>
      <c r="L187" s="72">
        <v>121938.51680195687</v>
      </c>
      <c r="M187" s="72">
        <v>0</v>
      </c>
      <c r="N187" s="72">
        <v>0</v>
      </c>
    </row>
    <row r="188" spans="2:14" x14ac:dyDescent="0.25">
      <c r="B188" s="4" t="s">
        <v>77</v>
      </c>
      <c r="C188" s="71" t="s">
        <v>79</v>
      </c>
      <c r="E188" s="72">
        <v>1198158.2971025938</v>
      </c>
      <c r="G188" s="72">
        <v>614665.38007369579</v>
      </c>
      <c r="H188" s="72">
        <v>235827.95606312098</v>
      </c>
      <c r="I188" s="72">
        <v>86770.938931680197</v>
      </c>
      <c r="J188" s="72">
        <v>90816.232895373294</v>
      </c>
      <c r="K188" s="72">
        <v>9275.3533725836314</v>
      </c>
      <c r="L188" s="72">
        <v>123601.8264434915</v>
      </c>
      <c r="M188" s="72">
        <v>37200.609322648495</v>
      </c>
      <c r="N188" s="72">
        <v>0</v>
      </c>
    </row>
    <row r="189" spans="2:14" x14ac:dyDescent="0.25">
      <c r="B189" s="4" t="s">
        <v>77</v>
      </c>
      <c r="C189" s="71" t="s">
        <v>80</v>
      </c>
      <c r="E189" s="72">
        <v>0</v>
      </c>
      <c r="G189" s="72">
        <v>0</v>
      </c>
      <c r="H189" s="72">
        <v>0</v>
      </c>
      <c r="I189" s="72">
        <v>0</v>
      </c>
      <c r="J189" s="72">
        <v>0</v>
      </c>
      <c r="K189" s="72">
        <v>0</v>
      </c>
      <c r="L189" s="72">
        <v>0</v>
      </c>
      <c r="M189" s="72">
        <v>0</v>
      </c>
      <c r="N189" s="72">
        <v>0</v>
      </c>
    </row>
    <row r="190" spans="2:14" x14ac:dyDescent="0.25">
      <c r="B190" s="4" t="s">
        <v>77</v>
      </c>
      <c r="C190" s="71" t="s">
        <v>81</v>
      </c>
      <c r="E190" s="72">
        <v>3056332.9076769622</v>
      </c>
      <c r="G190" s="72">
        <v>2181664.0622763801</v>
      </c>
      <c r="H190" s="72">
        <v>777607.89122033049</v>
      </c>
      <c r="I190" s="72">
        <v>93025.277752042472</v>
      </c>
      <c r="J190" s="72">
        <v>2093.273496951585</v>
      </c>
      <c r="K190" s="72">
        <v>1942.4029312573196</v>
      </c>
      <c r="L190" s="72">
        <v>0</v>
      </c>
      <c r="M190" s="72">
        <v>0</v>
      </c>
      <c r="N190" s="72">
        <v>0</v>
      </c>
    </row>
    <row r="191" spans="2:14" x14ac:dyDescent="0.25">
      <c r="B191" s="4" t="s">
        <v>77</v>
      </c>
      <c r="C191" s="71" t="s">
        <v>82</v>
      </c>
      <c r="E191" s="72">
        <v>0</v>
      </c>
      <c r="G191" s="72">
        <v>0</v>
      </c>
      <c r="H191" s="72">
        <v>0</v>
      </c>
      <c r="I191" s="72">
        <v>0</v>
      </c>
      <c r="J191" s="72">
        <v>0</v>
      </c>
      <c r="K191" s="72">
        <v>0</v>
      </c>
      <c r="L191" s="72">
        <v>0</v>
      </c>
      <c r="M191" s="72">
        <v>0</v>
      </c>
      <c r="N191" s="72">
        <v>0</v>
      </c>
    </row>
    <row r="192" spans="2:14" hidden="1" x14ac:dyDescent="0.25">
      <c r="B192" s="4" t="s">
        <v>83</v>
      </c>
      <c r="C192" s="71" t="s">
        <v>83</v>
      </c>
      <c r="E192" s="72">
        <v>0</v>
      </c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</row>
    <row r="193" spans="2:14" x14ac:dyDescent="0.25">
      <c r="B193" s="4" t="s">
        <v>77</v>
      </c>
      <c r="C193" s="73" t="s">
        <v>84</v>
      </c>
      <c r="D193" s="73"/>
      <c r="E193" s="73">
        <v>14315424.934313949</v>
      </c>
      <c r="F193" s="73"/>
      <c r="G193" s="73">
        <v>9884257.2548070569</v>
      </c>
      <c r="H193" s="73">
        <v>3292237.3370229919</v>
      </c>
      <c r="I193" s="73">
        <v>608391.993561888</v>
      </c>
      <c r="J193" s="73">
        <v>155689.73286461949</v>
      </c>
      <c r="K193" s="73">
        <v>92107.663489297483</v>
      </c>
      <c r="L193" s="73">
        <v>245540.34324544837</v>
      </c>
      <c r="M193" s="73">
        <v>37200.609322648495</v>
      </c>
      <c r="N193" s="73">
        <v>0</v>
      </c>
    </row>
    <row r="194" spans="2:14" x14ac:dyDescent="0.25">
      <c r="B194" s="4" t="s">
        <v>77</v>
      </c>
    </row>
    <row r="195" spans="2:14" ht="13" x14ac:dyDescent="0.3">
      <c r="B195" s="70" t="s">
        <v>86</v>
      </c>
    </row>
    <row r="196" spans="2:14" x14ac:dyDescent="0.25">
      <c r="B196" s="4" t="s">
        <v>77</v>
      </c>
      <c r="C196" s="71" t="s">
        <v>78</v>
      </c>
      <c r="E196" s="72">
        <v>3072.4503351893541</v>
      </c>
      <c r="G196" s="72">
        <v>1960.2095551392586</v>
      </c>
      <c r="H196" s="72">
        <v>712.39528789673659</v>
      </c>
      <c r="I196" s="72">
        <v>153.80982427275626</v>
      </c>
      <c r="J196" s="72">
        <v>88.341044205861195</v>
      </c>
      <c r="K196" s="72">
        <v>9.0988051577861846</v>
      </c>
      <c r="L196" s="72">
        <v>107.42637569786682</v>
      </c>
      <c r="M196" s="72">
        <v>41.16944281908885</v>
      </c>
      <c r="N196" s="72">
        <v>0</v>
      </c>
    </row>
    <row r="197" spans="2:14" x14ac:dyDescent="0.25">
      <c r="B197" s="4" t="s">
        <v>77</v>
      </c>
      <c r="C197" s="71" t="s">
        <v>79</v>
      </c>
      <c r="E197" s="72">
        <v>0</v>
      </c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</row>
    <row r="198" spans="2:14" x14ac:dyDescent="0.25">
      <c r="B198" s="4" t="s">
        <v>77</v>
      </c>
      <c r="C198" s="71" t="s">
        <v>80</v>
      </c>
      <c r="E198" s="72">
        <v>0</v>
      </c>
      <c r="G198" s="72">
        <v>0</v>
      </c>
      <c r="H198" s="72">
        <v>0</v>
      </c>
      <c r="I198" s="72">
        <v>0</v>
      </c>
      <c r="J198" s="72">
        <v>0</v>
      </c>
      <c r="K198" s="72">
        <v>0</v>
      </c>
      <c r="L198" s="72">
        <v>0</v>
      </c>
      <c r="M198" s="72">
        <v>0</v>
      </c>
      <c r="N198" s="72">
        <v>0</v>
      </c>
    </row>
    <row r="199" spans="2:14" x14ac:dyDescent="0.25">
      <c r="B199" s="4" t="s">
        <v>77</v>
      </c>
      <c r="C199" s="71" t="s">
        <v>81</v>
      </c>
      <c r="E199" s="72">
        <v>0</v>
      </c>
      <c r="G199" s="72">
        <v>0</v>
      </c>
      <c r="H199" s="72">
        <v>0</v>
      </c>
      <c r="I199" s="72">
        <v>0</v>
      </c>
      <c r="J199" s="72">
        <v>0</v>
      </c>
      <c r="K199" s="72">
        <v>0</v>
      </c>
      <c r="L199" s="72">
        <v>0</v>
      </c>
      <c r="M199" s="72">
        <v>0</v>
      </c>
      <c r="N199" s="72">
        <v>0</v>
      </c>
    </row>
    <row r="200" spans="2:14" x14ac:dyDescent="0.25">
      <c r="B200" s="4" t="s">
        <v>77</v>
      </c>
      <c r="C200" s="71" t="s">
        <v>82</v>
      </c>
      <c r="E200" s="72">
        <v>0</v>
      </c>
      <c r="G200" s="72">
        <v>0</v>
      </c>
      <c r="H200" s="72">
        <v>0</v>
      </c>
      <c r="I200" s="72">
        <v>0</v>
      </c>
      <c r="J200" s="72">
        <v>0</v>
      </c>
      <c r="K200" s="72">
        <v>0</v>
      </c>
      <c r="L200" s="72">
        <v>0</v>
      </c>
      <c r="M200" s="72">
        <v>0</v>
      </c>
      <c r="N200" s="72">
        <v>0</v>
      </c>
    </row>
    <row r="201" spans="2:14" hidden="1" x14ac:dyDescent="0.25">
      <c r="B201" s="4" t="s">
        <v>83</v>
      </c>
      <c r="C201" s="71" t="s">
        <v>83</v>
      </c>
      <c r="E201" s="72">
        <v>0</v>
      </c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</row>
    <row r="202" spans="2:14" x14ac:dyDescent="0.25">
      <c r="B202" s="4" t="s">
        <v>77</v>
      </c>
      <c r="C202" s="73" t="s">
        <v>84</v>
      </c>
      <c r="D202" s="73"/>
      <c r="E202" s="73">
        <v>3072.4503351893541</v>
      </c>
      <c r="F202" s="73"/>
      <c r="G202" s="73">
        <v>1960.2095551392586</v>
      </c>
      <c r="H202" s="73">
        <v>712.39528789673659</v>
      </c>
      <c r="I202" s="73">
        <v>153.80982427275626</v>
      </c>
      <c r="J202" s="73">
        <v>88.341044205861195</v>
      </c>
      <c r="K202" s="73">
        <v>9.0988051577861846</v>
      </c>
      <c r="L202" s="73">
        <v>107.42637569786682</v>
      </c>
      <c r="M202" s="73">
        <v>41.16944281908885</v>
      </c>
      <c r="N202" s="73">
        <v>0</v>
      </c>
    </row>
    <row r="203" spans="2:14" x14ac:dyDescent="0.25">
      <c r="B203" s="4" t="s">
        <v>77</v>
      </c>
    </row>
    <row r="204" spans="2:14" ht="13" x14ac:dyDescent="0.3">
      <c r="B204" s="70" t="s">
        <v>87</v>
      </c>
    </row>
    <row r="205" spans="2:14" x14ac:dyDescent="0.25">
      <c r="B205" s="4" t="s">
        <v>77</v>
      </c>
      <c r="C205" s="71" t="s">
        <v>78</v>
      </c>
      <c r="E205" s="72">
        <v>158569457.58113432</v>
      </c>
      <c r="G205" s="72">
        <v>110108562.98455137</v>
      </c>
      <c r="H205" s="72">
        <v>39284192.034342721</v>
      </c>
      <c r="I205" s="72">
        <v>6344302.3913993025</v>
      </c>
      <c r="J205" s="72">
        <v>1187362.1939699785</v>
      </c>
      <c r="K205" s="72">
        <v>129679.96204448849</v>
      </c>
      <c r="L205" s="72">
        <v>654446.53512390377</v>
      </c>
      <c r="M205" s="72">
        <v>860911.47970255895</v>
      </c>
      <c r="N205" s="72">
        <v>0</v>
      </c>
    </row>
    <row r="206" spans="2:14" x14ac:dyDescent="0.25">
      <c r="B206" s="4" t="s">
        <v>77</v>
      </c>
      <c r="C206" s="71" t="s">
        <v>79</v>
      </c>
      <c r="E206" s="72">
        <v>112630256.64438877</v>
      </c>
      <c r="G206" s="72">
        <v>67825943.68803969</v>
      </c>
      <c r="H206" s="72">
        <v>23594732.512625869</v>
      </c>
      <c r="I206" s="72">
        <v>7357719.8366562854</v>
      </c>
      <c r="J206" s="72">
        <v>5591787.4549652394</v>
      </c>
      <c r="K206" s="72">
        <v>778096.34861676698</v>
      </c>
      <c r="L206" s="72">
        <v>5475225.1019209968</v>
      </c>
      <c r="M206" s="72">
        <v>1677353.813829008</v>
      </c>
      <c r="N206" s="72">
        <v>329397.88773491577</v>
      </c>
    </row>
    <row r="207" spans="2:14" x14ac:dyDescent="0.25">
      <c r="B207" s="4" t="s">
        <v>77</v>
      </c>
      <c r="C207" s="71" t="s">
        <v>80</v>
      </c>
      <c r="E207" s="72">
        <v>217802234.76253372</v>
      </c>
      <c r="G207" s="72">
        <v>146285554.49046662</v>
      </c>
      <c r="H207" s="72">
        <v>61910400.795493111</v>
      </c>
      <c r="I207" s="72">
        <v>2983351.4270104724</v>
      </c>
      <c r="J207" s="72">
        <v>1615052.4904790786</v>
      </c>
      <c r="K207" s="72">
        <v>318675.58926030097</v>
      </c>
      <c r="L207" s="72">
        <v>303843.99551012146</v>
      </c>
      <c r="M207" s="72">
        <v>276766.04773673165</v>
      </c>
      <c r="N207" s="72">
        <v>4108589.9265772784</v>
      </c>
    </row>
    <row r="208" spans="2:14" x14ac:dyDescent="0.25">
      <c r="B208" s="4" t="s">
        <v>77</v>
      </c>
      <c r="C208" s="71" t="s">
        <v>81</v>
      </c>
      <c r="E208" s="72">
        <v>0</v>
      </c>
      <c r="G208" s="72">
        <v>0</v>
      </c>
      <c r="H208" s="72">
        <v>0</v>
      </c>
      <c r="I208" s="72">
        <v>0</v>
      </c>
      <c r="J208" s="72">
        <v>0</v>
      </c>
      <c r="K208" s="72">
        <v>0</v>
      </c>
      <c r="L208" s="72">
        <v>0</v>
      </c>
      <c r="M208" s="72">
        <v>0</v>
      </c>
      <c r="N208" s="72">
        <v>0</v>
      </c>
    </row>
    <row r="209" spans="2:14" x14ac:dyDescent="0.25">
      <c r="B209" s="4" t="s">
        <v>77</v>
      </c>
      <c r="C209" s="71" t="s">
        <v>82</v>
      </c>
      <c r="E209" s="72">
        <v>0</v>
      </c>
      <c r="G209" s="72">
        <v>0</v>
      </c>
      <c r="H209" s="72">
        <v>0</v>
      </c>
      <c r="I209" s="72">
        <v>0</v>
      </c>
      <c r="J209" s="72">
        <v>0</v>
      </c>
      <c r="K209" s="72">
        <v>0</v>
      </c>
      <c r="L209" s="72">
        <v>0</v>
      </c>
      <c r="M209" s="72">
        <v>0</v>
      </c>
      <c r="N209" s="72">
        <v>0</v>
      </c>
    </row>
    <row r="210" spans="2:14" hidden="1" x14ac:dyDescent="0.25">
      <c r="B210" s="4" t="s">
        <v>83</v>
      </c>
      <c r="C210" s="71" t="s">
        <v>83</v>
      </c>
      <c r="E210" s="72">
        <v>0</v>
      </c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</row>
    <row r="211" spans="2:14" x14ac:dyDescent="0.25">
      <c r="B211" s="4" t="s">
        <v>77</v>
      </c>
      <c r="C211" s="73" t="s">
        <v>84</v>
      </c>
      <c r="D211" s="73"/>
      <c r="E211" s="73">
        <v>489001948.98805684</v>
      </c>
      <c r="F211" s="73"/>
      <c r="G211" s="73">
        <v>324220061.16305768</v>
      </c>
      <c r="H211" s="73">
        <v>124789325.34246171</v>
      </c>
      <c r="I211" s="73">
        <v>16685373.655066062</v>
      </c>
      <c r="J211" s="73">
        <v>8394202.1394142956</v>
      </c>
      <c r="K211" s="73">
        <v>1226451.8999215565</v>
      </c>
      <c r="L211" s="73">
        <v>6433515.6325550228</v>
      </c>
      <c r="M211" s="73">
        <v>2815031.3412682987</v>
      </c>
      <c r="N211" s="73">
        <v>4437987.8143121945</v>
      </c>
    </row>
    <row r="212" spans="2:14" x14ac:dyDescent="0.25">
      <c r="B212" s="4" t="s">
        <v>77</v>
      </c>
    </row>
    <row r="213" spans="2:14" ht="13" x14ac:dyDescent="0.3">
      <c r="B213" s="70" t="s">
        <v>88</v>
      </c>
      <c r="M213" s="96">
        <v>9.3593951630081985E-3</v>
      </c>
    </row>
    <row r="214" spans="2:14" x14ac:dyDescent="0.25">
      <c r="B214" s="4" t="s">
        <v>77</v>
      </c>
      <c r="C214" s="71" t="s">
        <v>78</v>
      </c>
      <c r="E214" s="72">
        <v>0</v>
      </c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</row>
    <row r="215" spans="2:14" x14ac:dyDescent="0.25">
      <c r="B215" s="4" t="s">
        <v>77</v>
      </c>
      <c r="C215" s="71" t="s">
        <v>79</v>
      </c>
      <c r="E215" s="72">
        <v>0</v>
      </c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</row>
    <row r="216" spans="2:14" x14ac:dyDescent="0.25">
      <c r="B216" s="4" t="s">
        <v>77</v>
      </c>
      <c r="C216" s="71" t="s">
        <v>80</v>
      </c>
      <c r="E216" s="72">
        <v>0</v>
      </c>
      <c r="G216" s="72">
        <v>0</v>
      </c>
      <c r="H216" s="72">
        <v>0</v>
      </c>
      <c r="I216" s="72">
        <v>0</v>
      </c>
      <c r="J216" s="72">
        <v>0</v>
      </c>
      <c r="K216" s="72">
        <v>0</v>
      </c>
      <c r="L216" s="72">
        <v>0</v>
      </c>
      <c r="M216" s="72">
        <v>0</v>
      </c>
      <c r="N216" s="72">
        <v>0</v>
      </c>
    </row>
    <row r="217" spans="2:14" x14ac:dyDescent="0.25">
      <c r="B217" s="4" t="s">
        <v>77</v>
      </c>
      <c r="C217" s="71" t="s">
        <v>81</v>
      </c>
      <c r="E217" s="72">
        <v>0</v>
      </c>
      <c r="G217" s="72">
        <v>0</v>
      </c>
      <c r="H217" s="72">
        <v>0</v>
      </c>
      <c r="I217" s="72">
        <v>0</v>
      </c>
      <c r="J217" s="72">
        <v>0</v>
      </c>
      <c r="K217" s="72">
        <v>0</v>
      </c>
      <c r="L217" s="72">
        <v>0</v>
      </c>
      <c r="M217" s="72">
        <v>0</v>
      </c>
      <c r="N217" s="72">
        <v>0</v>
      </c>
    </row>
    <row r="218" spans="2:14" x14ac:dyDescent="0.25">
      <c r="B218" s="4" t="s">
        <v>77</v>
      </c>
      <c r="C218" s="71" t="s">
        <v>82</v>
      </c>
      <c r="E218" s="72">
        <v>0</v>
      </c>
      <c r="G218" s="72">
        <v>0</v>
      </c>
      <c r="H218" s="72">
        <v>0</v>
      </c>
      <c r="I218" s="72">
        <v>0</v>
      </c>
      <c r="J218" s="72">
        <v>0</v>
      </c>
      <c r="K218" s="72">
        <v>0</v>
      </c>
      <c r="L218" s="72">
        <v>0</v>
      </c>
      <c r="M218" s="72">
        <v>0</v>
      </c>
      <c r="N218" s="72">
        <v>0</v>
      </c>
    </row>
    <row r="219" spans="2:14" hidden="1" x14ac:dyDescent="0.25">
      <c r="B219" s="4" t="s">
        <v>83</v>
      </c>
      <c r="C219" s="71" t="s">
        <v>83</v>
      </c>
      <c r="E219" s="72">
        <v>0</v>
      </c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</row>
    <row r="220" spans="2:14" x14ac:dyDescent="0.25">
      <c r="B220" s="4" t="s">
        <v>77</v>
      </c>
      <c r="C220" s="73" t="s">
        <v>84</v>
      </c>
      <c r="D220" s="73"/>
      <c r="E220" s="73">
        <v>0</v>
      </c>
      <c r="F220" s="73"/>
      <c r="G220" s="73">
        <v>0</v>
      </c>
      <c r="H220" s="73">
        <v>0</v>
      </c>
      <c r="I220" s="73">
        <v>0</v>
      </c>
      <c r="J220" s="73">
        <v>0</v>
      </c>
      <c r="K220" s="73">
        <v>0</v>
      </c>
      <c r="L220" s="73">
        <v>0</v>
      </c>
      <c r="M220" s="73">
        <v>0</v>
      </c>
      <c r="N220" s="73">
        <v>0</v>
      </c>
    </row>
    <row r="221" spans="2:14" x14ac:dyDescent="0.25">
      <c r="B221" s="4" t="s">
        <v>77</v>
      </c>
    </row>
    <row r="222" spans="2:14" ht="13" x14ac:dyDescent="0.3">
      <c r="B222" s="70" t="s">
        <v>89</v>
      </c>
    </row>
    <row r="223" spans="2:14" x14ac:dyDescent="0.25">
      <c r="B223" s="4" t="s">
        <v>77</v>
      </c>
      <c r="C223" s="71" t="s">
        <v>78</v>
      </c>
      <c r="E223" s="72">
        <v>0</v>
      </c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</row>
    <row r="224" spans="2:14" x14ac:dyDescent="0.25">
      <c r="B224" s="4" t="s">
        <v>77</v>
      </c>
      <c r="C224" s="71" t="s">
        <v>79</v>
      </c>
      <c r="E224" s="72">
        <v>0</v>
      </c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</row>
    <row r="225" spans="2:14" x14ac:dyDescent="0.25">
      <c r="B225" s="4" t="s">
        <v>77</v>
      </c>
      <c r="C225" s="71" t="s">
        <v>80</v>
      </c>
      <c r="E225" s="72">
        <v>0</v>
      </c>
      <c r="G225" s="72">
        <v>0</v>
      </c>
      <c r="H225" s="72">
        <v>0</v>
      </c>
      <c r="I225" s="72">
        <v>0</v>
      </c>
      <c r="J225" s="72">
        <v>0</v>
      </c>
      <c r="K225" s="72">
        <v>0</v>
      </c>
      <c r="L225" s="72">
        <v>0</v>
      </c>
      <c r="M225" s="72">
        <v>0</v>
      </c>
      <c r="N225" s="72">
        <v>0</v>
      </c>
    </row>
    <row r="226" spans="2:14" x14ac:dyDescent="0.25">
      <c r="B226" s="4" t="s">
        <v>77</v>
      </c>
      <c r="C226" s="71" t="s">
        <v>81</v>
      </c>
      <c r="E226" s="72">
        <v>29559303.237901259</v>
      </c>
      <c r="G226" s="72">
        <v>24301983.311964728</v>
      </c>
      <c r="H226" s="72">
        <v>3679753.6676228805</v>
      </c>
      <c r="I226" s="72">
        <v>631511.9747122702</v>
      </c>
      <c r="J226" s="72">
        <v>86325.544206104038</v>
      </c>
      <c r="K226" s="72">
        <v>99145.279777281568</v>
      </c>
      <c r="L226" s="72">
        <v>133630.22679330446</v>
      </c>
      <c r="M226" s="72">
        <v>0</v>
      </c>
      <c r="N226" s="72">
        <v>626953.23282468272</v>
      </c>
    </row>
    <row r="227" spans="2:14" x14ac:dyDescent="0.25">
      <c r="B227" s="4" t="s">
        <v>77</v>
      </c>
      <c r="C227" s="71" t="s">
        <v>82</v>
      </c>
      <c r="E227" s="72">
        <v>0</v>
      </c>
      <c r="G227" s="72">
        <v>0</v>
      </c>
      <c r="H227" s="72">
        <v>0</v>
      </c>
      <c r="I227" s="72">
        <v>0</v>
      </c>
      <c r="J227" s="72">
        <v>0</v>
      </c>
      <c r="K227" s="72">
        <v>0</v>
      </c>
      <c r="L227" s="72">
        <v>0</v>
      </c>
      <c r="M227" s="72">
        <v>0</v>
      </c>
      <c r="N227" s="72">
        <v>0</v>
      </c>
    </row>
    <row r="228" spans="2:14" hidden="1" x14ac:dyDescent="0.25">
      <c r="B228" s="4" t="s">
        <v>83</v>
      </c>
      <c r="C228" s="71" t="s">
        <v>83</v>
      </c>
      <c r="E228" s="72">
        <v>0</v>
      </c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</row>
    <row r="229" spans="2:14" x14ac:dyDescent="0.25">
      <c r="B229" s="4" t="s">
        <v>77</v>
      </c>
      <c r="C229" s="73" t="s">
        <v>84</v>
      </c>
      <c r="D229" s="73"/>
      <c r="E229" s="73">
        <v>29559303.237901259</v>
      </c>
      <c r="F229" s="73"/>
      <c r="G229" s="73">
        <v>24301983.311964728</v>
      </c>
      <c r="H229" s="73">
        <v>3679753.6676228805</v>
      </c>
      <c r="I229" s="73">
        <v>631511.9747122702</v>
      </c>
      <c r="J229" s="73">
        <v>86325.544206104038</v>
      </c>
      <c r="K229" s="73">
        <v>99145.279777281568</v>
      </c>
      <c r="L229" s="73">
        <v>133630.22679330446</v>
      </c>
      <c r="M229" s="73">
        <v>0</v>
      </c>
      <c r="N229" s="73">
        <v>626953.23282468272</v>
      </c>
    </row>
    <row r="230" spans="2:14" x14ac:dyDescent="0.25">
      <c r="B230" s="4" t="s">
        <v>77</v>
      </c>
    </row>
    <row r="231" spans="2:14" ht="13" x14ac:dyDescent="0.3">
      <c r="B231" s="70" t="s">
        <v>90</v>
      </c>
    </row>
    <row r="232" spans="2:14" x14ac:dyDescent="0.25">
      <c r="B232" s="4" t="s">
        <v>77</v>
      </c>
      <c r="C232" s="71" t="s">
        <v>78</v>
      </c>
      <c r="E232" s="72">
        <v>0</v>
      </c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</row>
    <row r="233" spans="2:14" x14ac:dyDescent="0.25">
      <c r="B233" s="4" t="s">
        <v>77</v>
      </c>
      <c r="C233" s="71" t="s">
        <v>79</v>
      </c>
      <c r="E233" s="72">
        <v>0</v>
      </c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</row>
    <row r="234" spans="2:14" x14ac:dyDescent="0.25">
      <c r="B234" s="4" t="s">
        <v>77</v>
      </c>
      <c r="C234" s="71" t="s">
        <v>80</v>
      </c>
      <c r="E234" s="72">
        <v>0</v>
      </c>
      <c r="G234" s="72">
        <v>0</v>
      </c>
      <c r="H234" s="72">
        <v>0</v>
      </c>
      <c r="I234" s="72">
        <v>0</v>
      </c>
      <c r="J234" s="72">
        <v>0</v>
      </c>
      <c r="K234" s="72">
        <v>0</v>
      </c>
      <c r="L234" s="72">
        <v>0</v>
      </c>
      <c r="M234" s="72">
        <v>0</v>
      </c>
      <c r="N234" s="72">
        <v>0</v>
      </c>
    </row>
    <row r="235" spans="2:14" x14ac:dyDescent="0.25">
      <c r="B235" s="4" t="s">
        <v>77</v>
      </c>
      <c r="C235" s="71" t="s">
        <v>81</v>
      </c>
      <c r="E235" s="72">
        <v>0</v>
      </c>
      <c r="G235" s="72">
        <v>0</v>
      </c>
      <c r="H235" s="72">
        <v>0</v>
      </c>
      <c r="I235" s="72">
        <v>0</v>
      </c>
      <c r="J235" s="72">
        <v>0</v>
      </c>
      <c r="K235" s="72">
        <v>0</v>
      </c>
      <c r="L235" s="72">
        <v>0</v>
      </c>
      <c r="M235" s="72">
        <v>0</v>
      </c>
      <c r="N235" s="72">
        <v>0</v>
      </c>
    </row>
    <row r="236" spans="2:14" x14ac:dyDescent="0.25">
      <c r="B236" s="4" t="s">
        <v>77</v>
      </c>
      <c r="C236" s="71" t="s">
        <v>82</v>
      </c>
      <c r="E236" s="72">
        <v>830818.06367560709</v>
      </c>
      <c r="G236" s="72">
        <v>0</v>
      </c>
      <c r="H236" s="72">
        <v>1571.4507151518214</v>
      </c>
      <c r="I236" s="72">
        <v>106269.334053328</v>
      </c>
      <c r="J236" s="72">
        <v>197834.80131558375</v>
      </c>
      <c r="K236" s="72">
        <v>3800.1834602128069</v>
      </c>
      <c r="L236" s="72">
        <v>340021.57648593275</v>
      </c>
      <c r="M236" s="72">
        <v>181320.7176453979</v>
      </c>
      <c r="N236" s="72">
        <v>0</v>
      </c>
    </row>
    <row r="237" spans="2:14" hidden="1" x14ac:dyDescent="0.25">
      <c r="B237" s="4" t="s">
        <v>83</v>
      </c>
      <c r="C237" s="71" t="s">
        <v>83</v>
      </c>
      <c r="E237" s="72">
        <v>0</v>
      </c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</row>
    <row r="238" spans="2:14" x14ac:dyDescent="0.25">
      <c r="B238" s="4" t="s">
        <v>77</v>
      </c>
      <c r="C238" s="73" t="s">
        <v>84</v>
      </c>
      <c r="D238" s="73"/>
      <c r="E238" s="73">
        <v>830818.06367560709</v>
      </c>
      <c r="F238" s="73"/>
      <c r="G238" s="73">
        <v>0</v>
      </c>
      <c r="H238" s="73">
        <v>1571.4507151518214</v>
      </c>
      <c r="I238" s="73">
        <v>106269.334053328</v>
      </c>
      <c r="J238" s="73">
        <v>197834.80131558375</v>
      </c>
      <c r="K238" s="73">
        <v>3800.1834602128069</v>
      </c>
      <c r="L238" s="73">
        <v>340021.57648593275</v>
      </c>
      <c r="M238" s="73">
        <v>181320.7176453979</v>
      </c>
      <c r="N238" s="73">
        <v>0</v>
      </c>
    </row>
    <row r="239" spans="2:14" x14ac:dyDescent="0.25">
      <c r="B239" s="4" t="s">
        <v>77</v>
      </c>
    </row>
    <row r="240" spans="2:14" ht="13" hidden="1" x14ac:dyDescent="0.3">
      <c r="B240" s="70" t="s">
        <v>83</v>
      </c>
    </row>
    <row r="241" spans="2:14" hidden="1" x14ac:dyDescent="0.25">
      <c r="B241" s="4" t="s">
        <v>83</v>
      </c>
      <c r="C241" s="71" t="s">
        <v>83</v>
      </c>
      <c r="E241" s="72">
        <v>0</v>
      </c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</row>
    <row r="242" spans="2:14" hidden="1" x14ac:dyDescent="0.25">
      <c r="B242" s="4" t="s">
        <v>83</v>
      </c>
      <c r="C242" s="71" t="s">
        <v>83</v>
      </c>
      <c r="E242" s="72">
        <v>0</v>
      </c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</row>
    <row r="243" spans="2:14" hidden="1" x14ac:dyDescent="0.25">
      <c r="B243" s="4" t="s">
        <v>83</v>
      </c>
      <c r="C243" s="71" t="s">
        <v>83</v>
      </c>
      <c r="E243" s="72">
        <v>0</v>
      </c>
      <c r="G243" s="72">
        <v>0</v>
      </c>
      <c r="H243" s="72">
        <v>0</v>
      </c>
      <c r="I243" s="72">
        <v>0</v>
      </c>
      <c r="J243" s="72">
        <v>0</v>
      </c>
      <c r="K243" s="72">
        <v>0</v>
      </c>
      <c r="L243" s="72">
        <v>0</v>
      </c>
      <c r="M243" s="72">
        <v>0</v>
      </c>
      <c r="N243" s="72">
        <v>0</v>
      </c>
    </row>
    <row r="244" spans="2:14" hidden="1" x14ac:dyDescent="0.25">
      <c r="B244" s="4" t="s">
        <v>83</v>
      </c>
      <c r="C244" s="71" t="s">
        <v>83</v>
      </c>
      <c r="E244" s="72">
        <v>0</v>
      </c>
      <c r="G244" s="72">
        <v>0</v>
      </c>
      <c r="H244" s="72">
        <v>0</v>
      </c>
      <c r="I244" s="72">
        <v>0</v>
      </c>
      <c r="J244" s="72">
        <v>0</v>
      </c>
      <c r="K244" s="72">
        <v>0</v>
      </c>
      <c r="L244" s="72">
        <v>0</v>
      </c>
      <c r="M244" s="72">
        <v>0</v>
      </c>
      <c r="N244" s="72">
        <v>0</v>
      </c>
    </row>
    <row r="245" spans="2:14" hidden="1" x14ac:dyDescent="0.25">
      <c r="B245" s="4" t="s">
        <v>83</v>
      </c>
      <c r="C245" s="71" t="s">
        <v>83</v>
      </c>
      <c r="E245" s="72">
        <v>0</v>
      </c>
      <c r="G245" s="72">
        <v>0</v>
      </c>
      <c r="H245" s="72">
        <v>0</v>
      </c>
      <c r="I245" s="72">
        <v>0</v>
      </c>
      <c r="J245" s="72">
        <v>0</v>
      </c>
      <c r="K245" s="72">
        <v>0</v>
      </c>
      <c r="L245" s="72">
        <v>0</v>
      </c>
      <c r="M245" s="72">
        <v>0</v>
      </c>
      <c r="N245" s="72">
        <v>0</v>
      </c>
    </row>
    <row r="246" spans="2:14" hidden="1" x14ac:dyDescent="0.25">
      <c r="B246" s="4" t="s">
        <v>83</v>
      </c>
      <c r="C246" s="71" t="s">
        <v>83</v>
      </c>
      <c r="E246" s="72">
        <v>0</v>
      </c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</row>
    <row r="247" spans="2:14" hidden="1" x14ac:dyDescent="0.25">
      <c r="B247" s="4" t="s">
        <v>83</v>
      </c>
      <c r="C247" s="73" t="s">
        <v>83</v>
      </c>
      <c r="D247" s="73"/>
      <c r="E247" s="73">
        <v>0</v>
      </c>
      <c r="F247" s="73"/>
      <c r="G247" s="73">
        <v>0</v>
      </c>
      <c r="H247" s="73">
        <v>0</v>
      </c>
      <c r="I247" s="73">
        <v>0</v>
      </c>
      <c r="J247" s="73">
        <v>0</v>
      </c>
      <c r="K247" s="73">
        <v>0</v>
      </c>
      <c r="L247" s="73">
        <v>0</v>
      </c>
      <c r="M247" s="73">
        <v>0</v>
      </c>
      <c r="N247" s="73">
        <v>0</v>
      </c>
    </row>
    <row r="248" spans="2:14" hidden="1" x14ac:dyDescent="0.25">
      <c r="B248" s="4" t="s">
        <v>83</v>
      </c>
    </row>
    <row r="249" spans="2:14" ht="13" hidden="1" x14ac:dyDescent="0.3">
      <c r="B249" s="70" t="s">
        <v>83</v>
      </c>
    </row>
    <row r="250" spans="2:14" hidden="1" x14ac:dyDescent="0.25">
      <c r="B250" s="4" t="s">
        <v>83</v>
      </c>
      <c r="C250" s="71" t="s">
        <v>83</v>
      </c>
      <c r="E250" s="72">
        <v>0</v>
      </c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</row>
    <row r="251" spans="2:14" hidden="1" x14ac:dyDescent="0.25">
      <c r="B251" s="4" t="s">
        <v>83</v>
      </c>
      <c r="C251" s="71" t="s">
        <v>83</v>
      </c>
      <c r="E251" s="72">
        <v>0</v>
      </c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</row>
    <row r="252" spans="2:14" hidden="1" x14ac:dyDescent="0.25">
      <c r="B252" s="4" t="s">
        <v>83</v>
      </c>
      <c r="C252" s="71" t="s">
        <v>83</v>
      </c>
      <c r="E252" s="72">
        <v>0</v>
      </c>
      <c r="G252" s="72">
        <v>0</v>
      </c>
      <c r="H252" s="72">
        <v>0</v>
      </c>
      <c r="I252" s="72">
        <v>0</v>
      </c>
      <c r="J252" s="72">
        <v>0</v>
      </c>
      <c r="K252" s="72">
        <v>0</v>
      </c>
      <c r="L252" s="72">
        <v>0</v>
      </c>
      <c r="M252" s="72">
        <v>0</v>
      </c>
      <c r="N252" s="72">
        <v>0</v>
      </c>
    </row>
    <row r="253" spans="2:14" hidden="1" x14ac:dyDescent="0.25">
      <c r="B253" s="4" t="s">
        <v>83</v>
      </c>
      <c r="C253" s="71" t="s">
        <v>83</v>
      </c>
      <c r="E253" s="72">
        <v>0</v>
      </c>
      <c r="G253" s="72">
        <v>0</v>
      </c>
      <c r="H253" s="72">
        <v>0</v>
      </c>
      <c r="I253" s="72">
        <v>0</v>
      </c>
      <c r="J253" s="72">
        <v>0</v>
      </c>
      <c r="K253" s="72">
        <v>0</v>
      </c>
      <c r="L253" s="72">
        <v>0</v>
      </c>
      <c r="M253" s="72">
        <v>0</v>
      </c>
      <c r="N253" s="72">
        <v>0</v>
      </c>
    </row>
    <row r="254" spans="2:14" hidden="1" x14ac:dyDescent="0.25">
      <c r="B254" s="4" t="s">
        <v>83</v>
      </c>
      <c r="C254" s="71" t="s">
        <v>83</v>
      </c>
      <c r="E254" s="72">
        <v>0</v>
      </c>
      <c r="G254" s="72">
        <v>0</v>
      </c>
      <c r="H254" s="72">
        <v>0</v>
      </c>
      <c r="I254" s="72">
        <v>0</v>
      </c>
      <c r="J254" s="72">
        <v>0</v>
      </c>
      <c r="K254" s="72">
        <v>0</v>
      </c>
      <c r="L254" s="72">
        <v>0</v>
      </c>
      <c r="M254" s="72">
        <v>0</v>
      </c>
      <c r="N254" s="72">
        <v>0</v>
      </c>
    </row>
    <row r="255" spans="2:14" hidden="1" x14ac:dyDescent="0.25">
      <c r="B255" s="4" t="s">
        <v>83</v>
      </c>
      <c r="C255" s="71" t="s">
        <v>83</v>
      </c>
      <c r="E255" s="72">
        <v>0</v>
      </c>
      <c r="G255" s="72">
        <v>0</v>
      </c>
      <c r="H255" s="72">
        <v>0</v>
      </c>
      <c r="I255" s="72">
        <v>0</v>
      </c>
      <c r="J255" s="72">
        <v>0</v>
      </c>
      <c r="K255" s="72">
        <v>0</v>
      </c>
      <c r="L255" s="72">
        <v>0</v>
      </c>
      <c r="M255" s="72">
        <v>0</v>
      </c>
      <c r="N255" s="72">
        <v>0</v>
      </c>
    </row>
    <row r="256" spans="2:14" hidden="1" x14ac:dyDescent="0.25">
      <c r="B256" s="4" t="s">
        <v>83</v>
      </c>
      <c r="C256" s="73" t="s">
        <v>83</v>
      </c>
      <c r="D256" s="73"/>
      <c r="E256" s="73">
        <v>0</v>
      </c>
      <c r="F256" s="73"/>
      <c r="G256" s="73">
        <v>0</v>
      </c>
      <c r="H256" s="73">
        <v>0</v>
      </c>
      <c r="I256" s="73">
        <v>0</v>
      </c>
      <c r="J256" s="73">
        <v>0</v>
      </c>
      <c r="K256" s="73">
        <v>0</v>
      </c>
      <c r="L256" s="73">
        <v>0</v>
      </c>
      <c r="M256" s="73">
        <v>0</v>
      </c>
      <c r="N256" s="73">
        <v>0</v>
      </c>
    </row>
    <row r="257" spans="2:14" hidden="1" x14ac:dyDescent="0.25">
      <c r="B257" s="4" t="s">
        <v>83</v>
      </c>
    </row>
    <row r="258" spans="2:14" ht="13" hidden="1" x14ac:dyDescent="0.3">
      <c r="B258" s="70" t="s">
        <v>83</v>
      </c>
    </row>
    <row r="259" spans="2:14" hidden="1" x14ac:dyDescent="0.25">
      <c r="B259" s="4" t="s">
        <v>83</v>
      </c>
      <c r="C259" s="71" t="s">
        <v>83</v>
      </c>
      <c r="E259" s="72">
        <v>0</v>
      </c>
      <c r="G259" s="72">
        <v>0</v>
      </c>
      <c r="H259" s="72">
        <v>0</v>
      </c>
      <c r="I259" s="72">
        <v>0</v>
      </c>
      <c r="J259" s="72">
        <v>0</v>
      </c>
      <c r="K259" s="72">
        <v>0</v>
      </c>
      <c r="L259" s="72">
        <v>0</v>
      </c>
      <c r="M259" s="72">
        <v>0</v>
      </c>
      <c r="N259" s="72">
        <v>0</v>
      </c>
    </row>
    <row r="260" spans="2:14" hidden="1" x14ac:dyDescent="0.25">
      <c r="B260" s="4" t="s">
        <v>83</v>
      </c>
      <c r="C260" s="71" t="s">
        <v>83</v>
      </c>
      <c r="E260" s="72">
        <v>0</v>
      </c>
      <c r="G260" s="72">
        <v>0</v>
      </c>
      <c r="H260" s="72">
        <v>0</v>
      </c>
      <c r="I260" s="72">
        <v>0</v>
      </c>
      <c r="J260" s="72">
        <v>0</v>
      </c>
      <c r="K260" s="72">
        <v>0</v>
      </c>
      <c r="L260" s="72">
        <v>0</v>
      </c>
      <c r="M260" s="72">
        <v>0</v>
      </c>
      <c r="N260" s="72">
        <v>0</v>
      </c>
    </row>
    <row r="261" spans="2:14" hidden="1" x14ac:dyDescent="0.25">
      <c r="B261" s="4" t="s">
        <v>83</v>
      </c>
      <c r="C261" s="71" t="s">
        <v>83</v>
      </c>
      <c r="E261" s="72">
        <v>0</v>
      </c>
      <c r="G261" s="72">
        <v>0</v>
      </c>
      <c r="H261" s="72">
        <v>0</v>
      </c>
      <c r="I261" s="72">
        <v>0</v>
      </c>
      <c r="J261" s="72">
        <v>0</v>
      </c>
      <c r="K261" s="72">
        <v>0</v>
      </c>
      <c r="L261" s="72">
        <v>0</v>
      </c>
      <c r="M261" s="72">
        <v>0</v>
      </c>
      <c r="N261" s="72">
        <v>0</v>
      </c>
    </row>
    <row r="262" spans="2:14" hidden="1" x14ac:dyDescent="0.25">
      <c r="B262" s="4" t="s">
        <v>83</v>
      </c>
      <c r="C262" s="71" t="s">
        <v>83</v>
      </c>
      <c r="E262" s="72">
        <v>0</v>
      </c>
      <c r="G262" s="72">
        <v>0</v>
      </c>
      <c r="H262" s="72">
        <v>0</v>
      </c>
      <c r="I262" s="72">
        <v>0</v>
      </c>
      <c r="J262" s="72">
        <v>0</v>
      </c>
      <c r="K262" s="72">
        <v>0</v>
      </c>
      <c r="L262" s="72">
        <v>0</v>
      </c>
      <c r="M262" s="72">
        <v>0</v>
      </c>
      <c r="N262" s="72">
        <v>0</v>
      </c>
    </row>
    <row r="263" spans="2:14" hidden="1" x14ac:dyDescent="0.25">
      <c r="B263" s="4" t="s">
        <v>83</v>
      </c>
      <c r="C263" s="71" t="s">
        <v>83</v>
      </c>
      <c r="E263" s="72">
        <v>0</v>
      </c>
      <c r="G263" s="72">
        <v>0</v>
      </c>
      <c r="H263" s="72">
        <v>0</v>
      </c>
      <c r="I263" s="72">
        <v>0</v>
      </c>
      <c r="J263" s="72">
        <v>0</v>
      </c>
      <c r="K263" s="72">
        <v>0</v>
      </c>
      <c r="L263" s="72">
        <v>0</v>
      </c>
      <c r="M263" s="72">
        <v>0</v>
      </c>
      <c r="N263" s="72">
        <v>0</v>
      </c>
    </row>
    <row r="264" spans="2:14" hidden="1" x14ac:dyDescent="0.25">
      <c r="B264" s="4" t="s">
        <v>83</v>
      </c>
      <c r="C264" s="71" t="s">
        <v>83</v>
      </c>
      <c r="E264" s="72">
        <v>0</v>
      </c>
      <c r="G264" s="72">
        <v>0</v>
      </c>
      <c r="H264" s="72">
        <v>0</v>
      </c>
      <c r="I264" s="72">
        <v>0</v>
      </c>
      <c r="J264" s="72">
        <v>0</v>
      </c>
      <c r="K264" s="72">
        <v>0</v>
      </c>
      <c r="L264" s="72">
        <v>0</v>
      </c>
      <c r="M264" s="72">
        <v>0</v>
      </c>
      <c r="N264" s="72">
        <v>0</v>
      </c>
    </row>
    <row r="265" spans="2:14" hidden="1" x14ac:dyDescent="0.25">
      <c r="B265" s="4" t="s">
        <v>83</v>
      </c>
      <c r="C265" s="73" t="s">
        <v>83</v>
      </c>
      <c r="D265" s="73"/>
      <c r="E265" s="73">
        <v>0</v>
      </c>
      <c r="F265" s="73"/>
      <c r="G265" s="73">
        <v>0</v>
      </c>
      <c r="H265" s="73">
        <v>0</v>
      </c>
      <c r="I265" s="73">
        <v>0</v>
      </c>
      <c r="J265" s="73">
        <v>0</v>
      </c>
      <c r="K265" s="73">
        <v>0</v>
      </c>
      <c r="L265" s="73">
        <v>0</v>
      </c>
      <c r="M265" s="73">
        <v>0</v>
      </c>
      <c r="N265" s="73">
        <v>0</v>
      </c>
    </row>
    <row r="266" spans="2:14" hidden="1" x14ac:dyDescent="0.25">
      <c r="B266" s="4" t="s">
        <v>83</v>
      </c>
    </row>
    <row r="268" spans="2:14" ht="13" x14ac:dyDescent="0.3">
      <c r="B268" s="13" t="s">
        <v>55</v>
      </c>
    </row>
    <row r="269" spans="2:14" x14ac:dyDescent="0.25">
      <c r="B269" s="4" t="s">
        <v>77</v>
      </c>
      <c r="C269" s="71" t="s">
        <v>78</v>
      </c>
      <c r="E269" s="72">
        <v>169289898.34555987</v>
      </c>
      <c r="G269" s="72">
        <v>117667025.53218661</v>
      </c>
      <c r="H269" s="72">
        <v>41730719.372563854</v>
      </c>
      <c r="I269" s="72">
        <v>6793031.8073281236</v>
      </c>
      <c r="J269" s="72">
        <v>1250680.3516194392</v>
      </c>
      <c r="K269" s="72">
        <v>210996.15441490372</v>
      </c>
      <c r="L269" s="72">
        <v>776492.47830155853</v>
      </c>
      <c r="M269" s="72">
        <v>860952.64914537803</v>
      </c>
      <c r="N269" s="72">
        <v>0</v>
      </c>
    </row>
    <row r="270" spans="2:14" x14ac:dyDescent="0.25">
      <c r="B270" s="4" t="s">
        <v>77</v>
      </c>
      <c r="C270" s="71" t="s">
        <v>79</v>
      </c>
      <c r="E270" s="72">
        <v>116940214.44479999</v>
      </c>
      <c r="G270" s="72">
        <v>70435527.023856729</v>
      </c>
      <c r="H270" s="72">
        <v>24595827.218963407</v>
      </c>
      <c r="I270" s="72">
        <v>7657834.3229033919</v>
      </c>
      <c r="J270" s="72">
        <v>5728239.0617373614</v>
      </c>
      <c r="K270" s="72">
        <v>816304.8457312251</v>
      </c>
      <c r="L270" s="72">
        <v>5665364.4416163582</v>
      </c>
      <c r="M270" s="72">
        <v>1711719.642256612</v>
      </c>
      <c r="N270" s="72">
        <v>329397.88773491577</v>
      </c>
    </row>
    <row r="271" spans="2:14" x14ac:dyDescent="0.25">
      <c r="B271" s="4" t="s">
        <v>77</v>
      </c>
      <c r="C271" s="71" t="s">
        <v>80</v>
      </c>
      <c r="E271" s="72">
        <v>217802234.76253372</v>
      </c>
      <c r="G271" s="72">
        <v>146285554.49046662</v>
      </c>
      <c r="H271" s="72">
        <v>61910400.795493111</v>
      </c>
      <c r="I271" s="72">
        <v>2983351.4270104724</v>
      </c>
      <c r="J271" s="72">
        <v>1615052.4904790786</v>
      </c>
      <c r="K271" s="72">
        <v>318675.58926030097</v>
      </c>
      <c r="L271" s="72">
        <v>303843.99551012146</v>
      </c>
      <c r="M271" s="72">
        <v>276766.04773673165</v>
      </c>
      <c r="N271" s="72">
        <v>4108589.9265772784</v>
      </c>
    </row>
    <row r="272" spans="2:14" x14ac:dyDescent="0.25">
      <c r="B272" s="4" t="s">
        <v>77</v>
      </c>
      <c r="C272" s="71" t="s">
        <v>81</v>
      </c>
      <c r="E272" s="72">
        <v>32615636.14557822</v>
      </c>
      <c r="G272" s="72">
        <v>26483647.37424111</v>
      </c>
      <c r="H272" s="72">
        <v>4457361.5588432113</v>
      </c>
      <c r="I272" s="72">
        <v>724537.25246431271</v>
      </c>
      <c r="J272" s="72">
        <v>88418.817703055611</v>
      </c>
      <c r="K272" s="72">
        <v>101087.68270853888</v>
      </c>
      <c r="L272" s="72">
        <v>133630.22679330446</v>
      </c>
      <c r="M272" s="72">
        <v>0</v>
      </c>
      <c r="N272" s="72">
        <v>626953.23282468272</v>
      </c>
    </row>
    <row r="273" spans="1:15" x14ac:dyDescent="0.25">
      <c r="B273" s="4" t="s">
        <v>77</v>
      </c>
      <c r="C273" s="71" t="s">
        <v>82</v>
      </c>
      <c r="E273" s="72">
        <v>830818.06367560709</v>
      </c>
      <c r="G273" s="72">
        <v>0</v>
      </c>
      <c r="H273" s="72">
        <v>1571.4507151518214</v>
      </c>
      <c r="I273" s="72">
        <v>106269.334053328</v>
      </c>
      <c r="J273" s="72">
        <v>197834.80131558375</v>
      </c>
      <c r="K273" s="72">
        <v>3800.1834602128069</v>
      </c>
      <c r="L273" s="72">
        <v>340021.57648593275</v>
      </c>
      <c r="M273" s="72">
        <v>181320.7176453979</v>
      </c>
      <c r="N273" s="72">
        <v>0</v>
      </c>
    </row>
    <row r="274" spans="1:15" hidden="1" x14ac:dyDescent="0.25">
      <c r="B274" s="4" t="s">
        <v>83</v>
      </c>
      <c r="C274" s="71" t="s">
        <v>83</v>
      </c>
      <c r="E274" s="72">
        <v>0</v>
      </c>
      <c r="G274" s="72">
        <v>0</v>
      </c>
      <c r="H274" s="72">
        <v>0</v>
      </c>
      <c r="I274" s="72">
        <v>0</v>
      </c>
      <c r="J274" s="72">
        <v>0</v>
      </c>
      <c r="K274" s="72">
        <v>0</v>
      </c>
      <c r="L274" s="72">
        <v>0</v>
      </c>
      <c r="M274" s="72">
        <v>0</v>
      </c>
      <c r="N274" s="72">
        <v>0</v>
      </c>
    </row>
    <row r="276" spans="1:15" x14ac:dyDescent="0.25">
      <c r="A276" s="44"/>
      <c r="B276" s="44" t="s">
        <v>77</v>
      </c>
    </row>
    <row r="277" spans="1:15" ht="13" thickBot="1" x14ac:dyDescent="0.3">
      <c r="A277" s="44"/>
      <c r="B277" s="77"/>
      <c r="C277" s="76" t="s">
        <v>57</v>
      </c>
      <c r="D277" s="76"/>
      <c r="E277" s="76">
        <v>537478801.76214731</v>
      </c>
      <c r="F277" s="76"/>
      <c r="G277" s="76">
        <v>360871754.42075109</v>
      </c>
      <c r="H277" s="76">
        <v>132695880.39657874</v>
      </c>
      <c r="I277" s="76">
        <v>18265024.143759627</v>
      </c>
      <c r="J277" s="76">
        <v>8880225.5228545181</v>
      </c>
      <c r="K277" s="76">
        <v>1450864.4555751814</v>
      </c>
      <c r="L277" s="76">
        <v>7219352.7187072756</v>
      </c>
      <c r="M277" s="76">
        <v>3030759.0567841195</v>
      </c>
      <c r="N277" s="76">
        <v>5064941.0471368767</v>
      </c>
    </row>
    <row r="278" spans="1:15" ht="13" thickTop="1" x14ac:dyDescent="0.25">
      <c r="A278" s="44"/>
      <c r="B278" s="44"/>
      <c r="E278" s="20"/>
      <c r="G278" s="20"/>
      <c r="H278" s="20"/>
      <c r="I278" s="20"/>
      <c r="J278" s="20"/>
      <c r="K278" s="20"/>
      <c r="L278" s="20"/>
      <c r="M278" s="20"/>
      <c r="N278" s="20"/>
    </row>
    <row r="279" spans="1:15" ht="13" thickBot="1" x14ac:dyDescent="0.3">
      <c r="A279" s="44"/>
      <c r="B279" s="77"/>
      <c r="C279" s="76" t="s">
        <v>58</v>
      </c>
      <c r="D279" s="76"/>
      <c r="E279" s="76">
        <v>420538587.31734741</v>
      </c>
      <c r="F279" s="76"/>
      <c r="G279" s="76">
        <v>290436227.39689434</v>
      </c>
      <c r="H279" s="76">
        <v>108100053.17761533</v>
      </c>
      <c r="I279" s="76">
        <v>10607189.820856238</v>
      </c>
      <c r="J279" s="76">
        <v>3151986.4611171572</v>
      </c>
      <c r="K279" s="76">
        <v>634559.60984395631</v>
      </c>
      <c r="L279" s="76">
        <v>1553988.2770909173</v>
      </c>
      <c r="M279" s="76">
        <v>1319039.4145275075</v>
      </c>
      <c r="N279" s="76">
        <v>4735543.1594019607</v>
      </c>
      <c r="O279" s="77"/>
    </row>
    <row r="280" spans="1:15" ht="13" thickTop="1" x14ac:dyDescent="0.25">
      <c r="A280" s="44"/>
      <c r="B280" s="77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</row>
    <row r="281" spans="1:15" s="44" customFormat="1" ht="15.5" x14ac:dyDescent="0.25">
      <c r="A281" s="79" t="s">
        <v>0</v>
      </c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</row>
    <row r="282" spans="1:15" ht="15.5" x14ac:dyDescent="0.25">
      <c r="A282" s="64" t="s">
        <v>67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</row>
    <row r="283" spans="1:15" ht="15.5" x14ac:dyDescent="0.25">
      <c r="A283" s="66" t="s">
        <v>99</v>
      </c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</row>
    <row r="284" spans="1:15" ht="15.5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</row>
    <row r="285" spans="1:15" ht="39" x14ac:dyDescent="0.25">
      <c r="B285" s="68"/>
      <c r="C285" s="68"/>
      <c r="D285" s="68"/>
      <c r="E285" s="68" t="s">
        <v>54</v>
      </c>
      <c r="F285" s="68"/>
      <c r="G285" s="69" t="s">
        <v>68</v>
      </c>
      <c r="H285" s="69" t="s">
        <v>69</v>
      </c>
      <c r="I285" s="69" t="s">
        <v>70</v>
      </c>
      <c r="J285" s="69" t="s">
        <v>71</v>
      </c>
      <c r="K285" s="68" t="s">
        <v>72</v>
      </c>
      <c r="L285" s="68" t="s">
        <v>73</v>
      </c>
      <c r="M285" s="69" t="s">
        <v>74</v>
      </c>
      <c r="N285" s="69" t="s">
        <v>75</v>
      </c>
    </row>
    <row r="287" spans="1:15" ht="13" x14ac:dyDescent="0.3">
      <c r="B287" s="70" t="s">
        <v>76</v>
      </c>
    </row>
    <row r="288" spans="1:15" x14ac:dyDescent="0.25">
      <c r="B288" s="4" t="s">
        <v>77</v>
      </c>
      <c r="C288" s="71" t="s">
        <v>60</v>
      </c>
      <c r="E288" s="80">
        <v>5.4000000000000003E-3</v>
      </c>
      <c r="F288" s="81"/>
      <c r="G288" s="80">
        <v>5.4999999999999997E-3</v>
      </c>
      <c r="H288" s="80">
        <v>5.4999999999999997E-3</v>
      </c>
      <c r="I288" s="80">
        <v>4.1999999999999997E-3</v>
      </c>
      <c r="J288" s="80">
        <v>5.9999999999999995E-4</v>
      </c>
      <c r="K288" s="80">
        <v>4.8999999999999998E-3</v>
      </c>
      <c r="L288" s="80">
        <v>0</v>
      </c>
      <c r="M288" s="80">
        <v>0</v>
      </c>
      <c r="N288" s="80">
        <v>0</v>
      </c>
    </row>
    <row r="289" spans="2:14" x14ac:dyDescent="0.25">
      <c r="B289" s="4" t="s">
        <v>77</v>
      </c>
      <c r="C289" s="71" t="s">
        <v>61</v>
      </c>
      <c r="E289" s="80">
        <v>2.5999999999999999E-3</v>
      </c>
      <c r="F289" s="81"/>
      <c r="G289" s="80">
        <v>3.3E-3</v>
      </c>
      <c r="H289" s="80">
        <v>3.3E-3</v>
      </c>
      <c r="I289" s="80">
        <v>2.5000000000000001E-3</v>
      </c>
      <c r="J289" s="80">
        <v>5.0000000000000001E-4</v>
      </c>
      <c r="K289" s="80">
        <v>3.0999999999999999E-3</v>
      </c>
      <c r="L289" s="80">
        <v>5.0000000000000001E-4</v>
      </c>
      <c r="M289" s="80">
        <v>-1E-4</v>
      </c>
      <c r="N289" s="80">
        <v>0</v>
      </c>
    </row>
    <row r="290" spans="2:14" x14ac:dyDescent="0.25">
      <c r="B290" s="4" t="s">
        <v>77</v>
      </c>
      <c r="C290" s="71" t="s">
        <v>62</v>
      </c>
      <c r="D290" s="71"/>
      <c r="E290" s="80">
        <v>0</v>
      </c>
      <c r="F290" s="81"/>
      <c r="G290" s="80">
        <v>0</v>
      </c>
      <c r="H290" s="80">
        <v>0</v>
      </c>
      <c r="I290" s="80">
        <v>0</v>
      </c>
      <c r="J290" s="80">
        <v>0</v>
      </c>
      <c r="K290" s="80">
        <v>0</v>
      </c>
      <c r="L290" s="80">
        <v>0</v>
      </c>
      <c r="M290" s="80">
        <v>0</v>
      </c>
      <c r="N290" s="80">
        <v>0</v>
      </c>
    </row>
    <row r="291" spans="2:14" x14ac:dyDescent="0.25">
      <c r="B291" s="4" t="s">
        <v>77</v>
      </c>
      <c r="C291" s="71" t="s">
        <v>63</v>
      </c>
      <c r="D291" s="71"/>
      <c r="E291" s="80">
        <v>0</v>
      </c>
      <c r="F291" s="81"/>
      <c r="G291" s="80">
        <v>0</v>
      </c>
      <c r="H291" s="80">
        <v>0</v>
      </c>
      <c r="I291" s="80">
        <v>0</v>
      </c>
      <c r="J291" s="80">
        <v>0</v>
      </c>
      <c r="K291" s="80">
        <v>0</v>
      </c>
      <c r="L291" s="80">
        <v>0</v>
      </c>
      <c r="M291" s="80">
        <v>0</v>
      </c>
      <c r="N291" s="80">
        <v>0</v>
      </c>
    </row>
    <row r="292" spans="2:14" x14ac:dyDescent="0.25">
      <c r="B292" s="4" t="s">
        <v>77</v>
      </c>
      <c r="C292" s="71" t="s">
        <v>64</v>
      </c>
      <c r="D292" s="71"/>
      <c r="E292" s="80">
        <v>0</v>
      </c>
      <c r="F292" s="81"/>
      <c r="G292" s="80">
        <v>0</v>
      </c>
      <c r="H292" s="80">
        <v>0</v>
      </c>
      <c r="I292" s="80">
        <v>0</v>
      </c>
      <c r="J292" s="80">
        <v>0</v>
      </c>
      <c r="K292" s="80">
        <v>0</v>
      </c>
      <c r="L292" s="80">
        <v>0</v>
      </c>
      <c r="M292" s="80">
        <v>0</v>
      </c>
      <c r="N292" s="80">
        <v>0</v>
      </c>
    </row>
    <row r="293" spans="2:14" hidden="1" x14ac:dyDescent="0.25">
      <c r="B293" s="4" t="s">
        <v>83</v>
      </c>
      <c r="C293" s="71" t="s">
        <v>83</v>
      </c>
      <c r="D293" s="71"/>
      <c r="E293" s="80">
        <v>0</v>
      </c>
      <c r="F293" s="81"/>
      <c r="G293" s="80">
        <v>0</v>
      </c>
      <c r="H293" s="80">
        <v>0</v>
      </c>
      <c r="I293" s="80">
        <v>0</v>
      </c>
      <c r="J293" s="80">
        <v>0</v>
      </c>
      <c r="K293" s="80">
        <v>0</v>
      </c>
      <c r="L293" s="80">
        <v>0</v>
      </c>
      <c r="M293" s="80">
        <v>0</v>
      </c>
      <c r="N293" s="80">
        <v>0</v>
      </c>
    </row>
    <row r="294" spans="2:14" x14ac:dyDescent="0.25">
      <c r="B294" s="44"/>
      <c r="C294" s="71" t="s">
        <v>65</v>
      </c>
      <c r="E294" s="80">
        <v>3.2000000000000002E-3</v>
      </c>
      <c r="G294" s="80">
        <v>4.0000000000000001E-3</v>
      </c>
      <c r="H294" s="80">
        <v>4.0000000000000001E-3</v>
      </c>
      <c r="I294" s="80">
        <v>2.7000000000000001E-3</v>
      </c>
      <c r="J294" s="80">
        <v>5.0000000000000001E-4</v>
      </c>
      <c r="K294" s="80">
        <v>3.2000000000000002E-3</v>
      </c>
      <c r="L294" s="80">
        <v>5.0000000000000001E-4</v>
      </c>
      <c r="M294" s="80">
        <v>-1E-4</v>
      </c>
      <c r="N294" s="80">
        <v>0</v>
      </c>
    </row>
    <row r="295" spans="2:14" x14ac:dyDescent="0.25">
      <c r="B295" s="4" t="s">
        <v>77</v>
      </c>
      <c r="C295" s="71"/>
      <c r="E295" s="81"/>
      <c r="F295" s="81"/>
      <c r="G295" s="81"/>
      <c r="H295" s="81"/>
      <c r="I295" s="81"/>
      <c r="J295" s="81"/>
      <c r="K295" s="81"/>
      <c r="L295" s="81"/>
      <c r="M295" s="81"/>
      <c r="N295" s="81"/>
    </row>
    <row r="296" spans="2:14" ht="13" x14ac:dyDescent="0.3">
      <c r="B296" s="70" t="s">
        <v>85</v>
      </c>
      <c r="E296" s="81"/>
      <c r="F296" s="81"/>
      <c r="G296" s="81"/>
      <c r="H296" s="81"/>
      <c r="I296" s="81"/>
      <c r="J296" s="81"/>
      <c r="K296" s="81"/>
      <c r="L296" s="81"/>
      <c r="M296" s="81"/>
      <c r="N296" s="81"/>
    </row>
    <row r="297" spans="2:14" x14ac:dyDescent="0.25">
      <c r="B297" s="4" t="s">
        <v>77</v>
      </c>
      <c r="C297" s="71" t="s">
        <v>60</v>
      </c>
      <c r="E297" s="80">
        <v>8.2799999999999999E-2</v>
      </c>
      <c r="F297" s="81"/>
      <c r="G297" s="80">
        <v>8.3599999999999994E-2</v>
      </c>
      <c r="H297" s="80">
        <v>7.5399999999999995E-2</v>
      </c>
      <c r="I297" s="80">
        <v>8.9399999999999993E-2</v>
      </c>
      <c r="J297" s="80">
        <v>8.2299999999999998E-2</v>
      </c>
      <c r="K297" s="80">
        <v>0.95720000000000005</v>
      </c>
      <c r="L297" s="80">
        <v>0.42459999999999998</v>
      </c>
      <c r="M297" s="80">
        <v>0</v>
      </c>
      <c r="N297" s="80">
        <v>0</v>
      </c>
    </row>
    <row r="298" spans="2:14" x14ac:dyDescent="0.25">
      <c r="B298" s="4" t="s">
        <v>77</v>
      </c>
      <c r="C298" s="71" t="s">
        <v>61</v>
      </c>
      <c r="E298" s="80">
        <v>1E-3</v>
      </c>
      <c r="F298" s="81"/>
      <c r="G298" s="80">
        <v>1E-3</v>
      </c>
      <c r="H298" s="80">
        <v>1E-3</v>
      </c>
      <c r="I298" s="80">
        <v>1E-3</v>
      </c>
      <c r="J298" s="80">
        <v>1E-3</v>
      </c>
      <c r="K298" s="80">
        <v>1E-3</v>
      </c>
      <c r="L298" s="80">
        <v>1E-3</v>
      </c>
      <c r="M298" s="80">
        <v>1E-3</v>
      </c>
      <c r="N298" s="80">
        <v>0</v>
      </c>
    </row>
    <row r="299" spans="2:14" x14ac:dyDescent="0.25">
      <c r="B299" s="4" t="s">
        <v>77</v>
      </c>
      <c r="C299" s="71" t="s">
        <v>62</v>
      </c>
      <c r="D299" s="71"/>
      <c r="E299" s="80">
        <v>0</v>
      </c>
      <c r="F299" s="81"/>
      <c r="G299" s="80">
        <v>0</v>
      </c>
      <c r="H299" s="80">
        <v>0</v>
      </c>
      <c r="I299" s="80">
        <v>0</v>
      </c>
      <c r="J299" s="80">
        <v>0</v>
      </c>
      <c r="K299" s="80">
        <v>0</v>
      </c>
      <c r="L299" s="80">
        <v>0</v>
      </c>
      <c r="M299" s="80">
        <v>0</v>
      </c>
      <c r="N299" s="80">
        <v>0</v>
      </c>
    </row>
    <row r="300" spans="2:14" x14ac:dyDescent="0.25">
      <c r="B300" s="4" t="s">
        <v>77</v>
      </c>
      <c r="C300" s="71" t="s">
        <v>63</v>
      </c>
      <c r="D300" s="71"/>
      <c r="E300" s="80">
        <v>0.30669999999999997</v>
      </c>
      <c r="F300" s="81"/>
      <c r="G300" s="80">
        <v>0.23549999999999999</v>
      </c>
      <c r="H300" s="80">
        <v>1.1431</v>
      </c>
      <c r="I300" s="80">
        <v>5.8075000000000001</v>
      </c>
      <c r="J300" s="80">
        <v>6.1386000000000003</v>
      </c>
      <c r="K300" s="80">
        <v>0.71619999999999995</v>
      </c>
      <c r="L300" s="80">
        <v>0</v>
      </c>
      <c r="M300" s="80">
        <v>0</v>
      </c>
      <c r="N300" s="80">
        <v>0</v>
      </c>
    </row>
    <row r="301" spans="2:14" x14ac:dyDescent="0.25">
      <c r="B301" s="4" t="s">
        <v>77</v>
      </c>
      <c r="C301" s="71" t="s">
        <v>64</v>
      </c>
      <c r="D301" s="71"/>
      <c r="E301" s="80">
        <v>0</v>
      </c>
      <c r="F301" s="81"/>
      <c r="G301" s="80">
        <v>0</v>
      </c>
      <c r="H301" s="80">
        <v>0</v>
      </c>
      <c r="I301" s="80">
        <v>0</v>
      </c>
      <c r="J301" s="80">
        <v>0</v>
      </c>
      <c r="K301" s="80">
        <v>0</v>
      </c>
      <c r="L301" s="80">
        <v>0</v>
      </c>
      <c r="M301" s="80">
        <v>0</v>
      </c>
      <c r="N301" s="80">
        <v>0</v>
      </c>
    </row>
    <row r="302" spans="2:14" hidden="1" x14ac:dyDescent="0.25">
      <c r="B302" s="4" t="s">
        <v>83</v>
      </c>
      <c r="C302" s="71" t="s">
        <v>83</v>
      </c>
      <c r="D302" s="71"/>
      <c r="E302" s="80">
        <v>0</v>
      </c>
      <c r="F302" s="81"/>
      <c r="G302" s="80">
        <v>0</v>
      </c>
      <c r="H302" s="80">
        <v>0</v>
      </c>
      <c r="I302" s="80">
        <v>0</v>
      </c>
      <c r="J302" s="80">
        <v>0</v>
      </c>
      <c r="K302" s="80">
        <v>0</v>
      </c>
      <c r="L302" s="80">
        <v>0</v>
      </c>
      <c r="M302" s="80">
        <v>0</v>
      </c>
      <c r="N302" s="80">
        <v>0</v>
      </c>
    </row>
    <row r="303" spans="2:14" x14ac:dyDescent="0.25">
      <c r="B303" s="44"/>
      <c r="C303" s="71" t="s">
        <v>65</v>
      </c>
      <c r="E303" s="80">
        <v>9.4000000000000004E-3</v>
      </c>
      <c r="G303" s="80">
        <v>1.26E-2</v>
      </c>
      <c r="H303" s="80">
        <v>1.0699999999999999E-2</v>
      </c>
      <c r="I303" s="80">
        <v>6.0000000000000001E-3</v>
      </c>
      <c r="J303" s="80">
        <v>1.6999999999999999E-3</v>
      </c>
      <c r="K303" s="80">
        <v>9.7000000000000003E-3</v>
      </c>
      <c r="L303" s="80">
        <v>2E-3</v>
      </c>
      <c r="M303" s="80">
        <v>1E-3</v>
      </c>
      <c r="N303" s="80">
        <v>0</v>
      </c>
    </row>
    <row r="304" spans="2:14" x14ac:dyDescent="0.25">
      <c r="B304" s="4" t="s">
        <v>77</v>
      </c>
      <c r="E304" s="81"/>
      <c r="F304" s="81"/>
      <c r="G304" s="81"/>
      <c r="H304" s="81"/>
      <c r="I304" s="81"/>
      <c r="J304" s="81"/>
      <c r="K304" s="81"/>
      <c r="L304" s="81"/>
      <c r="M304" s="81"/>
      <c r="N304" s="81"/>
    </row>
    <row r="305" spans="2:14" ht="13" x14ac:dyDescent="0.3">
      <c r="B305" s="70" t="s">
        <v>86</v>
      </c>
      <c r="E305" s="81"/>
      <c r="F305" s="81"/>
      <c r="G305" s="81"/>
      <c r="H305" s="81"/>
      <c r="I305" s="81"/>
      <c r="J305" s="81"/>
      <c r="K305" s="81"/>
      <c r="L305" s="81"/>
      <c r="M305" s="81"/>
      <c r="N305" s="81"/>
    </row>
    <row r="306" spans="2:14" x14ac:dyDescent="0.25">
      <c r="B306" s="4" t="s">
        <v>77</v>
      </c>
      <c r="C306" s="71" t="s">
        <v>60</v>
      </c>
      <c r="E306" s="80">
        <v>0</v>
      </c>
      <c r="F306" s="81"/>
      <c r="G306" s="80">
        <v>0</v>
      </c>
      <c r="H306" s="80">
        <v>0</v>
      </c>
      <c r="I306" s="80">
        <v>0</v>
      </c>
      <c r="J306" s="80">
        <v>1E-4</v>
      </c>
      <c r="K306" s="80">
        <v>1E-4</v>
      </c>
      <c r="L306" s="80">
        <v>4.0000000000000002E-4</v>
      </c>
      <c r="M306" s="80">
        <v>1E-4</v>
      </c>
      <c r="N306" s="80">
        <v>0</v>
      </c>
    </row>
    <row r="307" spans="2:14" x14ac:dyDescent="0.25">
      <c r="B307" s="4" t="s">
        <v>77</v>
      </c>
      <c r="C307" s="71" t="s">
        <v>61</v>
      </c>
      <c r="E307" s="80">
        <v>0</v>
      </c>
      <c r="F307" s="81"/>
      <c r="G307" s="80">
        <v>0</v>
      </c>
      <c r="H307" s="80">
        <v>0</v>
      </c>
      <c r="I307" s="80">
        <v>0</v>
      </c>
      <c r="J307" s="80">
        <v>0</v>
      </c>
      <c r="K307" s="80">
        <v>0</v>
      </c>
      <c r="L307" s="80">
        <v>0</v>
      </c>
      <c r="M307" s="80">
        <v>0</v>
      </c>
      <c r="N307" s="80">
        <v>0</v>
      </c>
    </row>
    <row r="308" spans="2:14" x14ac:dyDescent="0.25">
      <c r="B308" s="4" t="s">
        <v>77</v>
      </c>
      <c r="C308" s="71" t="s">
        <v>62</v>
      </c>
      <c r="D308" s="71"/>
      <c r="E308" s="80">
        <v>0</v>
      </c>
      <c r="F308" s="81"/>
      <c r="G308" s="80">
        <v>0</v>
      </c>
      <c r="H308" s="80">
        <v>0</v>
      </c>
      <c r="I308" s="80">
        <v>0</v>
      </c>
      <c r="J308" s="80">
        <v>0</v>
      </c>
      <c r="K308" s="80">
        <v>0</v>
      </c>
      <c r="L308" s="80">
        <v>0</v>
      </c>
      <c r="M308" s="80">
        <v>0</v>
      </c>
      <c r="N308" s="80">
        <v>0</v>
      </c>
    </row>
    <row r="309" spans="2:14" x14ac:dyDescent="0.25">
      <c r="B309" s="4" t="s">
        <v>77</v>
      </c>
      <c r="C309" s="71" t="s">
        <v>63</v>
      </c>
      <c r="D309" s="71"/>
      <c r="E309" s="80">
        <v>0</v>
      </c>
      <c r="F309" s="81"/>
      <c r="G309" s="80">
        <v>0</v>
      </c>
      <c r="H309" s="80">
        <v>0</v>
      </c>
      <c r="I309" s="80">
        <v>0</v>
      </c>
      <c r="J309" s="80">
        <v>0</v>
      </c>
      <c r="K309" s="80">
        <v>0</v>
      </c>
      <c r="L309" s="80">
        <v>0</v>
      </c>
      <c r="M309" s="80">
        <v>0</v>
      </c>
      <c r="N309" s="80">
        <v>0</v>
      </c>
    </row>
    <row r="310" spans="2:14" x14ac:dyDescent="0.25">
      <c r="B310" s="4" t="s">
        <v>77</v>
      </c>
      <c r="C310" s="71" t="s">
        <v>64</v>
      </c>
      <c r="D310" s="71"/>
      <c r="E310" s="80">
        <v>0</v>
      </c>
      <c r="F310" s="81"/>
      <c r="G310" s="80">
        <v>0</v>
      </c>
      <c r="H310" s="80">
        <v>0</v>
      </c>
      <c r="I310" s="80">
        <v>0</v>
      </c>
      <c r="J310" s="80">
        <v>0</v>
      </c>
      <c r="K310" s="80">
        <v>0</v>
      </c>
      <c r="L310" s="80">
        <v>0</v>
      </c>
      <c r="M310" s="80">
        <v>0</v>
      </c>
      <c r="N310" s="80">
        <v>0</v>
      </c>
    </row>
    <row r="311" spans="2:14" hidden="1" x14ac:dyDescent="0.25">
      <c r="B311" s="4" t="s">
        <v>83</v>
      </c>
      <c r="C311" s="71" t="s">
        <v>83</v>
      </c>
      <c r="D311" s="71"/>
      <c r="E311" s="80">
        <v>0</v>
      </c>
      <c r="F311" s="81"/>
      <c r="G311" s="80">
        <v>0</v>
      </c>
      <c r="H311" s="80">
        <v>0</v>
      </c>
      <c r="I311" s="80">
        <v>0</v>
      </c>
      <c r="J311" s="80">
        <v>0</v>
      </c>
      <c r="K311" s="80">
        <v>0</v>
      </c>
      <c r="L311" s="80">
        <v>0</v>
      </c>
      <c r="M311" s="80">
        <v>0</v>
      </c>
      <c r="N311" s="80">
        <v>0</v>
      </c>
    </row>
    <row r="312" spans="2:14" x14ac:dyDescent="0.25">
      <c r="B312" s="44"/>
      <c r="C312" s="71" t="s">
        <v>65</v>
      </c>
      <c r="E312" s="80">
        <v>0</v>
      </c>
      <c r="G312" s="80">
        <v>0</v>
      </c>
      <c r="H312" s="80">
        <v>0</v>
      </c>
      <c r="I312" s="80">
        <v>0</v>
      </c>
      <c r="J312" s="80">
        <v>0</v>
      </c>
      <c r="K312" s="80">
        <v>0</v>
      </c>
      <c r="L312" s="80">
        <v>0</v>
      </c>
      <c r="M312" s="80">
        <v>0</v>
      </c>
      <c r="N312" s="80">
        <v>0</v>
      </c>
    </row>
    <row r="313" spans="2:14" x14ac:dyDescent="0.25">
      <c r="B313" s="4" t="s">
        <v>77</v>
      </c>
      <c r="E313" s="81"/>
      <c r="F313" s="81"/>
      <c r="G313" s="81"/>
      <c r="H313" s="81"/>
      <c r="I313" s="81"/>
      <c r="J313" s="81"/>
      <c r="K313" s="81"/>
      <c r="L313" s="81"/>
      <c r="M313" s="81"/>
      <c r="N313" s="81"/>
    </row>
    <row r="314" spans="2:14" ht="13" x14ac:dyDescent="0.3">
      <c r="B314" s="70" t="s">
        <v>87</v>
      </c>
      <c r="E314" s="81"/>
      <c r="F314" s="81"/>
      <c r="G314" s="81"/>
      <c r="H314" s="81"/>
      <c r="I314" s="81"/>
      <c r="J314" s="81"/>
      <c r="K314" s="81"/>
      <c r="L314" s="81"/>
      <c r="M314" s="81"/>
      <c r="N314" s="81"/>
    </row>
    <row r="315" spans="2:14" x14ac:dyDescent="0.25">
      <c r="B315" s="4" t="s">
        <v>77</v>
      </c>
      <c r="C315" s="71" t="s">
        <v>60</v>
      </c>
      <c r="E315" s="80">
        <v>1.3043</v>
      </c>
      <c r="F315" s="81"/>
      <c r="G315" s="80">
        <v>1.2983</v>
      </c>
      <c r="H315" s="80">
        <v>1.2995000000000001</v>
      </c>
      <c r="I315" s="80">
        <v>1.3232999999999999</v>
      </c>
      <c r="J315" s="80">
        <v>1.5573999999999999</v>
      </c>
      <c r="K315" s="80">
        <v>1.5345</v>
      </c>
      <c r="L315" s="80">
        <v>2.2787000000000002</v>
      </c>
      <c r="M315" s="80">
        <v>1.4238999999999999</v>
      </c>
      <c r="N315" s="80">
        <v>0</v>
      </c>
    </row>
    <row r="316" spans="2:14" x14ac:dyDescent="0.25">
      <c r="B316" s="4" t="s">
        <v>77</v>
      </c>
      <c r="C316" s="71" t="s">
        <v>61</v>
      </c>
      <c r="E316" s="80">
        <v>9.4299999999999995E-2</v>
      </c>
      <c r="F316" s="81"/>
      <c r="G316" s="80">
        <v>0.11070000000000001</v>
      </c>
      <c r="H316" s="80">
        <v>0.1003</v>
      </c>
      <c r="I316" s="80">
        <v>8.5000000000000006E-2</v>
      </c>
      <c r="J316" s="80">
        <v>6.1800000000000001E-2</v>
      </c>
      <c r="K316" s="80">
        <v>8.4099999999999994E-2</v>
      </c>
      <c r="L316" s="80">
        <v>4.4400000000000002E-2</v>
      </c>
      <c r="M316" s="80">
        <v>4.5199999999999997E-2</v>
      </c>
      <c r="N316" s="80">
        <v>0</v>
      </c>
    </row>
    <row r="317" spans="2:14" x14ac:dyDescent="0.25">
      <c r="B317" s="4" t="s">
        <v>77</v>
      </c>
      <c r="C317" s="71" t="s">
        <v>62</v>
      </c>
      <c r="D317" s="71"/>
      <c r="E317" s="80">
        <v>21.8507</v>
      </c>
      <c r="F317" s="81"/>
      <c r="G317" s="80">
        <v>15.7881</v>
      </c>
      <c r="H317" s="80">
        <v>91.005499999999998</v>
      </c>
      <c r="I317" s="80">
        <v>172.46799999999999</v>
      </c>
      <c r="J317" s="80">
        <v>1030.008</v>
      </c>
      <c r="K317" s="80">
        <v>116.4324</v>
      </c>
      <c r="L317" s="80">
        <v>1688.0222000000001</v>
      </c>
      <c r="M317" s="80">
        <v>2306.3836999999999</v>
      </c>
      <c r="N317" s="80">
        <v>0</v>
      </c>
    </row>
    <row r="318" spans="2:14" x14ac:dyDescent="0.25">
      <c r="B318" s="4" t="s">
        <v>77</v>
      </c>
      <c r="C318" s="71" t="s">
        <v>63</v>
      </c>
      <c r="D318" s="71"/>
      <c r="E318" s="80">
        <v>0</v>
      </c>
      <c r="F318" s="81"/>
      <c r="G318" s="80">
        <v>0</v>
      </c>
      <c r="H318" s="80">
        <v>0</v>
      </c>
      <c r="I318" s="80">
        <v>0</v>
      </c>
      <c r="J318" s="80">
        <v>0</v>
      </c>
      <c r="K318" s="80">
        <v>0</v>
      </c>
      <c r="L318" s="80">
        <v>0</v>
      </c>
      <c r="M318" s="80">
        <v>0</v>
      </c>
      <c r="N318" s="80">
        <v>0</v>
      </c>
    </row>
    <row r="319" spans="2:14" x14ac:dyDescent="0.25">
      <c r="B319" s="4" t="s">
        <v>77</v>
      </c>
      <c r="C319" s="71" t="s">
        <v>64</v>
      </c>
      <c r="D319" s="71"/>
      <c r="E319" s="80">
        <v>0</v>
      </c>
      <c r="F319" s="81"/>
      <c r="G319" s="80">
        <v>0</v>
      </c>
      <c r="H319" s="80">
        <v>0</v>
      </c>
      <c r="I319" s="80">
        <v>0</v>
      </c>
      <c r="J319" s="80">
        <v>0</v>
      </c>
      <c r="K319" s="80">
        <v>0</v>
      </c>
      <c r="L319" s="80">
        <v>0</v>
      </c>
      <c r="M319" s="80">
        <v>0</v>
      </c>
      <c r="N319" s="80">
        <v>0</v>
      </c>
    </row>
    <row r="320" spans="2:14" hidden="1" x14ac:dyDescent="0.25">
      <c r="B320" s="4" t="s">
        <v>83</v>
      </c>
      <c r="C320" s="71" t="s">
        <v>83</v>
      </c>
      <c r="D320" s="71"/>
      <c r="E320" s="80">
        <v>0</v>
      </c>
      <c r="F320" s="81"/>
      <c r="G320" s="80">
        <v>0</v>
      </c>
      <c r="H320" s="80">
        <v>0</v>
      </c>
      <c r="I320" s="80">
        <v>0</v>
      </c>
      <c r="J320" s="80">
        <v>0</v>
      </c>
      <c r="K320" s="80">
        <v>0</v>
      </c>
      <c r="L320" s="80">
        <v>0</v>
      </c>
      <c r="M320" s="80">
        <v>0</v>
      </c>
      <c r="N320" s="80">
        <v>0</v>
      </c>
    </row>
    <row r="321" spans="1:14" x14ac:dyDescent="0.25">
      <c r="B321" s="44"/>
      <c r="C321" s="71" t="s">
        <v>65</v>
      </c>
      <c r="E321" s="80">
        <v>0.22700000000000001</v>
      </c>
      <c r="G321" s="80">
        <v>0.2903</v>
      </c>
      <c r="H321" s="80">
        <v>0.26740000000000003</v>
      </c>
      <c r="I321" s="80">
        <v>0.15840000000000001</v>
      </c>
      <c r="J321" s="80">
        <v>7.4899999999999994E-2</v>
      </c>
      <c r="K321" s="80">
        <v>9.8199999999999996E-2</v>
      </c>
      <c r="L321" s="80">
        <v>4.9700000000000001E-2</v>
      </c>
      <c r="M321" s="80">
        <v>6.8400000000000002E-2</v>
      </c>
      <c r="N321" s="80">
        <v>0</v>
      </c>
    </row>
    <row r="322" spans="1:14" x14ac:dyDescent="0.25">
      <c r="A322" s="44"/>
      <c r="B322" s="44" t="s">
        <v>77</v>
      </c>
      <c r="C322" s="44"/>
      <c r="D322" s="44"/>
      <c r="E322" s="82"/>
      <c r="F322" s="81"/>
      <c r="G322" s="82"/>
      <c r="H322" s="82"/>
      <c r="I322" s="82"/>
      <c r="J322" s="82"/>
      <c r="K322" s="82"/>
      <c r="L322" s="82"/>
      <c r="M322" s="82"/>
      <c r="N322" s="82"/>
    </row>
    <row r="323" spans="1:14" ht="13" x14ac:dyDescent="0.3">
      <c r="A323" s="44"/>
      <c r="B323" s="83" t="s">
        <v>88</v>
      </c>
      <c r="C323" s="44"/>
      <c r="D323" s="44"/>
      <c r="E323" s="82"/>
      <c r="F323" s="81"/>
      <c r="G323" s="82"/>
      <c r="H323" s="82"/>
      <c r="I323" s="82"/>
      <c r="J323" s="82"/>
      <c r="K323" s="82"/>
      <c r="L323" s="82"/>
      <c r="M323" s="82"/>
      <c r="N323" s="82"/>
    </row>
    <row r="324" spans="1:14" x14ac:dyDescent="0.25">
      <c r="B324" s="4" t="s">
        <v>77</v>
      </c>
      <c r="C324" s="71" t="s">
        <v>60</v>
      </c>
      <c r="E324" s="80">
        <v>0</v>
      </c>
      <c r="F324" s="81"/>
      <c r="G324" s="80">
        <v>0</v>
      </c>
      <c r="H324" s="80">
        <v>0</v>
      </c>
      <c r="I324" s="80">
        <v>0</v>
      </c>
      <c r="J324" s="80">
        <v>0</v>
      </c>
      <c r="K324" s="80">
        <v>0</v>
      </c>
      <c r="L324" s="80">
        <v>0</v>
      </c>
      <c r="M324" s="80">
        <v>0</v>
      </c>
      <c r="N324" s="80">
        <v>0</v>
      </c>
    </row>
    <row r="325" spans="1:14" x14ac:dyDescent="0.25">
      <c r="B325" s="4" t="s">
        <v>77</v>
      </c>
      <c r="C325" s="71" t="s">
        <v>61</v>
      </c>
      <c r="E325" s="80">
        <v>0</v>
      </c>
      <c r="F325" s="81"/>
      <c r="G325" s="80">
        <v>0</v>
      </c>
      <c r="H325" s="80">
        <v>0</v>
      </c>
      <c r="I325" s="80">
        <v>0</v>
      </c>
      <c r="J325" s="80">
        <v>0</v>
      </c>
      <c r="K325" s="80">
        <v>0</v>
      </c>
      <c r="L325" s="80">
        <v>0</v>
      </c>
      <c r="M325" s="80">
        <v>0</v>
      </c>
      <c r="N325" s="80">
        <v>0</v>
      </c>
    </row>
    <row r="326" spans="1:14" x14ac:dyDescent="0.25">
      <c r="B326" s="4" t="s">
        <v>77</v>
      </c>
      <c r="C326" s="71" t="s">
        <v>62</v>
      </c>
      <c r="D326" s="71"/>
      <c r="E326" s="80">
        <v>0</v>
      </c>
      <c r="F326" s="81"/>
      <c r="G326" s="80">
        <v>0</v>
      </c>
      <c r="H326" s="80">
        <v>0</v>
      </c>
      <c r="I326" s="80">
        <v>0</v>
      </c>
      <c r="J326" s="80">
        <v>0</v>
      </c>
      <c r="K326" s="80">
        <v>0</v>
      </c>
      <c r="L326" s="80">
        <v>0</v>
      </c>
      <c r="M326" s="80">
        <v>0</v>
      </c>
      <c r="N326" s="80">
        <v>0</v>
      </c>
    </row>
    <row r="327" spans="1:14" x14ac:dyDescent="0.25">
      <c r="B327" s="4" t="s">
        <v>77</v>
      </c>
      <c r="C327" s="71" t="s">
        <v>63</v>
      </c>
      <c r="D327" s="71"/>
      <c r="E327" s="80">
        <v>0</v>
      </c>
      <c r="F327" s="81"/>
      <c r="G327" s="80">
        <v>0</v>
      </c>
      <c r="H327" s="80">
        <v>0</v>
      </c>
      <c r="I327" s="80">
        <v>0</v>
      </c>
      <c r="J327" s="80">
        <v>0</v>
      </c>
      <c r="K327" s="80">
        <v>0</v>
      </c>
      <c r="L327" s="80">
        <v>0</v>
      </c>
      <c r="M327" s="80">
        <v>0</v>
      </c>
      <c r="N327" s="80">
        <v>0</v>
      </c>
    </row>
    <row r="328" spans="1:14" x14ac:dyDescent="0.25">
      <c r="B328" s="4" t="s">
        <v>77</v>
      </c>
      <c r="C328" s="71" t="s">
        <v>64</v>
      </c>
      <c r="D328" s="71"/>
      <c r="E328" s="80">
        <v>0</v>
      </c>
      <c r="F328" s="81"/>
      <c r="G328" s="80">
        <v>0</v>
      </c>
      <c r="H328" s="80">
        <v>0</v>
      </c>
      <c r="I328" s="80">
        <v>0</v>
      </c>
      <c r="J328" s="80">
        <v>0</v>
      </c>
      <c r="K328" s="80">
        <v>0</v>
      </c>
      <c r="L328" s="80">
        <v>0</v>
      </c>
      <c r="M328" s="80">
        <v>0</v>
      </c>
      <c r="N328" s="80">
        <v>0</v>
      </c>
    </row>
    <row r="329" spans="1:14" hidden="1" x14ac:dyDescent="0.25">
      <c r="B329" s="4" t="s">
        <v>83</v>
      </c>
      <c r="C329" s="71" t="s">
        <v>83</v>
      </c>
      <c r="D329" s="71"/>
      <c r="E329" s="80">
        <v>0</v>
      </c>
      <c r="F329" s="81"/>
      <c r="G329" s="80">
        <v>0</v>
      </c>
      <c r="H329" s="80">
        <v>0</v>
      </c>
      <c r="I329" s="80">
        <v>0</v>
      </c>
      <c r="J329" s="80">
        <v>0</v>
      </c>
      <c r="K329" s="80">
        <v>0</v>
      </c>
      <c r="L329" s="80">
        <v>0</v>
      </c>
      <c r="M329" s="80">
        <v>0</v>
      </c>
      <c r="N329" s="80">
        <v>0</v>
      </c>
    </row>
    <row r="330" spans="1:14" x14ac:dyDescent="0.25">
      <c r="B330" s="44"/>
      <c r="C330" s="71" t="s">
        <v>65</v>
      </c>
      <c r="E330" s="80">
        <v>0</v>
      </c>
      <c r="G330" s="80">
        <v>0</v>
      </c>
      <c r="H330" s="80">
        <v>0</v>
      </c>
      <c r="I330" s="80">
        <v>0</v>
      </c>
      <c r="J330" s="80">
        <v>0</v>
      </c>
      <c r="K330" s="80">
        <v>0</v>
      </c>
      <c r="L330" s="80">
        <v>0</v>
      </c>
      <c r="M330" s="80">
        <v>0</v>
      </c>
      <c r="N330" s="80">
        <v>0</v>
      </c>
    </row>
    <row r="331" spans="1:14" x14ac:dyDescent="0.25">
      <c r="A331" s="44"/>
      <c r="B331" s="44" t="s">
        <v>77</v>
      </c>
      <c r="C331" s="44"/>
      <c r="D331" s="44"/>
      <c r="E331" s="84"/>
      <c r="F331" s="81"/>
      <c r="G331" s="81"/>
      <c r="H331" s="81"/>
      <c r="I331" s="81"/>
      <c r="J331" s="81"/>
      <c r="K331" s="81"/>
      <c r="L331" s="81"/>
      <c r="M331" s="81"/>
      <c r="N331" s="81"/>
    </row>
    <row r="332" spans="1:14" ht="13" x14ac:dyDescent="0.3">
      <c r="A332" s="44"/>
      <c r="B332" s="83" t="s">
        <v>89</v>
      </c>
      <c r="C332" s="44"/>
      <c r="D332" s="44"/>
      <c r="E332" s="84"/>
      <c r="F332" s="81"/>
      <c r="G332" s="81"/>
      <c r="H332" s="81"/>
      <c r="I332" s="81"/>
      <c r="J332" s="81"/>
      <c r="K332" s="81"/>
      <c r="L332" s="81"/>
      <c r="M332" s="81"/>
      <c r="N332" s="81"/>
    </row>
    <row r="333" spans="1:14" x14ac:dyDescent="0.25">
      <c r="B333" s="4" t="s">
        <v>77</v>
      </c>
      <c r="C333" s="71" t="s">
        <v>60</v>
      </c>
      <c r="E333" s="85">
        <v>0</v>
      </c>
      <c r="F333" s="81"/>
      <c r="G333" s="85">
        <v>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  <c r="M333" s="85">
        <v>0</v>
      </c>
      <c r="N333" s="85">
        <v>0</v>
      </c>
    </row>
    <row r="334" spans="1:14" x14ac:dyDescent="0.25">
      <c r="B334" s="4" t="s">
        <v>77</v>
      </c>
      <c r="C334" s="71" t="s">
        <v>61</v>
      </c>
      <c r="E334" s="85">
        <v>0</v>
      </c>
      <c r="F334" s="81"/>
      <c r="G334" s="85">
        <v>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  <c r="M334" s="85">
        <v>0</v>
      </c>
      <c r="N334" s="85">
        <v>0</v>
      </c>
    </row>
    <row r="335" spans="1:14" x14ac:dyDescent="0.25">
      <c r="B335" s="4" t="s">
        <v>77</v>
      </c>
      <c r="C335" s="71" t="s">
        <v>62</v>
      </c>
      <c r="D335" s="71"/>
      <c r="E335" s="85">
        <v>0</v>
      </c>
      <c r="F335" s="81"/>
      <c r="G335" s="85">
        <v>0</v>
      </c>
      <c r="H335" s="85">
        <v>0</v>
      </c>
      <c r="I335" s="85">
        <v>0</v>
      </c>
      <c r="J335" s="85">
        <v>0</v>
      </c>
      <c r="K335" s="85">
        <v>0</v>
      </c>
      <c r="L335" s="85">
        <v>0</v>
      </c>
      <c r="M335" s="85">
        <v>0</v>
      </c>
      <c r="N335" s="85">
        <v>0</v>
      </c>
    </row>
    <row r="336" spans="1:14" x14ac:dyDescent="0.25">
      <c r="B336" s="4" t="s">
        <v>77</v>
      </c>
      <c r="C336" s="71" t="s">
        <v>63</v>
      </c>
      <c r="D336" s="71"/>
      <c r="E336" s="85">
        <v>2.9660000000000002</v>
      </c>
      <c r="F336" s="81"/>
      <c r="G336" s="85">
        <v>2.6230000000000002</v>
      </c>
      <c r="H336" s="85">
        <v>5.4089999999999998</v>
      </c>
      <c r="I336" s="85">
        <v>39.424999999999997</v>
      </c>
      <c r="J336" s="85">
        <v>253.154</v>
      </c>
      <c r="K336" s="85">
        <v>36.558</v>
      </c>
      <c r="L336" s="85">
        <v>2227.17</v>
      </c>
      <c r="M336" s="85">
        <v>0</v>
      </c>
      <c r="N336" s="85">
        <v>0</v>
      </c>
    </row>
    <row r="337" spans="1:14" x14ac:dyDescent="0.25">
      <c r="B337" s="4" t="s">
        <v>77</v>
      </c>
      <c r="C337" s="71" t="s">
        <v>64</v>
      </c>
      <c r="D337" s="71"/>
      <c r="E337" s="85">
        <v>0</v>
      </c>
      <c r="F337" s="81"/>
      <c r="G337" s="85">
        <v>0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  <c r="M337" s="85">
        <v>0</v>
      </c>
      <c r="N337" s="85">
        <v>0</v>
      </c>
    </row>
    <row r="338" spans="1:14" hidden="1" x14ac:dyDescent="0.25">
      <c r="B338" s="4" t="s">
        <v>83</v>
      </c>
      <c r="C338" s="71" t="s">
        <v>83</v>
      </c>
      <c r="D338" s="71"/>
      <c r="E338" s="85">
        <v>0</v>
      </c>
      <c r="F338" s="81"/>
      <c r="G338" s="85">
        <v>0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  <c r="M338" s="85">
        <v>0</v>
      </c>
      <c r="N338" s="85">
        <v>0</v>
      </c>
    </row>
    <row r="339" spans="1:14" ht="13" x14ac:dyDescent="0.3">
      <c r="A339" s="44"/>
      <c r="B339" s="44" t="s">
        <v>77</v>
      </c>
      <c r="C339" s="74" t="s">
        <v>84</v>
      </c>
      <c r="D339" s="86"/>
      <c r="E339" s="87"/>
      <c r="F339" s="71"/>
      <c r="G339" s="71"/>
      <c r="H339" s="71"/>
      <c r="I339" s="71"/>
      <c r="J339" s="71"/>
      <c r="K339" s="71"/>
      <c r="L339" s="71"/>
      <c r="M339" s="71"/>
      <c r="N339" s="71"/>
    </row>
    <row r="340" spans="1:14" x14ac:dyDescent="0.25">
      <c r="A340" s="44"/>
      <c r="B340" s="44" t="s">
        <v>77</v>
      </c>
      <c r="C340" s="44"/>
      <c r="D340" s="44"/>
      <c r="E340" s="84"/>
      <c r="F340" s="81"/>
      <c r="G340" s="81"/>
      <c r="H340" s="81"/>
      <c r="I340" s="81"/>
      <c r="J340" s="81"/>
      <c r="K340" s="81"/>
      <c r="L340" s="81"/>
      <c r="M340" s="81"/>
      <c r="N340" s="81"/>
    </row>
    <row r="341" spans="1:14" ht="13" x14ac:dyDescent="0.3">
      <c r="A341" s="44"/>
      <c r="B341" s="83" t="s">
        <v>90</v>
      </c>
      <c r="C341" s="44"/>
      <c r="D341" s="44"/>
      <c r="E341" s="84"/>
      <c r="F341" s="81"/>
      <c r="G341" s="81"/>
      <c r="H341" s="81"/>
      <c r="I341" s="81"/>
      <c r="J341" s="81"/>
      <c r="K341" s="81"/>
      <c r="L341" s="81"/>
      <c r="M341" s="81"/>
      <c r="N341" s="81"/>
    </row>
    <row r="342" spans="1:14" x14ac:dyDescent="0.25">
      <c r="B342" s="4" t="s">
        <v>77</v>
      </c>
      <c r="C342" s="71" t="s">
        <v>60</v>
      </c>
      <c r="E342" s="85">
        <v>0</v>
      </c>
      <c r="F342" s="81"/>
      <c r="G342" s="85">
        <v>0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  <c r="M342" s="85">
        <v>0</v>
      </c>
      <c r="N342" s="85">
        <v>0</v>
      </c>
    </row>
    <row r="343" spans="1:14" x14ac:dyDescent="0.25">
      <c r="B343" s="4" t="s">
        <v>77</v>
      </c>
      <c r="C343" s="71" t="s">
        <v>61</v>
      </c>
      <c r="E343" s="85">
        <v>0</v>
      </c>
      <c r="F343" s="81"/>
      <c r="G343" s="85">
        <v>0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  <c r="M343" s="85">
        <v>0</v>
      </c>
      <c r="N343" s="85">
        <v>0</v>
      </c>
    </row>
    <row r="344" spans="1:14" x14ac:dyDescent="0.25">
      <c r="B344" s="4" t="s">
        <v>77</v>
      </c>
      <c r="C344" s="71" t="s">
        <v>62</v>
      </c>
      <c r="D344" s="71"/>
      <c r="E344" s="85">
        <v>0</v>
      </c>
      <c r="F344" s="81"/>
      <c r="G344" s="85">
        <v>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  <c r="M344" s="85">
        <v>0</v>
      </c>
      <c r="N344" s="85">
        <v>0</v>
      </c>
    </row>
    <row r="345" spans="1:14" x14ac:dyDescent="0.25">
      <c r="B345" s="4" t="s">
        <v>77</v>
      </c>
      <c r="C345" s="71" t="s">
        <v>63</v>
      </c>
      <c r="D345" s="71"/>
      <c r="E345" s="85">
        <v>0</v>
      </c>
      <c r="F345" s="81"/>
      <c r="G345" s="85">
        <v>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  <c r="M345" s="85">
        <v>0</v>
      </c>
      <c r="N345" s="85">
        <v>0</v>
      </c>
    </row>
    <row r="346" spans="1:14" x14ac:dyDescent="0.25">
      <c r="B346" s="4" t="s">
        <v>77</v>
      </c>
      <c r="C346" s="71" t="s">
        <v>64</v>
      </c>
      <c r="D346" s="71"/>
      <c r="E346" s="85">
        <v>296.40300000000002</v>
      </c>
      <c r="F346" s="81"/>
      <c r="G346" s="85">
        <v>0</v>
      </c>
      <c r="H346" s="85">
        <v>50.692</v>
      </c>
      <c r="I346" s="85">
        <v>83.022999999999996</v>
      </c>
      <c r="J346" s="85">
        <v>161.23500000000001</v>
      </c>
      <c r="K346" s="85">
        <v>152.00700000000001</v>
      </c>
      <c r="L346" s="85">
        <v>2833.5129999999999</v>
      </c>
      <c r="M346" s="85">
        <v>1511.0060000000001</v>
      </c>
      <c r="N346" s="85">
        <v>0</v>
      </c>
    </row>
    <row r="347" spans="1:14" hidden="1" x14ac:dyDescent="0.25">
      <c r="B347" s="4" t="s">
        <v>83</v>
      </c>
      <c r="C347" s="71" t="s">
        <v>83</v>
      </c>
      <c r="D347" s="71"/>
      <c r="E347" s="85">
        <v>0</v>
      </c>
      <c r="F347" s="81"/>
      <c r="G347" s="85">
        <v>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  <c r="M347" s="85">
        <v>0</v>
      </c>
      <c r="N347" s="85">
        <v>0</v>
      </c>
    </row>
    <row r="348" spans="1:14" ht="13" x14ac:dyDescent="0.3">
      <c r="A348" s="44"/>
      <c r="B348" s="44" t="s">
        <v>77</v>
      </c>
      <c r="C348" s="74" t="s">
        <v>84</v>
      </c>
      <c r="D348" s="86"/>
      <c r="E348" s="87"/>
      <c r="F348" s="71"/>
      <c r="G348" s="71"/>
      <c r="H348" s="71"/>
      <c r="I348" s="71"/>
      <c r="J348" s="71"/>
      <c r="K348" s="71"/>
      <c r="L348" s="71"/>
      <c r="M348" s="71"/>
      <c r="N348" s="71"/>
    </row>
    <row r="349" spans="1:14" x14ac:dyDescent="0.25">
      <c r="A349" s="44"/>
      <c r="B349" s="44" t="s">
        <v>77</v>
      </c>
      <c r="C349" s="44"/>
      <c r="D349" s="44"/>
      <c r="E349" s="84"/>
      <c r="F349" s="81"/>
      <c r="G349" s="81"/>
      <c r="H349" s="81"/>
      <c r="I349" s="81"/>
      <c r="J349" s="81"/>
      <c r="K349" s="81"/>
      <c r="L349" s="81"/>
      <c r="M349" s="81"/>
      <c r="N349" s="81"/>
    </row>
    <row r="350" spans="1:14" ht="13" hidden="1" x14ac:dyDescent="0.3">
      <c r="A350" s="44"/>
      <c r="B350" s="83" t="s">
        <v>83</v>
      </c>
      <c r="C350" s="44"/>
      <c r="D350" s="44"/>
      <c r="E350" s="84"/>
      <c r="F350" s="81"/>
      <c r="G350" s="81"/>
      <c r="H350" s="81"/>
      <c r="I350" s="81"/>
      <c r="J350" s="81"/>
      <c r="K350" s="81"/>
      <c r="L350" s="81"/>
      <c r="M350" s="81"/>
      <c r="N350" s="81"/>
    </row>
    <row r="351" spans="1:14" hidden="1" x14ac:dyDescent="0.25">
      <c r="B351" s="4" t="s">
        <v>83</v>
      </c>
      <c r="C351" s="71" t="s">
        <v>83</v>
      </c>
      <c r="E351" s="85">
        <v>0</v>
      </c>
      <c r="F351" s="81"/>
      <c r="G351" s="85">
        <v>0</v>
      </c>
      <c r="H351" s="85">
        <v>0</v>
      </c>
      <c r="I351" s="85">
        <v>0</v>
      </c>
      <c r="J351" s="85">
        <v>0</v>
      </c>
      <c r="K351" s="85">
        <v>0</v>
      </c>
      <c r="L351" s="85">
        <v>0</v>
      </c>
      <c r="M351" s="85">
        <v>0</v>
      </c>
      <c r="N351" s="85">
        <v>0</v>
      </c>
    </row>
    <row r="352" spans="1:14" hidden="1" x14ac:dyDescent="0.25">
      <c r="B352" s="4" t="s">
        <v>83</v>
      </c>
      <c r="C352" s="71" t="s">
        <v>83</v>
      </c>
      <c r="E352" s="85">
        <v>0</v>
      </c>
      <c r="F352" s="81"/>
      <c r="G352" s="85">
        <v>0</v>
      </c>
      <c r="H352" s="85">
        <v>0</v>
      </c>
      <c r="I352" s="85">
        <v>0</v>
      </c>
      <c r="J352" s="85">
        <v>0</v>
      </c>
      <c r="K352" s="85">
        <v>0</v>
      </c>
      <c r="L352" s="85">
        <v>0</v>
      </c>
      <c r="M352" s="85">
        <v>0</v>
      </c>
      <c r="N352" s="85">
        <v>0</v>
      </c>
    </row>
    <row r="353" spans="1:14" hidden="1" x14ac:dyDescent="0.25">
      <c r="B353" s="4" t="s">
        <v>83</v>
      </c>
      <c r="C353" s="71" t="s">
        <v>83</v>
      </c>
      <c r="D353" s="71"/>
      <c r="E353" s="85">
        <v>0</v>
      </c>
      <c r="F353" s="81"/>
      <c r="G353" s="85">
        <v>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  <c r="M353" s="85">
        <v>0</v>
      </c>
      <c r="N353" s="85">
        <v>0</v>
      </c>
    </row>
    <row r="354" spans="1:14" hidden="1" x14ac:dyDescent="0.25">
      <c r="B354" s="4" t="s">
        <v>83</v>
      </c>
      <c r="C354" s="71" t="s">
        <v>83</v>
      </c>
      <c r="D354" s="71"/>
      <c r="E354" s="85">
        <v>0</v>
      </c>
      <c r="F354" s="81"/>
      <c r="G354" s="85">
        <v>0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  <c r="M354" s="85">
        <v>0</v>
      </c>
      <c r="N354" s="85">
        <v>0</v>
      </c>
    </row>
    <row r="355" spans="1:14" hidden="1" x14ac:dyDescent="0.25">
      <c r="B355" s="4" t="s">
        <v>83</v>
      </c>
      <c r="C355" s="71" t="s">
        <v>83</v>
      </c>
      <c r="D355" s="71"/>
      <c r="E355" s="85">
        <v>0</v>
      </c>
      <c r="F355" s="81"/>
      <c r="G355" s="85">
        <v>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  <c r="M355" s="85">
        <v>0</v>
      </c>
      <c r="N355" s="85">
        <v>0</v>
      </c>
    </row>
    <row r="356" spans="1:14" hidden="1" x14ac:dyDescent="0.25">
      <c r="B356" s="4" t="s">
        <v>83</v>
      </c>
      <c r="C356" s="71" t="s">
        <v>83</v>
      </c>
      <c r="D356" s="71"/>
      <c r="E356" s="85">
        <v>0</v>
      </c>
      <c r="F356" s="81"/>
      <c r="G356" s="85">
        <v>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  <c r="M356" s="85">
        <v>0</v>
      </c>
      <c r="N356" s="85">
        <v>0</v>
      </c>
    </row>
    <row r="357" spans="1:14" ht="13" hidden="1" x14ac:dyDescent="0.3">
      <c r="A357" s="44"/>
      <c r="B357" s="44" t="s">
        <v>83</v>
      </c>
      <c r="C357" s="74" t="s">
        <v>83</v>
      </c>
      <c r="D357" s="86"/>
      <c r="E357" s="87"/>
      <c r="F357" s="71"/>
      <c r="G357" s="71"/>
      <c r="H357" s="71"/>
      <c r="I357" s="71"/>
      <c r="J357" s="71"/>
      <c r="K357" s="71"/>
      <c r="L357" s="71"/>
      <c r="M357" s="71"/>
      <c r="N357" s="71"/>
    </row>
    <row r="358" spans="1:14" hidden="1" x14ac:dyDescent="0.25">
      <c r="A358" s="44"/>
      <c r="B358" s="44" t="s">
        <v>83</v>
      </c>
      <c r="C358" s="44"/>
      <c r="D358" s="44"/>
      <c r="E358" s="84"/>
      <c r="F358" s="81"/>
      <c r="G358" s="81"/>
      <c r="H358" s="81"/>
      <c r="I358" s="81"/>
      <c r="J358" s="81"/>
      <c r="K358" s="81"/>
      <c r="L358" s="81"/>
      <c r="M358" s="81"/>
      <c r="N358" s="81"/>
    </row>
    <row r="359" spans="1:14" ht="13" hidden="1" x14ac:dyDescent="0.3">
      <c r="A359" s="44"/>
      <c r="B359" s="83" t="s">
        <v>83</v>
      </c>
      <c r="C359" s="44"/>
      <c r="D359" s="44"/>
      <c r="E359" s="84"/>
      <c r="F359" s="81"/>
      <c r="G359" s="81"/>
      <c r="H359" s="81"/>
      <c r="I359" s="81"/>
      <c r="J359" s="81"/>
      <c r="K359" s="81"/>
      <c r="L359" s="81"/>
      <c r="M359" s="81"/>
      <c r="N359" s="81"/>
    </row>
    <row r="360" spans="1:14" hidden="1" x14ac:dyDescent="0.25">
      <c r="B360" s="4" t="s">
        <v>83</v>
      </c>
      <c r="C360" s="71" t="s">
        <v>83</v>
      </c>
      <c r="E360" s="85">
        <v>0</v>
      </c>
      <c r="F360" s="81"/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  <c r="M360" s="85">
        <v>0</v>
      </c>
      <c r="N360" s="85">
        <v>0</v>
      </c>
    </row>
    <row r="361" spans="1:14" hidden="1" x14ac:dyDescent="0.25">
      <c r="B361" s="4" t="s">
        <v>83</v>
      </c>
      <c r="C361" s="71" t="s">
        <v>83</v>
      </c>
      <c r="E361" s="85">
        <v>0</v>
      </c>
      <c r="F361" s="81"/>
      <c r="G361" s="85">
        <v>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  <c r="M361" s="85">
        <v>0</v>
      </c>
      <c r="N361" s="85">
        <v>0</v>
      </c>
    </row>
    <row r="362" spans="1:14" hidden="1" x14ac:dyDescent="0.25">
      <c r="B362" s="4" t="s">
        <v>83</v>
      </c>
      <c r="C362" s="71" t="s">
        <v>83</v>
      </c>
      <c r="D362" s="71"/>
      <c r="E362" s="85">
        <v>0</v>
      </c>
      <c r="F362" s="81"/>
      <c r="G362" s="85">
        <v>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  <c r="M362" s="85">
        <v>0</v>
      </c>
      <c r="N362" s="85">
        <v>0</v>
      </c>
    </row>
    <row r="363" spans="1:14" hidden="1" x14ac:dyDescent="0.25">
      <c r="B363" s="4" t="s">
        <v>83</v>
      </c>
      <c r="C363" s="71" t="s">
        <v>83</v>
      </c>
      <c r="D363" s="71"/>
      <c r="E363" s="85">
        <v>0</v>
      </c>
      <c r="F363" s="81"/>
      <c r="G363" s="85">
        <v>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  <c r="M363" s="85">
        <v>0</v>
      </c>
      <c r="N363" s="85">
        <v>0</v>
      </c>
    </row>
    <row r="364" spans="1:14" hidden="1" x14ac:dyDescent="0.25">
      <c r="B364" s="4" t="s">
        <v>83</v>
      </c>
      <c r="C364" s="71" t="s">
        <v>83</v>
      </c>
      <c r="D364" s="71"/>
      <c r="E364" s="85">
        <v>0</v>
      </c>
      <c r="F364" s="81"/>
      <c r="G364" s="85">
        <v>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  <c r="M364" s="85">
        <v>0</v>
      </c>
      <c r="N364" s="85">
        <v>0</v>
      </c>
    </row>
    <row r="365" spans="1:14" hidden="1" x14ac:dyDescent="0.25">
      <c r="B365" s="4" t="s">
        <v>83</v>
      </c>
      <c r="C365" s="71" t="s">
        <v>83</v>
      </c>
      <c r="D365" s="71"/>
      <c r="E365" s="85">
        <v>0</v>
      </c>
      <c r="F365" s="81"/>
      <c r="G365" s="85">
        <v>0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  <c r="M365" s="85">
        <v>0</v>
      </c>
      <c r="N365" s="85">
        <v>0</v>
      </c>
    </row>
    <row r="366" spans="1:14" ht="13" hidden="1" x14ac:dyDescent="0.3">
      <c r="A366" s="44"/>
      <c r="B366" s="44" t="s">
        <v>83</v>
      </c>
      <c r="C366" s="74" t="s">
        <v>83</v>
      </c>
      <c r="D366" s="86"/>
      <c r="E366" s="87"/>
      <c r="F366" s="71"/>
      <c r="G366" s="71"/>
      <c r="H366" s="71"/>
      <c r="I366" s="71"/>
      <c r="J366" s="71"/>
      <c r="K366" s="71"/>
      <c r="L366" s="71"/>
      <c r="M366" s="71"/>
      <c r="N366" s="71"/>
    </row>
    <row r="367" spans="1:14" hidden="1" x14ac:dyDescent="0.25">
      <c r="A367" s="44"/>
      <c r="B367" s="44" t="s">
        <v>83</v>
      </c>
      <c r="C367" s="44"/>
      <c r="D367" s="44"/>
      <c r="E367" s="84"/>
      <c r="F367" s="81"/>
      <c r="G367" s="81"/>
      <c r="H367" s="81"/>
      <c r="I367" s="81"/>
      <c r="J367" s="81"/>
      <c r="K367" s="81"/>
      <c r="L367" s="81"/>
      <c r="M367" s="81"/>
      <c r="N367" s="81"/>
    </row>
    <row r="368" spans="1:14" ht="13" hidden="1" x14ac:dyDescent="0.3">
      <c r="A368" s="44"/>
      <c r="B368" s="83" t="s">
        <v>83</v>
      </c>
      <c r="C368" s="44"/>
      <c r="D368" s="44"/>
      <c r="E368" s="84"/>
      <c r="F368" s="81"/>
      <c r="G368" s="81"/>
      <c r="H368" s="81"/>
      <c r="I368" s="81"/>
      <c r="J368" s="81"/>
      <c r="K368" s="81"/>
      <c r="L368" s="81"/>
      <c r="M368" s="81"/>
      <c r="N368" s="81"/>
    </row>
    <row r="369" spans="1:14" hidden="1" x14ac:dyDescent="0.25">
      <c r="B369" s="4" t="s">
        <v>83</v>
      </c>
      <c r="C369" s="71" t="s">
        <v>83</v>
      </c>
      <c r="E369" s="85">
        <v>0</v>
      </c>
      <c r="F369" s="81"/>
      <c r="G369" s="85">
        <v>0</v>
      </c>
      <c r="H369" s="85">
        <v>0</v>
      </c>
      <c r="I369" s="85">
        <v>0</v>
      </c>
      <c r="J369" s="85">
        <v>0</v>
      </c>
      <c r="K369" s="85">
        <v>0</v>
      </c>
      <c r="L369" s="85">
        <v>0</v>
      </c>
      <c r="M369" s="85">
        <v>0</v>
      </c>
      <c r="N369" s="85">
        <v>0</v>
      </c>
    </row>
    <row r="370" spans="1:14" hidden="1" x14ac:dyDescent="0.25">
      <c r="B370" s="4" t="s">
        <v>83</v>
      </c>
      <c r="C370" s="71" t="s">
        <v>83</v>
      </c>
      <c r="E370" s="85">
        <v>0</v>
      </c>
      <c r="F370" s="81"/>
      <c r="G370" s="85">
        <v>0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  <c r="M370" s="85">
        <v>0</v>
      </c>
      <c r="N370" s="85">
        <v>0</v>
      </c>
    </row>
    <row r="371" spans="1:14" hidden="1" x14ac:dyDescent="0.25">
      <c r="B371" s="4" t="s">
        <v>83</v>
      </c>
      <c r="C371" s="71" t="s">
        <v>83</v>
      </c>
      <c r="D371" s="71"/>
      <c r="E371" s="85">
        <v>0</v>
      </c>
      <c r="F371" s="81"/>
      <c r="G371" s="85">
        <v>0</v>
      </c>
      <c r="H371" s="85">
        <v>0</v>
      </c>
      <c r="I371" s="85">
        <v>0</v>
      </c>
      <c r="J371" s="85">
        <v>0</v>
      </c>
      <c r="K371" s="85">
        <v>0</v>
      </c>
      <c r="L371" s="85">
        <v>0</v>
      </c>
      <c r="M371" s="85">
        <v>0</v>
      </c>
      <c r="N371" s="85">
        <v>0</v>
      </c>
    </row>
    <row r="372" spans="1:14" hidden="1" x14ac:dyDescent="0.25">
      <c r="B372" s="4" t="s">
        <v>83</v>
      </c>
      <c r="C372" s="71" t="s">
        <v>83</v>
      </c>
      <c r="D372" s="71"/>
      <c r="E372" s="85">
        <v>0</v>
      </c>
      <c r="F372" s="81"/>
      <c r="G372" s="85">
        <v>0</v>
      </c>
      <c r="H372" s="85">
        <v>0</v>
      </c>
      <c r="I372" s="85">
        <v>0</v>
      </c>
      <c r="J372" s="85">
        <v>0</v>
      </c>
      <c r="K372" s="85">
        <v>0</v>
      </c>
      <c r="L372" s="85">
        <v>0</v>
      </c>
      <c r="M372" s="85">
        <v>0</v>
      </c>
      <c r="N372" s="85">
        <v>0</v>
      </c>
    </row>
    <row r="373" spans="1:14" hidden="1" x14ac:dyDescent="0.25">
      <c r="B373" s="4" t="s">
        <v>83</v>
      </c>
      <c r="C373" s="71" t="s">
        <v>83</v>
      </c>
      <c r="D373" s="71"/>
      <c r="E373" s="85">
        <v>0</v>
      </c>
      <c r="F373" s="81"/>
      <c r="G373" s="85">
        <v>0</v>
      </c>
      <c r="H373" s="85">
        <v>0</v>
      </c>
      <c r="I373" s="85">
        <v>0</v>
      </c>
      <c r="J373" s="85">
        <v>0</v>
      </c>
      <c r="K373" s="85">
        <v>0</v>
      </c>
      <c r="L373" s="85">
        <v>0</v>
      </c>
      <c r="M373" s="85">
        <v>0</v>
      </c>
      <c r="N373" s="85">
        <v>0</v>
      </c>
    </row>
    <row r="374" spans="1:14" hidden="1" x14ac:dyDescent="0.25">
      <c r="B374" s="4" t="s">
        <v>83</v>
      </c>
      <c r="C374" s="71" t="s">
        <v>83</v>
      </c>
      <c r="D374" s="71"/>
      <c r="E374" s="85">
        <v>0</v>
      </c>
      <c r="F374" s="81"/>
      <c r="G374" s="85">
        <v>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  <c r="M374" s="85">
        <v>0</v>
      </c>
      <c r="N374" s="85">
        <v>0</v>
      </c>
    </row>
    <row r="375" spans="1:14" ht="13" hidden="1" x14ac:dyDescent="0.3">
      <c r="A375" s="44"/>
      <c r="B375" s="44" t="s">
        <v>83</v>
      </c>
      <c r="C375" s="74" t="s">
        <v>83</v>
      </c>
      <c r="D375" s="86"/>
      <c r="E375" s="87"/>
      <c r="F375" s="71"/>
      <c r="G375" s="71"/>
      <c r="H375" s="71"/>
      <c r="I375" s="71"/>
      <c r="J375" s="71"/>
      <c r="K375" s="71"/>
      <c r="L375" s="71"/>
      <c r="M375" s="71"/>
      <c r="N375" s="71"/>
    </row>
    <row r="376" spans="1:14" hidden="1" x14ac:dyDescent="0.25">
      <c r="A376" s="44"/>
      <c r="B376" s="44" t="s">
        <v>83</v>
      </c>
      <c r="C376" s="44"/>
      <c r="D376" s="44"/>
      <c r="E376" s="84"/>
      <c r="F376" s="81"/>
      <c r="G376" s="81"/>
      <c r="H376" s="81"/>
      <c r="I376" s="81"/>
      <c r="J376" s="81"/>
      <c r="K376" s="81"/>
      <c r="L376" s="81"/>
      <c r="M376" s="81"/>
      <c r="N376" s="81"/>
    </row>
    <row r="377" spans="1:14" ht="13" x14ac:dyDescent="0.3">
      <c r="A377" s="44"/>
      <c r="B377" s="83"/>
      <c r="C377" s="44"/>
      <c r="D377" s="44"/>
      <c r="E377" s="84"/>
      <c r="F377" s="81"/>
      <c r="G377" s="81"/>
      <c r="H377" s="81"/>
      <c r="I377" s="81"/>
      <c r="J377" s="81"/>
      <c r="K377" s="81"/>
      <c r="L377" s="81"/>
      <c r="M377" s="81"/>
      <c r="N377" s="81"/>
    </row>
    <row r="378" spans="1:14" ht="13" x14ac:dyDescent="0.3">
      <c r="B378" s="13" t="s">
        <v>55</v>
      </c>
      <c r="E378" s="81"/>
      <c r="F378" s="81"/>
      <c r="G378" s="81"/>
      <c r="H378" s="81"/>
      <c r="I378" s="81"/>
      <c r="J378" s="81"/>
      <c r="K378" s="81"/>
      <c r="L378" s="81"/>
      <c r="M378" s="81"/>
      <c r="N378" s="81"/>
    </row>
    <row r="379" spans="1:14" x14ac:dyDescent="0.25">
      <c r="B379" s="4" t="s">
        <v>77</v>
      </c>
      <c r="C379" s="71" t="s">
        <v>60</v>
      </c>
      <c r="E379" s="80">
        <v>1.3925000000000001</v>
      </c>
      <c r="F379" s="81"/>
      <c r="G379" s="80">
        <v>1.3874</v>
      </c>
      <c r="H379" s="80">
        <v>1.3805000000000001</v>
      </c>
      <c r="I379" s="80">
        <v>1.4169</v>
      </c>
      <c r="J379" s="80">
        <v>1.6405000000000001</v>
      </c>
      <c r="K379" s="80">
        <v>2.4967000000000001</v>
      </c>
      <c r="L379" s="80">
        <v>2.7035999999999998</v>
      </c>
      <c r="M379" s="80">
        <v>1.4239999999999999</v>
      </c>
      <c r="N379" s="80">
        <v>0</v>
      </c>
    </row>
    <row r="380" spans="1:14" x14ac:dyDescent="0.25">
      <c r="B380" s="4" t="s">
        <v>77</v>
      </c>
      <c r="C380" s="71" t="s">
        <v>61</v>
      </c>
      <c r="E380" s="80">
        <v>9.7900000000000001E-2</v>
      </c>
      <c r="F380" s="81"/>
      <c r="G380" s="80">
        <v>0.1149</v>
      </c>
      <c r="H380" s="80">
        <v>0.1046</v>
      </c>
      <c r="I380" s="80">
        <v>8.8499999999999995E-2</v>
      </c>
      <c r="J380" s="80">
        <v>6.3299999999999995E-2</v>
      </c>
      <c r="K380" s="80">
        <v>8.8300000000000003E-2</v>
      </c>
      <c r="L380" s="80">
        <v>4.5999999999999999E-2</v>
      </c>
      <c r="M380" s="80">
        <v>4.6100000000000002E-2</v>
      </c>
      <c r="N380" s="80">
        <v>0</v>
      </c>
    </row>
    <row r="381" spans="1:14" s="88" customFormat="1" x14ac:dyDescent="0.25">
      <c r="B381" s="88" t="s">
        <v>77</v>
      </c>
      <c r="C381" s="89" t="s">
        <v>62</v>
      </c>
      <c r="D381" s="89"/>
      <c r="E381" s="90">
        <v>21.8507</v>
      </c>
      <c r="F381" s="90"/>
      <c r="G381" s="90">
        <v>15.7881</v>
      </c>
      <c r="H381" s="90">
        <v>91.005499999999998</v>
      </c>
      <c r="I381" s="90">
        <v>172.46799999999999</v>
      </c>
      <c r="J381" s="90">
        <v>1030.008</v>
      </c>
      <c r="K381" s="90">
        <v>116.4324</v>
      </c>
      <c r="L381" s="90">
        <v>1688.0222000000001</v>
      </c>
      <c r="M381" s="90">
        <v>2306.3836999999999</v>
      </c>
      <c r="N381" s="90">
        <v>0</v>
      </c>
    </row>
    <row r="382" spans="1:14" s="88" customFormat="1" x14ac:dyDescent="0.25">
      <c r="B382" s="88" t="s">
        <v>77</v>
      </c>
      <c r="C382" s="89" t="s">
        <v>63</v>
      </c>
      <c r="D382" s="89"/>
      <c r="E382" s="90">
        <v>3.2730000000000001</v>
      </c>
      <c r="F382" s="90"/>
      <c r="G382" s="90">
        <v>2.8582999999999998</v>
      </c>
      <c r="H382" s="90">
        <v>6.5523999999999996</v>
      </c>
      <c r="I382" s="90">
        <v>45.232700000000001</v>
      </c>
      <c r="J382" s="90">
        <v>259.29270000000002</v>
      </c>
      <c r="K382" s="90">
        <v>37.2742</v>
      </c>
      <c r="L382" s="90">
        <v>2227.1704</v>
      </c>
      <c r="M382" s="90">
        <v>0</v>
      </c>
      <c r="N382" s="90">
        <v>0</v>
      </c>
    </row>
    <row r="383" spans="1:14" s="88" customFormat="1" x14ac:dyDescent="0.25">
      <c r="B383" s="88" t="s">
        <v>77</v>
      </c>
      <c r="C383" s="89" t="s">
        <v>64</v>
      </c>
      <c r="D383" s="89"/>
      <c r="E383" s="90">
        <v>296.40320000000003</v>
      </c>
      <c r="F383" s="90"/>
      <c r="G383" s="90">
        <v>0</v>
      </c>
      <c r="H383" s="90">
        <v>50.692</v>
      </c>
      <c r="I383" s="90">
        <v>83.022900000000007</v>
      </c>
      <c r="J383" s="90">
        <v>161.2346</v>
      </c>
      <c r="K383" s="90">
        <v>152.00729999999999</v>
      </c>
      <c r="L383" s="90">
        <v>2833.5131000000001</v>
      </c>
      <c r="M383" s="90">
        <v>1511.0060000000001</v>
      </c>
      <c r="N383" s="90">
        <v>0</v>
      </c>
    </row>
    <row r="384" spans="1:14" hidden="1" x14ac:dyDescent="0.25">
      <c r="B384" s="4" t="s">
        <v>83</v>
      </c>
      <c r="C384" s="71" t="s">
        <v>83</v>
      </c>
      <c r="D384" s="71"/>
      <c r="E384" s="80">
        <v>0</v>
      </c>
      <c r="F384" s="81"/>
      <c r="G384" s="80">
        <v>0</v>
      </c>
      <c r="H384" s="80">
        <v>0</v>
      </c>
      <c r="I384" s="80">
        <v>0</v>
      </c>
      <c r="J384" s="80">
        <v>0</v>
      </c>
      <c r="K384" s="80">
        <v>0</v>
      </c>
      <c r="L384" s="80">
        <v>0</v>
      </c>
      <c r="M384" s="80">
        <v>0</v>
      </c>
      <c r="N384" s="80">
        <v>0</v>
      </c>
    </row>
    <row r="385" spans="2:14" x14ac:dyDescent="0.25">
      <c r="B385" s="44"/>
      <c r="C385" s="71" t="s">
        <v>65</v>
      </c>
      <c r="E385" s="80">
        <v>0.23960000000000001</v>
      </c>
      <c r="G385" s="80">
        <v>0.30690000000000001</v>
      </c>
      <c r="H385" s="80">
        <v>0.28210000000000002</v>
      </c>
      <c r="I385" s="80">
        <v>0.16700000000000001</v>
      </c>
      <c r="J385" s="80">
        <v>7.7100000000000002E-2</v>
      </c>
      <c r="K385" s="80">
        <v>0.1111</v>
      </c>
      <c r="L385" s="80">
        <v>5.2299999999999999E-2</v>
      </c>
      <c r="M385" s="80">
        <v>6.9400000000000003E-2</v>
      </c>
      <c r="N385" s="80">
        <v>0</v>
      </c>
    </row>
    <row r="386" spans="2:14" x14ac:dyDescent="0.25">
      <c r="B386" s="44"/>
      <c r="C386" s="71" t="s">
        <v>66</v>
      </c>
      <c r="E386" s="91">
        <v>25.206099999999999</v>
      </c>
      <c r="F386" s="92"/>
      <c r="G386" s="91">
        <v>18.6464</v>
      </c>
      <c r="H386" s="91">
        <v>97.559899999999999</v>
      </c>
      <c r="I386" s="91">
        <v>220.49709999999999</v>
      </c>
      <c r="J386" s="91">
        <v>1212.5677000000001</v>
      </c>
      <c r="K386" s="91">
        <v>154.75460000000001</v>
      </c>
      <c r="L386" s="91">
        <v>4319.4210999999996</v>
      </c>
      <c r="M386" s="91">
        <v>3817.3897000000002</v>
      </c>
      <c r="N386" s="91">
        <v>0</v>
      </c>
    </row>
    <row r="387" spans="2:14" x14ac:dyDescent="0.25">
      <c r="B387" s="44" t="s">
        <v>77</v>
      </c>
      <c r="E387" s="81"/>
      <c r="F387" s="81"/>
      <c r="G387" s="81"/>
      <c r="H387" s="81"/>
      <c r="I387" s="81"/>
      <c r="J387" s="81"/>
      <c r="K387" s="81"/>
      <c r="L387" s="81"/>
      <c r="M387" s="81"/>
      <c r="N387" s="81"/>
    </row>
    <row r="388" spans="2:14" x14ac:dyDescent="0.25">
      <c r="B388" s="77"/>
      <c r="C388" s="93" t="s">
        <v>91</v>
      </c>
      <c r="D388" s="93"/>
      <c r="E388" s="94">
        <v>121572960</v>
      </c>
      <c r="F388" s="94"/>
      <c r="G388" s="94">
        <v>84811015.630108565</v>
      </c>
      <c r="H388" s="94">
        <v>30229088.041891437</v>
      </c>
      <c r="I388" s="94">
        <v>4794155.58</v>
      </c>
      <c r="J388" s="94">
        <v>762386.88</v>
      </c>
      <c r="K388" s="94">
        <v>84509.867999999988</v>
      </c>
      <c r="L388" s="94">
        <v>287208</v>
      </c>
      <c r="M388" s="94">
        <v>604596</v>
      </c>
      <c r="N388" s="94">
        <v>0</v>
      </c>
    </row>
    <row r="389" spans="2:14" x14ac:dyDescent="0.25">
      <c r="B389" s="77"/>
      <c r="C389" s="93" t="s">
        <v>92</v>
      </c>
      <c r="D389" s="93"/>
      <c r="E389" s="94">
        <v>1194623705.1601946</v>
      </c>
      <c r="F389" s="94"/>
      <c r="G389" s="94">
        <v>612852104.39473593</v>
      </c>
      <c r="H389" s="94">
        <v>235132258.67880297</v>
      </c>
      <c r="I389" s="94">
        <v>86514962.853791341</v>
      </c>
      <c r="J389" s="94">
        <v>90548323.115999997</v>
      </c>
      <c r="K389" s="94">
        <v>9247990.8868645746</v>
      </c>
      <c r="L389" s="94">
        <v>123237198.47999999</v>
      </c>
      <c r="M389" s="94">
        <v>37090866.750000007</v>
      </c>
      <c r="N389" s="94">
        <v>0</v>
      </c>
    </row>
    <row r="390" spans="2:14" x14ac:dyDescent="0.25">
      <c r="B390" s="77"/>
      <c r="C390" s="93" t="s">
        <v>93</v>
      </c>
      <c r="D390" s="93"/>
      <c r="E390" s="94">
        <v>9967759</v>
      </c>
      <c r="F390" s="94"/>
      <c r="G390" s="94">
        <v>9265563</v>
      </c>
      <c r="H390" s="94">
        <v>680293</v>
      </c>
      <c r="I390" s="94">
        <v>17298</v>
      </c>
      <c r="J390" s="94">
        <v>1568</v>
      </c>
      <c r="K390" s="94">
        <v>2737</v>
      </c>
      <c r="L390" s="94">
        <v>180</v>
      </c>
      <c r="M390" s="94">
        <v>120</v>
      </c>
      <c r="N390" s="94">
        <v>0</v>
      </c>
    </row>
    <row r="391" spans="2:14" x14ac:dyDescent="0.25">
      <c r="B391" s="77"/>
      <c r="C391" s="93" t="s">
        <v>94</v>
      </c>
      <c r="D391" s="93"/>
      <c r="E391" s="94">
        <v>9964956</v>
      </c>
      <c r="F391" s="94"/>
      <c r="G391" s="94">
        <v>9265563</v>
      </c>
      <c r="H391" s="94">
        <v>680262</v>
      </c>
      <c r="I391" s="94">
        <v>16018</v>
      </c>
      <c r="J391" s="94">
        <v>341</v>
      </c>
      <c r="K391" s="94">
        <v>2712</v>
      </c>
      <c r="L391" s="94">
        <v>60</v>
      </c>
      <c r="M391" s="94">
        <v>0</v>
      </c>
      <c r="N391" s="94">
        <v>0</v>
      </c>
    </row>
    <row r="392" spans="2:14" x14ac:dyDescent="0.25">
      <c r="B392" s="77"/>
      <c r="C392" s="93" t="s">
        <v>95</v>
      </c>
      <c r="D392" s="93"/>
      <c r="E392" s="94">
        <v>2803.00000000003</v>
      </c>
      <c r="F392" s="94"/>
      <c r="G392" s="94">
        <v>0</v>
      </c>
      <c r="H392" s="94">
        <v>31.000000000029104</v>
      </c>
      <c r="I392" s="94">
        <v>1280.0000000000009</v>
      </c>
      <c r="J392" s="94">
        <v>1226.9999999999998</v>
      </c>
      <c r="K392" s="94">
        <v>25.000000000000114</v>
      </c>
      <c r="L392" s="94">
        <v>120</v>
      </c>
      <c r="M392" s="94">
        <v>120</v>
      </c>
      <c r="N392" s="94">
        <v>0</v>
      </c>
    </row>
    <row r="393" spans="2:14" x14ac:dyDescent="0.25">
      <c r="B393" s="77"/>
      <c r="C393" s="93" t="s">
        <v>83</v>
      </c>
      <c r="D393" s="93"/>
      <c r="E393" s="94">
        <v>0</v>
      </c>
      <c r="F393" s="94"/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4">
        <v>0</v>
      </c>
      <c r="M393" s="94">
        <v>0</v>
      </c>
      <c r="N393" s="94">
        <v>0</v>
      </c>
    </row>
    <row r="395" spans="2:14" x14ac:dyDescent="0.25">
      <c r="G395" s="95"/>
      <c r="H395" s="95"/>
      <c r="I395" s="95"/>
      <c r="J395" s="95"/>
      <c r="K395" s="95"/>
      <c r="L395" s="95"/>
      <c r="M395" s="95"/>
      <c r="N395" s="95"/>
    </row>
    <row r="396" spans="2:14" x14ac:dyDescent="0.25">
      <c r="G396" s="95"/>
      <c r="H396" s="95"/>
      <c r="I396" s="95"/>
      <c r="J396" s="95"/>
      <c r="K396" s="95"/>
      <c r="L396" s="95"/>
      <c r="M396" s="95"/>
      <c r="N396" s="95"/>
    </row>
    <row r="397" spans="2:14" x14ac:dyDescent="0.25">
      <c r="G397" s="95"/>
      <c r="H397" s="95"/>
      <c r="I397" s="95"/>
      <c r="J397" s="95"/>
      <c r="K397" s="95"/>
      <c r="L397" s="95"/>
      <c r="M397" s="95"/>
      <c r="N397" s="95"/>
    </row>
  </sheetData>
  <printOptions horizontalCentered="1"/>
  <pageMargins left="0.25" right="0.25" top="0.5" bottom="0.5" header="0.75" footer="0.5"/>
  <pageSetup scale="52" fitToHeight="4" pageOrder="overThenDown" orientation="landscape" useFirstPageNumber="1" r:id="rId1"/>
  <headerFooter alignWithMargins="0">
    <oddFooter>&amp;RExhibit JDT-10
                   Page &amp;P of &amp;N</oddFooter>
  </headerFooter>
  <rowBreaks count="3" manualBreakCount="3">
    <brk id="62" max="13" man="1"/>
    <brk id="170" max="13" man="1"/>
    <brk id="280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2020-02-11T08:00:00+00:00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CE1BB1-77C4-49AB-B14C-B5A103E712DD}"/>
</file>

<file path=customXml/itemProps2.xml><?xml version="1.0" encoding="utf-8"?>
<ds:datastoreItem xmlns:ds="http://schemas.openxmlformats.org/officeDocument/2006/customXml" ds:itemID="{CD569ED5-1E24-4347-BD7C-96F257794C61}"/>
</file>

<file path=customXml/itemProps3.xml><?xml version="1.0" encoding="utf-8"?>
<ds:datastoreItem xmlns:ds="http://schemas.openxmlformats.org/officeDocument/2006/customXml" ds:itemID="{37902599-2842-4828-96F9-72D9A08DD3AF}"/>
</file>

<file path=customXml/itemProps4.xml><?xml version="1.0" encoding="utf-8"?>
<ds:datastoreItem xmlns:ds="http://schemas.openxmlformats.org/officeDocument/2006/customXml" ds:itemID="{C4EC3470-46DE-4174-BFA2-2A5A6B2B7B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JDT-10 Pgs. 1-4 (BR-01)</vt:lpstr>
      <vt:lpstr>Exh. JDT-10 Pgs. 5-8 (BR-01)</vt:lpstr>
      <vt:lpstr>'Exh. JDT-10 Pgs. 1-4 (BR-01)'!Print_Area</vt:lpstr>
      <vt:lpstr>'Exh. JDT-10 Pgs. 5-8 (BR-01)'!Print_Area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2020-02-06T02:23:26Z</cp:lastPrinted>
  <dcterms:created xsi:type="dcterms:W3CDTF">2020-02-06T02:15:49Z</dcterms:created>
  <dcterms:modified xsi:type="dcterms:W3CDTF">2020-02-10T19:27:59Z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