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4"/>
  </bookViews>
  <sheets>
    <sheet name="ERM-1" sheetId="1" r:id="rId1"/>
    <sheet name="ERM-2" sheetId="2" r:id="rId2"/>
    <sheet name="REC-1" sheetId="3" r:id="rId3"/>
    <sheet name="REC-2" sheetId="4" r:id="rId4"/>
    <sheet name="RCF-1" sheetId="5" r:id="rId5"/>
  </sheets>
  <externalReferences>
    <externalReference r:id="rId9"/>
    <externalReference r:id="rId10"/>
  </externalReferences>
  <definedNames>
    <definedName name="_xlnm.Print_Area" localSheetId="0">'ERM-1'!$A$1:$H$78</definedName>
    <definedName name="_xlnm.Print_Area" localSheetId="2">'REC-1'!$A$1:$I$50</definedName>
  </definedNames>
  <calcPr fullCalcOnLoad="1" fullPrecision="0"/>
  <pivotCaches>
    <pivotCache cacheId="1" r:id="rId6"/>
  </pivotCaches>
</workbook>
</file>

<file path=xl/comments3.xml><?xml version="1.0" encoding="utf-8"?>
<comments xmlns="http://schemas.openxmlformats.org/spreadsheetml/2006/main">
  <authors>
    <author>annette brandon</author>
  </authors>
  <commentList>
    <comment ref="B8" authorId="0">
      <text>
        <r>
          <rPr>
            <b/>
            <sz val="9"/>
            <rFont val="Tahoma"/>
            <family val="2"/>
          </rPr>
          <t>annette brandon:</t>
        </r>
        <r>
          <rPr>
            <sz val="9"/>
            <rFont val="Tahoma"/>
            <family val="2"/>
          </rPr>
          <t xml:space="preserve">
UE-160346 2016 REC Filing</t>
        </r>
      </text>
    </comment>
    <comment ref="B14" authorId="0">
      <text>
        <r>
          <rPr>
            <b/>
            <sz val="9"/>
            <rFont val="Tahoma"/>
            <family val="2"/>
          </rPr>
          <t>annette brandon:</t>
        </r>
        <r>
          <rPr>
            <sz val="9"/>
            <rFont val="Tahoma"/>
            <family val="2"/>
          </rPr>
          <t xml:space="preserve">
UG-150204 WA GRC Rate Case (most recently approved GRC)</t>
        </r>
      </text>
    </comment>
  </commentList>
</comments>
</file>

<file path=xl/comments5.xml><?xml version="1.0" encoding="utf-8"?>
<comments xmlns="http://schemas.openxmlformats.org/spreadsheetml/2006/main">
  <authors>
    <author>annette brandon</author>
  </authors>
  <commentList>
    <comment ref="A3" authorId="0">
      <text>
        <r>
          <rPr>
            <b/>
            <sz val="9"/>
            <rFont val="Tahoma"/>
            <family val="2"/>
          </rPr>
          <t>annette brandon:</t>
        </r>
        <r>
          <rPr>
            <sz val="9"/>
            <rFont val="Tahoma"/>
            <family val="2"/>
          </rPr>
          <t xml:space="preserve">
From 12.31.2016 Commission Basis</t>
        </r>
      </text>
    </comment>
  </commentList>
</comments>
</file>

<file path=xl/sharedStrings.xml><?xml version="1.0" encoding="utf-8"?>
<sst xmlns="http://schemas.openxmlformats.org/spreadsheetml/2006/main" count="602" uniqueCount="147">
  <si>
    <t>Avista Corporation</t>
  </si>
  <si>
    <t>Account 557</t>
  </si>
  <si>
    <t>Deferrals</t>
  </si>
  <si>
    <t>Amortizations</t>
  </si>
  <si>
    <t xml:space="preserve">   Net</t>
  </si>
  <si>
    <t>Credit</t>
  </si>
  <si>
    <t>Debit</t>
  </si>
  <si>
    <t>Revenue</t>
  </si>
  <si>
    <t>Amortization</t>
  </si>
  <si>
    <t>Uncollectibles</t>
  </si>
  <si>
    <t>Total</t>
  </si>
  <si>
    <t>FIT</t>
  </si>
  <si>
    <t>Account 557 as Recorded</t>
  </si>
  <si>
    <t>Adjustment ($000)</t>
  </si>
  <si>
    <t>Net income before income taxes</t>
  </si>
  <si>
    <t>Net income</t>
  </si>
  <si>
    <t>Remove</t>
  </si>
  <si>
    <t>Deferral &amp;</t>
  </si>
  <si>
    <t>Amort.</t>
  </si>
  <si>
    <t>Uncollect.</t>
  </si>
  <si>
    <t>Account 410.10</t>
  </si>
  <si>
    <t>Excise tax</t>
  </si>
  <si>
    <t>Commission Fee</t>
  </si>
  <si>
    <t>Excise Tax</t>
  </si>
  <si>
    <t>Other (commission fees)</t>
  </si>
  <si>
    <t xml:space="preserve">   Total expenses</t>
  </si>
  <si>
    <t>Adjustment</t>
  </si>
  <si>
    <t>Rebate</t>
  </si>
  <si>
    <t>Add Back</t>
  </si>
  <si>
    <t>ERM</t>
  </si>
  <si>
    <t>Eliminate Washington ERM/REC</t>
  </si>
  <si>
    <t>Deferral</t>
  </si>
  <si>
    <t>DFIT</t>
  </si>
  <si>
    <t>Interest</t>
  </si>
  <si>
    <t>ERM - Colstrip</t>
  </si>
  <si>
    <t>(DFIT included with ERM)</t>
  </si>
  <si>
    <t>Crebit</t>
  </si>
  <si>
    <t>REC</t>
  </si>
  <si>
    <t>Eliminate Washington REC</t>
  </si>
  <si>
    <t>Adjust</t>
  </si>
  <si>
    <t>ERM Adjustment</t>
  </si>
  <si>
    <t>REC Adjustment</t>
  </si>
  <si>
    <t>NET ERM/REC Adjustment</t>
  </si>
  <si>
    <t>check</t>
  </si>
  <si>
    <t>TOTAL</t>
  </si>
  <si>
    <t>Accounting Period</t>
  </si>
  <si>
    <t>Journal Name</t>
  </si>
  <si>
    <t>Transfer</t>
  </si>
  <si>
    <t>182350</t>
  </si>
  <si>
    <t>186280</t>
  </si>
  <si>
    <t>186290</t>
  </si>
  <si>
    <t>283280</t>
  </si>
  <si>
    <t>WA ERM</t>
  </si>
  <si>
    <t>557280</t>
  </si>
  <si>
    <t>REC-1</t>
  </si>
  <si>
    <t>REVENUE CONVERSION FACTOR</t>
  </si>
  <si>
    <t>Expense:</t>
  </si>
  <si>
    <t xml:space="preserve">    Total Expense</t>
  </si>
  <si>
    <t>Net Operating Income Before FIT</t>
  </si>
  <si>
    <t>Revenue Related Expenses - from GRC</t>
  </si>
  <si>
    <t>Conv Factor in Effect</t>
  </si>
  <si>
    <t>Expression based filters have been applied</t>
  </si>
  <si>
    <t>Jurisdiction</t>
  </si>
  <si>
    <t>Service</t>
  </si>
  <si>
    <t>FERC Account</t>
  </si>
  <si>
    <t>FERC Account Description</t>
  </si>
  <si>
    <t>Transaction Description</t>
  </si>
  <si>
    <t>Transaction Amount</t>
  </si>
  <si>
    <t>201701</t>
  </si>
  <si>
    <t>WA</t>
  </si>
  <si>
    <t>ED</t>
  </si>
  <si>
    <t xml:space="preserve">REGULATORY ASSET ERM APPROVED </t>
  </si>
  <si>
    <t>Interest Accrual for Amortization Balance</t>
  </si>
  <si>
    <t>481-WA ERM 201701 DJ USD</t>
  </si>
  <si>
    <t>201702</t>
  </si>
  <si>
    <t>481-WA ERM 201702 DJ USD</t>
  </si>
  <si>
    <t>201703</t>
  </si>
  <si>
    <t>481-WA ERM 201703 DJ USD</t>
  </si>
  <si>
    <t>201704</t>
  </si>
  <si>
    <t>481-WA ERM 201704 DJ USD</t>
  </si>
  <si>
    <t>201705</t>
  </si>
  <si>
    <t>481-WA ERM 201705 DJ USD</t>
  </si>
  <si>
    <t>201706</t>
  </si>
  <si>
    <t>481-WA ERM 201706 DJ USD</t>
  </si>
  <si>
    <t>201707</t>
  </si>
  <si>
    <t>481-WA ERM 201707 DJ USD</t>
  </si>
  <si>
    <t>Prudency Approval Received in WA - Transfer 2016 Bal</t>
  </si>
  <si>
    <t>201708</t>
  </si>
  <si>
    <t>481-WA ERM 201708 DJ USD</t>
  </si>
  <si>
    <t>201709</t>
  </si>
  <si>
    <t>481-WA ERM 201709 DJ USD</t>
  </si>
  <si>
    <t>201710</t>
  </si>
  <si>
    <t>481-WA ERM 201710 DJ USD</t>
  </si>
  <si>
    <t>201711</t>
  </si>
  <si>
    <t>481-WA ERM 201711 DJ USD</t>
  </si>
  <si>
    <t>201712</t>
  </si>
  <si>
    <t>481-WA ERM 201712 DJ USD</t>
  </si>
  <si>
    <t>REGULATORY ASSET ERM  DEFERRED</t>
  </si>
  <si>
    <t>Balance Transfer from 186280 to186290</t>
  </si>
  <si>
    <t>Current Year ERM (2017)</t>
  </si>
  <si>
    <t>Current Year ERM Interest Accrual (2017)</t>
  </si>
  <si>
    <t>DEFERRED POWER SUPPLY EXPENSE</t>
  </si>
  <si>
    <t>Current Year ERM Deferral Expense (2017)</t>
  </si>
  <si>
    <t xml:space="preserve">REGULATORY ASSET ERM DEFERRED </t>
  </si>
  <si>
    <t>Balance Transfer from 186280 to 186290</t>
  </si>
  <si>
    <t>Correction from Dec 2016. Recorded $539 instead of $253.</t>
  </si>
  <si>
    <t>Interest Accrual for 2016 Pending Balance</t>
  </si>
  <si>
    <t>ADFIT ERM</t>
  </si>
  <si>
    <t>114-DFIT MISC 201701 DJ USD</t>
  </si>
  <si>
    <t>114-DFIT MISC 201702 DJ USD</t>
  </si>
  <si>
    <t>114-DFIT MISC 201703 DJ USD</t>
  </si>
  <si>
    <t>114-DFIT MISC 201704 DJ USD</t>
  </si>
  <si>
    <t>114-DFIT MISC 201705 DJ USD</t>
  </si>
  <si>
    <t>114-DFIT MISC 201706 DJ USD</t>
  </si>
  <si>
    <t>114-DFIT MISC 201707 DJ USD</t>
  </si>
  <si>
    <t>114-DFIT MISC 201708 DJ USD</t>
  </si>
  <si>
    <t>114-DFIT MISC 201709 DJ USD</t>
  </si>
  <si>
    <t>114-DFIT MISC 201710 DJ USD</t>
  </si>
  <si>
    <t>114-DFIT MISC 201711 DJ USD</t>
  </si>
  <si>
    <t>2018 Tax Rate Change to 21%</t>
  </si>
  <si>
    <t>NSJ027 - 2018 Tax Rate Change 201712 NSJ</t>
  </si>
  <si>
    <t>114-DFIT MISC 201712 DJ USD</t>
  </si>
  <si>
    <t>Overall - Summary</t>
  </si>
  <si>
    <t>CALCULATION OF CONVERSION FACTOR:  WASHINGTON ELECTRIC</t>
  </si>
  <si>
    <t>TWELVE MONTHS ENDED SEPTEMBER 30, 2014</t>
  </si>
  <si>
    <t>Approved in UG-150204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</si>
  <si>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</si>
  <si>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</si>
  <si>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</si>
  <si>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</si>
  <si>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</si>
  <si>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Sum of Transaction Amount</t>
  </si>
  <si>
    <t>Column Labels</t>
  </si>
  <si>
    <t>Row Labels</t>
  </si>
  <si>
    <t>186322</t>
  </si>
  <si>
    <t>186323</t>
  </si>
  <si>
    <t>557322</t>
  </si>
  <si>
    <t>557324</t>
  </si>
  <si>
    <t>Grand Total</t>
  </si>
  <si>
    <t>REC-2</t>
  </si>
  <si>
    <t>12 Months Ended December 31, 2017</t>
  </si>
  <si>
    <t>Jur</t>
  </si>
  <si>
    <t>SVC</t>
  </si>
  <si>
    <t>RCF-1</t>
  </si>
  <si>
    <t>ERM-2</t>
  </si>
  <si>
    <t>ERM-1</t>
  </si>
  <si>
    <t>REC-1/ERM-1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</si>
</sst>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"/>
    <numFmt numFmtId="166" formatCode="&quot;$&quot;#,##0.000000"/>
    <numFmt numFmtId="167" formatCode="&quot;$&quot;#,##0.00"/>
    <numFmt numFmtId="168" formatCode="&quot;$&quot;#,##0.0"/>
    <numFmt numFmtId="169" formatCode="_(* #,##0.0_);_(* \(#,##0.0\);_(* &quot;-&quot;??_);_(@_)"/>
    <numFmt numFmtId="170" formatCode="_(* #,##0_);_(* \(#,##0\);_(* &quot;-&quot;??_);_(@_)"/>
    <numFmt numFmtId="171" formatCode="&quot;$&quot;#,##0.000"/>
    <numFmt numFmtId="172" formatCode="#,##0.000"/>
    <numFmt numFmtId="173" formatCode="_(* #,##0.000000_);_(* \(#,##0.000000\);_(* &quot;-&quot;??????_);_(@_)"/>
    <numFmt numFmtId="174" formatCode="_(&quot;$&quot;* #,##0_);_(&quot;$&quot;* \(#,##0\);_(&quot;$&quot;* &quot;-&quot;??_);_(@_)"/>
    <numFmt numFmtId="175" formatCode="_(&quot;$&quot;* #,##0.0_);_(&quot;$&quot;* \(#,##0.0\);_(&quot;$&quot;* &quot;-&quot;??_);_(@_)"/>
    <numFmt numFmtId="176" formatCode="0.00000"/>
    <numFmt numFmtId="177" formatCode="&quot;$&quot;#,##0.0000"/>
    <numFmt numFmtId="178" formatCode="&quot;$&quot;#,##0.00000"/>
    <numFmt numFmtId="179" formatCode="###,###,###,##0.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8"/>
      <name val="Segoe U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b/>
      <sz val="11"/>
      <color rgb="FFFF0000"/>
      <name val="Calibri"/>
      <family val="2"/>
    </font>
    <font>
      <b/>
      <sz val="11"/>
      <color rgb="FF222222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5E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 style="medium">
        <color rgb="FFE2E2E2"/>
      </left>
      <right style="medium">
        <color rgb="FFE2E2E2"/>
      </right>
      <top/>
      <bottom style="medium">
        <color rgb="FFE2E2E2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/>
    </border>
    <border>
      <left style="medium">
        <color rgb="FFE2E2E2"/>
      </left>
      <right>
        <color indexed="63"/>
      </right>
      <top/>
      <bottom style="medium">
        <color rgb="FFE2E2E2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72" fontId="22" fillId="0" borderId="0" xfId="0" applyNumberFormat="1" applyFont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7" fontId="22" fillId="0" borderId="0" xfId="0" applyNumberFormat="1" applyFont="1" applyAlignment="1">
      <alignment/>
    </xf>
    <xf numFmtId="170" fontId="22" fillId="0" borderId="0" xfId="42" applyNumberFormat="1" applyFont="1" applyFill="1" applyAlignment="1">
      <alignment/>
    </xf>
    <xf numFmtId="170" fontId="22" fillId="0" borderId="0" xfId="42" applyNumberFormat="1" applyFont="1" applyAlignment="1">
      <alignment/>
    </xf>
    <xf numFmtId="0" fontId="50" fillId="0" borderId="0" xfId="0" applyFont="1" applyAlignment="1">
      <alignment/>
    </xf>
    <xf numFmtId="170" fontId="22" fillId="0" borderId="10" xfId="42" applyNumberFormat="1" applyFont="1" applyFill="1" applyBorder="1" applyAlignment="1">
      <alignment/>
    </xf>
    <xf numFmtId="170" fontId="22" fillId="0" borderId="10" xfId="42" applyNumberFormat="1" applyFont="1" applyBorder="1" applyAlignment="1">
      <alignment/>
    </xf>
    <xf numFmtId="17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/>
    </xf>
    <xf numFmtId="170" fontId="22" fillId="0" borderId="0" xfId="42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5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5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0" fontId="22" fillId="0" borderId="11" xfId="42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16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center"/>
    </xf>
    <xf numFmtId="164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170" fontId="22" fillId="0" borderId="13" xfId="42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5" fillId="0" borderId="0" xfId="0" applyFont="1" applyAlignment="1">
      <alignment/>
    </xf>
    <xf numFmtId="170" fontId="22" fillId="0" borderId="19" xfId="42" applyNumberFormat="1" applyFont="1" applyBorder="1" applyAlignment="1">
      <alignment/>
    </xf>
    <xf numFmtId="164" fontId="22" fillId="0" borderId="20" xfId="0" applyNumberFormat="1" applyFont="1" applyBorder="1" applyAlignment="1">
      <alignment horizontal="center"/>
    </xf>
    <xf numFmtId="170" fontId="22" fillId="0" borderId="16" xfId="0" applyNumberFormat="1" applyFont="1" applyBorder="1" applyAlignment="1">
      <alignment/>
    </xf>
    <xf numFmtId="170" fontId="22" fillId="0" borderId="18" xfId="0" applyNumberFormat="1" applyFont="1" applyBorder="1" applyAlignment="1">
      <alignment/>
    </xf>
    <xf numFmtId="164" fontId="50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0" xfId="0" applyFont="1" applyBorder="1" applyAlignment="1">
      <alignment horizontal="center"/>
    </xf>
    <xf numFmtId="164" fontId="22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65" fontId="25" fillId="0" borderId="0" xfId="0" applyNumberFormat="1" applyFont="1" applyAlignment="1">
      <alignment/>
    </xf>
    <xf numFmtId="165" fontId="26" fillId="0" borderId="21" xfId="0" applyNumberFormat="1" applyFont="1" applyBorder="1" applyAlignment="1">
      <alignment/>
    </xf>
    <xf numFmtId="0" fontId="51" fillId="0" borderId="0" xfId="0" applyFont="1" applyAlignment="1">
      <alignment horizontal="center"/>
    </xf>
    <xf numFmtId="170" fontId="22" fillId="0" borderId="22" xfId="42" applyNumberFormat="1" applyFont="1" applyBorder="1" applyAlignment="1">
      <alignment/>
    </xf>
    <xf numFmtId="170" fontId="22" fillId="0" borderId="23" xfId="42" applyNumberFormat="1" applyFont="1" applyBorder="1" applyAlignment="1">
      <alignment/>
    </xf>
    <xf numFmtId="170" fontId="22" fillId="0" borderId="24" xfId="42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74" fontId="25" fillId="0" borderId="25" xfId="44" applyNumberFormat="1" applyFont="1" applyFill="1" applyBorder="1" applyAlignment="1">
      <alignment horizontal="center" vertical="center" wrapText="1"/>
    </xf>
    <xf numFmtId="174" fontId="25" fillId="0" borderId="26" xfId="44" applyNumberFormat="1" applyFont="1" applyFill="1" applyBorder="1" applyAlignment="1">
      <alignment horizontal="center" vertical="center" wrapText="1"/>
    </xf>
    <xf numFmtId="170" fontId="22" fillId="0" borderId="0" xfId="42" applyNumberFormat="1" applyFont="1" applyFill="1" applyBorder="1" applyAlignment="1">
      <alignment/>
    </xf>
    <xf numFmtId="0" fontId="52" fillId="0" borderId="0" xfId="0" applyFont="1" applyAlignment="1">
      <alignment/>
    </xf>
    <xf numFmtId="174" fontId="52" fillId="0" borderId="0" xfId="44" applyNumberFormat="1" applyFont="1" applyAlignment="1">
      <alignment/>
    </xf>
    <xf numFmtId="174" fontId="25" fillId="0" borderId="27" xfId="44" applyNumberFormat="1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left" vertical="top"/>
    </xf>
    <xf numFmtId="174" fontId="53" fillId="0" borderId="28" xfId="44" applyNumberFormat="1" applyFont="1" applyBorder="1" applyAlignment="1">
      <alignment horizontal="right" vertical="top"/>
    </xf>
    <xf numFmtId="0" fontId="53" fillId="0" borderId="29" xfId="0" applyFont="1" applyBorder="1" applyAlignment="1">
      <alignment horizontal="left" vertical="top"/>
    </xf>
    <xf numFmtId="174" fontId="53" fillId="0" borderId="29" xfId="44" applyNumberFormat="1" applyFont="1" applyBorder="1" applyAlignment="1">
      <alignment horizontal="right" vertical="top"/>
    </xf>
    <xf numFmtId="174" fontId="52" fillId="0" borderId="10" xfId="44" applyNumberFormat="1" applyFont="1" applyBorder="1" applyAlignment="1">
      <alignment/>
    </xf>
    <xf numFmtId="0" fontId="53" fillId="33" borderId="29" xfId="0" applyFont="1" applyFill="1" applyBorder="1" applyAlignment="1">
      <alignment horizontal="left" vertical="top"/>
    </xf>
    <xf numFmtId="174" fontId="53" fillId="33" borderId="29" xfId="44" applyNumberFormat="1" applyFont="1" applyFill="1" applyBorder="1" applyAlignment="1">
      <alignment horizontal="right" vertical="top"/>
    </xf>
    <xf numFmtId="174" fontId="52" fillId="33" borderId="0" xfId="44" applyNumberFormat="1" applyFont="1" applyFill="1" applyAlignment="1">
      <alignment/>
    </xf>
    <xf numFmtId="174" fontId="53" fillId="33" borderId="29" xfId="0" applyNumberFormat="1" applyFont="1" applyFill="1" applyBorder="1" applyAlignment="1">
      <alignment horizontal="left" vertical="top"/>
    </xf>
    <xf numFmtId="0" fontId="22" fillId="0" borderId="0" xfId="0" applyFont="1" applyAlignment="1">
      <alignment horizontal="center" wrapText="1"/>
    </xf>
    <xf numFmtId="164" fontId="22" fillId="0" borderId="0" xfId="0" applyNumberFormat="1" applyFont="1" applyAlignment="1">
      <alignment horizontal="center"/>
    </xf>
    <xf numFmtId="165" fontId="25" fillId="0" borderId="0" xfId="57" applyNumberFormat="1" applyFont="1">
      <alignment/>
      <protection/>
    </xf>
    <xf numFmtId="14" fontId="25" fillId="0" borderId="0" xfId="57" applyNumberFormat="1" applyFont="1">
      <alignment/>
      <protection/>
    </xf>
    <xf numFmtId="165" fontId="25" fillId="0" borderId="0" xfId="57" applyNumberFormat="1" applyFont="1" applyAlignment="1">
      <alignment horizontal="right"/>
      <protection/>
    </xf>
    <xf numFmtId="165" fontId="22" fillId="0" borderId="0" xfId="57" applyNumberFormat="1" applyFont="1">
      <alignment/>
      <protection/>
    </xf>
    <xf numFmtId="0" fontId="22" fillId="0" borderId="0" xfId="57" applyFont="1">
      <alignment/>
      <protection/>
    </xf>
    <xf numFmtId="165" fontId="22" fillId="0" borderId="13" xfId="57" applyNumberFormat="1" applyFont="1" applyBorder="1">
      <alignment/>
      <protection/>
    </xf>
    <xf numFmtId="10" fontId="22" fillId="0" borderId="0" xfId="57" applyNumberFormat="1" applyFont="1">
      <alignment/>
      <protection/>
    </xf>
    <xf numFmtId="4" fontId="54" fillId="0" borderId="0" xfId="57" applyNumberFormat="1" applyFont="1" applyAlignment="1">
      <alignment horizontal="left"/>
      <protection/>
    </xf>
    <xf numFmtId="165" fontId="23" fillId="0" borderId="0" xfId="0" applyNumberFormat="1" applyFont="1" applyAlignment="1">
      <alignment/>
    </xf>
    <xf numFmtId="0" fontId="25" fillId="0" borderId="19" xfId="0" applyFont="1" applyBorder="1" applyAlignment="1">
      <alignment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0" fontId="0" fillId="0" borderId="0" xfId="0" applyAlignment="1">
      <alignment/>
    </xf>
    <xf numFmtId="0" fontId="55" fillId="34" borderId="30" xfId="0" applyFont="1" applyFill="1" applyBorder="1" applyAlignment="1">
      <alignment horizontal="center" vertical="center" wrapText="1"/>
    </xf>
    <xf numFmtId="174" fontId="55" fillId="34" borderId="30" xfId="44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33" borderId="29" xfId="0" applyFont="1" applyFill="1" applyBorder="1" applyAlignment="1">
      <alignment horizontal="left" vertical="top" wrapText="1"/>
    </xf>
    <xf numFmtId="174" fontId="53" fillId="33" borderId="29" xfId="44" applyNumberFormat="1" applyFont="1" applyFill="1" applyBorder="1" applyAlignment="1">
      <alignment horizontal="right" vertical="top" wrapText="1"/>
    </xf>
    <xf numFmtId="0" fontId="22" fillId="0" borderId="2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53" fillId="0" borderId="0" xfId="0" applyFont="1" applyAlignment="1">
      <alignment horizontal="left" vertical="top"/>
    </xf>
    <xf numFmtId="0" fontId="52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174" fontId="53" fillId="33" borderId="31" xfId="44" applyNumberFormat="1" applyFont="1" applyFill="1" applyBorder="1" applyAlignment="1">
      <alignment horizontal="right" vertical="top"/>
    </xf>
    <xf numFmtId="174" fontId="52" fillId="33" borderId="32" xfId="44" applyNumberFormat="1" applyFont="1" applyFill="1" applyBorder="1" applyAlignment="1">
      <alignment/>
    </xf>
    <xf numFmtId="0" fontId="50" fillId="0" borderId="33" xfId="0" applyFont="1" applyBorder="1" applyAlignment="1">
      <alignment/>
    </xf>
    <xf numFmtId="164" fontId="50" fillId="0" borderId="34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5" fontId="22" fillId="0" borderId="34" xfId="57" applyNumberFormat="1" applyFont="1" applyBorder="1">
      <alignment/>
      <protection/>
    </xf>
    <xf numFmtId="165" fontId="50" fillId="0" borderId="34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numFmt numFmtId="44" formatCode="_(&quot;$&quot;* #,##0.00_);_(&quot;$&quot;* \(#,##0.00\);_(&quot;$&quot;* &quot;-&quot;??_);_(@_)"/>
      <border/>
    </dxf>
    <dxf>
      <font>
        <sz val="11"/>
        <name val="Calibri"/>
        <color rgb="FFFF0000"/>
      </font>
      <numFmt numFmtId="164" formatCode="&quot;$&quot;#,##0"/>
      <alignment horizontal="center" readingOrder="0"/>
      <border/>
    </dxf>
    <dxf>
      <font>
        <color auto="1"/>
      </font>
      <border/>
    </dxf>
    <dxf>
      <numFmt numFmtId="164" formatCode="&quot;$&quot;#,##0"/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P%20CBR\WWP%202016-12%20CBR\ConvFactor-12.3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zd8rg\AppData\Roaming\Microsoft\AddIns\e4awand_oracle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7">
        <row r="4">
          <cell r="B4" t="str">
            <v>AVISTA UTILITIES</v>
          </cell>
        </row>
        <row r="10">
          <cell r="B10">
            <v>0.35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Accounting Period">
      <sharedItems containsMixedTypes="0" count="13">
        <s v="201701"/>
        <s v="201702"/>
        <s v="201703"/>
        <s v="201704"/>
        <s v="201705"/>
        <s v="201706"/>
        <s v="201707"/>
        <s v="201708"/>
        <s v="201709"/>
        <s v="201710"/>
        <s v="201711"/>
        <s v="201712"/>
        <s v="Overall - Summary"/>
      </sharedItems>
    </cacheField>
    <cacheField name="Jurisdiction">
      <sharedItems containsBlank="1" containsMixedTypes="0" count="2">
        <s v="WA"/>
        <m/>
      </sharedItems>
    </cacheField>
    <cacheField name="Service">
      <sharedItems containsBlank="1" containsMixedTypes="0" count="2">
        <s v="ED"/>
        <m/>
      </sharedItems>
    </cacheField>
    <cacheField name="FERC Account">
      <sharedItems containsBlank="1" containsMixedTypes="0" count="5">
        <s v="186322"/>
        <s v="186323"/>
        <s v="557322"/>
        <s v="557324"/>
        <m/>
      </sharedItems>
    </cacheField>
    <cacheField name="FERC Account Description">
      <sharedItems containsMixedTypes="0"/>
    </cacheField>
    <cacheField name="Transaction Description">
      <sharedItems containsBlank="1" containsMixedTypes="0" count="11">
        <s v="2012-2015 WA REC Deferral Amortization"/>
        <s v="2012-2015 WA REC Deferral Interest Liability Accrual"/>
        <s v="2012-2015 WA REC Deferral Interest Liability"/>
        <s v="WA REC Deferral Amort Interest"/>
        <s v="WA Rec Deferral Amort"/>
        <s v="Xfer of WA REC Def balance thru 201706 from 186324 to be Amortized"/>
        <s v="WA I-937 Compliance-Foregone ID REC Rev Adj"/>
        <s v="WA REC Deferral 201707-201806"/>
        <s v="WA REC Deferral Interest"/>
        <s v="2016-2017 WA REC Deferral Expense"/>
        <m/>
      </sharedItems>
    </cacheField>
    <cacheField name="Journal Name">
      <sharedItems containsMixedTypes="0"/>
    </cacheField>
    <cacheField name="Transaction Amou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4:E18" firstHeaderRow="1" firstDataRow="2" firstDataCol="1" rowPageCount="2" colPageCount="1"/>
  <pivotFields count="8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4">
    <i>
      <x/>
    </i>
    <i>
      <x v="1"/>
    </i>
    <i>
      <x v="2"/>
    </i>
    <i>
      <x v="3"/>
    </i>
  </colItems>
  <pageFields count="2">
    <pageField fld="1" item="0" hier="0"/>
    <pageField fld="2" item="0" hier="0"/>
  </pageFields>
  <dataFields count="1">
    <dataField name="Sum of Transaction Amount" fld="7" baseField="0" baseItem="0" numFmtId="44"/>
  </dataFields>
  <formats count="6">
    <format dxfId="0">
      <pivotArea outline="0" fieldPosition="0"/>
    </format>
    <format dxfId="1">
      <pivotArea outline="0" fieldPosition="0" axis="axisCol" field="3" grandRow="1">
        <references count="1">
          <reference field="3" count="1">
            <x v="2"/>
          </reference>
        </references>
      </pivotArea>
    </format>
    <format dxfId="2">
      <pivotArea outline="0" fieldPosition="0" axis="axisCol" field="3" grandRow="1">
        <references count="1">
          <reference field="3" count="1">
            <x v="2"/>
          </reference>
        </references>
      </pivotArea>
    </format>
    <format dxfId="2">
      <pivotArea outline="0" fieldPosition="0" axis="axisCol" field="3" grandRow="1">
        <references count="1">
          <reference field="3" count="1">
            <x v="2"/>
          </reference>
        </references>
      </pivotArea>
    </format>
    <format dxfId="2">
      <pivotArea outline="0" fieldPosition="0" axis="axisCol" field="3" grandRow="1">
        <references count="1">
          <reference field="3" count="1">
            <x v="2"/>
          </reference>
        </references>
      </pivotArea>
    </format>
    <format dxfId="3">
      <pivotArea outline="0" fieldPosition="0" axis="axisCol" field="3" grandRow="1">
        <references count="1">
          <reference field="3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Relationship Id="rId3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7">
      <selection activeCell="H29" sqref="H29"/>
    </sheetView>
  </sheetViews>
  <sheetFormatPr defaultColWidth="9.140625" defaultRowHeight="12.75"/>
  <cols>
    <col min="1" max="1" width="21.00390625" style="1" customWidth="1"/>
    <col min="2" max="4" width="11.7109375" style="1" customWidth="1"/>
    <col min="5" max="5" width="13.7109375" style="1" customWidth="1"/>
    <col min="6" max="6" width="11.7109375" style="1" customWidth="1"/>
    <col min="7" max="7" width="2.00390625" style="1" customWidth="1"/>
    <col min="8" max="8" width="13.7109375" style="1" customWidth="1"/>
    <col min="9" max="16384" width="9.140625" style="1" customWidth="1"/>
  </cols>
  <sheetData>
    <row r="1" ht="15">
      <c r="A1" s="40" t="s">
        <v>0</v>
      </c>
    </row>
    <row r="2" ht="15">
      <c r="A2" s="40" t="s">
        <v>30</v>
      </c>
    </row>
    <row r="3" ht="15">
      <c r="A3" s="40" t="s">
        <v>140</v>
      </c>
    </row>
    <row r="4" ht="15.75" thickBot="1"/>
    <row r="5" spans="3:8" ht="15.75" thickBot="1">
      <c r="C5" s="100" t="s">
        <v>29</v>
      </c>
      <c r="D5" s="101"/>
      <c r="E5" s="101"/>
      <c r="F5" s="102"/>
      <c r="H5" s="2"/>
    </row>
    <row r="6" spans="3:8" ht="15">
      <c r="C6" s="3" t="s">
        <v>27</v>
      </c>
      <c r="D6" s="4">
        <v>557.29</v>
      </c>
      <c r="E6" s="4">
        <v>557.28</v>
      </c>
      <c r="F6" s="3">
        <v>410.1</v>
      </c>
      <c r="H6" s="5"/>
    </row>
    <row r="7" spans="2:8" ht="30">
      <c r="B7" s="77" t="s">
        <v>60</v>
      </c>
      <c r="C7" s="6" t="s">
        <v>7</v>
      </c>
      <c r="D7" s="6" t="s">
        <v>8</v>
      </c>
      <c r="E7" s="6" t="s">
        <v>2</v>
      </c>
      <c r="F7" s="6" t="s">
        <v>32</v>
      </c>
      <c r="H7" s="7"/>
    </row>
    <row r="8" spans="1:8" ht="15">
      <c r="A8" s="8">
        <v>42736</v>
      </c>
      <c r="B8" s="1">
        <f>'REC-1'!B8</f>
        <v>0.953637</v>
      </c>
      <c r="C8" s="9">
        <f>D8/(B8)</f>
        <v>0</v>
      </c>
      <c r="D8" s="10">
        <v>0</v>
      </c>
      <c r="E8" s="10">
        <v>0</v>
      </c>
      <c r="F8" s="9">
        <f aca="true" t="shared" si="0" ref="F8:F16">-0.35*(D8+E8)</f>
        <v>0</v>
      </c>
      <c r="H8" s="11"/>
    </row>
    <row r="9" spans="1:8" ht="15">
      <c r="A9" s="8">
        <v>42767</v>
      </c>
      <c r="B9" s="1">
        <f>'REC-1'!B9</f>
        <v>0.953637</v>
      </c>
      <c r="C9" s="9">
        <f aca="true" t="shared" si="1" ref="C9:C16">D9/(B9)</f>
        <v>0</v>
      </c>
      <c r="D9" s="10">
        <v>0</v>
      </c>
      <c r="E9" s="10">
        <v>0</v>
      </c>
      <c r="F9" s="9">
        <f t="shared" si="0"/>
        <v>0</v>
      </c>
      <c r="H9" s="11"/>
    </row>
    <row r="10" spans="1:8" ht="15">
      <c r="A10" s="8">
        <v>42795</v>
      </c>
      <c r="B10" s="1">
        <f>'REC-1'!B10</f>
        <v>0.953637</v>
      </c>
      <c r="C10" s="9">
        <f t="shared" si="1"/>
        <v>0</v>
      </c>
      <c r="D10" s="10">
        <v>0</v>
      </c>
      <c r="E10" s="10">
        <f>'ERM-2'!J20</f>
        <v>-168780</v>
      </c>
      <c r="F10" s="9">
        <f t="shared" si="0"/>
        <v>59073</v>
      </c>
      <c r="H10" s="11"/>
    </row>
    <row r="11" spans="1:8" ht="15">
      <c r="A11" s="8">
        <v>42826</v>
      </c>
      <c r="B11" s="1">
        <f>'REC-1'!B11</f>
        <v>0.953637</v>
      </c>
      <c r="C11" s="9">
        <f t="shared" si="1"/>
        <v>0</v>
      </c>
      <c r="D11" s="10">
        <v>0</v>
      </c>
      <c r="E11" s="10">
        <f>'ERM-2'!J22</f>
        <v>-1116064</v>
      </c>
      <c r="F11" s="9">
        <f t="shared" si="0"/>
        <v>390622</v>
      </c>
      <c r="H11" s="11"/>
    </row>
    <row r="12" spans="1:8" ht="15">
      <c r="A12" s="8">
        <v>42856</v>
      </c>
      <c r="B12" s="1">
        <f>'REC-1'!B12</f>
        <v>0.953637</v>
      </c>
      <c r="C12" s="9">
        <f t="shared" si="1"/>
        <v>0</v>
      </c>
      <c r="D12" s="10">
        <v>0</v>
      </c>
      <c r="E12" s="10">
        <f>'ERM-2'!J24</f>
        <v>-493872</v>
      </c>
      <c r="F12" s="9">
        <f t="shared" si="0"/>
        <v>172855</v>
      </c>
      <c r="H12" s="11"/>
    </row>
    <row r="13" spans="1:8" ht="15">
      <c r="A13" s="8">
        <v>42887</v>
      </c>
      <c r="B13" s="1">
        <f>'REC-1'!B13</f>
        <v>0.953637</v>
      </c>
      <c r="C13" s="9">
        <f t="shared" si="1"/>
        <v>0</v>
      </c>
      <c r="D13" s="10">
        <v>0</v>
      </c>
      <c r="E13" s="10">
        <f>'ERM-2'!J26</f>
        <v>-79780</v>
      </c>
      <c r="F13" s="9">
        <f t="shared" si="0"/>
        <v>27923</v>
      </c>
      <c r="H13" s="11"/>
    </row>
    <row r="14" spans="1:8" ht="15">
      <c r="A14" s="8">
        <v>42917</v>
      </c>
      <c r="B14" s="1">
        <f>'REC-1'!B14</f>
        <v>0.953853</v>
      </c>
      <c r="C14" s="9">
        <f t="shared" si="1"/>
        <v>0</v>
      </c>
      <c r="D14" s="10">
        <v>0</v>
      </c>
      <c r="E14" s="10">
        <f>'ERM-2'!J28</f>
        <v>1056087</v>
      </c>
      <c r="F14" s="9">
        <f t="shared" si="0"/>
        <v>-369630</v>
      </c>
      <c r="H14" s="11"/>
    </row>
    <row r="15" spans="1:8" ht="15">
      <c r="A15" s="8">
        <v>42948</v>
      </c>
      <c r="B15" s="1">
        <f>'REC-1'!B15</f>
        <v>0.953853</v>
      </c>
      <c r="C15" s="9">
        <f t="shared" si="1"/>
        <v>0</v>
      </c>
      <c r="D15" s="10">
        <v>0</v>
      </c>
      <c r="E15" s="10">
        <f>'ERM-2'!J30</f>
        <v>802409</v>
      </c>
      <c r="F15" s="9">
        <f t="shared" si="0"/>
        <v>-280843</v>
      </c>
      <c r="H15" s="11"/>
    </row>
    <row r="16" spans="1:8" ht="15">
      <c r="A16" s="8">
        <v>42979</v>
      </c>
      <c r="B16" s="1">
        <f>'REC-1'!B16</f>
        <v>0.953853</v>
      </c>
      <c r="C16" s="64">
        <f t="shared" si="1"/>
        <v>0</v>
      </c>
      <c r="D16" s="16">
        <v>0</v>
      </c>
      <c r="E16" s="16">
        <v>0</v>
      </c>
      <c r="F16" s="64">
        <f t="shared" si="0"/>
        <v>0</v>
      </c>
      <c r="H16" s="11"/>
    </row>
    <row r="17" spans="1:8" ht="15">
      <c r="A17" s="8">
        <v>43009</v>
      </c>
      <c r="B17" s="1">
        <f>'REC-1'!B17</f>
        <v>0.953853</v>
      </c>
      <c r="C17" s="64">
        <f>D17/(B17)</f>
        <v>0</v>
      </c>
      <c r="D17" s="16">
        <v>0</v>
      </c>
      <c r="E17" s="16">
        <v>0</v>
      </c>
      <c r="F17" s="64">
        <f>-0.35*(D17+E17)</f>
        <v>0</v>
      </c>
      <c r="H17" s="11"/>
    </row>
    <row r="18" spans="1:8" ht="15">
      <c r="A18" s="8">
        <v>43040</v>
      </c>
      <c r="B18" s="1">
        <f>'REC-1'!B18</f>
        <v>0.953853</v>
      </c>
      <c r="C18" s="64">
        <f>D18/(B18)</f>
        <v>0</v>
      </c>
      <c r="D18" s="16">
        <v>0</v>
      </c>
      <c r="E18" s="16">
        <v>0</v>
      </c>
      <c r="F18" s="64">
        <f>-0.35*(D18+E18)</f>
        <v>0</v>
      </c>
      <c r="H18" s="11"/>
    </row>
    <row r="19" spans="1:8" ht="15">
      <c r="A19" s="8">
        <v>43070</v>
      </c>
      <c r="B19" s="1">
        <f>'REC-1'!B19</f>
        <v>0.953853</v>
      </c>
      <c r="C19" s="12">
        <f>D19/(B19)</f>
        <v>0</v>
      </c>
      <c r="D19" s="13">
        <v>0</v>
      </c>
      <c r="E19" s="13">
        <f>'ERM-2'!J35</f>
        <v>-1664805</v>
      </c>
      <c r="F19" s="12">
        <f>-0.35*(D19+E19)</f>
        <v>582682</v>
      </c>
      <c r="H19" s="11"/>
    </row>
    <row r="20" spans="1:8" ht="15">
      <c r="A20" s="14" t="s">
        <v>10</v>
      </c>
      <c r="B20" s="78"/>
      <c r="C20" s="9">
        <f>SUM(C8:C19)</f>
        <v>0</v>
      </c>
      <c r="D20" s="9">
        <f>SUM(D8:D19)</f>
        <v>0</v>
      </c>
      <c r="E20" s="9">
        <f>SUM(E8:E19)</f>
        <v>-1664805</v>
      </c>
      <c r="F20" s="9">
        <f>SUM(F8:F19)</f>
        <v>582682</v>
      </c>
      <c r="G20" s="15"/>
      <c r="H20" s="16"/>
    </row>
    <row r="21" spans="1:8" ht="15">
      <c r="A21" s="8"/>
      <c r="C21" s="17"/>
      <c r="D21" s="45"/>
      <c r="E21" s="45" t="s">
        <v>144</v>
      </c>
      <c r="F21" s="17"/>
      <c r="G21" s="17"/>
      <c r="H21" s="18"/>
    </row>
    <row r="22" spans="1:8" ht="15">
      <c r="A22" s="8"/>
      <c r="B22" s="11"/>
      <c r="C22" s="17"/>
      <c r="D22" s="17"/>
      <c r="E22" s="17"/>
      <c r="F22" s="17"/>
      <c r="G22" s="17"/>
      <c r="H22" s="18"/>
    </row>
    <row r="23" spans="1:8" ht="15">
      <c r="A23" s="8" t="s">
        <v>59</v>
      </c>
      <c r="C23" s="17"/>
      <c r="D23" s="17"/>
      <c r="E23" s="17"/>
      <c r="H23" s="17"/>
    </row>
    <row r="24" spans="1:8" ht="15">
      <c r="A24" s="1" t="s">
        <v>23</v>
      </c>
      <c r="B24" s="19">
        <f>'RCF-1'!E14</f>
        <v>0.038516</v>
      </c>
      <c r="C24" s="10">
        <f>C$20*B24</f>
        <v>0</v>
      </c>
      <c r="E24" s="17"/>
      <c r="H24" s="17"/>
    </row>
    <row r="25" spans="1:5" ht="15">
      <c r="A25" s="1" t="s">
        <v>19</v>
      </c>
      <c r="B25" s="19">
        <f>'RCF-1'!E10</f>
        <v>0.005631</v>
      </c>
      <c r="C25" s="10">
        <f>C$20*B25</f>
        <v>0</v>
      </c>
      <c r="E25" s="20"/>
    </row>
    <row r="26" spans="1:8" ht="15">
      <c r="A26" s="1" t="s">
        <v>22</v>
      </c>
      <c r="B26" s="21">
        <f>'RCF-1'!E12</f>
        <v>0.002</v>
      </c>
      <c r="C26" s="10">
        <f>C$20*B26</f>
        <v>0</v>
      </c>
      <c r="E26" s="22"/>
      <c r="G26" s="17"/>
      <c r="H26" s="17"/>
    </row>
    <row r="27" spans="1:5" ht="15">
      <c r="A27" s="1" t="s">
        <v>10</v>
      </c>
      <c r="B27" s="19">
        <f>SUM(B24:B26)</f>
        <v>0.046147</v>
      </c>
      <c r="C27" s="23">
        <f>SUM(C24:C26)</f>
        <v>0</v>
      </c>
      <c r="D27" s="17"/>
      <c r="E27" s="17"/>
    </row>
    <row r="28" ht="15">
      <c r="B28" s="45" t="s">
        <v>143</v>
      </c>
    </row>
    <row r="29" spans="1:6" ht="15">
      <c r="A29" s="24" t="s">
        <v>12</v>
      </c>
      <c r="D29" s="6" t="s">
        <v>29</v>
      </c>
      <c r="E29" s="6" t="s">
        <v>39</v>
      </c>
      <c r="F29" s="6" t="s">
        <v>10</v>
      </c>
    </row>
    <row r="30" spans="1:8" ht="15">
      <c r="A30" s="1" t="s">
        <v>2</v>
      </c>
      <c r="D30" s="10">
        <f>E20</f>
        <v>-1664805</v>
      </c>
      <c r="E30" s="10">
        <f>H20</f>
        <v>0</v>
      </c>
      <c r="F30" s="10">
        <f>SUM(D30:E30)</f>
        <v>-1664805</v>
      </c>
      <c r="H30" s="1" t="s">
        <v>6</v>
      </c>
    </row>
    <row r="31" spans="1:8" ht="15">
      <c r="A31" s="1" t="s">
        <v>3</v>
      </c>
      <c r="D31" s="13">
        <f>D20</f>
        <v>0</v>
      </c>
      <c r="E31" s="10">
        <v>0</v>
      </c>
      <c r="F31" s="10">
        <f>SUM(D31:E31)</f>
        <v>0</v>
      </c>
      <c r="H31" s="1" t="s">
        <v>5</v>
      </c>
    </row>
    <row r="32" spans="1:8" ht="15">
      <c r="A32" s="1" t="s">
        <v>4</v>
      </c>
      <c r="D32" s="10">
        <f>SUM(D30:D31)</f>
        <v>-1664805</v>
      </c>
      <c r="E32" s="23">
        <f>SUM(E30:E31)</f>
        <v>0</v>
      </c>
      <c r="F32" s="23">
        <f>SUM(F30:F31)</f>
        <v>-1664805</v>
      </c>
      <c r="H32" s="1" t="s">
        <v>36</v>
      </c>
    </row>
    <row r="33" spans="4:6" ht="15">
      <c r="D33" s="10"/>
      <c r="E33" s="10"/>
      <c r="F33" s="10"/>
    </row>
    <row r="34" spans="1:8" ht="15">
      <c r="A34" s="1" t="s">
        <v>20</v>
      </c>
      <c r="D34" s="10">
        <f>F20</f>
        <v>582682</v>
      </c>
      <c r="E34" s="10">
        <v>0</v>
      </c>
      <c r="F34" s="10">
        <f>SUM(D34:E34)</f>
        <v>582682</v>
      </c>
      <c r="G34" s="17"/>
      <c r="H34" s="1" t="s">
        <v>6</v>
      </c>
    </row>
    <row r="35" spans="1:8" ht="15">
      <c r="A35" s="25"/>
      <c r="B35" s="26"/>
      <c r="C35" s="26"/>
      <c r="D35" s="26"/>
      <c r="E35" s="26"/>
      <c r="F35" s="27"/>
      <c r="G35" s="18"/>
      <c r="H35" s="18"/>
    </row>
    <row r="36" spans="1:6" ht="15">
      <c r="A36" s="28" t="s">
        <v>40</v>
      </c>
      <c r="B36" s="18"/>
      <c r="C36" s="18"/>
      <c r="D36" s="18"/>
      <c r="E36" s="18"/>
      <c r="F36" s="29"/>
    </row>
    <row r="37" spans="1:6" ht="15">
      <c r="A37" s="28"/>
      <c r="B37" s="18"/>
      <c r="C37" s="30"/>
      <c r="D37" s="30" t="s">
        <v>16</v>
      </c>
      <c r="E37" s="30"/>
      <c r="F37" s="29"/>
    </row>
    <row r="38" spans="1:6" ht="15">
      <c r="A38" s="28"/>
      <c r="B38" s="18"/>
      <c r="C38" s="30" t="s">
        <v>28</v>
      </c>
      <c r="D38" s="30" t="s">
        <v>17</v>
      </c>
      <c r="E38" s="30" t="s">
        <v>10</v>
      </c>
      <c r="F38" s="29"/>
    </row>
    <row r="39" spans="1:6" ht="15">
      <c r="A39" s="31" t="s">
        <v>13</v>
      </c>
      <c r="B39" s="18"/>
      <c r="C39" s="7" t="s">
        <v>7</v>
      </c>
      <c r="D39" s="7" t="s">
        <v>18</v>
      </c>
      <c r="E39" s="7" t="s">
        <v>26</v>
      </c>
      <c r="F39" s="32"/>
    </row>
    <row r="40" spans="1:6" ht="15">
      <c r="A40" s="28" t="s">
        <v>7</v>
      </c>
      <c r="B40" s="18"/>
      <c r="C40" s="16">
        <f>-C20/1000</f>
        <v>0</v>
      </c>
      <c r="D40" s="16"/>
      <c r="E40" s="16">
        <f>C40+D40</f>
        <v>0</v>
      </c>
      <c r="F40" s="33"/>
    </row>
    <row r="41" spans="1:6" ht="15">
      <c r="A41" s="28"/>
      <c r="B41" s="18"/>
      <c r="C41" s="16"/>
      <c r="D41" s="16"/>
      <c r="E41" s="16"/>
      <c r="F41" s="34"/>
    </row>
    <row r="42" spans="1:6" ht="15">
      <c r="A42" s="28" t="s">
        <v>1</v>
      </c>
      <c r="B42" s="18"/>
      <c r="C42" s="16"/>
      <c r="D42" s="16">
        <f>-F32/1000</f>
        <v>1665</v>
      </c>
      <c r="E42" s="16">
        <f>C42+D42</f>
        <v>1665</v>
      </c>
      <c r="F42" s="35"/>
    </row>
    <row r="43" spans="1:6" ht="15">
      <c r="A43" s="28" t="s">
        <v>21</v>
      </c>
      <c r="B43" s="18"/>
      <c r="C43" s="16">
        <f>-C24/1000</f>
        <v>0</v>
      </c>
      <c r="D43" s="16"/>
      <c r="E43" s="16">
        <f>C43+D43</f>
        <v>0</v>
      </c>
      <c r="F43" s="35"/>
    </row>
    <row r="44" spans="1:6" ht="15">
      <c r="A44" s="28" t="s">
        <v>9</v>
      </c>
      <c r="B44" s="18"/>
      <c r="C44" s="16">
        <f>-C25/1000</f>
        <v>0</v>
      </c>
      <c r="D44" s="16"/>
      <c r="E44" s="16">
        <f>C44+D44</f>
        <v>0</v>
      </c>
      <c r="F44" s="35"/>
    </row>
    <row r="45" spans="1:6" ht="15">
      <c r="A45" s="28" t="s">
        <v>24</v>
      </c>
      <c r="B45" s="18"/>
      <c r="C45" s="13">
        <f>-C26/1000</f>
        <v>0</v>
      </c>
      <c r="D45" s="13"/>
      <c r="E45" s="13">
        <f>C45+D45</f>
        <v>0</v>
      </c>
      <c r="F45" s="35"/>
    </row>
    <row r="46" spans="1:6" ht="15">
      <c r="A46" s="28" t="s">
        <v>25</v>
      </c>
      <c r="B46" s="18"/>
      <c r="C46" s="36">
        <f>SUM(C42:C45)</f>
        <v>0</v>
      </c>
      <c r="D46" s="36">
        <f>SUM(D42:D45)</f>
        <v>1665</v>
      </c>
      <c r="E46" s="36">
        <f>SUM(E42:E45)</f>
        <v>1665</v>
      </c>
      <c r="F46" s="35"/>
    </row>
    <row r="47" spans="1:6" ht="15">
      <c r="A47" s="28" t="s">
        <v>14</v>
      </c>
      <c r="B47" s="18"/>
      <c r="C47" s="16">
        <f>C40-C46</f>
        <v>0</v>
      </c>
      <c r="D47" s="16">
        <f>D40-D46</f>
        <v>-1665</v>
      </c>
      <c r="E47" s="16">
        <f>E40-E46</f>
        <v>-1665</v>
      </c>
      <c r="F47" s="35"/>
    </row>
    <row r="48" spans="1:6" ht="15.75" thickBot="1">
      <c r="A48" s="28" t="s">
        <v>11</v>
      </c>
      <c r="B48" s="18">
        <v>0.35</v>
      </c>
      <c r="C48" s="13">
        <f>ROUND(C47*B48,0)</f>
        <v>0</v>
      </c>
      <c r="D48" s="13">
        <f>ROUND(D47*B48,0)</f>
        <v>-583</v>
      </c>
      <c r="E48" s="13">
        <f>C48+D48</f>
        <v>-583</v>
      </c>
      <c r="F48" s="35"/>
    </row>
    <row r="49" spans="1:6" ht="15.75" thickBot="1">
      <c r="A49" s="28" t="s">
        <v>15</v>
      </c>
      <c r="B49" s="18"/>
      <c r="C49" s="57">
        <f>C47-C48</f>
        <v>0</v>
      </c>
      <c r="D49" s="58">
        <f>D47-D48</f>
        <v>-1082</v>
      </c>
      <c r="E49" s="59">
        <f>E47-E48</f>
        <v>-1082</v>
      </c>
      <c r="F49" s="33"/>
    </row>
    <row r="50" spans="1:6" ht="15">
      <c r="A50" s="37"/>
      <c r="B50" s="38"/>
      <c r="C50" s="38"/>
      <c r="D50" s="38"/>
      <c r="E50" s="38"/>
      <c r="F50" s="39"/>
    </row>
    <row r="51" spans="1:6" ht="15">
      <c r="A51" s="18"/>
      <c r="B51" s="18"/>
      <c r="C51" s="18"/>
      <c r="D51" s="18"/>
      <c r="E51" s="18"/>
      <c r="F51" s="18"/>
    </row>
    <row r="52" spans="1:6" ht="15">
      <c r="A52" s="18"/>
      <c r="B52" s="18"/>
      <c r="C52" s="18"/>
      <c r="D52" s="18"/>
      <c r="E52" s="18"/>
      <c r="F52" s="18"/>
    </row>
    <row r="53" spans="1:6" ht="15">
      <c r="A53" s="18"/>
      <c r="B53" s="18"/>
      <c r="C53" s="18"/>
      <c r="D53" s="18"/>
      <c r="E53" s="18"/>
      <c r="F53" s="18"/>
    </row>
    <row r="54" ht="15">
      <c r="A54" s="40" t="s">
        <v>0</v>
      </c>
    </row>
    <row r="55" ht="15">
      <c r="A55" s="40" t="s">
        <v>30</v>
      </c>
    </row>
    <row r="56" ht="15">
      <c r="A56" s="40" t="s">
        <v>140</v>
      </c>
    </row>
    <row r="58" spans="1:6" ht="15">
      <c r="A58" s="103" t="s">
        <v>42</v>
      </c>
      <c r="B58" s="104"/>
      <c r="C58" s="104"/>
      <c r="D58" s="104"/>
      <c r="E58" s="104"/>
      <c r="F58" s="105"/>
    </row>
    <row r="59" spans="1:6" ht="15">
      <c r="A59" s="60"/>
      <c r="B59" s="53"/>
      <c r="C59" s="53"/>
      <c r="D59" s="53"/>
      <c r="E59" s="53"/>
      <c r="F59" s="61"/>
    </row>
    <row r="60" spans="1:6" ht="15">
      <c r="A60" s="28"/>
      <c r="B60" s="18"/>
      <c r="C60" s="30"/>
      <c r="D60" s="30" t="s">
        <v>16</v>
      </c>
      <c r="E60" s="30"/>
      <c r="F60" s="29"/>
    </row>
    <row r="61" spans="1:6" ht="15">
      <c r="A61" s="28"/>
      <c r="B61" s="18"/>
      <c r="C61" s="30" t="s">
        <v>28</v>
      </c>
      <c r="D61" s="30" t="s">
        <v>17</v>
      </c>
      <c r="E61" s="30" t="s">
        <v>10</v>
      </c>
      <c r="F61" s="29"/>
    </row>
    <row r="62" spans="1:6" ht="15">
      <c r="A62" s="31" t="s">
        <v>13</v>
      </c>
      <c r="B62" s="18"/>
      <c r="C62" s="7" t="s">
        <v>7</v>
      </c>
      <c r="D62" s="7" t="s">
        <v>18</v>
      </c>
      <c r="E62" s="7" t="s">
        <v>26</v>
      </c>
      <c r="F62" s="32"/>
    </row>
    <row r="63" spans="1:6" ht="15">
      <c r="A63" s="28" t="s">
        <v>7</v>
      </c>
      <c r="B63" s="18"/>
      <c r="C63" s="16">
        <f>C40+'REC-1'!C40</f>
        <v>2655</v>
      </c>
      <c r="D63" s="16">
        <f>D40+'REC-1'!D40</f>
        <v>0</v>
      </c>
      <c r="E63" s="16">
        <f>E40+'REC-1'!E40</f>
        <v>2655</v>
      </c>
      <c r="F63" s="33"/>
    </row>
    <row r="64" spans="1:6" ht="15">
      <c r="A64" s="28"/>
      <c r="B64" s="18"/>
      <c r="C64" s="16">
        <f>C41+'REC-1'!C41</f>
        <v>0</v>
      </c>
      <c r="D64" s="16">
        <f>D41+'REC-1'!D41</f>
        <v>0</v>
      </c>
      <c r="E64" s="16">
        <f>E41+'REC-1'!E41</f>
        <v>0</v>
      </c>
      <c r="F64" s="34"/>
    </row>
    <row r="65" spans="1:6" ht="15">
      <c r="A65" s="28" t="s">
        <v>1</v>
      </c>
      <c r="B65" s="18"/>
      <c r="C65" s="16">
        <f>C42+'REC-1'!C42</f>
        <v>0</v>
      </c>
      <c r="D65" s="16">
        <f>D42+'REC-1'!D42</f>
        <v>1035</v>
      </c>
      <c r="E65" s="16">
        <f>E42+'REC-1'!E42</f>
        <v>1035</v>
      </c>
      <c r="F65" s="35"/>
    </row>
    <row r="66" spans="1:6" ht="15">
      <c r="A66" s="28" t="s">
        <v>21</v>
      </c>
      <c r="B66" s="18"/>
      <c r="C66" s="16">
        <f>C43+'REC-1'!C43</f>
        <v>102</v>
      </c>
      <c r="D66" s="16">
        <f>D43+'REC-1'!D43</f>
        <v>0</v>
      </c>
      <c r="E66" s="16">
        <f>E43+'REC-1'!E43</f>
        <v>102</v>
      </c>
      <c r="F66" s="35"/>
    </row>
    <row r="67" spans="1:6" ht="15">
      <c r="A67" s="28" t="s">
        <v>9</v>
      </c>
      <c r="B67" s="18"/>
      <c r="C67" s="16">
        <f>C44+'REC-1'!C44</f>
        <v>15</v>
      </c>
      <c r="D67" s="16">
        <f>D44+'REC-1'!D44</f>
        <v>0</v>
      </c>
      <c r="E67" s="16">
        <f>E44+'REC-1'!E44</f>
        <v>15</v>
      </c>
      <c r="F67" s="35"/>
    </row>
    <row r="68" spans="1:6" ht="15">
      <c r="A68" s="28" t="s">
        <v>24</v>
      </c>
      <c r="B68" s="18"/>
      <c r="C68" s="13">
        <f>C45+'REC-1'!C45</f>
        <v>5</v>
      </c>
      <c r="D68" s="13">
        <f>D45+'REC-1'!D45</f>
        <v>0</v>
      </c>
      <c r="E68" s="13">
        <f>E45+'REC-1'!E45</f>
        <v>5</v>
      </c>
      <c r="F68" s="35"/>
    </row>
    <row r="69" spans="1:6" ht="15">
      <c r="A69" s="28" t="s">
        <v>25</v>
      </c>
      <c r="B69" s="18"/>
      <c r="C69" s="36">
        <f>SUM(C65:C68)</f>
        <v>122</v>
      </c>
      <c r="D69" s="36">
        <f>SUM(D65:D68)</f>
        <v>1035</v>
      </c>
      <c r="E69" s="36">
        <f>SUM(E65:E68)</f>
        <v>1157</v>
      </c>
      <c r="F69" s="35"/>
    </row>
    <row r="70" spans="1:6" ht="15">
      <c r="A70" s="28" t="s">
        <v>14</v>
      </c>
      <c r="B70" s="18"/>
      <c r="C70" s="16">
        <f>C63-C69</f>
        <v>2533</v>
      </c>
      <c r="D70" s="16">
        <f>D63-D69</f>
        <v>-1035</v>
      </c>
      <c r="E70" s="16">
        <f>E63-E69</f>
        <v>1498</v>
      </c>
      <c r="F70" s="35"/>
    </row>
    <row r="71" spans="1:6" ht="15.75" thickBot="1">
      <c r="A71" s="28" t="s">
        <v>11</v>
      </c>
      <c r="B71" s="18">
        <v>0.35</v>
      </c>
      <c r="C71" s="13">
        <f>ROUND(C70*B71,0)</f>
        <v>887</v>
      </c>
      <c r="D71" s="13">
        <f>ROUND(D70*B71,0)</f>
        <v>-362</v>
      </c>
      <c r="E71" s="13">
        <f>C71+D71</f>
        <v>525</v>
      </c>
      <c r="F71" s="35"/>
    </row>
    <row r="72" spans="1:6" ht="15.75" thickBot="1">
      <c r="A72" s="28" t="s">
        <v>15</v>
      </c>
      <c r="B72" s="18"/>
      <c r="C72" s="57">
        <f>C70-C71</f>
        <v>1646</v>
      </c>
      <c r="D72" s="58">
        <f>D70-D71</f>
        <v>-673</v>
      </c>
      <c r="E72" s="59">
        <f>E70-E71</f>
        <v>973</v>
      </c>
      <c r="F72" s="33"/>
    </row>
    <row r="73" spans="1:6" ht="15">
      <c r="A73" s="28"/>
      <c r="B73" s="18"/>
      <c r="C73" s="16"/>
      <c r="D73" s="16"/>
      <c r="E73" s="41"/>
      <c r="F73" s="42" t="s">
        <v>43</v>
      </c>
    </row>
    <row r="74" spans="1:6" ht="15">
      <c r="A74" s="28"/>
      <c r="B74" s="18"/>
      <c r="C74" s="18"/>
      <c r="D74" s="18"/>
      <c r="E74" s="28" t="s">
        <v>29</v>
      </c>
      <c r="F74" s="43">
        <f>E49</f>
        <v>-1082</v>
      </c>
    </row>
    <row r="75" spans="1:6" ht="15">
      <c r="A75" s="28"/>
      <c r="B75" s="18"/>
      <c r="C75" s="18"/>
      <c r="D75" s="18"/>
      <c r="E75" s="28" t="s">
        <v>37</v>
      </c>
      <c r="F75" s="43">
        <f>'REC-1'!E49</f>
        <v>2055</v>
      </c>
    </row>
    <row r="76" spans="1:6" ht="15">
      <c r="A76" s="37"/>
      <c r="B76" s="38"/>
      <c r="C76" s="38"/>
      <c r="D76" s="38"/>
      <c r="E76" s="37" t="s">
        <v>44</v>
      </c>
      <c r="F76" s="44">
        <f>F74+F75</f>
        <v>973</v>
      </c>
    </row>
  </sheetData>
  <sheetProtection/>
  <mergeCells count="2">
    <mergeCell ref="C5:F5"/>
    <mergeCell ref="A58:F58"/>
  </mergeCells>
  <printOptions/>
  <pageMargins left="1.01" right="0.21" top="1" bottom="1" header="0.5" footer="0.5"/>
  <pageSetup horizontalDpi="600" verticalDpi="600" orientation="portrait" scale="75" r:id="rId1"/>
  <headerFooter alignWithMargins="0">
    <oddHeader>&amp;RA&amp;"-,Regular"&amp;9djustment No: 2.13 E-EWPC
Workpaper Ref: &amp;A</oddHeader>
    <oddFooter>&amp;R&amp;"-,Regular"&amp;9Prep By:  AB
Date:  &amp;D
Mgr. Review:______________
</oddFooter>
  </headerFooter>
  <rowBreaks count="1" manualBreakCount="1">
    <brk id="52" max="8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31">
      <selection activeCell="H29" sqref="H29"/>
    </sheetView>
  </sheetViews>
  <sheetFormatPr defaultColWidth="9.140625" defaultRowHeight="12.75"/>
  <cols>
    <col min="1" max="1" width="9.140625" style="65" customWidth="1"/>
    <col min="2" max="2" width="6.28125" style="65" customWidth="1"/>
    <col min="3" max="3" width="5.7109375" style="65" customWidth="1"/>
    <col min="4" max="4" width="9.57421875" style="65" customWidth="1"/>
    <col min="5" max="5" width="35.28125" style="65" hidden="1" customWidth="1"/>
    <col min="6" max="6" width="39.7109375" style="94" customWidth="1"/>
    <col min="7" max="7" width="26.8515625" style="65" customWidth="1"/>
    <col min="8" max="8" width="20.140625" style="66" bestFit="1" customWidth="1"/>
    <col min="9" max="9" width="6.8515625" style="65" customWidth="1"/>
    <col min="10" max="14" width="14.28125" style="66" customWidth="1"/>
  </cols>
  <sheetData>
    <row r="3" spans="1:8" ht="15.75" thickBot="1">
      <c r="A3" s="106" t="s">
        <v>61</v>
      </c>
      <c r="B3" s="107"/>
      <c r="C3" s="107"/>
      <c r="D3" s="107"/>
      <c r="E3" s="107"/>
      <c r="F3" s="107"/>
      <c r="G3" s="107"/>
      <c r="H3" s="107"/>
    </row>
    <row r="4" spans="1:14" s="95" customFormat="1" ht="45.75" thickBot="1">
      <c r="A4" s="92" t="s">
        <v>45</v>
      </c>
      <c r="B4" s="92" t="s">
        <v>141</v>
      </c>
      <c r="C4" s="92" t="s">
        <v>142</v>
      </c>
      <c r="D4" s="92" t="s">
        <v>64</v>
      </c>
      <c r="E4" s="92" t="s">
        <v>65</v>
      </c>
      <c r="F4" s="92" t="s">
        <v>66</v>
      </c>
      <c r="G4" s="92" t="s">
        <v>46</v>
      </c>
      <c r="H4" s="93" t="s">
        <v>67</v>
      </c>
      <c r="I4" s="94"/>
      <c r="J4" s="67" t="s">
        <v>31</v>
      </c>
      <c r="K4" s="62" t="s">
        <v>33</v>
      </c>
      <c r="L4" s="62" t="s">
        <v>47</v>
      </c>
      <c r="M4" s="62" t="s">
        <v>32</v>
      </c>
      <c r="N4" s="63" t="s">
        <v>10</v>
      </c>
    </row>
    <row r="5" spans="1:14" ht="15.75" thickBot="1">
      <c r="A5" s="68" t="s">
        <v>68</v>
      </c>
      <c r="B5" s="68" t="s">
        <v>69</v>
      </c>
      <c r="C5" s="68" t="s">
        <v>70</v>
      </c>
      <c r="D5" s="68" t="s">
        <v>48</v>
      </c>
      <c r="E5" s="68" t="s">
        <v>71</v>
      </c>
      <c r="F5" s="96" t="s">
        <v>72</v>
      </c>
      <c r="G5" s="68" t="s">
        <v>73</v>
      </c>
      <c r="H5" s="69">
        <v>-52693</v>
      </c>
      <c r="K5" s="66">
        <f>H5</f>
        <v>-52693</v>
      </c>
      <c r="N5" s="66">
        <f aca="true" t="shared" si="0" ref="N5:N17">SUM(J5:L5)</f>
        <v>-52693</v>
      </c>
    </row>
    <row r="6" spans="1:14" ht="15.75" thickBot="1">
      <c r="A6" s="70" t="s">
        <v>74</v>
      </c>
      <c r="B6" s="70" t="s">
        <v>69</v>
      </c>
      <c r="C6" s="70" t="s">
        <v>70</v>
      </c>
      <c r="D6" s="70" t="s">
        <v>48</v>
      </c>
      <c r="E6" s="70" t="s">
        <v>71</v>
      </c>
      <c r="F6" s="97" t="s">
        <v>72</v>
      </c>
      <c r="G6" s="70" t="s">
        <v>75</v>
      </c>
      <c r="H6" s="71">
        <v>-52693</v>
      </c>
      <c r="K6" s="66">
        <f aca="true" t="shared" si="1" ref="K6:K17">H6</f>
        <v>-52693</v>
      </c>
      <c r="N6" s="66">
        <f t="shared" si="0"/>
        <v>-52693</v>
      </c>
    </row>
    <row r="7" spans="1:14" ht="15.75" thickBot="1">
      <c r="A7" s="70" t="s">
        <v>76</v>
      </c>
      <c r="B7" s="70" t="s">
        <v>69</v>
      </c>
      <c r="C7" s="70" t="s">
        <v>70</v>
      </c>
      <c r="D7" s="70" t="s">
        <v>48</v>
      </c>
      <c r="E7" s="70" t="s">
        <v>71</v>
      </c>
      <c r="F7" s="97" t="s">
        <v>72</v>
      </c>
      <c r="G7" s="70" t="s">
        <v>77</v>
      </c>
      <c r="H7" s="71">
        <v>-52693</v>
      </c>
      <c r="K7" s="66">
        <f t="shared" si="1"/>
        <v>-52693</v>
      </c>
      <c r="N7" s="66">
        <f t="shared" si="0"/>
        <v>-52693</v>
      </c>
    </row>
    <row r="8" spans="1:14" ht="15.75" thickBot="1">
      <c r="A8" s="70" t="s">
        <v>78</v>
      </c>
      <c r="B8" s="70" t="s">
        <v>69</v>
      </c>
      <c r="C8" s="70" t="s">
        <v>70</v>
      </c>
      <c r="D8" s="70" t="s">
        <v>48</v>
      </c>
      <c r="E8" s="70" t="s">
        <v>71</v>
      </c>
      <c r="F8" s="97" t="s">
        <v>72</v>
      </c>
      <c r="G8" s="70" t="s">
        <v>79</v>
      </c>
      <c r="H8" s="71">
        <v>-52693</v>
      </c>
      <c r="K8" s="66">
        <f t="shared" si="1"/>
        <v>-52693</v>
      </c>
      <c r="N8" s="66">
        <f t="shared" si="0"/>
        <v>-52693</v>
      </c>
    </row>
    <row r="9" spans="1:14" ht="15.75" thickBot="1">
      <c r="A9" s="70" t="s">
        <v>80</v>
      </c>
      <c r="B9" s="70" t="s">
        <v>69</v>
      </c>
      <c r="C9" s="70" t="s">
        <v>70</v>
      </c>
      <c r="D9" s="70" t="s">
        <v>48</v>
      </c>
      <c r="E9" s="70" t="s">
        <v>71</v>
      </c>
      <c r="F9" s="97" t="s">
        <v>72</v>
      </c>
      <c r="G9" s="70" t="s">
        <v>81</v>
      </c>
      <c r="H9" s="71">
        <v>-52693</v>
      </c>
      <c r="K9" s="66">
        <f t="shared" si="1"/>
        <v>-52693</v>
      </c>
      <c r="N9" s="66">
        <f t="shared" si="0"/>
        <v>-52693</v>
      </c>
    </row>
    <row r="10" spans="1:14" ht="15.75" thickBot="1">
      <c r="A10" s="70" t="s">
        <v>82</v>
      </c>
      <c r="B10" s="70" t="s">
        <v>69</v>
      </c>
      <c r="C10" s="70" t="s">
        <v>70</v>
      </c>
      <c r="D10" s="70" t="s">
        <v>48</v>
      </c>
      <c r="E10" s="70" t="s">
        <v>71</v>
      </c>
      <c r="F10" s="97" t="s">
        <v>72</v>
      </c>
      <c r="G10" s="70" t="s">
        <v>83</v>
      </c>
      <c r="H10" s="71">
        <v>-52693</v>
      </c>
      <c r="K10" s="66">
        <f t="shared" si="1"/>
        <v>-52693</v>
      </c>
      <c r="N10" s="66">
        <f t="shared" si="0"/>
        <v>-52693</v>
      </c>
    </row>
    <row r="11" spans="1:14" ht="15.75" thickBot="1">
      <c r="A11" s="70" t="s">
        <v>84</v>
      </c>
      <c r="B11" s="70" t="s">
        <v>69</v>
      </c>
      <c r="C11" s="70" t="s">
        <v>70</v>
      </c>
      <c r="D11" s="70" t="s">
        <v>48</v>
      </c>
      <c r="E11" s="70" t="s">
        <v>71</v>
      </c>
      <c r="F11" s="97" t="s">
        <v>72</v>
      </c>
      <c r="G11" s="70" t="s">
        <v>85</v>
      </c>
      <c r="H11" s="71">
        <v>-63900</v>
      </c>
      <c r="K11" s="66">
        <f t="shared" si="1"/>
        <v>-63900</v>
      </c>
      <c r="N11" s="66">
        <f t="shared" si="0"/>
        <v>-63900</v>
      </c>
    </row>
    <row r="12" spans="1:14" ht="30.75" thickBot="1">
      <c r="A12" s="70" t="s">
        <v>84</v>
      </c>
      <c r="B12" s="70" t="s">
        <v>69</v>
      </c>
      <c r="C12" s="70" t="s">
        <v>70</v>
      </c>
      <c r="D12" s="70" t="s">
        <v>48</v>
      </c>
      <c r="E12" s="70" t="s">
        <v>71</v>
      </c>
      <c r="F12" s="97" t="s">
        <v>86</v>
      </c>
      <c r="G12" s="70" t="s">
        <v>85</v>
      </c>
      <c r="H12" s="71">
        <v>-3401587</v>
      </c>
      <c r="L12" s="66">
        <f>H12</f>
        <v>-3401587</v>
      </c>
      <c r="N12" s="66">
        <f t="shared" si="0"/>
        <v>-3401587</v>
      </c>
    </row>
    <row r="13" spans="1:14" ht="15.75" thickBot="1">
      <c r="A13" s="70" t="s">
        <v>87</v>
      </c>
      <c r="B13" s="70" t="s">
        <v>69</v>
      </c>
      <c r="C13" s="70" t="s">
        <v>70</v>
      </c>
      <c r="D13" s="70" t="s">
        <v>48</v>
      </c>
      <c r="E13" s="70" t="s">
        <v>71</v>
      </c>
      <c r="F13" s="97" t="s">
        <v>72</v>
      </c>
      <c r="G13" s="70" t="s">
        <v>88</v>
      </c>
      <c r="H13" s="71">
        <v>-63900</v>
      </c>
      <c r="K13" s="66">
        <f t="shared" si="1"/>
        <v>-63900</v>
      </c>
      <c r="N13" s="66">
        <f t="shared" si="0"/>
        <v>-63900</v>
      </c>
    </row>
    <row r="14" spans="1:14" ht="15.75" thickBot="1">
      <c r="A14" s="70" t="s">
        <v>89</v>
      </c>
      <c r="B14" s="70" t="s">
        <v>69</v>
      </c>
      <c r="C14" s="70" t="s">
        <v>70</v>
      </c>
      <c r="D14" s="70" t="s">
        <v>48</v>
      </c>
      <c r="E14" s="70" t="s">
        <v>71</v>
      </c>
      <c r="F14" s="97" t="s">
        <v>72</v>
      </c>
      <c r="G14" s="70" t="s">
        <v>90</v>
      </c>
      <c r="H14" s="71">
        <v>-63900</v>
      </c>
      <c r="K14" s="66">
        <f t="shared" si="1"/>
        <v>-63900</v>
      </c>
      <c r="N14" s="66">
        <f t="shared" si="0"/>
        <v>-63900</v>
      </c>
    </row>
    <row r="15" spans="1:14" ht="15.75" thickBot="1">
      <c r="A15" s="70" t="s">
        <v>91</v>
      </c>
      <c r="B15" s="70" t="s">
        <v>69</v>
      </c>
      <c r="C15" s="70" t="s">
        <v>70</v>
      </c>
      <c r="D15" s="70" t="s">
        <v>48</v>
      </c>
      <c r="E15" s="70" t="s">
        <v>71</v>
      </c>
      <c r="F15" s="97" t="s">
        <v>72</v>
      </c>
      <c r="G15" s="70" t="s">
        <v>92</v>
      </c>
      <c r="H15" s="71">
        <v>-63900</v>
      </c>
      <c r="K15" s="66">
        <f t="shared" si="1"/>
        <v>-63900</v>
      </c>
      <c r="N15" s="66">
        <f t="shared" si="0"/>
        <v>-63900</v>
      </c>
    </row>
    <row r="16" spans="1:14" ht="15.75" thickBot="1">
      <c r="A16" s="70" t="s">
        <v>93</v>
      </c>
      <c r="B16" s="70" t="s">
        <v>69</v>
      </c>
      <c r="C16" s="70" t="s">
        <v>70</v>
      </c>
      <c r="D16" s="70" t="s">
        <v>48</v>
      </c>
      <c r="E16" s="70" t="s">
        <v>71</v>
      </c>
      <c r="F16" s="97" t="s">
        <v>72</v>
      </c>
      <c r="G16" s="70" t="s">
        <v>94</v>
      </c>
      <c r="H16" s="71">
        <v>-63900</v>
      </c>
      <c r="K16" s="66">
        <f t="shared" si="1"/>
        <v>-63900</v>
      </c>
      <c r="N16" s="66">
        <f t="shared" si="0"/>
        <v>-63900</v>
      </c>
    </row>
    <row r="17" spans="1:14" ht="15.75" thickBot="1">
      <c r="A17" s="70" t="s">
        <v>95</v>
      </c>
      <c r="B17" s="70" t="s">
        <v>69</v>
      </c>
      <c r="C17" s="70" t="s">
        <v>70</v>
      </c>
      <c r="D17" s="70" t="s">
        <v>48</v>
      </c>
      <c r="E17" s="70" t="s">
        <v>71</v>
      </c>
      <c r="F17" s="97" t="s">
        <v>72</v>
      </c>
      <c r="G17" s="70" t="s">
        <v>96</v>
      </c>
      <c r="H17" s="71">
        <v>-63900</v>
      </c>
      <c r="J17" s="72"/>
      <c r="K17" s="72">
        <f t="shared" si="1"/>
        <v>-63900</v>
      </c>
      <c r="L17" s="72"/>
      <c r="M17" s="72"/>
      <c r="N17" s="72">
        <f t="shared" si="0"/>
        <v>-63900</v>
      </c>
    </row>
    <row r="18" spans="1:14" ht="15.75" thickBot="1">
      <c r="A18" s="70"/>
      <c r="B18" s="70"/>
      <c r="C18" s="73"/>
      <c r="D18" s="73"/>
      <c r="E18" s="73"/>
      <c r="F18" s="98"/>
      <c r="G18" s="73"/>
      <c r="H18" s="74">
        <f>SUM(H5:H17)</f>
        <v>-4101145</v>
      </c>
      <c r="J18" s="75">
        <f>SUM(J5:J17)</f>
        <v>0</v>
      </c>
      <c r="K18" s="75">
        <f>SUM(K5:K17)</f>
        <v>-699558</v>
      </c>
      <c r="L18" s="75">
        <f>SUM(L5:L17)</f>
        <v>-3401587</v>
      </c>
      <c r="M18" s="75">
        <v>0</v>
      </c>
      <c r="N18" s="75">
        <f>SUM(N5:N17)</f>
        <v>-4101145</v>
      </c>
    </row>
    <row r="19" spans="1:14" ht="15.75" thickBot="1">
      <c r="A19" s="70" t="s">
        <v>68</v>
      </c>
      <c r="B19" s="70" t="s">
        <v>69</v>
      </c>
      <c r="C19" s="70" t="s">
        <v>70</v>
      </c>
      <c r="D19" s="70" t="s">
        <v>49</v>
      </c>
      <c r="E19" s="70" t="s">
        <v>97</v>
      </c>
      <c r="F19" s="97" t="s">
        <v>98</v>
      </c>
      <c r="G19" s="70" t="s">
        <v>73</v>
      </c>
      <c r="H19" s="71">
        <v>3342983</v>
      </c>
      <c r="L19" s="66">
        <f>H19</f>
        <v>3342983</v>
      </c>
      <c r="N19" s="66">
        <f aca="true" t="shared" si="2" ref="N19:N36">SUM(J19:L19)</f>
        <v>3342983</v>
      </c>
    </row>
    <row r="20" spans="1:14" ht="15.75" thickBot="1">
      <c r="A20" s="70" t="s">
        <v>76</v>
      </c>
      <c r="B20" s="70" t="s">
        <v>69</v>
      </c>
      <c r="C20" s="70" t="s">
        <v>70</v>
      </c>
      <c r="D20" s="70" t="s">
        <v>49</v>
      </c>
      <c r="E20" s="70" t="s">
        <v>97</v>
      </c>
      <c r="F20" s="97" t="s">
        <v>99</v>
      </c>
      <c r="G20" s="70" t="s">
        <v>77</v>
      </c>
      <c r="H20" s="71">
        <v>-168780</v>
      </c>
      <c r="J20" s="66">
        <f>H20</f>
        <v>-168780</v>
      </c>
      <c r="N20" s="66">
        <f t="shared" si="2"/>
        <v>-168780</v>
      </c>
    </row>
    <row r="21" spans="1:14" ht="15.75" thickBot="1">
      <c r="A21" s="70" t="s">
        <v>76</v>
      </c>
      <c r="B21" s="70" t="s">
        <v>69</v>
      </c>
      <c r="C21" s="70" t="s">
        <v>70</v>
      </c>
      <c r="D21" s="70" t="s">
        <v>49</v>
      </c>
      <c r="E21" s="70" t="s">
        <v>97</v>
      </c>
      <c r="F21" s="97" t="s">
        <v>100</v>
      </c>
      <c r="G21" s="70" t="s">
        <v>77</v>
      </c>
      <c r="H21" s="71">
        <v>-248</v>
      </c>
      <c r="K21" s="66">
        <f>H21</f>
        <v>-248</v>
      </c>
      <c r="N21" s="66">
        <f t="shared" si="2"/>
        <v>-248</v>
      </c>
    </row>
    <row r="22" spans="1:14" ht="15.75" thickBot="1">
      <c r="A22" s="70" t="s">
        <v>78</v>
      </c>
      <c r="B22" s="70" t="s">
        <v>69</v>
      </c>
      <c r="C22" s="70" t="s">
        <v>70</v>
      </c>
      <c r="D22" s="70" t="s">
        <v>49</v>
      </c>
      <c r="E22" s="70" t="s">
        <v>97</v>
      </c>
      <c r="F22" s="97" t="s">
        <v>99</v>
      </c>
      <c r="G22" s="70" t="s">
        <v>79</v>
      </c>
      <c r="H22" s="71">
        <v>-1116064</v>
      </c>
      <c r="J22" s="66">
        <f>H22</f>
        <v>-1116064</v>
      </c>
      <c r="N22" s="66">
        <f t="shared" si="2"/>
        <v>-1116064</v>
      </c>
    </row>
    <row r="23" spans="1:14" ht="15.75" thickBot="1">
      <c r="A23" s="70" t="s">
        <v>78</v>
      </c>
      <c r="B23" s="70" t="s">
        <v>69</v>
      </c>
      <c r="C23" s="70" t="s">
        <v>70</v>
      </c>
      <c r="D23" s="70" t="s">
        <v>49</v>
      </c>
      <c r="E23" s="70" t="s">
        <v>97</v>
      </c>
      <c r="F23" s="97" t="s">
        <v>100</v>
      </c>
      <c r="G23" s="70" t="s">
        <v>79</v>
      </c>
      <c r="H23" s="71">
        <v>-2134</v>
      </c>
      <c r="K23" s="66">
        <f>H23</f>
        <v>-2134</v>
      </c>
      <c r="N23" s="66">
        <f t="shared" si="2"/>
        <v>-2134</v>
      </c>
    </row>
    <row r="24" spans="1:14" ht="15.75" thickBot="1">
      <c r="A24" s="70" t="s">
        <v>80</v>
      </c>
      <c r="B24" s="70" t="s">
        <v>69</v>
      </c>
      <c r="C24" s="70" t="s">
        <v>70</v>
      </c>
      <c r="D24" s="70" t="s">
        <v>49</v>
      </c>
      <c r="E24" s="70" t="s">
        <v>97</v>
      </c>
      <c r="F24" s="97" t="s">
        <v>99</v>
      </c>
      <c r="G24" s="70" t="s">
        <v>81</v>
      </c>
      <c r="H24" s="71">
        <v>-493872</v>
      </c>
      <c r="J24" s="66">
        <f>H24</f>
        <v>-493872</v>
      </c>
      <c r="N24" s="66">
        <f t="shared" si="2"/>
        <v>-493872</v>
      </c>
    </row>
    <row r="25" spans="1:14" ht="15.75" thickBot="1">
      <c r="A25" s="70" t="s">
        <v>80</v>
      </c>
      <c r="B25" s="70" t="s">
        <v>69</v>
      </c>
      <c r="C25" s="70" t="s">
        <v>70</v>
      </c>
      <c r="D25" s="70" t="s">
        <v>49</v>
      </c>
      <c r="E25" s="70" t="s">
        <v>97</v>
      </c>
      <c r="F25" s="97" t="s">
        <v>100</v>
      </c>
      <c r="G25" s="70" t="s">
        <v>81</v>
      </c>
      <c r="H25" s="71">
        <v>-4497</v>
      </c>
      <c r="K25" s="66">
        <f>H25</f>
        <v>-4497</v>
      </c>
      <c r="N25" s="66">
        <f t="shared" si="2"/>
        <v>-4497</v>
      </c>
    </row>
    <row r="26" spans="1:14" ht="15.75" thickBot="1">
      <c r="A26" s="70" t="s">
        <v>82</v>
      </c>
      <c r="B26" s="70" t="s">
        <v>69</v>
      </c>
      <c r="C26" s="70" t="s">
        <v>70</v>
      </c>
      <c r="D26" s="70" t="s">
        <v>49</v>
      </c>
      <c r="E26" s="70" t="s">
        <v>97</v>
      </c>
      <c r="F26" s="97" t="s">
        <v>99</v>
      </c>
      <c r="G26" s="70" t="s">
        <v>83</v>
      </c>
      <c r="H26" s="71">
        <v>-79780</v>
      </c>
      <c r="J26" s="66">
        <f>H26</f>
        <v>-79780</v>
      </c>
      <c r="N26" s="66">
        <f t="shared" si="2"/>
        <v>-79780</v>
      </c>
    </row>
    <row r="27" spans="1:14" ht="15.75" thickBot="1">
      <c r="A27" s="70" t="s">
        <v>82</v>
      </c>
      <c r="B27" s="70" t="s">
        <v>69</v>
      </c>
      <c r="C27" s="70" t="s">
        <v>70</v>
      </c>
      <c r="D27" s="70" t="s">
        <v>49</v>
      </c>
      <c r="E27" s="70" t="s">
        <v>97</v>
      </c>
      <c r="F27" s="97" t="s">
        <v>100</v>
      </c>
      <c r="G27" s="70" t="s">
        <v>83</v>
      </c>
      <c r="H27" s="71">
        <v>-5339</v>
      </c>
      <c r="K27" s="66">
        <f>H27</f>
        <v>-5339</v>
      </c>
      <c r="N27" s="66">
        <f t="shared" si="2"/>
        <v>-5339</v>
      </c>
    </row>
    <row r="28" spans="1:14" ht="15.75" thickBot="1">
      <c r="A28" s="70" t="s">
        <v>84</v>
      </c>
      <c r="B28" s="70" t="s">
        <v>69</v>
      </c>
      <c r="C28" s="70" t="s">
        <v>70</v>
      </c>
      <c r="D28" s="70" t="s">
        <v>49</v>
      </c>
      <c r="E28" s="70" t="s">
        <v>97</v>
      </c>
      <c r="F28" s="97" t="s">
        <v>99</v>
      </c>
      <c r="G28" s="70" t="s">
        <v>85</v>
      </c>
      <c r="H28" s="71">
        <v>1056087</v>
      </c>
      <c r="J28" s="66">
        <f>H28</f>
        <v>1056087</v>
      </c>
      <c r="N28" s="66">
        <f t="shared" si="2"/>
        <v>1056087</v>
      </c>
    </row>
    <row r="29" spans="1:14" ht="15.75" thickBot="1">
      <c r="A29" s="70" t="s">
        <v>84</v>
      </c>
      <c r="B29" s="70" t="s">
        <v>69</v>
      </c>
      <c r="C29" s="70" t="s">
        <v>70</v>
      </c>
      <c r="D29" s="70" t="s">
        <v>49</v>
      </c>
      <c r="E29" s="70" t="s">
        <v>97</v>
      </c>
      <c r="F29" s="97" t="s">
        <v>100</v>
      </c>
      <c r="G29" s="70" t="s">
        <v>85</v>
      </c>
      <c r="H29" s="71">
        <v>-3960</v>
      </c>
      <c r="K29" s="66">
        <f>H29</f>
        <v>-3960</v>
      </c>
      <c r="N29" s="66">
        <f t="shared" si="2"/>
        <v>-3960</v>
      </c>
    </row>
    <row r="30" spans="1:14" ht="15.75" thickBot="1">
      <c r="A30" s="70" t="s">
        <v>87</v>
      </c>
      <c r="B30" s="70" t="s">
        <v>69</v>
      </c>
      <c r="C30" s="70" t="s">
        <v>70</v>
      </c>
      <c r="D30" s="70" t="s">
        <v>49</v>
      </c>
      <c r="E30" s="70" t="s">
        <v>97</v>
      </c>
      <c r="F30" s="97" t="s">
        <v>99</v>
      </c>
      <c r="G30" s="70" t="s">
        <v>88</v>
      </c>
      <c r="H30" s="71">
        <v>802409</v>
      </c>
      <c r="J30" s="66">
        <f>H30</f>
        <v>802409</v>
      </c>
      <c r="N30" s="66">
        <f t="shared" si="2"/>
        <v>802409</v>
      </c>
    </row>
    <row r="31" spans="1:14" ht="15.75" thickBot="1">
      <c r="A31" s="70" t="s">
        <v>87</v>
      </c>
      <c r="B31" s="70" t="s">
        <v>69</v>
      </c>
      <c r="C31" s="70" t="s">
        <v>70</v>
      </c>
      <c r="D31" s="70" t="s">
        <v>49</v>
      </c>
      <c r="E31" s="70" t="s">
        <v>97</v>
      </c>
      <c r="F31" s="97" t="s">
        <v>100</v>
      </c>
      <c r="G31" s="70" t="s">
        <v>88</v>
      </c>
      <c r="H31" s="71">
        <v>-1219</v>
      </c>
      <c r="K31" s="66">
        <f>H31</f>
        <v>-1219</v>
      </c>
      <c r="N31" s="66">
        <f t="shared" si="2"/>
        <v>-1219</v>
      </c>
    </row>
    <row r="32" spans="1:14" ht="15.75" thickBot="1">
      <c r="A32" s="70" t="s">
        <v>89</v>
      </c>
      <c r="B32" s="70" t="s">
        <v>69</v>
      </c>
      <c r="C32" s="70" t="s">
        <v>70</v>
      </c>
      <c r="D32" s="70" t="s">
        <v>49</v>
      </c>
      <c r="E32" s="70" t="s">
        <v>97</v>
      </c>
      <c r="F32" s="97" t="s">
        <v>100</v>
      </c>
      <c r="G32" s="70" t="s">
        <v>90</v>
      </c>
      <c r="H32" s="71">
        <v>-36</v>
      </c>
      <c r="K32" s="66">
        <f>H32</f>
        <v>-36</v>
      </c>
      <c r="N32" s="66">
        <f t="shared" si="2"/>
        <v>-36</v>
      </c>
    </row>
    <row r="33" spans="1:14" ht="15.75" thickBot="1">
      <c r="A33" s="70" t="s">
        <v>91</v>
      </c>
      <c r="B33" s="70" t="s">
        <v>69</v>
      </c>
      <c r="C33" s="70" t="s">
        <v>70</v>
      </c>
      <c r="D33" s="70" t="s">
        <v>49</v>
      </c>
      <c r="E33" s="70" t="s">
        <v>97</v>
      </c>
      <c r="F33" s="97" t="s">
        <v>100</v>
      </c>
      <c r="G33" s="70" t="s">
        <v>92</v>
      </c>
      <c r="H33" s="71">
        <v>-36</v>
      </c>
      <c r="K33" s="66">
        <f>H33</f>
        <v>-36</v>
      </c>
      <c r="N33" s="66">
        <f t="shared" si="2"/>
        <v>-36</v>
      </c>
    </row>
    <row r="34" spans="1:14" ht="15.75" thickBot="1">
      <c r="A34" s="70" t="s">
        <v>93</v>
      </c>
      <c r="B34" s="70" t="s">
        <v>69</v>
      </c>
      <c r="C34" s="70" t="s">
        <v>70</v>
      </c>
      <c r="D34" s="70" t="s">
        <v>49</v>
      </c>
      <c r="E34" s="70" t="s">
        <v>97</v>
      </c>
      <c r="F34" s="97" t="s">
        <v>100</v>
      </c>
      <c r="G34" s="70" t="s">
        <v>94</v>
      </c>
      <c r="H34" s="71">
        <v>-36</v>
      </c>
      <c r="K34" s="66">
        <f>H34</f>
        <v>-36</v>
      </c>
      <c r="N34" s="66">
        <f t="shared" si="2"/>
        <v>-36</v>
      </c>
    </row>
    <row r="35" spans="1:14" ht="15.75" thickBot="1">
      <c r="A35" s="70" t="s">
        <v>95</v>
      </c>
      <c r="B35" s="70" t="s">
        <v>69</v>
      </c>
      <c r="C35" s="70" t="s">
        <v>70</v>
      </c>
      <c r="D35" s="70" t="s">
        <v>49</v>
      </c>
      <c r="E35" s="70" t="s">
        <v>97</v>
      </c>
      <c r="F35" s="97" t="s">
        <v>99</v>
      </c>
      <c r="G35" s="70" t="s">
        <v>96</v>
      </c>
      <c r="H35" s="71">
        <v>-1664805</v>
      </c>
      <c r="J35" s="66">
        <f>H35</f>
        <v>-1664805</v>
      </c>
      <c r="N35" s="66">
        <f t="shared" si="2"/>
        <v>-1664805</v>
      </c>
    </row>
    <row r="36" spans="1:14" ht="15.75" thickBot="1">
      <c r="A36" s="70" t="s">
        <v>95</v>
      </c>
      <c r="B36" s="70" t="s">
        <v>69</v>
      </c>
      <c r="C36" s="70" t="s">
        <v>70</v>
      </c>
      <c r="D36" s="70" t="s">
        <v>49</v>
      </c>
      <c r="E36" s="70" t="s">
        <v>97</v>
      </c>
      <c r="F36" s="97" t="s">
        <v>100</v>
      </c>
      <c r="G36" s="70" t="s">
        <v>96</v>
      </c>
      <c r="H36" s="71">
        <v>-2491</v>
      </c>
      <c r="K36" s="66">
        <f>H36</f>
        <v>-2491</v>
      </c>
      <c r="N36" s="66">
        <f t="shared" si="2"/>
        <v>-2491</v>
      </c>
    </row>
    <row r="37" spans="1:14" ht="16.5" thickBot="1" thickTop="1">
      <c r="A37" s="70"/>
      <c r="B37" s="70"/>
      <c r="C37" s="73"/>
      <c r="D37" s="73"/>
      <c r="E37" s="73"/>
      <c r="F37" s="98"/>
      <c r="G37" s="73"/>
      <c r="H37" s="109">
        <f>SUM(H19:H36)</f>
        <v>1658182</v>
      </c>
      <c r="I37" s="111" t="s">
        <v>145</v>
      </c>
      <c r="J37" s="110">
        <f>SUM(J19:J36)</f>
        <v>-1664805</v>
      </c>
      <c r="K37" s="75">
        <f>SUM(K19:K36)</f>
        <v>-19996</v>
      </c>
      <c r="L37" s="75">
        <f>SUM(L19:L36)</f>
        <v>3342983</v>
      </c>
      <c r="M37" s="75">
        <v>0</v>
      </c>
      <c r="N37" s="75">
        <f>SUM(N19:N36)</f>
        <v>1658182</v>
      </c>
    </row>
    <row r="38" spans="1:14" ht="15.75" thickBot="1">
      <c r="A38" s="70" t="s">
        <v>76</v>
      </c>
      <c r="B38" s="70" t="s">
        <v>69</v>
      </c>
      <c r="C38" s="70" t="s">
        <v>70</v>
      </c>
      <c r="D38" s="70" t="s">
        <v>53</v>
      </c>
      <c r="E38" s="70" t="s">
        <v>101</v>
      </c>
      <c r="F38" s="97" t="s">
        <v>102</v>
      </c>
      <c r="G38" s="70" t="s">
        <v>77</v>
      </c>
      <c r="H38" s="71">
        <v>168780</v>
      </c>
      <c r="J38" s="66">
        <f>H38</f>
        <v>168780</v>
      </c>
      <c r="N38" s="66">
        <f aca="true" t="shared" si="3" ref="N38:N44">SUM(J38:L38)</f>
        <v>168780</v>
      </c>
    </row>
    <row r="39" spans="1:14" ht="15.75" thickBot="1">
      <c r="A39" s="70" t="s">
        <v>78</v>
      </c>
      <c r="B39" s="70" t="s">
        <v>69</v>
      </c>
      <c r="C39" s="70" t="s">
        <v>70</v>
      </c>
      <c r="D39" s="70" t="s">
        <v>53</v>
      </c>
      <c r="E39" s="70" t="s">
        <v>101</v>
      </c>
      <c r="F39" s="97" t="s">
        <v>102</v>
      </c>
      <c r="G39" s="70" t="s">
        <v>79</v>
      </c>
      <c r="H39" s="71">
        <v>1116064</v>
      </c>
      <c r="J39" s="66">
        <f aca="true" t="shared" si="4" ref="J39:J44">H39</f>
        <v>1116064</v>
      </c>
      <c r="N39" s="66">
        <f t="shared" si="3"/>
        <v>1116064</v>
      </c>
    </row>
    <row r="40" spans="1:14" ht="15.75" thickBot="1">
      <c r="A40" s="70" t="s">
        <v>80</v>
      </c>
      <c r="B40" s="70" t="s">
        <v>69</v>
      </c>
      <c r="C40" s="70" t="s">
        <v>70</v>
      </c>
      <c r="D40" s="70" t="s">
        <v>53</v>
      </c>
      <c r="E40" s="70" t="s">
        <v>101</v>
      </c>
      <c r="F40" s="97" t="s">
        <v>102</v>
      </c>
      <c r="G40" s="70" t="s">
        <v>81</v>
      </c>
      <c r="H40" s="71">
        <v>493872</v>
      </c>
      <c r="J40" s="66">
        <f t="shared" si="4"/>
        <v>493872</v>
      </c>
      <c r="N40" s="66">
        <f t="shared" si="3"/>
        <v>493872</v>
      </c>
    </row>
    <row r="41" spans="1:14" ht="15.75" thickBot="1">
      <c r="A41" s="70" t="s">
        <v>82</v>
      </c>
      <c r="B41" s="70" t="s">
        <v>69</v>
      </c>
      <c r="C41" s="70" t="s">
        <v>70</v>
      </c>
      <c r="D41" s="70" t="s">
        <v>53</v>
      </c>
      <c r="E41" s="70" t="s">
        <v>101</v>
      </c>
      <c r="F41" s="97" t="s">
        <v>102</v>
      </c>
      <c r="G41" s="70" t="s">
        <v>83</v>
      </c>
      <c r="H41" s="71">
        <v>79780</v>
      </c>
      <c r="J41" s="66">
        <f t="shared" si="4"/>
        <v>79780</v>
      </c>
      <c r="N41" s="66">
        <f t="shared" si="3"/>
        <v>79780</v>
      </c>
    </row>
    <row r="42" spans="1:14" ht="15.75" thickBot="1">
      <c r="A42" s="70" t="s">
        <v>84</v>
      </c>
      <c r="B42" s="70" t="s">
        <v>69</v>
      </c>
      <c r="C42" s="70" t="s">
        <v>70</v>
      </c>
      <c r="D42" s="70" t="s">
        <v>53</v>
      </c>
      <c r="E42" s="70" t="s">
        <v>101</v>
      </c>
      <c r="F42" s="97" t="s">
        <v>102</v>
      </c>
      <c r="G42" s="70" t="s">
        <v>85</v>
      </c>
      <c r="H42" s="71">
        <v>-1056087</v>
      </c>
      <c r="J42" s="66">
        <f t="shared" si="4"/>
        <v>-1056087</v>
      </c>
      <c r="N42" s="66">
        <f t="shared" si="3"/>
        <v>-1056087</v>
      </c>
    </row>
    <row r="43" spans="1:14" ht="15.75" thickBot="1">
      <c r="A43" s="70" t="s">
        <v>87</v>
      </c>
      <c r="B43" s="70" t="s">
        <v>69</v>
      </c>
      <c r="C43" s="70" t="s">
        <v>70</v>
      </c>
      <c r="D43" s="70" t="s">
        <v>53</v>
      </c>
      <c r="E43" s="70" t="s">
        <v>101</v>
      </c>
      <c r="F43" s="97" t="s">
        <v>102</v>
      </c>
      <c r="G43" s="70" t="s">
        <v>88</v>
      </c>
      <c r="H43" s="71">
        <v>-802409</v>
      </c>
      <c r="J43" s="66">
        <f t="shared" si="4"/>
        <v>-802409</v>
      </c>
      <c r="N43" s="66">
        <f t="shared" si="3"/>
        <v>-802409</v>
      </c>
    </row>
    <row r="44" spans="1:14" ht="15.75" thickBot="1">
      <c r="A44" s="70" t="s">
        <v>95</v>
      </c>
      <c r="B44" s="70" t="s">
        <v>69</v>
      </c>
      <c r="C44" s="70" t="s">
        <v>70</v>
      </c>
      <c r="D44" s="70" t="s">
        <v>53</v>
      </c>
      <c r="E44" s="70" t="s">
        <v>101</v>
      </c>
      <c r="F44" s="97" t="s">
        <v>102</v>
      </c>
      <c r="G44" s="70" t="s">
        <v>96</v>
      </c>
      <c r="H44" s="71">
        <v>1664805</v>
      </c>
      <c r="J44" s="66">
        <f t="shared" si="4"/>
        <v>1664805</v>
      </c>
      <c r="N44" s="66">
        <f t="shared" si="3"/>
        <v>1664805</v>
      </c>
    </row>
    <row r="45" spans="1:14" ht="15.75" thickBot="1">
      <c r="A45" s="70"/>
      <c r="B45" s="70"/>
      <c r="C45" s="73"/>
      <c r="D45" s="73"/>
      <c r="E45" s="73"/>
      <c r="F45" s="98"/>
      <c r="G45" s="73"/>
      <c r="H45" s="74">
        <f>SUM(H38:H44)</f>
        <v>1664805</v>
      </c>
      <c r="J45" s="75">
        <f>SUM(J38:J44)</f>
        <v>1664805</v>
      </c>
      <c r="K45" s="75">
        <f>SUM(K38:K44)</f>
        <v>0</v>
      </c>
      <c r="L45" s="75">
        <f>SUM(L38:L44)</f>
        <v>0</v>
      </c>
      <c r="M45" s="75">
        <v>0</v>
      </c>
      <c r="N45" s="75">
        <f>SUM(N38:N44)</f>
        <v>1664805</v>
      </c>
    </row>
    <row r="46" spans="1:14" ht="15.75" thickBot="1">
      <c r="A46" s="70" t="s">
        <v>68</v>
      </c>
      <c r="B46" s="70" t="s">
        <v>69</v>
      </c>
      <c r="C46" s="70" t="s">
        <v>70</v>
      </c>
      <c r="D46" s="70" t="s">
        <v>50</v>
      </c>
      <c r="E46" s="70" t="s">
        <v>103</v>
      </c>
      <c r="F46" s="97" t="s">
        <v>104</v>
      </c>
      <c r="G46" s="70" t="s">
        <v>73</v>
      </c>
      <c r="H46" s="71">
        <v>-3342983</v>
      </c>
      <c r="L46" s="66">
        <f>H46</f>
        <v>-3342983</v>
      </c>
      <c r="N46" s="66">
        <f aca="true" t="shared" si="5" ref="N46:N54">SUM(J46:L46)</f>
        <v>-3342983</v>
      </c>
    </row>
    <row r="47" spans="1:14" ht="30.75" thickBot="1">
      <c r="A47" s="70" t="s">
        <v>68</v>
      </c>
      <c r="B47" s="70" t="s">
        <v>69</v>
      </c>
      <c r="C47" s="70" t="s">
        <v>70</v>
      </c>
      <c r="D47" s="70" t="s">
        <v>50</v>
      </c>
      <c r="E47" s="70" t="s">
        <v>103</v>
      </c>
      <c r="F47" s="97" t="s">
        <v>105</v>
      </c>
      <c r="G47" s="70" t="s">
        <v>73</v>
      </c>
      <c r="H47" s="71">
        <v>286</v>
      </c>
      <c r="K47" s="66">
        <f>H47</f>
        <v>286</v>
      </c>
      <c r="N47" s="66">
        <f t="shared" si="5"/>
        <v>286</v>
      </c>
    </row>
    <row r="48" spans="1:14" ht="15.75" thickBot="1">
      <c r="A48" s="70" t="s">
        <v>68</v>
      </c>
      <c r="B48" s="70" t="s">
        <v>69</v>
      </c>
      <c r="C48" s="70" t="s">
        <v>70</v>
      </c>
      <c r="D48" s="70" t="s">
        <v>50</v>
      </c>
      <c r="E48" s="70" t="s">
        <v>103</v>
      </c>
      <c r="F48" s="97" t="s">
        <v>106</v>
      </c>
      <c r="G48" s="70" t="s">
        <v>73</v>
      </c>
      <c r="H48" s="71">
        <v>-9815</v>
      </c>
      <c r="K48" s="66">
        <f aca="true" t="shared" si="6" ref="K48:K53">H48</f>
        <v>-9815</v>
      </c>
      <c r="N48" s="66">
        <f t="shared" si="5"/>
        <v>-9815</v>
      </c>
    </row>
    <row r="49" spans="1:14" ht="15.75" thickBot="1">
      <c r="A49" s="70" t="s">
        <v>74</v>
      </c>
      <c r="B49" s="70" t="s">
        <v>69</v>
      </c>
      <c r="C49" s="70" t="s">
        <v>70</v>
      </c>
      <c r="D49" s="70" t="s">
        <v>50</v>
      </c>
      <c r="E49" s="70" t="s">
        <v>103</v>
      </c>
      <c r="F49" s="97" t="s">
        <v>106</v>
      </c>
      <c r="G49" s="70" t="s">
        <v>75</v>
      </c>
      <c r="H49" s="71">
        <v>-9815</v>
      </c>
      <c r="K49" s="66">
        <f t="shared" si="6"/>
        <v>-9815</v>
      </c>
      <c r="N49" s="66">
        <f t="shared" si="5"/>
        <v>-9815</v>
      </c>
    </row>
    <row r="50" spans="1:14" ht="15.75" thickBot="1">
      <c r="A50" s="70" t="s">
        <v>76</v>
      </c>
      <c r="B50" s="70" t="s">
        <v>69</v>
      </c>
      <c r="C50" s="70" t="s">
        <v>70</v>
      </c>
      <c r="D50" s="70" t="s">
        <v>50</v>
      </c>
      <c r="E50" s="70" t="s">
        <v>103</v>
      </c>
      <c r="F50" s="97" t="s">
        <v>106</v>
      </c>
      <c r="G50" s="70" t="s">
        <v>77</v>
      </c>
      <c r="H50" s="71">
        <v>-9815</v>
      </c>
      <c r="K50" s="66">
        <f t="shared" si="6"/>
        <v>-9815</v>
      </c>
      <c r="N50" s="66">
        <f t="shared" si="5"/>
        <v>-9815</v>
      </c>
    </row>
    <row r="51" spans="1:14" ht="15.75" thickBot="1">
      <c r="A51" s="70" t="s">
        <v>78</v>
      </c>
      <c r="B51" s="70" t="s">
        <v>69</v>
      </c>
      <c r="C51" s="70" t="s">
        <v>70</v>
      </c>
      <c r="D51" s="70" t="s">
        <v>50</v>
      </c>
      <c r="E51" s="70" t="s">
        <v>103</v>
      </c>
      <c r="F51" s="97" t="s">
        <v>106</v>
      </c>
      <c r="G51" s="70" t="s">
        <v>79</v>
      </c>
      <c r="H51" s="71">
        <v>-9815</v>
      </c>
      <c r="K51" s="66">
        <f t="shared" si="6"/>
        <v>-9815</v>
      </c>
      <c r="N51" s="66">
        <f t="shared" si="5"/>
        <v>-9815</v>
      </c>
    </row>
    <row r="52" spans="1:14" ht="15.75" thickBot="1">
      <c r="A52" s="70" t="s">
        <v>80</v>
      </c>
      <c r="B52" s="70" t="s">
        <v>69</v>
      </c>
      <c r="C52" s="70" t="s">
        <v>70</v>
      </c>
      <c r="D52" s="70" t="s">
        <v>50</v>
      </c>
      <c r="E52" s="70" t="s">
        <v>103</v>
      </c>
      <c r="F52" s="97" t="s">
        <v>106</v>
      </c>
      <c r="G52" s="70" t="s">
        <v>81</v>
      </c>
      <c r="H52" s="71">
        <v>-9815</v>
      </c>
      <c r="K52" s="66">
        <f t="shared" si="6"/>
        <v>-9815</v>
      </c>
      <c r="N52" s="66">
        <f t="shared" si="5"/>
        <v>-9815</v>
      </c>
    </row>
    <row r="53" spans="1:14" ht="15.75" thickBot="1">
      <c r="A53" s="70" t="s">
        <v>82</v>
      </c>
      <c r="B53" s="70" t="s">
        <v>69</v>
      </c>
      <c r="C53" s="70" t="s">
        <v>70</v>
      </c>
      <c r="D53" s="70" t="s">
        <v>50</v>
      </c>
      <c r="E53" s="70" t="s">
        <v>103</v>
      </c>
      <c r="F53" s="97" t="s">
        <v>106</v>
      </c>
      <c r="G53" s="70" t="s">
        <v>83</v>
      </c>
      <c r="H53" s="71">
        <v>-9815</v>
      </c>
      <c r="K53" s="66">
        <f t="shared" si="6"/>
        <v>-9815</v>
      </c>
      <c r="N53" s="66">
        <f t="shared" si="5"/>
        <v>-9815</v>
      </c>
    </row>
    <row r="54" spans="1:14" ht="30.75" thickBot="1">
      <c r="A54" s="70" t="s">
        <v>84</v>
      </c>
      <c r="B54" s="70" t="s">
        <v>69</v>
      </c>
      <c r="C54" s="70" t="s">
        <v>70</v>
      </c>
      <c r="D54" s="70" t="s">
        <v>50</v>
      </c>
      <c r="E54" s="70" t="s">
        <v>103</v>
      </c>
      <c r="F54" s="97" t="s">
        <v>86</v>
      </c>
      <c r="G54" s="70" t="s">
        <v>85</v>
      </c>
      <c r="H54" s="71">
        <v>3401587</v>
      </c>
      <c r="L54" s="66">
        <f>H54</f>
        <v>3401587</v>
      </c>
      <c r="N54" s="66">
        <f t="shared" si="5"/>
        <v>3401587</v>
      </c>
    </row>
    <row r="55" spans="1:14" ht="15.75" thickBot="1">
      <c r="A55" s="70"/>
      <c r="B55" s="70"/>
      <c r="C55" s="73"/>
      <c r="D55" s="73"/>
      <c r="E55" s="73"/>
      <c r="F55" s="98"/>
      <c r="G55" s="73"/>
      <c r="H55" s="74">
        <f>SUM(H46:H54)</f>
        <v>0</v>
      </c>
      <c r="J55" s="75">
        <f>SUM(J46:J54)</f>
        <v>0</v>
      </c>
      <c r="K55" s="75">
        <f>SUM(K46:K54)</f>
        <v>-58604</v>
      </c>
      <c r="L55" s="75">
        <f>SUM(L46:L54)</f>
        <v>58604</v>
      </c>
      <c r="M55" s="75">
        <v>0</v>
      </c>
      <c r="N55" s="75">
        <f>SUM(N46:N54)</f>
        <v>0</v>
      </c>
    </row>
    <row r="56" spans="1:14" ht="15.75" thickBot="1">
      <c r="A56" s="70" t="s">
        <v>68</v>
      </c>
      <c r="B56" s="70" t="s">
        <v>69</v>
      </c>
      <c r="C56" s="70" t="s">
        <v>70</v>
      </c>
      <c r="D56" s="70" t="s">
        <v>51</v>
      </c>
      <c r="E56" s="70" t="s">
        <v>107</v>
      </c>
      <c r="F56" s="97" t="s">
        <v>52</v>
      </c>
      <c r="G56" s="70" t="s">
        <v>108</v>
      </c>
      <c r="H56" s="71">
        <v>21777.7</v>
      </c>
      <c r="M56" s="66">
        <f>H56</f>
        <v>21778</v>
      </c>
      <c r="N56" s="66">
        <f>SUM(J56:M56)</f>
        <v>21778</v>
      </c>
    </row>
    <row r="57" spans="1:14" ht="15.75" thickBot="1">
      <c r="A57" s="70" t="s">
        <v>74</v>
      </c>
      <c r="B57" s="70" t="s">
        <v>69</v>
      </c>
      <c r="C57" s="70" t="s">
        <v>70</v>
      </c>
      <c r="D57" s="70" t="s">
        <v>51</v>
      </c>
      <c r="E57" s="70" t="s">
        <v>107</v>
      </c>
      <c r="F57" s="97" t="s">
        <v>52</v>
      </c>
      <c r="G57" s="70" t="s">
        <v>109</v>
      </c>
      <c r="H57" s="71">
        <v>21877.8</v>
      </c>
      <c r="M57" s="66">
        <f aca="true" t="shared" si="7" ref="M57:M68">H57</f>
        <v>21878</v>
      </c>
      <c r="N57" s="66">
        <f aca="true" t="shared" si="8" ref="N57:N68">SUM(J57:M57)</f>
        <v>21878</v>
      </c>
    </row>
    <row r="58" spans="1:14" ht="15.75" thickBot="1">
      <c r="A58" s="70" t="s">
        <v>76</v>
      </c>
      <c r="B58" s="70" t="s">
        <v>69</v>
      </c>
      <c r="C58" s="70" t="s">
        <v>70</v>
      </c>
      <c r="D58" s="70" t="s">
        <v>51</v>
      </c>
      <c r="E58" s="70" t="s">
        <v>107</v>
      </c>
      <c r="F58" s="97" t="s">
        <v>52</v>
      </c>
      <c r="G58" s="70" t="s">
        <v>110</v>
      </c>
      <c r="H58" s="71">
        <v>81038</v>
      </c>
      <c r="M58" s="66">
        <f t="shared" si="7"/>
        <v>81038</v>
      </c>
      <c r="N58" s="66">
        <f t="shared" si="8"/>
        <v>81038</v>
      </c>
    </row>
    <row r="59" spans="1:14" ht="15.75" thickBot="1">
      <c r="A59" s="70" t="s">
        <v>78</v>
      </c>
      <c r="B59" s="70" t="s">
        <v>69</v>
      </c>
      <c r="C59" s="70" t="s">
        <v>70</v>
      </c>
      <c r="D59" s="70" t="s">
        <v>51</v>
      </c>
      <c r="E59" s="70" t="s">
        <v>107</v>
      </c>
      <c r="F59" s="97" t="s">
        <v>52</v>
      </c>
      <c r="G59" s="70" t="s">
        <v>111</v>
      </c>
      <c r="H59" s="71">
        <v>413247.1</v>
      </c>
      <c r="M59" s="66">
        <f t="shared" si="7"/>
        <v>413247</v>
      </c>
      <c r="N59" s="66">
        <f t="shared" si="8"/>
        <v>413247</v>
      </c>
    </row>
    <row r="60" spans="1:14" ht="15.75" thickBot="1">
      <c r="A60" s="70" t="s">
        <v>80</v>
      </c>
      <c r="B60" s="70" t="s">
        <v>69</v>
      </c>
      <c r="C60" s="70" t="s">
        <v>70</v>
      </c>
      <c r="D60" s="70" t="s">
        <v>51</v>
      </c>
      <c r="E60" s="70" t="s">
        <v>107</v>
      </c>
      <c r="F60" s="97" t="s">
        <v>52</v>
      </c>
      <c r="G60" s="70" t="s">
        <v>112</v>
      </c>
      <c r="H60" s="71">
        <v>196306.95</v>
      </c>
      <c r="M60" s="66">
        <f t="shared" si="7"/>
        <v>196307</v>
      </c>
      <c r="N60" s="66">
        <f t="shared" si="8"/>
        <v>196307</v>
      </c>
    </row>
    <row r="61" spans="1:14" ht="15.75" thickBot="1">
      <c r="A61" s="70" t="s">
        <v>82</v>
      </c>
      <c r="B61" s="70" t="s">
        <v>69</v>
      </c>
      <c r="C61" s="70" t="s">
        <v>70</v>
      </c>
      <c r="D61" s="70" t="s">
        <v>51</v>
      </c>
      <c r="E61" s="70" t="s">
        <v>107</v>
      </c>
      <c r="F61" s="97" t="s">
        <v>52</v>
      </c>
      <c r="G61" s="70" t="s">
        <v>113</v>
      </c>
      <c r="H61" s="71">
        <v>51669.45</v>
      </c>
      <c r="M61" s="66">
        <f t="shared" si="7"/>
        <v>51669</v>
      </c>
      <c r="N61" s="66">
        <f t="shared" si="8"/>
        <v>51669</v>
      </c>
    </row>
    <row r="62" spans="1:14" ht="15.75" thickBot="1">
      <c r="A62" s="70" t="s">
        <v>84</v>
      </c>
      <c r="B62" s="70" t="s">
        <v>69</v>
      </c>
      <c r="C62" s="70" t="s">
        <v>70</v>
      </c>
      <c r="D62" s="70" t="s">
        <v>51</v>
      </c>
      <c r="E62" s="70" t="s">
        <v>107</v>
      </c>
      <c r="F62" s="97" t="s">
        <v>52</v>
      </c>
      <c r="G62" s="70" t="s">
        <v>114</v>
      </c>
      <c r="H62" s="71">
        <v>-345879.45</v>
      </c>
      <c r="M62" s="66">
        <f t="shared" si="7"/>
        <v>-345879</v>
      </c>
      <c r="N62" s="66">
        <f t="shared" si="8"/>
        <v>-345879</v>
      </c>
    </row>
    <row r="63" spans="1:14" ht="15.75" thickBot="1">
      <c r="A63" s="70" t="s">
        <v>87</v>
      </c>
      <c r="B63" s="70" t="s">
        <v>69</v>
      </c>
      <c r="C63" s="70" t="s">
        <v>70</v>
      </c>
      <c r="D63" s="70" t="s">
        <v>51</v>
      </c>
      <c r="E63" s="70" t="s">
        <v>107</v>
      </c>
      <c r="F63" s="97" t="s">
        <v>52</v>
      </c>
      <c r="G63" s="70" t="s">
        <v>115</v>
      </c>
      <c r="H63" s="71">
        <v>-258051.5</v>
      </c>
      <c r="M63" s="66">
        <f t="shared" si="7"/>
        <v>-258052</v>
      </c>
      <c r="N63" s="66">
        <f t="shared" si="8"/>
        <v>-258052</v>
      </c>
    </row>
    <row r="64" spans="1:14" ht="15.75" thickBot="1">
      <c r="A64" s="70" t="s">
        <v>89</v>
      </c>
      <c r="B64" s="70" t="s">
        <v>69</v>
      </c>
      <c r="C64" s="70" t="s">
        <v>70</v>
      </c>
      <c r="D64" s="70" t="s">
        <v>51</v>
      </c>
      <c r="E64" s="70" t="s">
        <v>107</v>
      </c>
      <c r="F64" s="97" t="s">
        <v>52</v>
      </c>
      <c r="G64" s="70" t="s">
        <v>116</v>
      </c>
      <c r="H64" s="71">
        <v>22377.6</v>
      </c>
      <c r="M64" s="66">
        <f t="shared" si="7"/>
        <v>22378</v>
      </c>
      <c r="N64" s="66">
        <f t="shared" si="8"/>
        <v>22378</v>
      </c>
    </row>
    <row r="65" spans="1:14" ht="15.75" thickBot="1">
      <c r="A65" s="70" t="s">
        <v>91</v>
      </c>
      <c r="B65" s="70" t="s">
        <v>69</v>
      </c>
      <c r="C65" s="70" t="s">
        <v>70</v>
      </c>
      <c r="D65" s="70" t="s">
        <v>51</v>
      </c>
      <c r="E65" s="70" t="s">
        <v>107</v>
      </c>
      <c r="F65" s="97" t="s">
        <v>52</v>
      </c>
      <c r="G65" s="70" t="s">
        <v>117</v>
      </c>
      <c r="H65" s="71">
        <v>22377.6</v>
      </c>
      <c r="M65" s="66">
        <f t="shared" si="7"/>
        <v>22378</v>
      </c>
      <c r="N65" s="66">
        <f t="shared" si="8"/>
        <v>22378</v>
      </c>
    </row>
    <row r="66" spans="1:14" ht="15.75" thickBot="1">
      <c r="A66" s="70" t="s">
        <v>93</v>
      </c>
      <c r="B66" s="70" t="s">
        <v>69</v>
      </c>
      <c r="C66" s="70" t="s">
        <v>70</v>
      </c>
      <c r="D66" s="70" t="s">
        <v>51</v>
      </c>
      <c r="E66" s="70" t="s">
        <v>107</v>
      </c>
      <c r="F66" s="97" t="s">
        <v>52</v>
      </c>
      <c r="G66" s="70" t="s">
        <v>118</v>
      </c>
      <c r="H66" s="71">
        <v>22377.6</v>
      </c>
      <c r="M66" s="66">
        <f t="shared" si="7"/>
        <v>22378</v>
      </c>
      <c r="N66" s="66">
        <f t="shared" si="8"/>
        <v>22378</v>
      </c>
    </row>
    <row r="67" spans="1:14" ht="15.75" thickBot="1">
      <c r="A67" s="70" t="s">
        <v>95</v>
      </c>
      <c r="B67" s="70" t="s">
        <v>69</v>
      </c>
      <c r="C67" s="70" t="s">
        <v>70</v>
      </c>
      <c r="D67" s="70" t="s">
        <v>51</v>
      </c>
      <c r="E67" s="70" t="s">
        <v>107</v>
      </c>
      <c r="F67" s="97" t="s">
        <v>119</v>
      </c>
      <c r="G67" s="70" t="s">
        <v>120</v>
      </c>
      <c r="H67" s="71">
        <v>-3322706.58</v>
      </c>
      <c r="M67" s="66">
        <f t="shared" si="7"/>
        <v>-3322707</v>
      </c>
      <c r="N67" s="66">
        <f t="shared" si="8"/>
        <v>-3322707</v>
      </c>
    </row>
    <row r="68" spans="1:14" ht="15.75" thickBot="1">
      <c r="A68" s="70" t="s">
        <v>95</v>
      </c>
      <c r="B68" s="70" t="s">
        <v>69</v>
      </c>
      <c r="C68" s="70" t="s">
        <v>70</v>
      </c>
      <c r="D68" s="70" t="s">
        <v>51</v>
      </c>
      <c r="E68" s="70" t="s">
        <v>107</v>
      </c>
      <c r="F68" s="97" t="s">
        <v>52</v>
      </c>
      <c r="G68" s="70" t="s">
        <v>121</v>
      </c>
      <c r="H68" s="71">
        <v>605918.6</v>
      </c>
      <c r="M68" s="66">
        <f t="shared" si="7"/>
        <v>605919</v>
      </c>
      <c r="N68" s="66">
        <f t="shared" si="8"/>
        <v>605919</v>
      </c>
    </row>
    <row r="69" spans="1:14" ht="15.75" thickBot="1">
      <c r="A69" s="73" t="s">
        <v>122</v>
      </c>
      <c r="B69" s="73"/>
      <c r="C69" s="73"/>
      <c r="D69" s="73"/>
      <c r="E69" s="73"/>
      <c r="F69" s="99"/>
      <c r="G69" s="73"/>
      <c r="H69" s="75">
        <f>SUM(H56:H68)</f>
        <v>-2467669</v>
      </c>
      <c r="I69" s="75"/>
      <c r="J69" s="75">
        <f>SUM(J56:J68)</f>
        <v>0</v>
      </c>
      <c r="K69" s="75">
        <f>SUM(K56:K68)</f>
        <v>0</v>
      </c>
      <c r="L69" s="75">
        <f>SUM(L56:L68)</f>
        <v>0</v>
      </c>
      <c r="M69" s="75">
        <f>SUM(M56:M68)</f>
        <v>-2467668</v>
      </c>
      <c r="N69" s="76">
        <f>SUM(N56:N68)</f>
        <v>-2467668</v>
      </c>
    </row>
  </sheetData>
  <sheetProtection/>
  <mergeCells count="1">
    <mergeCell ref="A3:H3"/>
  </mergeCells>
  <printOptions/>
  <pageMargins left="0.2" right="0.2" top="0.75" bottom="0.75" header="0.3" footer="0.3"/>
  <pageSetup horizontalDpi="600" verticalDpi="600" orientation="landscape" scale="70" r:id="rId1"/>
  <headerFooter>
    <oddHeader>&amp;RAdjustment No: 2.13 E-EWPC
Workpaper Ref: &amp;A</oddHeader>
    <oddFooter>&amp;RPrep By:  AB
Date:  &amp;D
Mgr. Review:______________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6">
      <selection activeCell="H29" sqref="H29"/>
    </sheetView>
  </sheetViews>
  <sheetFormatPr defaultColWidth="9.140625" defaultRowHeight="12.75"/>
  <cols>
    <col min="1" max="1" width="19.7109375" style="1" customWidth="1"/>
    <col min="2" max="2" width="13.8515625" style="1" customWidth="1"/>
    <col min="3" max="4" width="11.7109375" style="1" customWidth="1"/>
    <col min="5" max="5" width="13.8515625" style="1" bestFit="1" customWidth="1"/>
    <col min="6" max="6" width="13.8515625" style="1" hidden="1" customWidth="1"/>
    <col min="7" max="7" width="11.7109375" style="1" customWidth="1"/>
    <col min="8" max="8" width="2.00390625" style="1" customWidth="1"/>
    <col min="9" max="9" width="13.7109375" style="1" customWidth="1"/>
    <col min="10" max="16384" width="9.140625" style="1" customWidth="1"/>
  </cols>
  <sheetData>
    <row r="1" ht="15">
      <c r="A1" s="40" t="s">
        <v>0</v>
      </c>
    </row>
    <row r="2" ht="15">
      <c r="A2" s="40" t="s">
        <v>38</v>
      </c>
    </row>
    <row r="3" ht="15">
      <c r="A3" s="40" t="s">
        <v>140</v>
      </c>
    </row>
    <row r="4" ht="15.75" thickBot="1">
      <c r="A4" s="40"/>
    </row>
    <row r="5" spans="3:7" ht="15.75" thickBot="1">
      <c r="C5" s="100" t="s">
        <v>37</v>
      </c>
      <c r="D5" s="101"/>
      <c r="E5" s="101"/>
      <c r="F5" s="101"/>
      <c r="G5" s="102"/>
    </row>
    <row r="6" spans="3:7" ht="15">
      <c r="C6" s="3" t="s">
        <v>27</v>
      </c>
      <c r="D6" s="4">
        <v>557.324</v>
      </c>
      <c r="E6" s="4">
        <v>557.322</v>
      </c>
      <c r="F6" s="4">
        <v>407.32</v>
      </c>
      <c r="G6" s="3">
        <v>410.1</v>
      </c>
    </row>
    <row r="7" spans="2:7" ht="30">
      <c r="B7" s="77" t="s">
        <v>60</v>
      </c>
      <c r="C7" s="6" t="s">
        <v>7</v>
      </c>
      <c r="D7" s="6" t="s">
        <v>8</v>
      </c>
      <c r="E7" s="6" t="s">
        <v>2</v>
      </c>
      <c r="F7" s="6" t="s">
        <v>31</v>
      </c>
      <c r="G7" s="6" t="s">
        <v>32</v>
      </c>
    </row>
    <row r="8" spans="1:7" ht="15">
      <c r="A8" s="8">
        <v>42736</v>
      </c>
      <c r="B8" s="1">
        <v>0.953637</v>
      </c>
      <c r="C8" s="9">
        <f>D8/(B8)</f>
        <v>-223678</v>
      </c>
      <c r="D8" s="10">
        <v>-213308</v>
      </c>
      <c r="E8" s="10">
        <v>635042</v>
      </c>
      <c r="F8" s="10"/>
      <c r="G8" s="9">
        <f>-0.35*(D8+E8+F8)</f>
        <v>-147607</v>
      </c>
    </row>
    <row r="9" spans="1:7" ht="15">
      <c r="A9" s="8">
        <v>42767</v>
      </c>
      <c r="B9" s="1">
        <v>0.953637</v>
      </c>
      <c r="C9" s="9">
        <f aca="true" t="shared" si="0" ref="C9:C19">D9/(B9)</f>
        <v>-194553</v>
      </c>
      <c r="D9" s="10">
        <v>-185533</v>
      </c>
      <c r="E9" s="10">
        <v>1889</v>
      </c>
      <c r="F9" s="10"/>
      <c r="G9" s="9">
        <f aca="true" t="shared" si="1" ref="G9:G19">-0.35*(D9+E9+F9)</f>
        <v>64275</v>
      </c>
    </row>
    <row r="10" spans="1:7" ht="15">
      <c r="A10" s="8">
        <v>42795</v>
      </c>
      <c r="B10" s="1">
        <v>0.953637</v>
      </c>
      <c r="C10" s="9">
        <f t="shared" si="0"/>
        <v>-175289</v>
      </c>
      <c r="D10" s="10">
        <v>-167162</v>
      </c>
      <c r="E10" s="10">
        <v>454452</v>
      </c>
      <c r="F10" s="10"/>
      <c r="G10" s="9">
        <f>-0.35*(D10+E10+F10)</f>
        <v>-100552</v>
      </c>
    </row>
    <row r="11" spans="1:7" ht="15">
      <c r="A11" s="8">
        <v>42826</v>
      </c>
      <c r="B11" s="1">
        <v>0.953637</v>
      </c>
      <c r="C11" s="9">
        <f t="shared" si="0"/>
        <v>-157867</v>
      </c>
      <c r="D11" s="10">
        <v>-150548</v>
      </c>
      <c r="E11" s="10">
        <v>442668</v>
      </c>
      <c r="F11" s="10"/>
      <c r="G11" s="10">
        <f t="shared" si="1"/>
        <v>-102242</v>
      </c>
    </row>
    <row r="12" spans="1:7" ht="15">
      <c r="A12" s="8">
        <v>42856</v>
      </c>
      <c r="B12" s="1">
        <v>0.953637</v>
      </c>
      <c r="C12" s="9">
        <f t="shared" si="0"/>
        <v>-147815</v>
      </c>
      <c r="D12" s="10">
        <v>-140962</v>
      </c>
      <c r="E12" s="10">
        <v>265971</v>
      </c>
      <c r="F12" s="10"/>
      <c r="G12" s="10">
        <f t="shared" si="1"/>
        <v>-43753</v>
      </c>
    </row>
    <row r="13" spans="1:7" ht="15">
      <c r="A13" s="8">
        <v>42887</v>
      </c>
      <c r="B13" s="1">
        <v>0.953637</v>
      </c>
      <c r="C13" s="9">
        <f t="shared" si="0"/>
        <v>-150054</v>
      </c>
      <c r="D13" s="10">
        <v>-143097</v>
      </c>
      <c r="E13" s="10">
        <v>437627</v>
      </c>
      <c r="F13" s="10"/>
      <c r="G13" s="10">
        <f t="shared" si="1"/>
        <v>-103086</v>
      </c>
    </row>
    <row r="14" spans="1:7" ht="15">
      <c r="A14" s="8">
        <v>42917</v>
      </c>
      <c r="B14" s="18">
        <v>0.953853</v>
      </c>
      <c r="C14" s="9">
        <f t="shared" si="0"/>
        <v>-223467</v>
      </c>
      <c r="D14" s="10">
        <v>-213155</v>
      </c>
      <c r="E14" s="10">
        <v>192238</v>
      </c>
      <c r="F14" s="10"/>
      <c r="G14" s="10">
        <f t="shared" si="1"/>
        <v>7321</v>
      </c>
    </row>
    <row r="15" spans="1:7" ht="15">
      <c r="A15" s="8">
        <v>42948</v>
      </c>
      <c r="B15" s="18">
        <v>0.953853</v>
      </c>
      <c r="C15" s="9">
        <f t="shared" si="0"/>
        <v>-295641</v>
      </c>
      <c r="D15" s="10">
        <v>-281998</v>
      </c>
      <c r="E15" s="10">
        <v>-4178</v>
      </c>
      <c r="F15" s="10"/>
      <c r="G15" s="10">
        <f t="shared" si="1"/>
        <v>100162</v>
      </c>
    </row>
    <row r="16" spans="1:7" ht="15">
      <c r="A16" s="8">
        <v>42979</v>
      </c>
      <c r="B16" s="18">
        <v>0.953853</v>
      </c>
      <c r="C16" s="64">
        <f t="shared" si="0"/>
        <v>-278874</v>
      </c>
      <c r="D16" s="10">
        <v>-266005</v>
      </c>
      <c r="E16" s="10">
        <v>174472</v>
      </c>
      <c r="F16" s="16"/>
      <c r="G16" s="16">
        <f t="shared" si="1"/>
        <v>32037</v>
      </c>
    </row>
    <row r="17" spans="1:7" ht="15">
      <c r="A17" s="8">
        <v>43009</v>
      </c>
      <c r="B17" s="18">
        <v>0.953853</v>
      </c>
      <c r="C17" s="64">
        <f t="shared" si="0"/>
        <v>-214974</v>
      </c>
      <c r="D17" s="10">
        <v>-205054</v>
      </c>
      <c r="E17" s="10">
        <v>172059</v>
      </c>
      <c r="F17" s="10"/>
      <c r="G17" s="16">
        <f t="shared" si="1"/>
        <v>11548</v>
      </c>
    </row>
    <row r="18" spans="1:7" ht="15">
      <c r="A18" s="8">
        <v>43040</v>
      </c>
      <c r="B18" s="18">
        <v>0.953853</v>
      </c>
      <c r="C18" s="64">
        <f t="shared" si="0"/>
        <v>-288811</v>
      </c>
      <c r="D18" s="10">
        <v>-275483</v>
      </c>
      <c r="E18" s="10">
        <v>191765</v>
      </c>
      <c r="F18" s="10"/>
      <c r="G18" s="16">
        <f t="shared" si="1"/>
        <v>29301</v>
      </c>
    </row>
    <row r="19" spans="1:7" ht="15">
      <c r="A19" s="8">
        <v>43070</v>
      </c>
      <c r="B19" s="18">
        <v>0.953853</v>
      </c>
      <c r="C19" s="12">
        <f t="shared" si="0"/>
        <v>-303684</v>
      </c>
      <c r="D19" s="13">
        <v>-289670</v>
      </c>
      <c r="E19" s="13">
        <v>198327</v>
      </c>
      <c r="F19" s="10"/>
      <c r="G19" s="13">
        <f t="shared" si="1"/>
        <v>31970</v>
      </c>
    </row>
    <row r="20" spans="1:8" ht="15">
      <c r="A20" s="14" t="s">
        <v>10</v>
      </c>
      <c r="B20" s="45"/>
      <c r="C20" s="10">
        <f aca="true" t="shared" si="2" ref="C20:H20">SUM(C8:C19)</f>
        <v>-2654707</v>
      </c>
      <c r="D20" s="10">
        <f t="shared" si="2"/>
        <v>-2531975</v>
      </c>
      <c r="E20" s="10">
        <f t="shared" si="2"/>
        <v>3162332</v>
      </c>
      <c r="F20" s="10">
        <f t="shared" si="2"/>
        <v>0</v>
      </c>
      <c r="G20" s="10">
        <f t="shared" si="2"/>
        <v>-220626</v>
      </c>
      <c r="H20" s="10">
        <f t="shared" si="2"/>
        <v>0</v>
      </c>
    </row>
    <row r="21" spans="1:9" ht="15">
      <c r="A21" s="8"/>
      <c r="B21" s="45"/>
      <c r="C21" s="17"/>
      <c r="D21" s="45" t="s">
        <v>139</v>
      </c>
      <c r="E21" s="45" t="s">
        <v>139</v>
      </c>
      <c r="F21" s="17"/>
      <c r="G21" s="17"/>
      <c r="H21" s="17"/>
      <c r="I21" s="18"/>
    </row>
    <row r="22" spans="1:9" ht="15">
      <c r="A22" s="8"/>
      <c r="C22" s="17"/>
      <c r="D22" s="17"/>
      <c r="E22" s="17"/>
      <c r="F22" s="17"/>
      <c r="G22" s="17"/>
      <c r="H22" s="17"/>
      <c r="I22" s="18"/>
    </row>
    <row r="23" spans="1:9" ht="15">
      <c r="A23" s="8" t="s">
        <v>59</v>
      </c>
      <c r="C23" s="17"/>
      <c r="D23" s="17"/>
      <c r="E23" s="17"/>
      <c r="F23" s="17"/>
      <c r="I23" s="17"/>
    </row>
    <row r="24" spans="1:9" ht="15">
      <c r="A24" s="1" t="s">
        <v>23</v>
      </c>
      <c r="B24" s="19">
        <f>'ERM-1'!B24</f>
        <v>0.038516</v>
      </c>
      <c r="C24" s="10">
        <f>C$20*B24</f>
        <v>-102249</v>
      </c>
      <c r="E24" s="17"/>
      <c r="F24" s="17"/>
      <c r="I24" s="17"/>
    </row>
    <row r="25" spans="1:6" ht="15">
      <c r="A25" s="1" t="s">
        <v>19</v>
      </c>
      <c r="B25" s="19">
        <f>'ERM-1'!B25</f>
        <v>0.005631</v>
      </c>
      <c r="C25" s="10">
        <f>C$20*B25</f>
        <v>-14949</v>
      </c>
      <c r="E25" s="20"/>
      <c r="F25" s="20"/>
    </row>
    <row r="26" spans="1:9" ht="15">
      <c r="A26" s="1" t="s">
        <v>22</v>
      </c>
      <c r="B26" s="87">
        <f>'ERM-1'!B26</f>
        <v>0.002</v>
      </c>
      <c r="C26" s="10">
        <f>C$20*B26</f>
        <v>-5309</v>
      </c>
      <c r="E26" s="22"/>
      <c r="F26" s="22"/>
      <c r="H26" s="17"/>
      <c r="I26" s="17"/>
    </row>
    <row r="27" spans="1:6" ht="15">
      <c r="A27" s="1" t="s">
        <v>10</v>
      </c>
      <c r="B27" s="19">
        <f>SUM(B24:B26)</f>
        <v>0.046147</v>
      </c>
      <c r="C27" s="23">
        <f>SUM(C24:C26)</f>
        <v>-122507</v>
      </c>
      <c r="D27" s="17"/>
      <c r="E27" s="46"/>
      <c r="F27" s="17"/>
    </row>
    <row r="28" ht="15">
      <c r="B28" s="45" t="s">
        <v>143</v>
      </c>
    </row>
    <row r="29" spans="1:7" ht="15">
      <c r="A29" s="24" t="s">
        <v>12</v>
      </c>
      <c r="D29" s="6" t="s">
        <v>37</v>
      </c>
      <c r="E29" s="6" t="s">
        <v>39</v>
      </c>
      <c r="F29" s="6" t="s">
        <v>34</v>
      </c>
      <c r="G29" s="6" t="s">
        <v>10</v>
      </c>
    </row>
    <row r="30" spans="1:9" ht="15">
      <c r="A30" s="1" t="s">
        <v>2</v>
      </c>
      <c r="D30" s="10">
        <f>E20</f>
        <v>3162332</v>
      </c>
      <c r="E30" s="10">
        <v>0</v>
      </c>
      <c r="F30" s="10">
        <f>F20</f>
        <v>0</v>
      </c>
      <c r="G30" s="10">
        <f>SUM(D30:F30)</f>
        <v>3162332</v>
      </c>
      <c r="I30" s="1" t="s">
        <v>6</v>
      </c>
    </row>
    <row r="31" spans="1:9" ht="15">
      <c r="A31" s="1" t="s">
        <v>3</v>
      </c>
      <c r="D31" s="13">
        <f>D20</f>
        <v>-2531975</v>
      </c>
      <c r="E31" s="10">
        <v>0</v>
      </c>
      <c r="F31" s="10"/>
      <c r="G31" s="10">
        <f>SUM(D31:E31)</f>
        <v>-2531975</v>
      </c>
      <c r="I31" s="1" t="s">
        <v>5</v>
      </c>
    </row>
    <row r="32" spans="1:9" ht="15">
      <c r="A32" s="1" t="s">
        <v>4</v>
      </c>
      <c r="D32" s="10">
        <f>SUM(D30:D31)</f>
        <v>630357</v>
      </c>
      <c r="E32" s="23">
        <f>SUM(E30:E31)</f>
        <v>0</v>
      </c>
      <c r="F32" s="23">
        <f>SUM(F30:F31)</f>
        <v>0</v>
      </c>
      <c r="G32" s="23">
        <f>SUM(G30:G31)</f>
        <v>630357</v>
      </c>
      <c r="I32" s="1" t="s">
        <v>6</v>
      </c>
    </row>
    <row r="33" spans="4:7" ht="15">
      <c r="D33" s="10"/>
      <c r="E33" s="10"/>
      <c r="F33" s="10"/>
      <c r="G33" s="10"/>
    </row>
    <row r="34" spans="1:9" ht="15">
      <c r="A34" s="1" t="s">
        <v>20</v>
      </c>
      <c r="D34" s="10">
        <f>G20</f>
        <v>-220626</v>
      </c>
      <c r="E34" s="10">
        <v>0</v>
      </c>
      <c r="F34" s="10" t="e">
        <f>#REF!</f>
        <v>#REF!</v>
      </c>
      <c r="G34" s="10">
        <f>SUM(D34:E34)</f>
        <v>-220626</v>
      </c>
      <c r="H34" s="17"/>
      <c r="I34" s="1" t="s">
        <v>5</v>
      </c>
    </row>
    <row r="35" spans="1:9" ht="30">
      <c r="A35" s="38"/>
      <c r="B35" s="38"/>
      <c r="C35" s="38"/>
      <c r="D35" s="38"/>
      <c r="E35" s="38"/>
      <c r="F35" s="47" t="s">
        <v>35</v>
      </c>
      <c r="G35" s="48"/>
      <c r="H35" s="18"/>
      <c r="I35" s="18"/>
    </row>
    <row r="36" spans="1:7" ht="15">
      <c r="A36" s="88" t="s">
        <v>41</v>
      </c>
      <c r="B36" s="49"/>
      <c r="C36" s="49"/>
      <c r="D36" s="49"/>
      <c r="E36" s="49"/>
      <c r="F36" s="49"/>
      <c r="G36" s="50"/>
    </row>
    <row r="37" spans="1:7" ht="15">
      <c r="A37" s="40" t="s">
        <v>140</v>
      </c>
      <c r="B37" s="18"/>
      <c r="C37" s="30"/>
      <c r="D37" s="30" t="s">
        <v>16</v>
      </c>
      <c r="E37" s="30"/>
      <c r="F37" s="30"/>
      <c r="G37" s="29"/>
    </row>
    <row r="38" spans="1:7" ht="15">
      <c r="A38" s="28"/>
      <c r="B38" s="18"/>
      <c r="C38" s="30" t="s">
        <v>28</v>
      </c>
      <c r="D38" s="30" t="s">
        <v>17</v>
      </c>
      <c r="E38" s="30" t="s">
        <v>10</v>
      </c>
      <c r="F38" s="30"/>
      <c r="G38" s="29"/>
    </row>
    <row r="39" spans="1:7" ht="15">
      <c r="A39" s="31" t="s">
        <v>13</v>
      </c>
      <c r="B39" s="18"/>
      <c r="C39" s="7" t="s">
        <v>7</v>
      </c>
      <c r="D39" s="7" t="s">
        <v>18</v>
      </c>
      <c r="E39" s="7" t="s">
        <v>26</v>
      </c>
      <c r="F39" s="7"/>
      <c r="G39" s="32"/>
    </row>
    <row r="40" spans="1:7" ht="15">
      <c r="A40" s="28" t="s">
        <v>7</v>
      </c>
      <c r="B40" s="18"/>
      <c r="C40" s="16">
        <f>-C20/1000</f>
        <v>2655</v>
      </c>
      <c r="D40" s="16"/>
      <c r="E40" s="16">
        <f>C40+D40</f>
        <v>2655</v>
      </c>
      <c r="F40" s="16"/>
      <c r="G40" s="33"/>
    </row>
    <row r="41" spans="1:7" ht="15">
      <c r="A41" s="28"/>
      <c r="B41" s="18"/>
      <c r="C41" s="16"/>
      <c r="D41" s="16"/>
      <c r="E41" s="16"/>
      <c r="F41" s="16"/>
      <c r="G41" s="34"/>
    </row>
    <row r="42" spans="1:7" ht="15">
      <c r="A42" s="28" t="s">
        <v>1</v>
      </c>
      <c r="B42" s="18"/>
      <c r="C42" s="16"/>
      <c r="D42" s="16">
        <f>-G32/1000</f>
        <v>-630</v>
      </c>
      <c r="E42" s="16">
        <f>C42+D42</f>
        <v>-630</v>
      </c>
      <c r="F42" s="16"/>
      <c r="G42" s="35"/>
    </row>
    <row r="43" spans="1:7" ht="15">
      <c r="A43" s="28" t="s">
        <v>21</v>
      </c>
      <c r="B43" s="18"/>
      <c r="C43" s="16">
        <f>-C24/1000</f>
        <v>102</v>
      </c>
      <c r="D43" s="16"/>
      <c r="E43" s="16">
        <f>C43+D43</f>
        <v>102</v>
      </c>
      <c r="F43" s="16"/>
      <c r="G43" s="35"/>
    </row>
    <row r="44" spans="1:7" ht="15">
      <c r="A44" s="28" t="s">
        <v>9</v>
      </c>
      <c r="B44" s="18"/>
      <c r="C44" s="16">
        <f>-C25/1000</f>
        <v>15</v>
      </c>
      <c r="D44" s="16"/>
      <c r="E44" s="16">
        <f>C44+D44</f>
        <v>15</v>
      </c>
      <c r="F44" s="16"/>
      <c r="G44" s="35"/>
    </row>
    <row r="45" spans="1:7" ht="15">
      <c r="A45" s="28" t="s">
        <v>24</v>
      </c>
      <c r="B45" s="18"/>
      <c r="C45" s="13">
        <f>-C26/1000</f>
        <v>5</v>
      </c>
      <c r="D45" s="13"/>
      <c r="E45" s="13">
        <f>C45+D45</f>
        <v>5</v>
      </c>
      <c r="F45" s="16"/>
      <c r="G45" s="35"/>
    </row>
    <row r="46" spans="1:7" ht="15">
      <c r="A46" s="28" t="s">
        <v>25</v>
      </c>
      <c r="B46" s="18"/>
      <c r="C46" s="36">
        <f>SUM(C42:C45)</f>
        <v>122</v>
      </c>
      <c r="D46" s="36">
        <f>SUM(D42:D45)</f>
        <v>-630</v>
      </c>
      <c r="E46" s="36">
        <f>SUM(E42:E45)</f>
        <v>-508</v>
      </c>
      <c r="F46" s="16"/>
      <c r="G46" s="35"/>
    </row>
    <row r="47" spans="1:7" ht="15">
      <c r="A47" s="28" t="s">
        <v>14</v>
      </c>
      <c r="B47" s="18"/>
      <c r="C47" s="16">
        <f>C40-C46</f>
        <v>2533</v>
      </c>
      <c r="D47" s="16">
        <f>D40-D46</f>
        <v>630</v>
      </c>
      <c r="E47" s="16">
        <f>E40-E46</f>
        <v>3163</v>
      </c>
      <c r="F47" s="16"/>
      <c r="G47" s="35"/>
    </row>
    <row r="48" spans="1:7" ht="15.75" thickBot="1">
      <c r="A48" s="28" t="s">
        <v>11</v>
      </c>
      <c r="B48" s="18">
        <v>0.35</v>
      </c>
      <c r="C48" s="16">
        <f>ROUND(C47*B48,0)</f>
        <v>887</v>
      </c>
      <c r="D48" s="16">
        <f>ROUND(D47*B48,0)</f>
        <v>221</v>
      </c>
      <c r="E48" s="16">
        <f>C48+D48</f>
        <v>1108</v>
      </c>
      <c r="F48" s="16"/>
      <c r="G48" s="35"/>
    </row>
    <row r="49" spans="1:7" ht="15.75" thickBot="1">
      <c r="A49" s="37" t="s">
        <v>15</v>
      </c>
      <c r="B49" s="38"/>
      <c r="C49" s="57">
        <f>C47-C48</f>
        <v>1646</v>
      </c>
      <c r="D49" s="58">
        <f>D47-D48</f>
        <v>409</v>
      </c>
      <c r="E49" s="59">
        <f>E47-E48</f>
        <v>2055</v>
      </c>
      <c r="F49" s="13"/>
      <c r="G49" s="51"/>
    </row>
  </sheetData>
  <sheetProtection/>
  <mergeCells count="1">
    <mergeCell ref="C5:G5"/>
  </mergeCells>
  <printOptions/>
  <pageMargins left="1.01" right="0.21" top="1" bottom="1" header="0.5" footer="0.5"/>
  <pageSetup fitToHeight="1" fitToWidth="1" horizontalDpi="600" verticalDpi="600" orientation="portrait" scale="85" r:id="rId3"/>
  <headerFooter alignWithMargins="0">
    <oddHeader>&amp;RA&amp;"-,Regular"&amp;9djustment No: 2.13 E-EWPC
Workpaper Ref: &amp;A</oddHeader>
    <oddFooter>&amp;R&amp;"-,Regular"&amp;9Prep By:  AB
Date:  &amp;D
Mgr. Review:______________</oddFooter>
  </headerFooter>
  <customProperties>
    <customPr name="xxe4aPID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26.7109375" style="0" customWidth="1"/>
    <col min="2" max="2" width="17.00390625" style="0" customWidth="1"/>
    <col min="3" max="3" width="12.8515625" style="0" customWidth="1"/>
    <col min="4" max="4" width="14.00390625" style="0" customWidth="1"/>
    <col min="5" max="5" width="14.57421875" style="0" customWidth="1"/>
    <col min="6" max="6" width="16.8515625" style="0" bestFit="1" customWidth="1"/>
  </cols>
  <sheetData>
    <row r="1" spans="1:2" ht="12.75">
      <c r="A1" s="91" t="s">
        <v>62</v>
      </c>
      <c r="B1" t="s">
        <v>69</v>
      </c>
    </row>
    <row r="2" spans="1:2" ht="12.75">
      <c r="A2" s="91" t="s">
        <v>63</v>
      </c>
      <c r="B2" t="s">
        <v>70</v>
      </c>
    </row>
    <row r="4" spans="1:2" ht="12.75">
      <c r="A4" s="91" t="s">
        <v>131</v>
      </c>
      <c r="B4" s="91" t="s">
        <v>132</v>
      </c>
    </row>
    <row r="5" spans="1:5" ht="12.75">
      <c r="A5" s="91" t="s">
        <v>133</v>
      </c>
      <c r="B5" t="s">
        <v>134</v>
      </c>
      <c r="C5" t="s">
        <v>135</v>
      </c>
      <c r="D5" t="s">
        <v>136</v>
      </c>
      <c r="E5" t="s">
        <v>137</v>
      </c>
    </row>
    <row r="6" spans="1:5" ht="12.75">
      <c r="A6" s="89" t="s">
        <v>68</v>
      </c>
      <c r="B6" s="90">
        <v>235126</v>
      </c>
      <c r="C6" s="90"/>
      <c r="D6" s="90">
        <v>635042</v>
      </c>
      <c r="E6" s="90">
        <v>-213308</v>
      </c>
    </row>
    <row r="7" spans="1:5" ht="12.75">
      <c r="A7" s="89" t="s">
        <v>74</v>
      </c>
      <c r="B7" s="90">
        <v>208406</v>
      </c>
      <c r="C7" s="90"/>
      <c r="D7" s="90">
        <v>1889</v>
      </c>
      <c r="E7" s="90">
        <v>-185533</v>
      </c>
    </row>
    <row r="8" spans="1:5" ht="12.75">
      <c r="A8" s="89" t="s">
        <v>76</v>
      </c>
      <c r="B8" s="90">
        <v>190968</v>
      </c>
      <c r="C8" s="90"/>
      <c r="D8" s="90">
        <v>454452</v>
      </c>
      <c r="E8" s="90">
        <v>-167162</v>
      </c>
    </row>
    <row r="9" spans="1:5" ht="12.75">
      <c r="A9" s="89" t="s">
        <v>78</v>
      </c>
      <c r="B9" s="90">
        <v>175195</v>
      </c>
      <c r="C9" s="90"/>
      <c r="D9" s="90">
        <v>442668</v>
      </c>
      <c r="E9" s="90">
        <v>-150548</v>
      </c>
    </row>
    <row r="10" spans="1:5" ht="12.75">
      <c r="A10" s="89" t="s">
        <v>80</v>
      </c>
      <c r="B10" s="90">
        <v>166380</v>
      </c>
      <c r="C10" s="90"/>
      <c r="D10" s="90">
        <v>265971</v>
      </c>
      <c r="E10" s="90">
        <v>-140962</v>
      </c>
    </row>
    <row r="11" spans="1:5" ht="12.75">
      <c r="A11" s="89" t="s">
        <v>82</v>
      </c>
      <c r="B11" s="90">
        <v>169267.02</v>
      </c>
      <c r="C11" s="90"/>
      <c r="D11" s="90">
        <v>437627.12</v>
      </c>
      <c r="E11" s="90">
        <v>-143097.02</v>
      </c>
    </row>
    <row r="12" spans="1:5" ht="12.75">
      <c r="A12" s="89" t="s">
        <v>84</v>
      </c>
      <c r="B12" s="90">
        <v>-5721115</v>
      </c>
      <c r="C12" s="90">
        <v>-192742.27</v>
      </c>
      <c r="D12" s="90">
        <v>192238.27</v>
      </c>
      <c r="E12" s="90">
        <v>-213155</v>
      </c>
    </row>
    <row r="13" spans="1:5" ht="12.75">
      <c r="A13" s="89" t="s">
        <v>87</v>
      </c>
      <c r="B13" s="90">
        <v>279802.54</v>
      </c>
      <c r="C13" s="90">
        <v>3171.67</v>
      </c>
      <c r="D13" s="90">
        <v>-4178</v>
      </c>
      <c r="E13" s="90">
        <v>-281998</v>
      </c>
    </row>
    <row r="14" spans="1:5" ht="12.75">
      <c r="A14" s="89" t="s">
        <v>89</v>
      </c>
      <c r="B14" s="90">
        <v>265259.48</v>
      </c>
      <c r="C14" s="90">
        <v>-175928.79</v>
      </c>
      <c r="D14" s="90">
        <v>174472</v>
      </c>
      <c r="E14" s="90">
        <v>-266005</v>
      </c>
    </row>
    <row r="15" spans="1:5" ht="12.75">
      <c r="A15" s="89" t="s">
        <v>91</v>
      </c>
      <c r="B15" s="90">
        <v>205554.83</v>
      </c>
      <c r="C15" s="90">
        <v>-174432.65</v>
      </c>
      <c r="D15" s="90">
        <v>172059</v>
      </c>
      <c r="E15" s="90">
        <v>-205054</v>
      </c>
    </row>
    <row r="16" spans="1:5" ht="12.75">
      <c r="A16" s="89" t="s">
        <v>93</v>
      </c>
      <c r="B16" s="90">
        <v>277255.26</v>
      </c>
      <c r="C16" s="90">
        <v>-195101.28</v>
      </c>
      <c r="D16" s="90">
        <v>191765</v>
      </c>
      <c r="E16" s="90">
        <v>-275483</v>
      </c>
    </row>
    <row r="17" spans="1:5" ht="13.5" thickBot="1">
      <c r="A17" s="89" t="s">
        <v>95</v>
      </c>
      <c r="B17" s="90">
        <v>292937.57</v>
      </c>
      <c r="C17" s="90">
        <v>-202695.4</v>
      </c>
      <c r="D17" s="90">
        <v>198327</v>
      </c>
      <c r="E17" s="90">
        <v>-289670</v>
      </c>
    </row>
    <row r="18" spans="1:5" ht="14.25" thickBot="1" thickTop="1">
      <c r="A18" s="89" t="s">
        <v>138</v>
      </c>
      <c r="B18" s="90">
        <v>-3254963.3</v>
      </c>
      <c r="C18" s="90">
        <v>-937728.72</v>
      </c>
      <c r="D18" s="113">
        <v>3162332.39</v>
      </c>
      <c r="E18" s="113">
        <v>-2531975.02</v>
      </c>
    </row>
    <row r="19" spans="4:5" ht="16.5" thickBot="1" thickTop="1">
      <c r="D19" s="112" t="s">
        <v>54</v>
      </c>
      <c r="E19" s="112" t="s">
        <v>54</v>
      </c>
    </row>
    <row r="20" ht="13.5" thickTop="1"/>
  </sheetData>
  <sheetProtection/>
  <printOptions/>
  <pageMargins left="0.7" right="0.7" top="0.75" bottom="0.75" header="0.3" footer="0.3"/>
  <pageSetup horizontalDpi="600" verticalDpi="600" orientation="portrait" r:id="rId1"/>
  <headerFooter>
    <oddHeader>&amp;RAdjustment No: 2.13 E-EWPC
Workpaper Ref: &amp;A</oddHeader>
    <oddFooter>&amp;RPrep By:  AB
Date:  &amp;D
Mgr. Review:______________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2" max="2" width="3.421875" style="0" customWidth="1"/>
    <col min="3" max="3" width="43.7109375" style="0" customWidth="1"/>
    <col min="4" max="4" width="4.421875" style="0" customWidth="1"/>
    <col min="6" max="6" width="15.7109375" style="0" customWidth="1"/>
  </cols>
  <sheetData>
    <row r="1" spans="1:5" ht="15">
      <c r="A1" s="79" t="str">
        <f>'[1]SharedInputs'!B4</f>
        <v>AVISTA UTILITIES</v>
      </c>
      <c r="B1" s="79"/>
      <c r="C1" s="79"/>
      <c r="D1" s="79"/>
      <c r="E1" s="80"/>
    </row>
    <row r="2" spans="1:5" ht="15">
      <c r="A2" s="79" t="s">
        <v>123</v>
      </c>
      <c r="B2" s="79"/>
      <c r="C2" s="79"/>
      <c r="D2" s="79"/>
      <c r="E2" s="81"/>
    </row>
    <row r="3" spans="1:5" ht="15">
      <c r="A3" s="79" t="s">
        <v>124</v>
      </c>
      <c r="B3" s="79"/>
      <c r="C3" s="79"/>
      <c r="D3" s="79"/>
      <c r="E3" s="79"/>
    </row>
    <row r="4" spans="1:5" ht="15">
      <c r="A4" s="79" t="s">
        <v>125</v>
      </c>
      <c r="B4" s="82"/>
      <c r="C4" s="82"/>
      <c r="D4" s="83"/>
      <c r="E4" s="82"/>
    </row>
    <row r="5" spans="1:5" ht="15">
      <c r="A5" s="82"/>
      <c r="B5" s="82"/>
      <c r="C5" s="82"/>
      <c r="D5" s="83"/>
      <c r="E5" s="82"/>
    </row>
    <row r="6" spans="1:5" ht="15">
      <c r="A6" s="82" t="s">
        <v>126</v>
      </c>
      <c r="B6" s="82"/>
      <c r="C6" s="82"/>
      <c r="D6" s="83"/>
      <c r="E6" s="82">
        <v>1</v>
      </c>
    </row>
    <row r="7" spans="1:5" ht="15">
      <c r="A7" s="82"/>
      <c r="B7" s="82"/>
      <c r="C7" s="82"/>
      <c r="D7" s="83"/>
      <c r="E7" s="82"/>
    </row>
    <row r="8" spans="1:5" ht="15">
      <c r="A8" s="82" t="s">
        <v>56</v>
      </c>
      <c r="B8" s="82"/>
      <c r="C8" s="82"/>
      <c r="D8" s="83"/>
      <c r="E8" s="82"/>
    </row>
    <row r="9" spans="1:5" ht="15">
      <c r="A9" s="82"/>
      <c r="B9" s="82"/>
      <c r="C9" s="82"/>
      <c r="D9" s="83"/>
      <c r="E9" s="82"/>
    </row>
    <row r="10" spans="1:5" ht="15">
      <c r="A10" s="82" t="s">
        <v>127</v>
      </c>
      <c r="B10" s="82"/>
      <c r="C10" s="82"/>
      <c r="D10" s="83"/>
      <c r="E10" s="82">
        <v>0.005631</v>
      </c>
    </row>
    <row r="11" spans="1:5" ht="15">
      <c r="A11" s="82"/>
      <c r="B11" s="82"/>
      <c r="C11" s="82"/>
      <c r="D11" s="83"/>
      <c r="E11" s="82"/>
    </row>
    <row r="12" spans="1:5" ht="15">
      <c r="A12" s="82" t="s">
        <v>128</v>
      </c>
      <c r="B12" s="82"/>
      <c r="C12" s="82"/>
      <c r="D12" s="83"/>
      <c r="E12" s="82">
        <v>0.002</v>
      </c>
    </row>
    <row r="13" spans="1:5" ht="15">
      <c r="A13" s="82"/>
      <c r="B13" s="82"/>
      <c r="C13" s="82"/>
      <c r="D13" s="83"/>
      <c r="E13" s="82"/>
    </row>
    <row r="14" spans="1:5" ht="15">
      <c r="A14" s="82" t="s">
        <v>129</v>
      </c>
      <c r="B14" s="82"/>
      <c r="C14" s="82"/>
      <c r="D14" s="83"/>
      <c r="E14" s="82">
        <v>0.038516</v>
      </c>
    </row>
    <row r="15" spans="1:5" ht="15">
      <c r="A15" s="82"/>
      <c r="B15" s="82"/>
      <c r="C15" s="82"/>
      <c r="D15" s="83"/>
      <c r="E15" s="82"/>
    </row>
    <row r="16" spans="1:5" ht="15.75" thickBot="1">
      <c r="A16" s="82"/>
      <c r="B16" s="82"/>
      <c r="C16" s="82"/>
      <c r="D16" s="83"/>
      <c r="E16" s="82"/>
    </row>
    <row r="17" spans="1:6" ht="16.5" thickBot="1" thickTop="1">
      <c r="A17" s="82" t="s">
        <v>57</v>
      </c>
      <c r="B17" s="82"/>
      <c r="C17" s="82"/>
      <c r="D17" s="83"/>
      <c r="E17" s="114">
        <f>SUM(E9:E15)</f>
        <v>0.046147</v>
      </c>
      <c r="F17" s="115" t="s">
        <v>146</v>
      </c>
    </row>
    <row r="18" spans="1:5" ht="16.5" thickBot="1" thickTop="1">
      <c r="A18" s="82"/>
      <c r="B18" s="82"/>
      <c r="C18" s="82"/>
      <c r="D18" s="83"/>
      <c r="E18" s="82"/>
    </row>
    <row r="19" spans="1:6" ht="16.5" thickBot="1" thickTop="1">
      <c r="A19" s="82" t="s">
        <v>58</v>
      </c>
      <c r="B19" s="82"/>
      <c r="C19" s="82"/>
      <c r="D19" s="83"/>
      <c r="E19" s="114">
        <f>E6-E17</f>
        <v>0.953853</v>
      </c>
      <c r="F19" s="115" t="s">
        <v>146</v>
      </c>
    </row>
    <row r="20" spans="1:6" ht="15.75" thickTop="1">
      <c r="A20" s="82"/>
      <c r="B20" s="82"/>
      <c r="C20" s="82"/>
      <c r="D20" s="83"/>
      <c r="E20" s="82"/>
      <c r="F20" s="56"/>
    </row>
    <row r="21" spans="1:5" ht="15">
      <c r="A21" s="82" t="s">
        <v>130</v>
      </c>
      <c r="B21" s="85">
        <f>'[1]SharedInputs'!B10</f>
        <v>0.35</v>
      </c>
      <c r="C21" s="86"/>
      <c r="D21" s="83"/>
      <c r="E21" s="82">
        <f>E19*$B$21</f>
        <v>0.333849</v>
      </c>
    </row>
    <row r="22" spans="1:5" ht="15">
      <c r="A22" s="82"/>
      <c r="B22" s="82"/>
      <c r="C22" s="82"/>
      <c r="D22" s="83"/>
      <c r="E22" s="82"/>
    </row>
    <row r="23" spans="1:5" ht="15">
      <c r="A23" s="82" t="s">
        <v>55</v>
      </c>
      <c r="B23" s="82"/>
      <c r="C23" s="82"/>
      <c r="D23" s="83"/>
      <c r="E23" s="84">
        <f>E19-E21</f>
        <v>0.620004</v>
      </c>
    </row>
    <row r="24" spans="1:5" ht="15.75" thickBot="1">
      <c r="A24" s="3"/>
      <c r="B24" s="1"/>
      <c r="C24" s="54"/>
      <c r="D24" s="19"/>
      <c r="E24" s="55"/>
    </row>
    <row r="25" spans="1:5" ht="15.75" thickTop="1">
      <c r="A25" s="1"/>
      <c r="B25" s="1"/>
      <c r="C25" s="1"/>
      <c r="D25" s="1"/>
      <c r="E25" s="52"/>
    </row>
    <row r="26" spans="1:5" ht="15">
      <c r="A26" s="1"/>
      <c r="B26" s="1"/>
      <c r="C26" s="1"/>
      <c r="D26" s="1"/>
      <c r="E26" s="52"/>
    </row>
    <row r="27" spans="1:5" ht="15">
      <c r="A27" s="1"/>
      <c r="B27" s="1"/>
      <c r="C27" s="108"/>
      <c r="D27" s="108"/>
      <c r="E27" s="108"/>
    </row>
  </sheetData>
  <sheetProtection/>
  <mergeCells count="1">
    <mergeCell ref="C27:E27"/>
  </mergeCells>
  <printOptions/>
  <pageMargins left="0.7" right="0.7" top="0.75" bottom="0.75" header="0.3" footer="0.3"/>
  <pageSetup horizontalDpi="600" verticalDpi="600" orientation="portrait" r:id="rId3"/>
  <headerFooter>
    <oddHeader>&amp;R&amp;"-,Regular"&amp;9Adjustment No: 2.13 E-EWPC
Workpaper Ref: &amp;A</oddHeader>
    <oddFooter>&amp;R&amp;"-,Regular"&amp;9Prep By:  AB
Date:  &amp;D
Mgr. Review:______________</oddFooter>
  </headerFooter>
  <customProperties>
    <customPr name="xxe4aP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annette brandon</cp:lastModifiedBy>
  <cp:lastPrinted>2018-03-15T17:16:27Z</cp:lastPrinted>
  <dcterms:created xsi:type="dcterms:W3CDTF">2003-04-11T20:14:58Z</dcterms:created>
  <dcterms:modified xsi:type="dcterms:W3CDTF">2018-03-15T19:49:06Z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180261</vt:lpwstr>
  </property>
  <property fmtid="{D5CDD505-2E9C-101B-9397-08002B2CF9AE}" pid="10" name="Dat">
    <vt:lpwstr>2018-03-28T00:00:00Z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2018-03-28T00:00:00Z</vt:lpwstr>
  </property>
  <property fmtid="{D5CDD505-2E9C-101B-9397-08002B2CF9AE}" pid="14" name="Pref">
    <vt:lpwstr>UE</vt:lpwstr>
  </property>
  <property fmtid="{D5CDD505-2E9C-101B-9397-08002B2CF9AE}" pid="15" name="IndustryCo">
    <vt:lpwstr>140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