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AP-13 Pg. 1 (BR-01)" sheetId="1" r:id="rId1"/>
    <sheet name="Exh. JAP-13 Pg. 2 (BR-01)" sheetId="2" r:id="rId2"/>
    <sheet name="Exh. JAP-13 Pg. 3 (BR-01)" sheetId="3" r:id="rId3"/>
    <sheet name="Exh. JAP-13 Pg. 4 (BR-01)" sheetId="4" r:id="rId4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D27" i="4"/>
  <c r="C18" i="4"/>
  <c r="P15" i="4"/>
  <c r="L15" i="4"/>
  <c r="H15" i="4"/>
  <c r="Q14" i="4"/>
  <c r="C14" i="4"/>
  <c r="A11" i="4"/>
  <c r="O11" i="4"/>
  <c r="N11" i="4"/>
  <c r="K11" i="4"/>
  <c r="J11" i="4"/>
  <c r="G11" i="4"/>
  <c r="F11" i="4"/>
  <c r="Q10" i="4"/>
  <c r="A10" i="4"/>
  <c r="A2" i="4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1" i="3"/>
  <c r="A2" i="3"/>
  <c r="A12" i="2"/>
  <c r="A13" i="2" s="1"/>
  <c r="A2" i="2"/>
  <c r="N15" i="1"/>
  <c r="L15" i="1"/>
  <c r="J15" i="1"/>
  <c r="H15" i="1"/>
  <c r="F14" i="1"/>
  <c r="E14" i="1"/>
  <c r="D14" i="1"/>
  <c r="O15" i="1"/>
  <c r="F13" i="1"/>
  <c r="F15" i="1" s="1"/>
  <c r="K15" i="1"/>
  <c r="I15" i="1"/>
  <c r="D13" i="1"/>
  <c r="D15" i="1" s="1"/>
  <c r="O17" i="1"/>
  <c r="N17" i="1"/>
  <c r="L17" i="1"/>
  <c r="K17" i="1"/>
  <c r="J17" i="1"/>
  <c r="I17" i="1"/>
  <c r="D11" i="1"/>
  <c r="D17" i="1" s="1"/>
  <c r="D11" i="2" s="1"/>
  <c r="D15" i="2" s="1"/>
  <c r="Q23" i="4" s="1"/>
  <c r="E11" i="1"/>
  <c r="A11" i="1"/>
  <c r="O19" i="4" l="1"/>
  <c r="M15" i="4"/>
  <c r="E15" i="4"/>
  <c r="I15" i="4"/>
  <c r="F15" i="4"/>
  <c r="J15" i="4"/>
  <c r="N15" i="4"/>
  <c r="E19" i="4"/>
  <c r="L24" i="4"/>
  <c r="H24" i="4"/>
  <c r="O24" i="4"/>
  <c r="K24" i="4"/>
  <c r="G24" i="4"/>
  <c r="N24" i="4"/>
  <c r="J24" i="4"/>
  <c r="F24" i="4"/>
  <c r="A14" i="2"/>
  <c r="A15" i="2" s="1"/>
  <c r="C15" i="2"/>
  <c r="H11" i="4"/>
  <c r="P11" i="4"/>
  <c r="P24" i="4" s="1"/>
  <c r="M11" i="4"/>
  <c r="M24" i="4" s="1"/>
  <c r="I11" i="4"/>
  <c r="I24" i="4" s="1"/>
  <c r="E11" i="4"/>
  <c r="L11" i="4"/>
  <c r="G15" i="4"/>
  <c r="K15" i="4"/>
  <c r="O15" i="4"/>
  <c r="F11" i="1"/>
  <c r="F17" i="1" s="1"/>
  <c r="F11" i="2" s="1"/>
  <c r="F15" i="2" s="1"/>
  <c r="Q31" i="4" s="1"/>
  <c r="E13" i="1"/>
  <c r="E15" i="1" s="1"/>
  <c r="E17" i="1" s="1"/>
  <c r="E11" i="2" s="1"/>
  <c r="E15" i="2" s="1"/>
  <c r="Q27" i="4" s="1"/>
  <c r="M15" i="1"/>
  <c r="M17" i="1" s="1"/>
  <c r="Q18" i="4"/>
  <c r="K19" i="4" s="1"/>
  <c r="A12" i="1"/>
  <c r="A13" i="1" s="1"/>
  <c r="A12" i="4"/>
  <c r="A13" i="4" s="1"/>
  <c r="A14" i="4" s="1"/>
  <c r="A15" i="4" s="1"/>
  <c r="H17" i="1"/>
  <c r="M28" i="4" l="1"/>
  <c r="I28" i="4"/>
  <c r="E28" i="4"/>
  <c r="P28" i="4"/>
  <c r="L28" i="4"/>
  <c r="H28" i="4"/>
  <c r="O28" i="4"/>
  <c r="K28" i="4"/>
  <c r="G28" i="4"/>
  <c r="N28" i="4"/>
  <c r="J28" i="4"/>
  <c r="F28" i="4"/>
  <c r="E32" i="4"/>
  <c r="H32" i="4"/>
  <c r="O32" i="4"/>
  <c r="K32" i="4"/>
  <c r="N32" i="4"/>
  <c r="J32" i="4"/>
  <c r="P19" i="4"/>
  <c r="P32" i="4" s="1"/>
  <c r="Q15" i="4"/>
  <c r="A14" i="1"/>
  <c r="A15" i="1" s="1"/>
  <c r="N19" i="4"/>
  <c r="J19" i="4"/>
  <c r="F19" i="4"/>
  <c r="Q19" i="4" s="1"/>
  <c r="M19" i="4"/>
  <c r="M32" i="4" s="1"/>
  <c r="L19" i="4"/>
  <c r="L32" i="4" s="1"/>
  <c r="G19" i="4"/>
  <c r="G32" i="4" s="1"/>
  <c r="A16" i="4"/>
  <c r="A17" i="4" s="1"/>
  <c r="A18" i="4" s="1"/>
  <c r="A19" i="4" s="1"/>
  <c r="Q11" i="4"/>
  <c r="E24" i="4"/>
  <c r="Q24" i="4" s="1"/>
  <c r="I19" i="4"/>
  <c r="I32" i="4" s="1"/>
  <c r="H19" i="4"/>
  <c r="A16" i="1" l="1"/>
  <c r="A17" i="1" s="1"/>
  <c r="C17" i="1"/>
  <c r="Q28" i="4"/>
  <c r="A20" i="4"/>
  <c r="A21" i="4" s="1"/>
  <c r="A22" i="4" s="1"/>
  <c r="A23" i="4" s="1"/>
  <c r="C15" i="1"/>
  <c r="F32" i="4"/>
  <c r="Q32" i="4" s="1"/>
  <c r="A24" i="4" l="1"/>
  <c r="A25" i="4" s="1"/>
  <c r="A26" i="4" s="1"/>
  <c r="A27" i="4" s="1"/>
  <c r="D24" i="4"/>
  <c r="A28" i="4" l="1"/>
  <c r="A29" i="4" s="1"/>
  <c r="A30" i="4" s="1"/>
  <c r="A31" i="4" s="1"/>
  <c r="D28" i="4"/>
  <c r="A32" i="4" l="1"/>
  <c r="D32" i="4"/>
</calcChain>
</file>

<file path=xl/sharedStrings.xml><?xml version="1.0" encoding="utf-8"?>
<sst xmlns="http://schemas.openxmlformats.org/spreadsheetml/2006/main" count="204" uniqueCount="98">
  <si>
    <t>Puget Sound Energy</t>
  </si>
  <si>
    <t>2019 Gas General Rate Case (GRC)</t>
  </si>
  <si>
    <t>Gas Decoupling Mechanism (Schedule 142)</t>
  </si>
  <si>
    <t>Development of Decoupled Delivery Revenue by Decoupling Group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</si>
  <si>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</si>
  <si>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</si>
  <si>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</si>
  <si>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</si>
  <si>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</si>
  <si>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</si>
  <si>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</si>
  <si>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</si>
  <si>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</si>
  <si>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</si>
  <si>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</si>
  <si>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</si>
  <si>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</si>
  <si>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</si>
  <si>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</si>
  <si>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</si>
  <si>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</si>
  <si>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</si>
  <si>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</si>
  <si>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</si>
  <si>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</si>
  <si>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</si>
  <si>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</si>
  <si>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</si>
  <si>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</si>
  <si>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</si>
  <si>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</si>
  <si>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</si>
  <si>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Total Revenue</t>
  </si>
  <si>
    <t>Exhibit JDT-07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</si>
  <si>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</si>
  <si>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</si>
  <si>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</si>
  <si>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</si>
  <si>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Development of Allowed Delivery Revenue Per Customer</t>
  </si>
  <si>
    <t>(c)</t>
  </si>
  <si>
    <t>(d)</t>
  </si>
  <si>
    <t>(e)</t>
  </si>
  <si>
    <t>Test Year Delivery Revenue</t>
  </si>
  <si>
    <t>JAP-13 Page 1</t>
  </si>
  <si>
    <t>Test Year Customers</t>
  </si>
  <si>
    <t>Work Paper</t>
  </si>
  <si>
    <t>Annual Allowed Delivery Revenue Per Customer</t>
  </si>
  <si>
    <t>Summary of Delivery Revenue Per Unit Rates ($/therm)</t>
  </si>
  <si>
    <t>Delivery Revenue</t>
  </si>
  <si>
    <t>Units</t>
  </si>
  <si>
    <t>Per Unit Rates</t>
  </si>
  <si>
    <t>Schedule 23 Residential</t>
  </si>
  <si>
    <t>Delivery Charge</t>
  </si>
  <si>
    <t>$/Therm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</si>
  <si>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</si>
  <si>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</si>
  <si>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</si>
  <si>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</si>
  <si>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</si>
  <si>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</si>
  <si>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</si>
  <si>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</si>
  <si>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</si>
  <si>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</si>
  <si>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</si>
  <si>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</si>
  <si>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</si>
  <si>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</si>
  <si>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</si>
  <si>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</si>
  <si>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</si>
  <si>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</si>
  <si>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</si>
  <si>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</si>
  <si>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</si>
  <si>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</si>
  <si>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</si>
  <si>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</si>
  <si>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</si>
  <si>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</si>
  <si>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</si>
  <si>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</si>
  <si>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</si>
  <si>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</si>
  <si>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</si>
  <si>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</si>
  <si>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Schedules 23 &amp; 53</t>
  </si>
  <si>
    <t xml:space="preserve">Weather-Normalized Therm Sales </t>
  </si>
  <si>
    <t>Exhibit JAP-04 Work Paper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</si>
  <si>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</si>
  <si>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</si>
  <si>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</si>
  <si>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</si>
  <si>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</si>
  <si>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</si>
  <si>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</si>
  <si>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</si>
  <si>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JAP-13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</si>
</sst>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[$-409]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/>
    <xf numFmtId="164" fontId="1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0" borderId="3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quotePrefix="1" applyFont="1" applyFill="1" applyAlignment="1">
      <alignment horizontal="center"/>
    </xf>
    <xf numFmtId="165" fontId="1" fillId="0" borderId="0" xfId="0" applyNumberFormat="1" applyFont="1" applyFill="1" applyBorder="1"/>
    <xf numFmtId="44" fontId="1" fillId="0" borderId="3" xfId="0" applyNumberFormat="1" applyFont="1" applyFill="1" applyBorder="1"/>
    <xf numFmtId="0" fontId="3" fillId="0" borderId="0" xfId="0" applyFont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>
      <protection locked="0"/>
    </xf>
    <xf numFmtId="0" fontId="1" fillId="0" borderId="0" xfId="0" applyFont="1" applyBorder="1"/>
    <xf numFmtId="166" fontId="1" fillId="0" borderId="0" xfId="0" applyNumberFormat="1" applyFont="1" applyFill="1" applyAlignment="1"/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7" fontId="1" fillId="0" borderId="0" xfId="0" applyNumberFormat="1" applyFont="1" applyFill="1" applyAlignment="1"/>
    <xf numFmtId="0" fontId="4" fillId="0" borderId="0" xfId="0" applyFont="1" applyFill="1"/>
    <xf numFmtId="0" fontId="5" fillId="0" borderId="0" xfId="0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67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pane ySplit="8" topLeftCell="A9" activePane="bottomLeft" state="frozen"/>
      <selection activeCell="C25" sqref="C25"/>
      <selection pane="bottomLeft" activeCell="E24" sqref="E24"/>
    </sheetView>
  </sheetViews>
  <sheetFormatPr defaultColWidth="9.1796875" defaultRowHeight="12.5" x14ac:dyDescent="0.25"/>
  <cols>
    <col min="1" max="1" width="4.453125" style="2" bestFit="1" customWidth="1"/>
    <col min="2" max="2" width="33.36328125" style="2" bestFit="1" customWidth="1"/>
    <col min="3" max="3" width="12.453125" style="2" bestFit="1" customWidth="1"/>
    <col min="4" max="5" width="13.26953125" style="2" bestFit="1" customWidth="1"/>
    <col min="6" max="6" width="15.81640625" style="2" bestFit="1" customWidth="1"/>
    <col min="7" max="7" width="0.7265625" style="2" customWidth="1"/>
    <col min="8" max="8" width="13.26953125" style="2" bestFit="1" customWidth="1"/>
    <col min="9" max="9" width="11.26953125" style="2" bestFit="1" customWidth="1"/>
    <col min="10" max="10" width="13.26953125" style="2" bestFit="1" customWidth="1"/>
    <col min="11" max="11" width="12.453125" style="2" bestFit="1" customWidth="1"/>
    <col min="12" max="12" width="12.1796875" style="2" bestFit="1" customWidth="1"/>
    <col min="13" max="13" width="12.453125" style="2" bestFit="1" customWidth="1"/>
    <col min="14" max="14" width="11.26953125" style="2" bestFit="1" customWidth="1"/>
    <col min="15" max="15" width="12.453125" style="2" bestFit="1" customWidth="1"/>
    <col min="16" max="18" width="14" style="2" customWidth="1"/>
    <col min="19" max="16384" width="9.1796875" style="2"/>
  </cols>
  <sheetData>
    <row r="1" spans="1:17" ht="13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</row>
    <row r="2" spans="1:17" ht="13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</row>
    <row r="3" spans="1:17" ht="13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/>
    </row>
    <row r="4" spans="1:17" ht="13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"/>
    </row>
    <row r="5" spans="1:17" ht="13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/>
    </row>
    <row r="6" spans="1:17" ht="13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ht="13" x14ac:dyDescent="0.3">
      <c r="A7" s="14" t="s">
        <v>4</v>
      </c>
      <c r="B7" s="15"/>
      <c r="C7" s="15"/>
      <c r="D7" s="14" t="s">
        <v>5</v>
      </c>
      <c r="E7" s="14" t="s">
        <v>5</v>
      </c>
      <c r="F7" s="14" t="s">
        <v>5</v>
      </c>
      <c r="G7" s="15"/>
      <c r="H7" s="15"/>
      <c r="I7" s="15"/>
      <c r="J7" s="15"/>
      <c r="K7" s="15"/>
      <c r="L7" s="15"/>
      <c r="M7" s="15"/>
      <c r="N7" s="15"/>
      <c r="O7" s="15"/>
      <c r="P7" s="12"/>
      <c r="Q7" s="13"/>
    </row>
    <row r="8" spans="1:17" ht="13" x14ac:dyDescent="0.3">
      <c r="A8" s="16" t="s">
        <v>6</v>
      </c>
      <c r="B8" s="3"/>
      <c r="C8" s="16" t="s">
        <v>7</v>
      </c>
      <c r="D8" s="16" t="s">
        <v>8</v>
      </c>
      <c r="E8" s="16" t="s">
        <v>9</v>
      </c>
      <c r="F8" s="16" t="s">
        <v>10</v>
      </c>
      <c r="G8" s="16"/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"/>
    </row>
    <row r="9" spans="1:17" x14ac:dyDescent="0.25">
      <c r="A9" s="1"/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/>
      <c r="H9" s="4" t="s">
        <v>24</v>
      </c>
      <c r="I9" s="4" t="s">
        <v>25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30</v>
      </c>
      <c r="O9" s="4" t="s">
        <v>31</v>
      </c>
      <c r="P9" s="1"/>
    </row>
    <row r="10" spans="1:17" ht="13" x14ac:dyDescent="0.3">
      <c r="A10" s="4">
        <v>1</v>
      </c>
      <c r="B10" s="5"/>
      <c r="C10" s="4"/>
      <c r="D10" s="4"/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1"/>
    </row>
    <row r="11" spans="1:17" x14ac:dyDescent="0.25">
      <c r="A11" s="4">
        <f>A10+1</f>
        <v>2</v>
      </c>
      <c r="B11" s="1" t="s">
        <v>32</v>
      </c>
      <c r="C11" s="4" t="s">
        <v>33</v>
      </c>
      <c r="D11" s="6">
        <f>SUM(H11:I11)</f>
        <v>380509821.61868042</v>
      </c>
      <c r="E11" s="6">
        <f>SUM(J11:K11)</f>
        <v>122624590.27000001</v>
      </c>
      <c r="F11" s="6">
        <f>SUM(L11:O11)</f>
        <v>23498350.305211931</v>
      </c>
      <c r="G11" s="6"/>
      <c r="H11" s="6">
        <v>380509767.49624407</v>
      </c>
      <c r="I11" s="6">
        <v>54.122436363636361</v>
      </c>
      <c r="J11" s="6">
        <v>122598588.11000001</v>
      </c>
      <c r="K11" s="6">
        <v>26002.16</v>
      </c>
      <c r="L11" s="6">
        <v>17042745.984108534</v>
      </c>
      <c r="M11" s="6">
        <v>4466336.4511034004</v>
      </c>
      <c r="N11" s="6">
        <v>1919192.15</v>
      </c>
      <c r="O11" s="6">
        <v>70075.72</v>
      </c>
      <c r="P11" s="1"/>
    </row>
    <row r="12" spans="1:17" x14ac:dyDescent="0.25">
      <c r="A12" s="4">
        <f t="shared" ref="A12:A17" si="0">A11+1</f>
        <v>3</v>
      </c>
      <c r="B12" s="1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</row>
    <row r="13" spans="1:17" x14ac:dyDescent="0.25">
      <c r="A13" s="4">
        <f t="shared" si="0"/>
        <v>4</v>
      </c>
      <c r="B13" s="1" t="s">
        <v>34</v>
      </c>
      <c r="C13" s="4" t="s">
        <v>33</v>
      </c>
      <c r="D13" s="6">
        <f t="shared" ref="D13:D14" si="1">SUM(H13:I13)</f>
        <v>108303471.3886804</v>
      </c>
      <c r="E13" s="6">
        <f t="shared" ref="E13:E14" si="2">SUM(J13:K13)</f>
        <v>23448771.809999999</v>
      </c>
      <c r="F13" s="6">
        <f t="shared" ref="F13:F14" si="3">SUM(L13:O13)</f>
        <v>2739539.2499999995</v>
      </c>
      <c r="G13" s="6"/>
      <c r="H13" s="8">
        <v>108303454.27624403</v>
      </c>
      <c r="I13" s="8">
        <v>17.112436363636363</v>
      </c>
      <c r="J13" s="8">
        <v>23437486.57</v>
      </c>
      <c r="K13" s="8">
        <v>11285.24</v>
      </c>
      <c r="L13" s="8">
        <v>1811918.46</v>
      </c>
      <c r="M13" s="8">
        <v>521441.97</v>
      </c>
      <c r="N13" s="8">
        <v>396092.84</v>
      </c>
      <c r="O13" s="8">
        <v>10085.98</v>
      </c>
      <c r="P13" s="1"/>
    </row>
    <row r="14" spans="1:17" x14ac:dyDescent="0.25">
      <c r="A14" s="4">
        <f t="shared" si="0"/>
        <v>5</v>
      </c>
      <c r="B14" s="1" t="s">
        <v>35</v>
      </c>
      <c r="C14" s="4" t="s">
        <v>33</v>
      </c>
      <c r="D14" s="6">
        <f t="shared" si="1"/>
        <v>0</v>
      </c>
      <c r="E14" s="6">
        <f t="shared" si="2"/>
        <v>0</v>
      </c>
      <c r="F14" s="6">
        <f t="shared" si="3"/>
        <v>2238879.81</v>
      </c>
      <c r="G14" s="6"/>
      <c r="H14" s="8">
        <v>0</v>
      </c>
      <c r="I14" s="8">
        <v>0</v>
      </c>
      <c r="J14" s="8">
        <v>0</v>
      </c>
      <c r="K14" s="8">
        <v>0</v>
      </c>
      <c r="L14" s="8">
        <v>2045678.31</v>
      </c>
      <c r="M14" s="8">
        <v>157903.96</v>
      </c>
      <c r="N14" s="8">
        <v>35297.54</v>
      </c>
      <c r="O14" s="8">
        <v>0</v>
      </c>
      <c r="P14" s="1"/>
    </row>
    <row r="15" spans="1:17" x14ac:dyDescent="0.25">
      <c r="A15" s="4">
        <f t="shared" si="0"/>
        <v>6</v>
      </c>
      <c r="B15" s="1" t="s">
        <v>36</v>
      </c>
      <c r="C15" s="4" t="str">
        <f>"("&amp;A$13&amp;") + ("&amp;A$14&amp;")"</f>
        <v>(4) + (5)</v>
      </c>
      <c r="D15" s="7">
        <f>SUM(D13:D14)</f>
        <v>108303471.3886804</v>
      </c>
      <c r="E15" s="7">
        <f>SUM(E13:E14)</f>
        <v>23448771.809999999</v>
      </c>
      <c r="F15" s="7">
        <f>SUM(F13:F14)</f>
        <v>4978419.0599999996</v>
      </c>
      <c r="G15" s="6"/>
      <c r="H15" s="7">
        <f t="shared" ref="H15:O15" si="4">SUM(H13:H14)</f>
        <v>108303454.27624403</v>
      </c>
      <c r="I15" s="7">
        <f t="shared" si="4"/>
        <v>17.112436363636363</v>
      </c>
      <c r="J15" s="7">
        <f t="shared" si="4"/>
        <v>23437486.57</v>
      </c>
      <c r="K15" s="7">
        <f>SUM(K13:K14)</f>
        <v>11285.24</v>
      </c>
      <c r="L15" s="7">
        <f t="shared" si="4"/>
        <v>3857596.77</v>
      </c>
      <c r="M15" s="7">
        <f t="shared" si="4"/>
        <v>679345.92999999993</v>
      </c>
      <c r="N15" s="7">
        <f t="shared" si="4"/>
        <v>431390.38</v>
      </c>
      <c r="O15" s="7">
        <f t="shared" si="4"/>
        <v>10085.98</v>
      </c>
      <c r="P15" s="1"/>
    </row>
    <row r="16" spans="1:17" x14ac:dyDescent="0.25">
      <c r="A16" s="4">
        <f t="shared" si="0"/>
        <v>7</v>
      </c>
      <c r="B16" s="1"/>
      <c r="C16" s="4"/>
      <c r="D16" s="6"/>
      <c r="E16" s="6"/>
      <c r="F16" s="6"/>
      <c r="G16" s="8"/>
      <c r="H16" s="8"/>
      <c r="I16" s="8"/>
      <c r="J16" s="8"/>
      <c r="K16" s="8"/>
      <c r="L16" s="8"/>
      <c r="M16" s="8"/>
      <c r="N16" s="8"/>
      <c r="O16" s="8"/>
      <c r="P16" s="1"/>
    </row>
    <row r="17" spans="1:16" ht="13" thickBot="1" x14ac:dyDescent="0.3">
      <c r="A17" s="4">
        <f t="shared" si="0"/>
        <v>8</v>
      </c>
      <c r="B17" s="1" t="s">
        <v>37</v>
      </c>
      <c r="C17" s="4" t="str">
        <f>"("&amp;A11&amp;") - ("&amp;A$15&amp;")"</f>
        <v>(2) - (6)</v>
      </c>
      <c r="D17" s="9">
        <f>D11-D15</f>
        <v>272206350.23000002</v>
      </c>
      <c r="E17" s="9">
        <f>E11-E15</f>
        <v>99175818.460000008</v>
      </c>
      <c r="F17" s="9">
        <f>F11-F15</f>
        <v>18519931.245211933</v>
      </c>
      <c r="G17" s="8"/>
      <c r="H17" s="9">
        <f t="shared" ref="H17:O17" si="5">H11-H15</f>
        <v>272206313.22000003</v>
      </c>
      <c r="I17" s="9">
        <f t="shared" si="5"/>
        <v>37.01</v>
      </c>
      <c r="J17" s="9">
        <f t="shared" si="5"/>
        <v>99161101.540000021</v>
      </c>
      <c r="K17" s="9">
        <f t="shared" si="5"/>
        <v>14716.92</v>
      </c>
      <c r="L17" s="9">
        <f t="shared" si="5"/>
        <v>13185149.214108534</v>
      </c>
      <c r="M17" s="9">
        <f t="shared" si="5"/>
        <v>3786990.5211034007</v>
      </c>
      <c r="N17" s="9">
        <f t="shared" si="5"/>
        <v>1487801.77</v>
      </c>
      <c r="O17" s="9">
        <f t="shared" si="5"/>
        <v>59989.740000000005</v>
      </c>
      <c r="P17" s="1"/>
    </row>
    <row r="18" spans="1:16" ht="13" thickTop="1" x14ac:dyDescent="0.25">
      <c r="A18" s="1"/>
      <c r="B18" s="1"/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7" orientation="landscape" blackAndWhite="1" horizontalDpi="1200" verticalDpi="1200" r:id="rId1"/>
  <headerFooter>
    <oddFooter>&amp;RExhibit JAP-13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activeCell="C25" sqref="C25"/>
      <selection pane="bottomLeft" activeCell="E20" sqref="E20"/>
    </sheetView>
  </sheetViews>
  <sheetFormatPr defaultColWidth="9.1796875" defaultRowHeight="12.5" x14ac:dyDescent="0.25"/>
  <cols>
    <col min="1" max="1" width="4.453125" style="2" bestFit="1" customWidth="1"/>
    <col min="2" max="2" width="39.54296875" style="2" bestFit="1" customWidth="1"/>
    <col min="3" max="3" width="13.08984375" style="2" bestFit="1" customWidth="1"/>
    <col min="4" max="4" width="13.26953125" style="2" bestFit="1" customWidth="1"/>
    <col min="5" max="5" width="12.1796875" style="2" bestFit="1" customWidth="1"/>
    <col min="6" max="6" width="15.81640625" style="2" bestFit="1" customWidth="1"/>
    <col min="7" max="7" width="14.54296875" style="2" bestFit="1" customWidth="1"/>
    <col min="8" max="8" width="9.1796875" style="2"/>
    <col min="9" max="9" width="10.26953125" style="2" bestFit="1" customWidth="1"/>
    <col min="10" max="16384" width="9.1796875" style="2"/>
  </cols>
  <sheetData>
    <row r="1" spans="1:16" ht="13" x14ac:dyDescent="0.3">
      <c r="A1" s="11" t="s">
        <v>0</v>
      </c>
      <c r="B1" s="11"/>
      <c r="C1" s="11"/>
      <c r="D1" s="11"/>
      <c r="E1" s="11"/>
      <c r="F1" s="1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3" x14ac:dyDescent="0.3">
      <c r="A2" s="11" t="str">
        <f>'Exh. JAP-13 Pg. 1 (BR-01)'!A2:O2</f>
        <v>2019 Gas General Rate Case (GRC)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" x14ac:dyDescent="0.3">
      <c r="A3" s="11" t="s">
        <v>2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" x14ac:dyDescent="0.3">
      <c r="A4" s="11" t="s">
        <v>38</v>
      </c>
      <c r="B4" s="11"/>
      <c r="C4" s="11"/>
      <c r="D4" s="11"/>
      <c r="E4" s="11"/>
      <c r="F4" s="1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" x14ac:dyDescent="0.3">
      <c r="A5" s="22"/>
      <c r="B5" s="22"/>
      <c r="C5" s="22"/>
      <c r="D5" s="22"/>
      <c r="E5" s="22"/>
      <c r="F5" s="12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1"/>
      <c r="B6" s="1"/>
      <c r="C6" s="1"/>
      <c r="D6" s="1"/>
      <c r="E6" s="1"/>
      <c r="F6" s="1"/>
    </row>
    <row r="7" spans="1:16" ht="13" x14ac:dyDescent="0.3">
      <c r="A7" s="14" t="s">
        <v>4</v>
      </c>
      <c r="B7" s="1"/>
      <c r="C7" s="1"/>
      <c r="D7" s="14" t="s">
        <v>5</v>
      </c>
      <c r="E7" s="14" t="s">
        <v>5</v>
      </c>
      <c r="F7" s="14" t="s">
        <v>5</v>
      </c>
    </row>
    <row r="8" spans="1:16" ht="13" x14ac:dyDescent="0.3">
      <c r="A8" s="16" t="s">
        <v>6</v>
      </c>
      <c r="B8" s="17"/>
      <c r="C8" s="16" t="s">
        <v>7</v>
      </c>
      <c r="D8" s="16" t="s">
        <v>8</v>
      </c>
      <c r="E8" s="16" t="s">
        <v>9</v>
      </c>
      <c r="F8" s="16" t="s">
        <v>10</v>
      </c>
    </row>
    <row r="9" spans="1:16" x14ac:dyDescent="0.25">
      <c r="A9" s="1"/>
      <c r="B9" s="4" t="s">
        <v>19</v>
      </c>
      <c r="C9" s="4" t="s">
        <v>20</v>
      </c>
      <c r="D9" s="4" t="s">
        <v>39</v>
      </c>
      <c r="E9" s="4" t="s">
        <v>40</v>
      </c>
      <c r="F9" s="4" t="s">
        <v>41</v>
      </c>
    </row>
    <row r="10" spans="1:16" ht="13" x14ac:dyDescent="0.3">
      <c r="A10" s="4"/>
      <c r="B10" s="5"/>
      <c r="C10" s="4"/>
      <c r="D10" s="4"/>
      <c r="E10" s="4"/>
      <c r="F10" s="4"/>
    </row>
    <row r="11" spans="1:16" x14ac:dyDescent="0.25">
      <c r="A11" s="4">
        <v>1</v>
      </c>
      <c r="B11" s="1" t="s">
        <v>42</v>
      </c>
      <c r="C11" s="18" t="s">
        <v>43</v>
      </c>
      <c r="D11" s="6">
        <f>'Exh. JAP-13 Pg. 1 (BR-01)'!D17</f>
        <v>272206350.23000002</v>
      </c>
      <c r="E11" s="6">
        <f>'Exh. JAP-13 Pg. 1 (BR-01)'!E17</f>
        <v>99175818.460000008</v>
      </c>
      <c r="F11" s="6">
        <f>'Exh. JAP-13 Pg. 1 (BR-01)'!F17</f>
        <v>18519931.245211933</v>
      </c>
    </row>
    <row r="12" spans="1:16" x14ac:dyDescent="0.25">
      <c r="A12" s="4">
        <f>A11+1</f>
        <v>2</v>
      </c>
      <c r="B12" s="1"/>
      <c r="C12" s="1"/>
      <c r="D12" s="1"/>
      <c r="E12" s="1"/>
      <c r="F12" s="1"/>
    </row>
    <row r="13" spans="1:16" x14ac:dyDescent="0.25">
      <c r="A13" s="4">
        <f t="shared" ref="A13:A15" si="0">A12+1</f>
        <v>3</v>
      </c>
      <c r="B13" s="1" t="s">
        <v>44</v>
      </c>
      <c r="C13" s="18" t="s">
        <v>45</v>
      </c>
      <c r="D13" s="19">
        <v>772124</v>
      </c>
      <c r="E13" s="19">
        <v>56692</v>
      </c>
      <c r="F13" s="19">
        <v>1670</v>
      </c>
    </row>
    <row r="14" spans="1:16" x14ac:dyDescent="0.25">
      <c r="A14" s="4">
        <f t="shared" si="0"/>
        <v>4</v>
      </c>
      <c r="B14" s="1"/>
      <c r="C14" s="1"/>
      <c r="D14" s="19"/>
      <c r="E14" s="19"/>
      <c r="F14" s="19"/>
    </row>
    <row r="15" spans="1:16" ht="13" thickBot="1" x14ac:dyDescent="0.3">
      <c r="A15" s="4">
        <f t="shared" si="0"/>
        <v>5</v>
      </c>
      <c r="B15" s="1" t="s">
        <v>46</v>
      </c>
      <c r="C15" s="4" t="str">
        <f>"("&amp;A11&amp;") / ("&amp;A13&amp;")"</f>
        <v>(1) / (3)</v>
      </c>
      <c r="D15" s="20">
        <f>ROUND(D11/D13,2)</f>
        <v>352.54</v>
      </c>
      <c r="E15" s="20">
        <f>ROUND(E11/E13,2)</f>
        <v>1749.38</v>
      </c>
      <c r="F15" s="20">
        <f>ROUND(F11/F13,2)</f>
        <v>11089.78</v>
      </c>
    </row>
    <row r="16" spans="1:16" ht="13" thickTop="1" x14ac:dyDescent="0.25">
      <c r="A16" s="1"/>
      <c r="B16" s="1"/>
      <c r="C16" s="1"/>
      <c r="D16" s="1"/>
      <c r="E16" s="1"/>
      <c r="F16" s="1"/>
      <c r="G16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&amp;RExhibit JAP-13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9" activePane="bottomLeft" state="frozen"/>
      <selection activeCell="C25" sqref="C25"/>
      <selection pane="bottomLeft" activeCell="H27" sqref="H27"/>
    </sheetView>
  </sheetViews>
  <sheetFormatPr defaultColWidth="9.1796875" defaultRowHeight="15" customHeight="1" x14ac:dyDescent="0.25"/>
  <cols>
    <col min="1" max="1" width="5.54296875" style="1" bestFit="1" customWidth="1"/>
    <col min="2" max="2" width="3.26953125" style="1" customWidth="1"/>
    <col min="3" max="3" width="51.1796875" style="10" customWidth="1"/>
    <col min="4" max="4" width="9.81640625" style="10" bestFit="1" customWidth="1"/>
    <col min="5" max="5" width="20.26953125" style="10" bestFit="1" customWidth="1"/>
    <col min="6" max="6" width="13.26953125" style="10" bestFit="1" customWidth="1"/>
    <col min="7" max="16384" width="9.1796875" style="1"/>
  </cols>
  <sheetData>
    <row r="1" spans="1:12" ht="15" customHeight="1" x14ac:dyDescent="0.3">
      <c r="A1" s="11" t="s">
        <v>0</v>
      </c>
      <c r="B1" s="11"/>
      <c r="C1" s="11"/>
      <c r="D1" s="11"/>
      <c r="E1" s="11"/>
      <c r="F1" s="11"/>
      <c r="G1" s="23"/>
      <c r="H1" s="23"/>
      <c r="I1" s="23"/>
    </row>
    <row r="2" spans="1:12" ht="15" customHeight="1" x14ac:dyDescent="0.3">
      <c r="A2" s="11" t="str">
        <f>'Exh. JAP-13 Pg. 1 (BR-01)'!A2:O2</f>
        <v>2019 Gas General Rate Case (GRC)</v>
      </c>
      <c r="B2" s="11"/>
      <c r="C2" s="11"/>
      <c r="D2" s="11"/>
      <c r="E2" s="11"/>
      <c r="F2" s="11"/>
      <c r="G2" s="23"/>
      <c r="H2" s="23"/>
      <c r="I2" s="23"/>
    </row>
    <row r="3" spans="1:12" ht="15" customHeight="1" x14ac:dyDescent="0.3">
      <c r="A3" s="11" t="s">
        <v>2</v>
      </c>
      <c r="B3" s="11"/>
      <c r="C3" s="11"/>
      <c r="D3" s="11"/>
      <c r="E3" s="11"/>
      <c r="F3" s="11"/>
      <c r="G3" s="23"/>
      <c r="H3" s="23"/>
      <c r="I3" s="23"/>
    </row>
    <row r="4" spans="1:12" ht="15" customHeight="1" x14ac:dyDescent="0.3">
      <c r="A4" s="11" t="s">
        <v>47</v>
      </c>
      <c r="B4" s="11"/>
      <c r="C4" s="11"/>
      <c r="D4" s="11"/>
      <c r="E4" s="11"/>
      <c r="F4" s="11"/>
      <c r="G4" s="22"/>
      <c r="H4" s="22"/>
      <c r="I4" s="22"/>
      <c r="J4" s="24"/>
      <c r="K4" s="24"/>
      <c r="L4" s="24"/>
    </row>
    <row r="5" spans="1:12" ht="15" customHeight="1" x14ac:dyDescent="0.3">
      <c r="B5" s="12"/>
      <c r="C5" s="12"/>
      <c r="D5" s="12"/>
      <c r="E5" s="12"/>
      <c r="F5" s="12"/>
      <c r="G5" s="22"/>
      <c r="H5" s="22"/>
      <c r="I5" s="22"/>
      <c r="J5" s="24"/>
      <c r="K5" s="24"/>
      <c r="L5" s="24"/>
    </row>
    <row r="6" spans="1:12" ht="15" customHeight="1" x14ac:dyDescent="0.3">
      <c r="B6" s="25"/>
      <c r="C6" s="25"/>
      <c r="D6" s="25"/>
      <c r="E6" s="25"/>
      <c r="F6" s="26"/>
      <c r="G6" s="22"/>
      <c r="H6" s="22"/>
      <c r="I6" s="22"/>
      <c r="J6" s="24"/>
      <c r="K6" s="24"/>
      <c r="L6" s="24"/>
    </row>
    <row r="7" spans="1:12" s="24" customFormat="1" ht="15" customHeight="1" x14ac:dyDescent="0.3">
      <c r="A7" s="12" t="s">
        <v>4</v>
      </c>
      <c r="C7" s="27"/>
      <c r="D7" s="27"/>
      <c r="E7" s="27"/>
      <c r="F7" s="27" t="s">
        <v>48</v>
      </c>
      <c r="G7" s="22"/>
      <c r="H7" s="22"/>
      <c r="I7" s="22"/>
    </row>
    <row r="8" spans="1:12" s="24" customFormat="1" ht="15" customHeight="1" x14ac:dyDescent="0.3">
      <c r="A8" s="28" t="s">
        <v>6</v>
      </c>
      <c r="B8" s="29"/>
      <c r="C8" s="30"/>
      <c r="D8" s="30" t="s">
        <v>49</v>
      </c>
      <c r="E8" s="30" t="s">
        <v>7</v>
      </c>
      <c r="F8" s="30" t="s">
        <v>50</v>
      </c>
      <c r="G8" s="22"/>
      <c r="H8" s="22"/>
      <c r="I8" s="22"/>
    </row>
    <row r="9" spans="1:12" ht="15" customHeight="1" x14ac:dyDescent="0.25">
      <c r="A9" s="31"/>
      <c r="B9" s="10"/>
      <c r="C9" s="26" t="s">
        <v>19</v>
      </c>
      <c r="D9" s="26" t="s">
        <v>20</v>
      </c>
      <c r="E9" s="4" t="s">
        <v>39</v>
      </c>
      <c r="F9" s="4" t="s">
        <v>40</v>
      </c>
      <c r="G9" s="23"/>
      <c r="H9" s="23"/>
      <c r="I9" s="23"/>
    </row>
    <row r="10" spans="1:12" ht="12.75" customHeight="1" x14ac:dyDescent="0.3">
      <c r="A10" s="4">
        <v>1</v>
      </c>
      <c r="B10" s="32" t="s">
        <v>51</v>
      </c>
      <c r="C10" s="2"/>
      <c r="D10" s="26"/>
      <c r="E10" s="26"/>
      <c r="F10" s="4"/>
      <c r="G10" s="23"/>
      <c r="H10" s="23"/>
      <c r="I10" s="23"/>
    </row>
    <row r="11" spans="1:12" ht="12.75" customHeight="1" x14ac:dyDescent="0.25">
      <c r="A11" s="4">
        <f>A10+1</f>
        <v>2</v>
      </c>
      <c r="B11" s="2"/>
      <c r="C11" s="33" t="s">
        <v>52</v>
      </c>
      <c r="D11" s="10" t="s">
        <v>53</v>
      </c>
      <c r="E11" s="4" t="s">
        <v>33</v>
      </c>
      <c r="F11" s="34">
        <v>0.44417000000000001</v>
      </c>
      <c r="G11" s="23"/>
      <c r="H11" s="23"/>
      <c r="I11" s="23"/>
    </row>
    <row r="12" spans="1:12" ht="12.75" customHeight="1" x14ac:dyDescent="0.25">
      <c r="A12" s="4">
        <f t="shared" ref="A12:A54" si="0">A11+1</f>
        <v>3</v>
      </c>
      <c r="B12" s="2"/>
      <c r="C12" s="1"/>
      <c r="F12" s="34"/>
      <c r="G12" s="23"/>
      <c r="H12" s="23"/>
      <c r="I12" s="23"/>
    </row>
    <row r="13" spans="1:12" ht="12.75" customHeight="1" x14ac:dyDescent="0.3">
      <c r="A13" s="4">
        <f t="shared" si="0"/>
        <v>4</v>
      </c>
      <c r="B13" s="35" t="s">
        <v>54</v>
      </c>
      <c r="C13" s="2"/>
      <c r="F13" s="34"/>
      <c r="G13" s="23"/>
      <c r="H13" s="23"/>
      <c r="I13" s="23"/>
    </row>
    <row r="14" spans="1:12" ht="12.75" customHeight="1" x14ac:dyDescent="0.25">
      <c r="A14" s="4">
        <f t="shared" si="0"/>
        <v>5</v>
      </c>
      <c r="C14" s="33" t="s">
        <v>52</v>
      </c>
      <c r="D14" s="10" t="s">
        <v>53</v>
      </c>
      <c r="E14" s="4" t="s">
        <v>33</v>
      </c>
      <c r="F14" s="34">
        <v>0.44417000000000001</v>
      </c>
      <c r="G14" s="23"/>
      <c r="H14" s="23"/>
      <c r="I14" s="23"/>
    </row>
    <row r="15" spans="1:12" ht="12.75" customHeight="1" x14ac:dyDescent="0.25">
      <c r="A15" s="4">
        <f t="shared" si="0"/>
        <v>6</v>
      </c>
      <c r="C15" s="1"/>
      <c r="D15" s="26"/>
      <c r="E15" s="26"/>
      <c r="F15" s="34"/>
      <c r="G15" s="23"/>
      <c r="H15" s="23"/>
      <c r="I15" s="23"/>
    </row>
    <row r="16" spans="1:12" ht="12.75" customHeight="1" x14ac:dyDescent="0.3">
      <c r="A16" s="4">
        <f t="shared" si="0"/>
        <v>7</v>
      </c>
      <c r="B16" s="35" t="s">
        <v>55</v>
      </c>
      <c r="C16" s="1"/>
      <c r="D16" s="36"/>
      <c r="E16" s="36"/>
      <c r="F16" s="34"/>
    </row>
    <row r="17" spans="1:6" ht="12.75" customHeight="1" x14ac:dyDescent="0.25">
      <c r="A17" s="4">
        <f t="shared" si="0"/>
        <v>8</v>
      </c>
      <c r="C17" s="10" t="s">
        <v>52</v>
      </c>
      <c r="D17" s="10" t="s">
        <v>53</v>
      </c>
      <c r="E17" s="4" t="s">
        <v>33</v>
      </c>
      <c r="F17" s="34">
        <v>0.40482000000000001</v>
      </c>
    </row>
    <row r="18" spans="1:6" ht="12.75" customHeight="1" x14ac:dyDescent="0.25">
      <c r="A18" s="4">
        <f t="shared" si="0"/>
        <v>9</v>
      </c>
      <c r="F18" s="34"/>
    </row>
    <row r="19" spans="1:6" ht="12.75" customHeight="1" x14ac:dyDescent="0.25">
      <c r="A19" s="4">
        <f t="shared" si="0"/>
        <v>10</v>
      </c>
      <c r="C19" s="10" t="s">
        <v>56</v>
      </c>
      <c r="D19" s="10" t="s">
        <v>53</v>
      </c>
      <c r="E19" s="4" t="s">
        <v>33</v>
      </c>
      <c r="F19" s="34">
        <v>1.6969999999999999E-2</v>
      </c>
    </row>
    <row r="20" spans="1:6" ht="12.75" customHeight="1" x14ac:dyDescent="0.25">
      <c r="A20" s="4">
        <f t="shared" si="0"/>
        <v>11</v>
      </c>
      <c r="F20" s="34"/>
    </row>
    <row r="21" spans="1:6" ht="12.75" customHeight="1" x14ac:dyDescent="0.3">
      <c r="A21" s="4">
        <f t="shared" si="0"/>
        <v>12</v>
      </c>
      <c r="B21" s="35" t="s">
        <v>57</v>
      </c>
      <c r="C21" s="1"/>
      <c r="D21" s="36"/>
      <c r="E21" s="36"/>
      <c r="F21" s="34"/>
    </row>
    <row r="22" spans="1:6" ht="12.75" customHeight="1" x14ac:dyDescent="0.25">
      <c r="A22" s="4">
        <f t="shared" si="0"/>
        <v>13</v>
      </c>
      <c r="B22" s="10"/>
      <c r="C22" s="10" t="s">
        <v>52</v>
      </c>
      <c r="D22" s="10" t="s">
        <v>53</v>
      </c>
      <c r="E22" s="4" t="s">
        <v>33</v>
      </c>
      <c r="F22" s="34">
        <v>0.40482000000000001</v>
      </c>
    </row>
    <row r="23" spans="1:6" ht="12.75" customHeight="1" x14ac:dyDescent="0.25">
      <c r="A23" s="4">
        <f t="shared" si="0"/>
        <v>14</v>
      </c>
      <c r="B23" s="10"/>
      <c r="F23" s="34"/>
    </row>
    <row r="24" spans="1:6" ht="12.75" customHeight="1" x14ac:dyDescent="0.3">
      <c r="A24" s="4">
        <f t="shared" si="0"/>
        <v>15</v>
      </c>
      <c r="B24" s="35" t="s">
        <v>58</v>
      </c>
      <c r="C24" s="1"/>
      <c r="D24" s="36"/>
      <c r="E24" s="36"/>
      <c r="F24" s="34"/>
    </row>
    <row r="25" spans="1:6" ht="12.75" customHeight="1" x14ac:dyDescent="0.25">
      <c r="A25" s="4">
        <f t="shared" si="0"/>
        <v>16</v>
      </c>
      <c r="C25" s="10" t="s">
        <v>59</v>
      </c>
      <c r="D25" s="10" t="s">
        <v>53</v>
      </c>
      <c r="E25" s="4" t="s">
        <v>33</v>
      </c>
      <c r="F25" s="37">
        <v>1.25</v>
      </c>
    </row>
    <row r="26" spans="1:6" ht="12.75" customHeight="1" x14ac:dyDescent="0.25">
      <c r="A26" s="4">
        <f t="shared" si="0"/>
        <v>17</v>
      </c>
      <c r="F26" s="34"/>
    </row>
    <row r="27" spans="1:6" ht="12.75" customHeight="1" x14ac:dyDescent="0.25">
      <c r="A27" s="4">
        <f t="shared" si="0"/>
        <v>18</v>
      </c>
      <c r="C27" s="10" t="s">
        <v>60</v>
      </c>
      <c r="F27" s="34"/>
    </row>
    <row r="28" spans="1:6" ht="12.75" customHeight="1" x14ac:dyDescent="0.25">
      <c r="A28" s="4">
        <f t="shared" si="0"/>
        <v>19</v>
      </c>
      <c r="C28" s="10" t="s">
        <v>61</v>
      </c>
      <c r="D28" s="10" t="s">
        <v>53</v>
      </c>
      <c r="E28" s="4" t="s">
        <v>33</v>
      </c>
      <c r="F28" s="34">
        <v>0.14226</v>
      </c>
    </row>
    <row r="29" spans="1:6" ht="12.75" customHeight="1" x14ac:dyDescent="0.25">
      <c r="A29" s="4">
        <f t="shared" si="0"/>
        <v>20</v>
      </c>
      <c r="C29" s="10" t="s">
        <v>62</v>
      </c>
      <c r="D29" s="10" t="s">
        <v>53</v>
      </c>
      <c r="E29" s="4" t="s">
        <v>33</v>
      </c>
      <c r="F29" s="34">
        <v>0.1145</v>
      </c>
    </row>
    <row r="30" spans="1:6" ht="12.75" customHeight="1" x14ac:dyDescent="0.25">
      <c r="A30" s="4">
        <f t="shared" si="0"/>
        <v>21</v>
      </c>
      <c r="F30" s="34"/>
    </row>
    <row r="31" spans="1:6" ht="12.75" customHeight="1" x14ac:dyDescent="0.25">
      <c r="A31" s="4">
        <f t="shared" si="0"/>
        <v>22</v>
      </c>
      <c r="C31" s="10" t="s">
        <v>56</v>
      </c>
      <c r="D31" s="10" t="s">
        <v>53</v>
      </c>
      <c r="E31" s="4" t="s">
        <v>33</v>
      </c>
      <c r="F31" s="34">
        <v>1.1429999999999999E-2</v>
      </c>
    </row>
    <row r="32" spans="1:6" ht="12.75" customHeight="1" x14ac:dyDescent="0.25">
      <c r="A32" s="4">
        <f t="shared" si="0"/>
        <v>23</v>
      </c>
      <c r="C32" s="36"/>
      <c r="D32" s="36"/>
      <c r="E32" s="36"/>
      <c r="F32" s="34"/>
    </row>
    <row r="33" spans="1:6" ht="12.75" customHeight="1" x14ac:dyDescent="0.3">
      <c r="A33" s="4">
        <f t="shared" si="0"/>
        <v>24</v>
      </c>
      <c r="B33" s="35" t="s">
        <v>63</v>
      </c>
      <c r="C33" s="1"/>
      <c r="D33" s="36"/>
      <c r="E33" s="36"/>
      <c r="F33" s="34"/>
    </row>
    <row r="34" spans="1:6" ht="12.75" customHeight="1" x14ac:dyDescent="0.25">
      <c r="A34" s="4">
        <f t="shared" si="0"/>
        <v>25</v>
      </c>
      <c r="B34" s="10"/>
      <c r="C34" s="10" t="s">
        <v>59</v>
      </c>
      <c r="D34" s="10" t="s">
        <v>53</v>
      </c>
      <c r="E34" s="4" t="s">
        <v>33</v>
      </c>
      <c r="F34" s="37">
        <v>1.25</v>
      </c>
    </row>
    <row r="35" spans="1:6" ht="12.75" customHeight="1" x14ac:dyDescent="0.25">
      <c r="A35" s="4">
        <f t="shared" si="0"/>
        <v>26</v>
      </c>
      <c r="B35" s="10"/>
      <c r="F35" s="34"/>
    </row>
    <row r="36" spans="1:6" ht="12.75" customHeight="1" x14ac:dyDescent="0.25">
      <c r="A36" s="4">
        <f t="shared" si="0"/>
        <v>27</v>
      </c>
      <c r="B36" s="10"/>
      <c r="C36" s="10" t="s">
        <v>60</v>
      </c>
      <c r="F36" s="34"/>
    </row>
    <row r="37" spans="1:6" ht="12.75" customHeight="1" x14ac:dyDescent="0.25">
      <c r="A37" s="4">
        <f t="shared" si="0"/>
        <v>28</v>
      </c>
      <c r="B37" s="10"/>
      <c r="C37" s="10" t="s">
        <v>61</v>
      </c>
      <c r="D37" s="10" t="s">
        <v>53</v>
      </c>
      <c r="E37" s="4" t="s">
        <v>33</v>
      </c>
      <c r="F37" s="34">
        <v>0.14226</v>
      </c>
    </row>
    <row r="38" spans="1:6" ht="12.75" customHeight="1" x14ac:dyDescent="0.25">
      <c r="A38" s="4">
        <f t="shared" si="0"/>
        <v>29</v>
      </c>
      <c r="B38" s="10"/>
      <c r="C38" s="10" t="s">
        <v>62</v>
      </c>
      <c r="D38" s="10" t="s">
        <v>53</v>
      </c>
      <c r="E38" s="4" t="s">
        <v>33</v>
      </c>
      <c r="F38" s="34">
        <v>0.1145</v>
      </c>
    </row>
    <row r="39" spans="1:6" ht="12.75" customHeight="1" x14ac:dyDescent="0.25">
      <c r="A39" s="4">
        <f t="shared" si="0"/>
        <v>30</v>
      </c>
      <c r="B39" s="10"/>
      <c r="F39" s="34"/>
    </row>
    <row r="40" spans="1:6" ht="12.75" customHeight="1" x14ac:dyDescent="0.3">
      <c r="A40" s="4">
        <f t="shared" si="0"/>
        <v>31</v>
      </c>
      <c r="B40" s="35" t="s">
        <v>64</v>
      </c>
      <c r="C40" s="1"/>
      <c r="D40" s="36"/>
      <c r="E40" s="36"/>
      <c r="F40" s="34"/>
    </row>
    <row r="41" spans="1:6" ht="12.75" customHeight="1" x14ac:dyDescent="0.25">
      <c r="A41" s="4">
        <f t="shared" si="0"/>
        <v>32</v>
      </c>
      <c r="C41" s="10" t="s">
        <v>59</v>
      </c>
      <c r="D41" s="10" t="s">
        <v>53</v>
      </c>
      <c r="E41" s="4" t="s">
        <v>33</v>
      </c>
      <c r="F41" s="37">
        <v>1.35</v>
      </c>
    </row>
    <row r="42" spans="1:6" ht="12.75" customHeight="1" x14ac:dyDescent="0.25">
      <c r="A42" s="4">
        <f t="shared" si="0"/>
        <v>33</v>
      </c>
      <c r="F42" s="34"/>
    </row>
    <row r="43" spans="1:6" ht="12.75" customHeight="1" x14ac:dyDescent="0.25">
      <c r="A43" s="4">
        <f t="shared" si="0"/>
        <v>34</v>
      </c>
      <c r="C43" s="10" t="s">
        <v>60</v>
      </c>
      <c r="F43" s="34"/>
    </row>
    <row r="44" spans="1:6" ht="12.75" customHeight="1" x14ac:dyDescent="0.25">
      <c r="A44" s="4">
        <f t="shared" si="0"/>
        <v>35</v>
      </c>
      <c r="C44" s="10" t="s">
        <v>65</v>
      </c>
      <c r="D44" s="10" t="s">
        <v>53</v>
      </c>
      <c r="E44" s="4" t="s">
        <v>33</v>
      </c>
      <c r="F44" s="34">
        <v>0.18310999999999999</v>
      </c>
    </row>
    <row r="45" spans="1:6" ht="12.75" customHeight="1" x14ac:dyDescent="0.25">
      <c r="A45" s="4">
        <f t="shared" si="0"/>
        <v>36</v>
      </c>
      <c r="C45" s="10" t="s">
        <v>66</v>
      </c>
      <c r="D45" s="10" t="s">
        <v>53</v>
      </c>
      <c r="E45" s="4" t="s">
        <v>33</v>
      </c>
      <c r="F45" s="34">
        <v>0.12981000000000001</v>
      </c>
    </row>
    <row r="46" spans="1:6" ht="12.75" customHeight="1" x14ac:dyDescent="0.25">
      <c r="A46" s="4">
        <f t="shared" si="0"/>
        <v>37</v>
      </c>
      <c r="F46" s="34"/>
    </row>
    <row r="47" spans="1:6" ht="12.75" customHeight="1" x14ac:dyDescent="0.25">
      <c r="A47" s="4">
        <f t="shared" si="0"/>
        <v>38</v>
      </c>
      <c r="C47" s="10" t="s">
        <v>56</v>
      </c>
      <c r="D47" s="10" t="s">
        <v>53</v>
      </c>
      <c r="E47" s="4" t="s">
        <v>33</v>
      </c>
      <c r="F47" s="34">
        <v>1.261E-2</v>
      </c>
    </row>
    <row r="48" spans="1:6" ht="12.75" customHeight="1" x14ac:dyDescent="0.25">
      <c r="A48" s="4">
        <f t="shared" si="0"/>
        <v>39</v>
      </c>
      <c r="C48" s="36"/>
      <c r="D48" s="36"/>
      <c r="E48" s="36"/>
      <c r="F48" s="34"/>
    </row>
    <row r="49" spans="1:6" ht="12.75" customHeight="1" x14ac:dyDescent="0.3">
      <c r="A49" s="4">
        <f t="shared" si="0"/>
        <v>40</v>
      </c>
      <c r="B49" s="35" t="s">
        <v>67</v>
      </c>
      <c r="C49" s="1"/>
      <c r="D49" s="36"/>
      <c r="E49" s="36"/>
      <c r="F49" s="34"/>
    </row>
    <row r="50" spans="1:6" ht="12.75" customHeight="1" x14ac:dyDescent="0.25">
      <c r="A50" s="4">
        <f t="shared" si="0"/>
        <v>41</v>
      </c>
      <c r="B50" s="10"/>
      <c r="C50" s="10" t="s">
        <v>59</v>
      </c>
      <c r="D50" s="10" t="s">
        <v>53</v>
      </c>
      <c r="E50" s="4" t="s">
        <v>33</v>
      </c>
      <c r="F50" s="37">
        <v>1.35</v>
      </c>
    </row>
    <row r="51" spans="1:6" ht="12.75" customHeight="1" x14ac:dyDescent="0.25">
      <c r="A51" s="4">
        <f t="shared" si="0"/>
        <v>42</v>
      </c>
      <c r="B51" s="10"/>
      <c r="F51" s="34"/>
    </row>
    <row r="52" spans="1:6" ht="12.75" customHeight="1" x14ac:dyDescent="0.25">
      <c r="A52" s="4">
        <f t="shared" si="0"/>
        <v>43</v>
      </c>
      <c r="B52" s="10"/>
      <c r="C52" s="10" t="s">
        <v>60</v>
      </c>
      <c r="F52" s="34"/>
    </row>
    <row r="53" spans="1:6" ht="12.75" customHeight="1" x14ac:dyDescent="0.25">
      <c r="A53" s="4">
        <f t="shared" si="0"/>
        <v>44</v>
      </c>
      <c r="B53" s="10"/>
      <c r="C53" s="10" t="s">
        <v>65</v>
      </c>
      <c r="D53" s="10" t="s">
        <v>53</v>
      </c>
      <c r="E53" s="4" t="s">
        <v>33</v>
      </c>
      <c r="F53" s="34">
        <v>0.18310999999999999</v>
      </c>
    </row>
    <row r="54" spans="1:6" ht="12.75" customHeight="1" x14ac:dyDescent="0.25">
      <c r="A54" s="4">
        <f t="shared" si="0"/>
        <v>45</v>
      </c>
      <c r="B54" s="10"/>
      <c r="C54" s="10" t="s">
        <v>66</v>
      </c>
      <c r="D54" s="10" t="s">
        <v>53</v>
      </c>
      <c r="E54" s="4" t="s">
        <v>33</v>
      </c>
      <c r="F54" s="34">
        <v>0.12981000000000001</v>
      </c>
    </row>
    <row r="55" spans="1:6" ht="12.75" customHeight="1" x14ac:dyDescent="0.25">
      <c r="A55" s="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0" orientation="portrait" blackAndWhite="1" r:id="rId1"/>
  <headerFooter>
    <oddFooter>&amp;RExhibit JAP-13
             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G37" sqref="G37"/>
    </sheetView>
  </sheetViews>
  <sheetFormatPr defaultColWidth="9.1796875" defaultRowHeight="12.5" x14ac:dyDescent="0.25"/>
  <cols>
    <col min="1" max="1" width="5.26953125" style="2" customWidth="1"/>
    <col min="2" max="2" width="2.7265625" style="2" customWidth="1"/>
    <col min="3" max="3" width="40.453125" style="2" bestFit="1" customWidth="1"/>
    <col min="4" max="4" width="22.90625" style="46" bestFit="1" customWidth="1"/>
    <col min="5" max="8" width="11.1796875" style="46" bestFit="1" customWidth="1"/>
    <col min="9" max="17" width="11.1796875" style="2" bestFit="1" customWidth="1"/>
    <col min="18" max="16384" width="9.1796875" style="2"/>
  </cols>
  <sheetData>
    <row r="1" spans="1:17" ht="13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3" x14ac:dyDescent="0.3">
      <c r="A2" s="11" t="str">
        <f>'Exh. JAP-13 Pg. 1 (BR-01)'!A2:O2</f>
        <v>2019 Gas General Rate Case (GRC)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3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3" x14ac:dyDescent="0.3">
      <c r="A4" s="11" t="s">
        <v>68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1"/>
      <c r="B5" s="1"/>
      <c r="C5" s="1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ht="26" x14ac:dyDescent="0.25">
      <c r="A6" s="28" t="s">
        <v>69</v>
      </c>
      <c r="B6" s="28"/>
      <c r="C6" s="17"/>
      <c r="D6" s="28" t="s">
        <v>7</v>
      </c>
      <c r="E6" s="47" t="s">
        <v>70</v>
      </c>
      <c r="F6" s="47" t="s">
        <v>71</v>
      </c>
      <c r="G6" s="47" t="s">
        <v>72</v>
      </c>
      <c r="H6" s="47" t="s">
        <v>73</v>
      </c>
      <c r="I6" s="47" t="s">
        <v>74</v>
      </c>
      <c r="J6" s="47" t="s">
        <v>75</v>
      </c>
      <c r="K6" s="47" t="s">
        <v>76</v>
      </c>
      <c r="L6" s="47" t="s">
        <v>77</v>
      </c>
      <c r="M6" s="47" t="s">
        <v>78</v>
      </c>
      <c r="N6" s="47" t="s">
        <v>79</v>
      </c>
      <c r="O6" s="47" t="s">
        <v>80</v>
      </c>
      <c r="P6" s="47" t="s">
        <v>81</v>
      </c>
      <c r="Q6" s="28" t="s">
        <v>82</v>
      </c>
    </row>
    <row r="7" spans="1:17" x14ac:dyDescent="0.25">
      <c r="A7" s="1"/>
      <c r="B7" s="1"/>
      <c r="C7" s="4" t="s">
        <v>19</v>
      </c>
      <c r="D7" s="4" t="s">
        <v>20</v>
      </c>
      <c r="E7" s="4" t="s">
        <v>39</v>
      </c>
      <c r="F7" s="4" t="s">
        <v>40</v>
      </c>
      <c r="G7" s="4" t="s">
        <v>41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31</v>
      </c>
      <c r="P7" s="4" t="s">
        <v>83</v>
      </c>
      <c r="Q7" s="4" t="s">
        <v>84</v>
      </c>
    </row>
    <row r="8" spans="1:17" ht="13" x14ac:dyDescent="0.3">
      <c r="A8" s="4"/>
      <c r="B8" s="38" t="s">
        <v>85</v>
      </c>
      <c r="C8" s="5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</row>
    <row r="9" spans="1:17" x14ac:dyDescent="0.25">
      <c r="A9" s="4">
        <v>1</v>
      </c>
      <c r="B9" s="39" t="s">
        <v>86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0"/>
    </row>
    <row r="10" spans="1:17" x14ac:dyDescent="0.25">
      <c r="A10" s="4">
        <f t="shared" ref="A10:A32" si="0">A9+1</f>
        <v>2</v>
      </c>
      <c r="B10" s="4"/>
      <c r="C10" s="1" t="s">
        <v>87</v>
      </c>
      <c r="D10" s="4" t="s">
        <v>88</v>
      </c>
      <c r="E10" s="19">
        <v>95198450.993036285</v>
      </c>
      <c r="F10" s="19">
        <v>78952934.00912714</v>
      </c>
      <c r="G10" s="19">
        <v>73759444.10060966</v>
      </c>
      <c r="H10" s="19">
        <v>54297120.550341114</v>
      </c>
      <c r="I10" s="19">
        <v>28717279.571016021</v>
      </c>
      <c r="J10" s="19">
        <v>20200570.827885494</v>
      </c>
      <c r="K10" s="19">
        <v>13034137.192011889</v>
      </c>
      <c r="L10" s="19">
        <v>12666894.05795379</v>
      </c>
      <c r="M10" s="19">
        <v>18834188.296897218</v>
      </c>
      <c r="N10" s="19">
        <v>44369023.013136365</v>
      </c>
      <c r="O10" s="19">
        <v>73544917.766261995</v>
      </c>
      <c r="P10" s="19">
        <v>99267758.016458899</v>
      </c>
      <c r="Q10" s="40">
        <f>SUM(E10:P10)</f>
        <v>612842718.39473593</v>
      </c>
    </row>
    <row r="11" spans="1:17" x14ac:dyDescent="0.25">
      <c r="A11" s="4">
        <f t="shared" si="0"/>
        <v>3</v>
      </c>
      <c r="B11" s="4"/>
      <c r="C11" s="1" t="s">
        <v>89</v>
      </c>
      <c r="D11" s="18" t="s">
        <v>90</v>
      </c>
      <c r="E11" s="41">
        <f t="shared" ref="E11:P11" si="1">E10/$Q10</f>
        <v>0.1553391239474895</v>
      </c>
      <c r="F11" s="41">
        <f t="shared" si="1"/>
        <v>0.12883066346277944</v>
      </c>
      <c r="G11" s="41">
        <f t="shared" si="1"/>
        <v>0.12035623804719946</v>
      </c>
      <c r="H11" s="41">
        <f t="shared" si="1"/>
        <v>8.8598785496816476E-2</v>
      </c>
      <c r="I11" s="41">
        <f t="shared" si="1"/>
        <v>4.6859134830282895E-2</v>
      </c>
      <c r="J11" s="41">
        <f t="shared" si="1"/>
        <v>3.2962080190490531E-2</v>
      </c>
      <c r="K11" s="41">
        <f t="shared" si="1"/>
        <v>2.1268323504198865E-2</v>
      </c>
      <c r="L11" s="41">
        <f t="shared" si="1"/>
        <v>2.0669078179036082E-2</v>
      </c>
      <c r="M11" s="41">
        <f t="shared" si="1"/>
        <v>3.0732499108794168E-2</v>
      </c>
      <c r="N11" s="41">
        <f t="shared" si="1"/>
        <v>7.2398711253933823E-2</v>
      </c>
      <c r="O11" s="41">
        <f t="shared" si="1"/>
        <v>0.12000618683844953</v>
      </c>
      <c r="P11" s="41">
        <f t="shared" si="1"/>
        <v>0.16197917514052912</v>
      </c>
      <c r="Q11" s="41">
        <f>SUM(E11:P11)</f>
        <v>0.99999999999999978</v>
      </c>
    </row>
    <row r="12" spans="1:17" x14ac:dyDescent="0.25">
      <c r="A12" s="4">
        <f t="shared" si="0"/>
        <v>4</v>
      </c>
      <c r="B12" s="4"/>
      <c r="C12" s="1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4">
        <f t="shared" si="0"/>
        <v>5</v>
      </c>
      <c r="B13" s="39" t="s">
        <v>91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4">
        <f t="shared" si="0"/>
        <v>6</v>
      </c>
      <c r="B14" s="4"/>
      <c r="C14" s="1" t="str">
        <f>C10</f>
        <v xml:space="preserve">Weather-Normalized Therm Sales </v>
      </c>
      <c r="D14" s="4" t="s">
        <v>88</v>
      </c>
      <c r="E14" s="19">
        <v>33364670.160239018</v>
      </c>
      <c r="F14" s="19">
        <v>28518277.556736313</v>
      </c>
      <c r="G14" s="19">
        <v>27691185.23884505</v>
      </c>
      <c r="H14" s="19">
        <v>19094898.214855921</v>
      </c>
      <c r="I14" s="19">
        <v>12981798.117845371</v>
      </c>
      <c r="J14" s="19">
        <v>10445274.388757303</v>
      </c>
      <c r="K14" s="19">
        <v>7644316.7775622997</v>
      </c>
      <c r="L14" s="19">
        <v>8243862.5569669092</v>
      </c>
      <c r="M14" s="19">
        <v>9239777.5724776704</v>
      </c>
      <c r="N14" s="19">
        <v>16455194.976835253</v>
      </c>
      <c r="O14" s="19">
        <v>25078175.666142471</v>
      </c>
      <c r="P14" s="19">
        <v>36374827.451539345</v>
      </c>
      <c r="Q14" s="40">
        <f>SUM(E14:P14)</f>
        <v>235132258.67880291</v>
      </c>
    </row>
    <row r="15" spans="1:17" x14ac:dyDescent="0.25">
      <c r="A15" s="4">
        <f t="shared" si="0"/>
        <v>7</v>
      </c>
      <c r="B15" s="4"/>
      <c r="C15" s="1" t="s">
        <v>89</v>
      </c>
      <c r="D15" s="18" t="s">
        <v>92</v>
      </c>
      <c r="E15" s="41">
        <f t="shared" ref="E15:P15" si="2">E14/$Q14</f>
        <v>0.14189745953070637</v>
      </c>
      <c r="F15" s="41">
        <f t="shared" si="2"/>
        <v>0.121286112407456</v>
      </c>
      <c r="G15" s="41">
        <f t="shared" si="2"/>
        <v>0.11776855032329683</v>
      </c>
      <c r="H15" s="41">
        <f t="shared" si="2"/>
        <v>8.1209181258876412E-2</v>
      </c>
      <c r="I15" s="41">
        <f t="shared" si="2"/>
        <v>5.5210621421277896E-2</v>
      </c>
      <c r="J15" s="41">
        <f t="shared" si="2"/>
        <v>4.4422974743868866E-2</v>
      </c>
      <c r="K15" s="41">
        <f t="shared" si="2"/>
        <v>3.2510710442350002E-2</v>
      </c>
      <c r="L15" s="41">
        <f t="shared" si="2"/>
        <v>3.5060534030033924E-2</v>
      </c>
      <c r="M15" s="41">
        <f t="shared" si="2"/>
        <v>3.929608648509373E-2</v>
      </c>
      <c r="N15" s="41">
        <f t="shared" si="2"/>
        <v>6.9982719807550942E-2</v>
      </c>
      <c r="O15" s="41">
        <f t="shared" si="2"/>
        <v>0.10665561504429702</v>
      </c>
      <c r="P15" s="41">
        <f t="shared" si="2"/>
        <v>0.15469943450519205</v>
      </c>
      <c r="Q15" s="41">
        <f>SUM(E15:P15)</f>
        <v>1</v>
      </c>
    </row>
    <row r="16" spans="1:17" x14ac:dyDescent="0.25">
      <c r="A16" s="4">
        <f t="shared" si="0"/>
        <v>8</v>
      </c>
      <c r="B16" s="4"/>
      <c r="C16" s="1"/>
      <c r="D16" s="18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x14ac:dyDescent="0.25">
      <c r="A17" s="4">
        <f t="shared" si="0"/>
        <v>9</v>
      </c>
      <c r="B17" s="39" t="s">
        <v>93</v>
      </c>
      <c r="D17" s="1"/>
      <c r="E17" s="2"/>
      <c r="F17" s="2"/>
      <c r="G17" s="2"/>
      <c r="H17" s="2"/>
    </row>
    <row r="18" spans="1:17" x14ac:dyDescent="0.25">
      <c r="A18" s="4">
        <f t="shared" si="0"/>
        <v>10</v>
      </c>
      <c r="B18" s="4"/>
      <c r="C18" s="1" t="str">
        <f>C10</f>
        <v xml:space="preserve">Weather-Normalized Therm Sales </v>
      </c>
      <c r="D18" s="4" t="s">
        <v>88</v>
      </c>
      <c r="E18" s="19">
        <v>11668774.184088534</v>
      </c>
      <c r="F18" s="19">
        <v>11116380.859162364</v>
      </c>
      <c r="G18" s="19">
        <v>8743050.8232939932</v>
      </c>
      <c r="H18" s="19">
        <v>8455979.6016415767</v>
      </c>
      <c r="I18" s="19">
        <v>6244574.1018593963</v>
      </c>
      <c r="J18" s="19">
        <v>6510541.6088820398</v>
      </c>
      <c r="K18" s="19">
        <v>2076741.5876019597</v>
      </c>
      <c r="L18" s="19">
        <v>7425544.9468849488</v>
      </c>
      <c r="M18" s="19">
        <v>5165490.9675177177</v>
      </c>
      <c r="N18" s="19">
        <v>7264883.4054476237</v>
      </c>
      <c r="O18" s="19">
        <v>9354844.9751946237</v>
      </c>
      <c r="P18" s="19">
        <v>11736146.679081136</v>
      </c>
      <c r="Q18" s="40">
        <f>SUM(E18:P18)</f>
        <v>95762953.740655914</v>
      </c>
    </row>
    <row r="19" spans="1:17" x14ac:dyDescent="0.25">
      <c r="A19" s="4">
        <f t="shared" si="0"/>
        <v>11</v>
      </c>
      <c r="B19" s="4"/>
      <c r="C19" s="1" t="s">
        <v>89</v>
      </c>
      <c r="D19" s="18" t="s">
        <v>94</v>
      </c>
      <c r="E19" s="41">
        <f t="shared" ref="E19:P19" si="3">E18/$Q18</f>
        <v>0.12185060848989442</v>
      </c>
      <c r="F19" s="41">
        <f t="shared" si="3"/>
        <v>0.1160822679850458</v>
      </c>
      <c r="G19" s="41">
        <f t="shared" si="3"/>
        <v>9.1298884190350052E-2</v>
      </c>
      <c r="H19" s="41">
        <f t="shared" si="3"/>
        <v>8.8301156880999723E-2</v>
      </c>
      <c r="I19" s="41">
        <f t="shared" si="3"/>
        <v>6.5208662201156384E-2</v>
      </c>
      <c r="J19" s="41">
        <f t="shared" si="3"/>
        <v>6.7986014994000823E-2</v>
      </c>
      <c r="K19" s="41">
        <f t="shared" si="3"/>
        <v>2.168627330800767E-2</v>
      </c>
      <c r="L19" s="41">
        <f t="shared" si="3"/>
        <v>7.7540892974069298E-2</v>
      </c>
      <c r="M19" s="41">
        <f t="shared" si="3"/>
        <v>5.3940388905576564E-2</v>
      </c>
      <c r="N19" s="41">
        <f t="shared" si="3"/>
        <v>7.5863192619583283E-2</v>
      </c>
      <c r="O19" s="41">
        <f t="shared" si="3"/>
        <v>9.7687514949980583E-2</v>
      </c>
      <c r="P19" s="41">
        <f t="shared" si="3"/>
        <v>0.12255414250133542</v>
      </c>
      <c r="Q19" s="41">
        <f>SUM(E19:P19)</f>
        <v>1</v>
      </c>
    </row>
    <row r="20" spans="1:17" x14ac:dyDescent="0.25">
      <c r="A20" s="4">
        <f t="shared" si="0"/>
        <v>12</v>
      </c>
      <c r="B20" s="4"/>
      <c r="C20" s="1"/>
      <c r="D20" s="1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3" x14ac:dyDescent="0.3">
      <c r="A21" s="4">
        <f t="shared" si="0"/>
        <v>13</v>
      </c>
      <c r="B21" s="38" t="s">
        <v>95</v>
      </c>
      <c r="D21" s="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4">
        <f t="shared" si="0"/>
        <v>14</v>
      </c>
      <c r="B22" s="39" t="s">
        <v>86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4">
        <f t="shared" si="0"/>
        <v>15</v>
      </c>
      <c r="B23" s="4"/>
      <c r="C23" s="1" t="s">
        <v>96</v>
      </c>
      <c r="D23" s="4" t="s">
        <v>97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3">
        <f>'Exh. JAP-13 Pg. 2 (BR-01)'!D15</f>
        <v>352.54</v>
      </c>
    </row>
    <row r="24" spans="1:17" x14ac:dyDescent="0.25">
      <c r="A24" s="4">
        <f t="shared" si="0"/>
        <v>16</v>
      </c>
      <c r="B24" s="4"/>
      <c r="C24" s="1" t="s">
        <v>95</v>
      </c>
      <c r="D24" s="4" t="str">
        <f>"("&amp;A$11&amp;") x ("&amp;A23&amp;")"</f>
        <v>(3) x (15)</v>
      </c>
      <c r="E24" s="42">
        <f>$Q23*E$11</f>
        <v>54.763254756447949</v>
      </c>
      <c r="F24" s="42">
        <f t="shared" ref="F24:P24" si="4">$Q23*F$11</f>
        <v>45.417962097168264</v>
      </c>
      <c r="G24" s="42">
        <f t="shared" si="4"/>
        <v>42.430388161159698</v>
      </c>
      <c r="H24" s="42">
        <f t="shared" si="4"/>
        <v>31.234615839047681</v>
      </c>
      <c r="I24" s="42">
        <f t="shared" si="4"/>
        <v>16.519719393067934</v>
      </c>
      <c r="J24" s="42">
        <f t="shared" si="4"/>
        <v>11.620451750355532</v>
      </c>
      <c r="K24" s="42">
        <f t="shared" si="4"/>
        <v>7.4979347681702686</v>
      </c>
      <c r="L24" s="42">
        <f t="shared" si="4"/>
        <v>7.2866768212373803</v>
      </c>
      <c r="M24" s="42">
        <f t="shared" si="4"/>
        <v>10.834435235814297</v>
      </c>
      <c r="N24" s="42">
        <f t="shared" si="4"/>
        <v>25.523441665461831</v>
      </c>
      <c r="O24" s="42">
        <f t="shared" si="4"/>
        <v>42.306981108027003</v>
      </c>
      <c r="P24" s="42">
        <f t="shared" si="4"/>
        <v>57.104138404042139</v>
      </c>
      <c r="Q24" s="43">
        <f>SUM(E24:P24)</f>
        <v>352.53999999999996</v>
      </c>
    </row>
    <row r="25" spans="1:17" x14ac:dyDescent="0.25">
      <c r="A25" s="4">
        <f t="shared" si="0"/>
        <v>17</v>
      </c>
      <c r="B25" s="4"/>
      <c r="C25" s="1"/>
      <c r="D25" s="4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3"/>
    </row>
    <row r="26" spans="1:17" x14ac:dyDescent="0.25">
      <c r="A26" s="4">
        <f t="shared" si="0"/>
        <v>18</v>
      </c>
      <c r="B26" s="39" t="s">
        <v>91</v>
      </c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3"/>
    </row>
    <row r="27" spans="1:17" x14ac:dyDescent="0.25">
      <c r="A27" s="4">
        <f t="shared" si="0"/>
        <v>19</v>
      </c>
      <c r="B27" s="4"/>
      <c r="C27" s="1" t="s">
        <v>96</v>
      </c>
      <c r="D27" s="4" t="str">
        <f>$D$23</f>
        <v>JAP-13 Page 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3">
        <f>'Exh. JAP-13 Pg. 2 (BR-01)'!E15</f>
        <v>1749.38</v>
      </c>
    </row>
    <row r="28" spans="1:17" x14ac:dyDescent="0.25">
      <c r="A28" s="4">
        <f t="shared" si="0"/>
        <v>20</v>
      </c>
      <c r="B28" s="4"/>
      <c r="C28" s="1" t="s">
        <v>95</v>
      </c>
      <c r="D28" s="4" t="str">
        <f>"("&amp;A$15&amp;") x ("&amp;A27&amp;")"</f>
        <v>(7) x (19)</v>
      </c>
      <c r="E28" s="42">
        <f>$Q27*E$15</f>
        <v>248.23257775382712</v>
      </c>
      <c r="F28" s="42">
        <f t="shared" ref="F28:P28" si="5">$Q27*F$15</f>
        <v>212.17549932335538</v>
      </c>
      <c r="G28" s="42">
        <f t="shared" si="5"/>
        <v>206.02194656456902</v>
      </c>
      <c r="H28" s="42">
        <f t="shared" si="5"/>
        <v>142.06571751065323</v>
      </c>
      <c r="I28" s="42">
        <f t="shared" si="5"/>
        <v>96.584356901955132</v>
      </c>
      <c r="J28" s="42">
        <f t="shared" si="5"/>
        <v>77.712663557429323</v>
      </c>
      <c r="K28" s="42">
        <f t="shared" si="5"/>
        <v>56.873586633638247</v>
      </c>
      <c r="L28" s="42">
        <f t="shared" si="5"/>
        <v>61.334197021460753</v>
      </c>
      <c r="M28" s="42">
        <f t="shared" si="5"/>
        <v>68.743787775293271</v>
      </c>
      <c r="N28" s="42">
        <f t="shared" si="5"/>
        <v>122.42637037693348</v>
      </c>
      <c r="O28" s="42">
        <f t="shared" si="5"/>
        <v>186.58119984619233</v>
      </c>
      <c r="P28" s="42">
        <f t="shared" si="5"/>
        <v>270.62809673469286</v>
      </c>
      <c r="Q28" s="43">
        <f>SUM(E28:P28)</f>
        <v>1749.38</v>
      </c>
    </row>
    <row r="29" spans="1:17" x14ac:dyDescent="0.25">
      <c r="A29" s="4">
        <f t="shared" si="0"/>
        <v>21</v>
      </c>
      <c r="B29" s="4"/>
      <c r="C29" s="1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4">
        <f t="shared" si="0"/>
        <v>22</v>
      </c>
      <c r="B30" s="39" t="s">
        <v>93</v>
      </c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3"/>
    </row>
    <row r="31" spans="1:17" x14ac:dyDescent="0.25">
      <c r="A31" s="4">
        <f t="shared" si="0"/>
        <v>23</v>
      </c>
      <c r="B31" s="4"/>
      <c r="C31" s="1" t="s">
        <v>96</v>
      </c>
      <c r="D31" s="4" t="str">
        <f>$D$23</f>
        <v>JAP-13 Page 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3">
        <f>'Exh. JAP-13 Pg. 2 (BR-01)'!F15</f>
        <v>11089.78</v>
      </c>
    </row>
    <row r="32" spans="1:17" x14ac:dyDescent="0.25">
      <c r="A32" s="4">
        <f t="shared" si="0"/>
        <v>24</v>
      </c>
      <c r="B32" s="4"/>
      <c r="C32" s="1" t="s">
        <v>95</v>
      </c>
      <c r="D32" s="4" t="str">
        <f>"("&amp;A$19&amp;") x ("&amp;A31&amp;")"</f>
        <v>(11) x (23)</v>
      </c>
      <c r="E32" s="42">
        <f>$Q31*E$19</f>
        <v>1351.2964410190614</v>
      </c>
      <c r="F32" s="42">
        <f t="shared" ref="F32:P32" si="6">$Q31*F$19</f>
        <v>1287.3268138552012</v>
      </c>
      <c r="G32" s="42">
        <f t="shared" si="6"/>
        <v>1012.4845399164602</v>
      </c>
      <c r="H32" s="42">
        <f t="shared" si="6"/>
        <v>979.24040355577313</v>
      </c>
      <c r="I32" s="42">
        <f t="shared" si="6"/>
        <v>723.14971790514005</v>
      </c>
      <c r="J32" s="42">
        <f t="shared" si="6"/>
        <v>753.94994936017054</v>
      </c>
      <c r="K32" s="42">
        <f t="shared" si="6"/>
        <v>240.49600000567733</v>
      </c>
      <c r="L32" s="42">
        <f t="shared" si="6"/>
        <v>859.91144408597427</v>
      </c>
      <c r="M32" s="42">
        <f t="shared" si="6"/>
        <v>598.18704607728489</v>
      </c>
      <c r="N32" s="42">
        <f t="shared" si="6"/>
        <v>841.30611624880237</v>
      </c>
      <c r="O32" s="42">
        <f t="shared" si="6"/>
        <v>1083.3330495419957</v>
      </c>
      <c r="P32" s="42">
        <f t="shared" si="6"/>
        <v>1359.0984784284597</v>
      </c>
      <c r="Q32" s="43">
        <f>SUM(E32:P32)</f>
        <v>11089.78</v>
      </c>
    </row>
    <row r="33" spans="4:15" ht="13" x14ac:dyDescent="0.3">
      <c r="D33" s="2"/>
      <c r="E33" s="2"/>
      <c r="F33" s="2"/>
      <c r="G33" s="2"/>
      <c r="H33" s="2"/>
      <c r="J33" s="45"/>
      <c r="K33" s="45"/>
      <c r="L33" s="45"/>
      <c r="M33" s="45"/>
      <c r="N33" s="45"/>
      <c r="O33" s="45"/>
    </row>
    <row r="34" spans="4:15" ht="13" x14ac:dyDescent="0.3">
      <c r="D34" s="2"/>
      <c r="E34" s="2"/>
      <c r="F34" s="2"/>
      <c r="G34" s="2"/>
      <c r="H34" s="2"/>
      <c r="J34" s="45"/>
      <c r="K34" s="45"/>
      <c r="L34" s="45"/>
      <c r="M34" s="45"/>
      <c r="N34" s="45"/>
      <c r="O34" s="45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9" orientation="landscape" blackAndWhite="1" horizontalDpi="1200" verticalDpi="1200" r:id="rId1"/>
  <headerFooter>
    <oddFooter>&amp;RExhibit JAP-13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E633B8-ABDE-428A-9F92-5B17A2078436}"/>
</file>

<file path=customXml/itemProps2.xml><?xml version="1.0" encoding="utf-8"?>
<ds:datastoreItem xmlns:ds="http://schemas.openxmlformats.org/officeDocument/2006/customXml" ds:itemID="{FDBD035D-E507-4169-858F-1D05D1F3589C}"/>
</file>

<file path=customXml/itemProps3.xml><?xml version="1.0" encoding="utf-8"?>
<ds:datastoreItem xmlns:ds="http://schemas.openxmlformats.org/officeDocument/2006/customXml" ds:itemID="{AB13D07F-B0BE-4950-958C-FF6BC0208204}"/>
</file>

<file path=customXml/itemProps4.xml><?xml version="1.0" encoding="utf-8"?>
<ds:datastoreItem xmlns:ds="http://schemas.openxmlformats.org/officeDocument/2006/customXml" ds:itemID="{E4D8CF50-1205-4DFD-9404-465263372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Exh. JAP-13 Pg. 1 (BR-01)</vt:lpstr>
      <vt:lpstr>Exh. JAP-13 Pg. 2 (BR-01)</vt:lpstr>
      <vt:lpstr>Exh. JAP-13 Pg. 3 (BR-01)</vt:lpstr>
      <vt:lpstr>Exh. JAP-13 Pg. 4 (BR-01)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2020-02-06T03:11:06Z</cp:lastPrinted>
  <dcterms:created xsi:type="dcterms:W3CDTF">2020-02-06T03:04:11Z</dcterms:created>
  <dcterms:modified xsi:type="dcterms:W3CDTF">2020-02-06T03:11:34Z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