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defaultThemeVersion="124226"/>
  <xr:revisionPtr revIDLastSave="0" documentId="8_{C4F4C23D-1B05-4C4C-A850-3282F031EBDB}" xr6:coauthVersionLast="47" xr6:coauthVersionMax="47" xr10:uidLastSave="{00000000-0000-0000-0000-000000000000}"/>
  <bookViews>
    <workbookView xWindow="32370" yWindow="600" windowWidth="16875" windowHeight="12360" tabRatio="915" activeTab="1" xr2:uid="{3F4A0424-FF22-4810-858D-B0DFAA858A19}"/>
  </bookViews>
  <sheets>
    <sheet name="8.8" sheetId="138" r:id="rId1"/>
    <sheet name="8.8.1" sheetId="244" r:id="rId2"/>
  </sheets>
  <definedNames>
    <definedName name="_xlnm.Print_Area" localSheetId="0">'8.8'!$A$1:$J$61</definedName>
    <definedName name="_xlnm.Print_Area" localSheetId="1">'8.8.1'!$A$1:$E$45</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4" i="138" l="1"/>
  <c r="E24" i="244" l="1"/>
  <c r="F10" i="138"/>
  <c r="I10" i="138" s="1"/>
  <c r="I22" i="138"/>
  <c r="I21" i="138"/>
  <c r="I20" i="138"/>
  <c r="I19" i="138"/>
  <c r="I18" i="138"/>
  <c r="I17" i="138"/>
  <c r="I16" i="138"/>
  <c r="I15" i="138"/>
  <c r="I14" i="138"/>
  <c r="I13" i="138"/>
  <c r="I12" i="138"/>
  <c r="I11" i="138"/>
  <c r="I38" i="138"/>
  <c r="I37" i="138"/>
  <c r="I36" i="138"/>
  <c r="I35" i="138"/>
  <c r="I34" i="138"/>
  <c r="I33" i="138"/>
  <c r="I32" i="138"/>
  <c r="I31" i="138"/>
  <c r="I30" i="138"/>
  <c r="I29" i="138"/>
  <c r="I28" i="138"/>
  <c r="I27" i="138"/>
  <c r="A2" i="244"/>
  <c r="R39" i="138"/>
  <c r="Q39" i="138"/>
  <c r="N39" i="138"/>
  <c r="N23" i="138"/>
  <c r="Q23" i="138"/>
  <c r="R23" i="138"/>
  <c r="P16" i="138"/>
  <c r="O9" i="138"/>
  <c r="O14" i="138" s="1"/>
  <c r="M9" i="138"/>
  <c r="M15" i="138" s="1"/>
  <c r="F26" i="138"/>
  <c r="I26" i="138" s="1"/>
  <c r="P17" i="138"/>
  <c r="P18" i="138"/>
  <c r="P15" i="138"/>
  <c r="P21" i="138"/>
  <c r="P22" i="138"/>
  <c r="P11" i="138"/>
  <c r="M11" i="138" l="1"/>
  <c r="M21" i="138"/>
  <c r="O18" i="138"/>
  <c r="M14" i="138"/>
  <c r="F14" i="138" s="1"/>
  <c r="M16" i="138"/>
  <c r="M19" i="138"/>
  <c r="O13" i="138"/>
  <c r="O17" i="138"/>
  <c r="M22" i="138"/>
  <c r="O21" i="138"/>
  <c r="O15" i="138"/>
  <c r="F15" i="138" s="1"/>
  <c r="M17" i="138"/>
  <c r="O20" i="138"/>
  <c r="M13" i="138"/>
  <c r="O11" i="138"/>
  <c r="F11" i="138" s="1"/>
  <c r="I23" i="138"/>
  <c r="M20" i="138"/>
  <c r="O19" i="138"/>
  <c r="M12" i="138"/>
  <c r="O22" i="138"/>
  <c r="F22" i="138" s="1"/>
  <c r="M18" i="138"/>
  <c r="F18" i="138" s="1"/>
  <c r="O16" i="138"/>
  <c r="I39" i="138"/>
  <c r="F21" i="138"/>
  <c r="O12" i="138"/>
  <c r="P19" i="138"/>
  <c r="P27" i="138"/>
  <c r="P36" i="138"/>
  <c r="P32" i="138"/>
  <c r="P33" i="138"/>
  <c r="P30" i="138"/>
  <c r="P31" i="138"/>
  <c r="P34" i="138"/>
  <c r="P29" i="138"/>
  <c r="P37" i="138"/>
  <c r="P38" i="138"/>
  <c r="P35" i="138"/>
  <c r="P28" i="138"/>
  <c r="P20" i="138"/>
  <c r="P12" i="138"/>
  <c r="P13" i="138"/>
  <c r="P14" i="138"/>
  <c r="M25" i="138"/>
  <c r="E44" i="244"/>
  <c r="O25" i="138"/>
  <c r="F16" i="138" l="1"/>
  <c r="F13" i="138"/>
  <c r="F17" i="138"/>
  <c r="M23" i="138"/>
  <c r="F20" i="138"/>
  <c r="O23" i="138"/>
  <c r="F19" i="138"/>
  <c r="F12" i="138"/>
  <c r="F23" i="138" s="1"/>
  <c r="P39" i="138"/>
  <c r="P23" i="138"/>
  <c r="O28" i="138"/>
  <c r="O32" i="138"/>
  <c r="O31" i="138"/>
  <c r="O38" i="138"/>
  <c r="O29" i="138"/>
  <c r="O27" i="138"/>
  <c r="O35" i="138"/>
  <c r="O34" i="138"/>
  <c r="O37" i="138"/>
  <c r="O36" i="138"/>
  <c r="O33" i="138"/>
  <c r="O30" i="138"/>
  <c r="M37" i="138"/>
  <c r="M35" i="138"/>
  <c r="M29" i="138"/>
  <c r="M30" i="138"/>
  <c r="M36" i="138"/>
  <c r="M28" i="138"/>
  <c r="F28" i="138" s="1"/>
  <c r="M33" i="138"/>
  <c r="F33" i="138" s="1"/>
  <c r="M32" i="138"/>
  <c r="M38" i="138"/>
  <c r="F38" i="138" s="1"/>
  <c r="M34" i="138"/>
  <c r="M27" i="138"/>
  <c r="M31" i="138"/>
  <c r="F37" i="138" l="1"/>
  <c r="F32" i="138"/>
  <c r="F31" i="138"/>
  <c r="F30" i="138"/>
  <c r="F29" i="138"/>
  <c r="F27" i="138"/>
  <c r="M39" i="138"/>
  <c r="F35" i="138"/>
  <c r="F34" i="138"/>
  <c r="O39" i="138"/>
  <c r="F36" i="138"/>
  <c r="F39" i="138" l="1"/>
</calcChain>
</file>

<file path=xl/sharedStrings.xml><?xml version="1.0" encoding="utf-8"?>
<sst xmlns="http://schemas.openxmlformats.org/spreadsheetml/2006/main" count="288" uniqueCount="58">
  <si>
    <t>SG</t>
  </si>
  <si>
    <t>Factor</t>
  </si>
  <si>
    <t>Function</t>
  </si>
  <si>
    <t>TOTAL</t>
  </si>
  <si>
    <t>ACCOUNT</t>
  </si>
  <si>
    <t>Type</t>
  </si>
  <si>
    <t>COMPANY</t>
  </si>
  <si>
    <t>FACTOR</t>
  </si>
  <si>
    <t>FACTOR %</t>
  </si>
  <si>
    <t>ALLOCATED</t>
  </si>
  <si>
    <t>REF#</t>
  </si>
  <si>
    <t>Adjustment to Rate Base:</t>
  </si>
  <si>
    <t>Adjustment to Depreciation Reserve:</t>
  </si>
  <si>
    <t>Adjustment to Tax:</t>
  </si>
  <si>
    <t>Project</t>
  </si>
  <si>
    <t>Total</t>
  </si>
  <si>
    <t>State</t>
  </si>
  <si>
    <t>Transmission</t>
  </si>
  <si>
    <t>UT</t>
  </si>
  <si>
    <t>ID</t>
  </si>
  <si>
    <t>WA</t>
  </si>
  <si>
    <t>SO</t>
  </si>
  <si>
    <t>CA</t>
  </si>
  <si>
    <t>OR</t>
  </si>
  <si>
    <t>WYP</t>
  </si>
  <si>
    <t>Transmission Plant</t>
  </si>
  <si>
    <t>Total Company Distribution Amounts</t>
  </si>
  <si>
    <t>108TP</t>
  </si>
  <si>
    <t>PAGE</t>
  </si>
  <si>
    <t>Description of Adjustment:</t>
  </si>
  <si>
    <t>Distribution</t>
  </si>
  <si>
    <t>General</t>
  </si>
  <si>
    <t>Archie Creek Fire Damage Repair</t>
  </si>
  <si>
    <t>Two Four Two Fire Damage Repair</t>
  </si>
  <si>
    <t>Slater Fire (Happy Camp) Fire Damage</t>
  </si>
  <si>
    <t>Beachie Crk Fire Damage Restoration</t>
  </si>
  <si>
    <t>Almeda Fire Damage Repair</t>
  </si>
  <si>
    <t>Beachie Creek Fire Damage Repair</t>
  </si>
  <si>
    <t>S. Obenchain Fire Damage Repair</t>
  </si>
  <si>
    <t>Echo Mountain Fire Damage Repair</t>
  </si>
  <si>
    <t>Situs</t>
  </si>
  <si>
    <t>PacifiCorp</t>
  </si>
  <si>
    <t>Base Period Capital Project Balances</t>
  </si>
  <si>
    <t>WASHINGTON</t>
  </si>
  <si>
    <t>Capital Placed In-Service - EOP June 2022</t>
  </si>
  <si>
    <t xml:space="preserve">EOP Jun-22 </t>
  </si>
  <si>
    <t>OR/CA</t>
  </si>
  <si>
    <t>Washington 2023 General Rate Case</t>
  </si>
  <si>
    <t>Transmission ADIT - SG</t>
  </si>
  <si>
    <t>Labor Day Wildfire Restoration Capital Removal</t>
  </si>
  <si>
    <t xml:space="preserve">This adjustment removes the Labor Day Wildfire Restoration capital projects from the Test Period. Correspondingly, these projects are also excluded from the depreciation normalizing calculations in Adjustment 6.1 for Rate Year 1, and Adjustment 14.2 for Rate Year 2.
</t>
  </si>
  <si>
    <t>8.8.1</t>
  </si>
  <si>
    <t>Ref 8.8</t>
  </si>
  <si>
    <t>Page 8.8.1</t>
  </si>
  <si>
    <t>Accumulated Depreciation Reserve</t>
  </si>
  <si>
    <t>RES</t>
  </si>
  <si>
    <r>
      <t>Distribution Plant</t>
    </r>
    <r>
      <rPr>
        <vertAlign val="superscript"/>
        <sz val="10"/>
        <rFont val="Arial"/>
        <family val="2"/>
      </rPr>
      <t>1</t>
    </r>
  </si>
  <si>
    <r>
      <rPr>
        <vertAlign val="superscript"/>
        <sz val="10"/>
        <rFont val="Arial"/>
        <family val="2"/>
      </rPr>
      <t>1</t>
    </r>
    <r>
      <rPr>
        <sz val="10"/>
        <rFont val="Arial"/>
        <family val="2"/>
      </rPr>
      <t>Distribution Plant above is allocated to CA &amp; OR, hence no Washington allocated amount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</si>
</sst>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0.000%"/>
  </numFmts>
  <fonts count="10" x14ac:knownFonts="1">
    <font>
      <sz val="11"/>
      <color theme="1"/>
      <name val="Calibri"/>
      <family val="2"/>
      <scheme val="minor"/>
    </font>
    <font>
      <sz val="11"/>
      <color theme="1"/>
      <name val="Calibri"/>
      <family val="2"/>
      <scheme val="minor"/>
    </font>
    <font>
      <b/>
      <sz val="10"/>
      <name val="Arial"/>
      <family val="2"/>
    </font>
    <font>
      <sz val="10"/>
      <name val="Arial"/>
      <family val="2"/>
    </font>
    <font>
      <b/>
      <sz val="10"/>
      <color theme="1"/>
      <name val="Arial"/>
      <family val="2"/>
    </font>
    <font>
      <sz val="10"/>
      <color theme="1"/>
      <name val="Arial"/>
      <family val="2"/>
    </font>
    <font>
      <sz val="10"/>
      <color rgb="FFFF0000"/>
      <name val="Arial"/>
      <family val="2"/>
    </font>
    <font>
      <u/>
      <sz val="10"/>
      <name val="Arial"/>
      <family val="2"/>
    </font>
    <font>
      <b/>
      <sz val="10"/>
      <color rgb="FFFF0000"/>
      <name val="Arial"/>
      <family val="2"/>
    </font>
    <font>
      <vertAlign val="superscript"/>
      <sz val="10"/>
      <name val="Arial"/>
      <family val="2"/>
    </font>
  </fonts>
  <fills count="3">
    <fill>
      <patternFill patternType="none"/>
    </fill>
    <fill>
      <patternFill patternType="gray125"/>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auto="1"/>
      </bottom>
      <diagonal/>
    </border>
    <border>
      <left/>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99">
    <xf numFmtId="0" fontId="0" fillId="0" borderId="0" xfId="0"/>
    <xf numFmtId="0" fontId="2" fillId="0" borderId="0" xfId="0" applyFont="1" applyFill="1" applyBorder="1" applyAlignment="1">
      <alignment horizontal="left"/>
    </xf>
    <xf numFmtId="0" fontId="3" fillId="0" borderId="0" xfId="0" applyFont="1"/>
    <xf numFmtId="0" fontId="3" fillId="0" borderId="0" xfId="0" applyFont="1" applyBorder="1"/>
    <xf numFmtId="0" fontId="4" fillId="0" borderId="0" xfId="0" applyFont="1"/>
    <xf numFmtId="0" fontId="5" fillId="0" borderId="0" xfId="0" applyFont="1"/>
    <xf numFmtId="0" fontId="5" fillId="0" borderId="0" xfId="0" applyFont="1" applyAlignment="1">
      <alignment horizontal="right"/>
    </xf>
    <xf numFmtId="0" fontId="8" fillId="0" borderId="0" xfId="0" applyFont="1"/>
    <xf numFmtId="0" fontId="3" fillId="0" borderId="0" xfId="0" applyFont="1" applyAlignment="1">
      <alignment horizontal="center"/>
    </xf>
    <xf numFmtId="0" fontId="3" fillId="0" borderId="0" xfId="0" applyNumberFormat="1" applyFont="1" applyAlignment="1">
      <alignment horizontal="center"/>
    </xf>
    <xf numFmtId="0" fontId="7" fillId="0" borderId="0" xfId="0" applyFont="1" applyAlignment="1">
      <alignment horizontal="center"/>
    </xf>
    <xf numFmtId="0" fontId="7" fillId="0" borderId="0" xfId="0" applyNumberFormat="1" applyFont="1" applyAlignment="1">
      <alignment horizontal="center"/>
    </xf>
    <xf numFmtId="0" fontId="6" fillId="0" borderId="0" xfId="0" applyFont="1"/>
    <xf numFmtId="0" fontId="2" fillId="0" borderId="0" xfId="0" applyFont="1" applyBorder="1" applyAlignment="1">
      <alignment horizontal="left"/>
    </xf>
    <xf numFmtId="0" fontId="3" fillId="0" borderId="0" xfId="0" applyFont="1" applyBorder="1" applyAlignment="1">
      <alignment horizontal="center"/>
    </xf>
    <xf numFmtId="164" fontId="3" fillId="0" borderId="0" xfId="0" applyNumberFormat="1" applyFont="1" applyBorder="1" applyAlignment="1">
      <alignment horizontal="center"/>
    </xf>
    <xf numFmtId="0" fontId="3" fillId="0" borderId="0" xfId="0" applyNumberFormat="1" applyFont="1" applyBorder="1" applyAlignment="1">
      <alignment horizontal="center"/>
    </xf>
    <xf numFmtId="0" fontId="3" fillId="0" borderId="0" xfId="0" applyFont="1" applyFill="1" applyBorder="1" applyAlignment="1">
      <alignment horizontal="center"/>
    </xf>
    <xf numFmtId="164" fontId="3" fillId="0" borderId="0" xfId="0" applyNumberFormat="1" applyFont="1" applyFill="1" applyBorder="1" applyAlignment="1">
      <alignment horizontal="center"/>
    </xf>
    <xf numFmtId="165" fontId="3" fillId="0" borderId="0" xfId="0" applyNumberFormat="1" applyFont="1" applyFill="1" applyBorder="1" applyAlignment="1">
      <alignment horizontal="center"/>
    </xf>
    <xf numFmtId="41" fontId="3" fillId="0" borderId="0" xfId="0" applyNumberFormat="1" applyFont="1" applyFill="1" applyBorder="1" applyAlignment="1">
      <alignment horizontal="center"/>
    </xf>
    <xf numFmtId="0" fontId="3" fillId="0" borderId="0" xfId="0" applyNumberFormat="1" applyFont="1" applyFill="1" applyBorder="1" applyAlignment="1">
      <alignment horizontal="center"/>
    </xf>
    <xf numFmtId="0" fontId="3" fillId="0" borderId="0" xfId="0" applyFont="1" applyFill="1" applyBorder="1" applyAlignment="1">
      <alignment horizontal="left"/>
    </xf>
    <xf numFmtId="0" fontId="5" fillId="0" borderId="0" xfId="0" applyFont="1" applyFill="1"/>
    <xf numFmtId="0" fontId="3" fillId="0" borderId="0" xfId="0" applyFont="1" applyFill="1" applyBorder="1" applyAlignment="1">
      <alignment horizontal="center"/>
    </xf>
    <xf numFmtId="0" fontId="3" fillId="0" borderId="0" xfId="0" applyFont="1" applyBorder="1" applyAlignment="1">
      <alignment horizontal="center"/>
    </xf>
    <xf numFmtId="41" fontId="3" fillId="0" borderId="0" xfId="0" applyNumberFormat="1" applyFont="1" applyFill="1" applyBorder="1" applyAlignment="1">
      <alignment horizontal="center"/>
    </xf>
    <xf numFmtId="0" fontId="5" fillId="0" borderId="0" xfId="0" applyFont="1" applyFill="1" applyBorder="1"/>
    <xf numFmtId="0" fontId="3" fillId="0" borderId="0" xfId="0" applyFont="1" applyFill="1" applyBorder="1" applyAlignment="1">
      <alignment horizontal="center"/>
    </xf>
    <xf numFmtId="0" fontId="3" fillId="0" borderId="0" xfId="0" applyFont="1" applyFill="1" applyAlignment="1">
      <alignment horizontal="center"/>
    </xf>
    <xf numFmtId="0" fontId="2" fillId="0" borderId="0" xfId="0" applyFont="1" applyBorder="1"/>
    <xf numFmtId="0" fontId="5" fillId="0" borderId="10" xfId="0" applyFont="1" applyBorder="1"/>
    <xf numFmtId="0" fontId="5" fillId="0" borderId="13" xfId="0" applyFont="1" applyBorder="1"/>
    <xf numFmtId="0" fontId="5" fillId="0" borderId="0" xfId="0" applyFont="1" applyBorder="1"/>
    <xf numFmtId="0" fontId="5" fillId="0" borderId="15" xfId="0" applyFont="1" applyBorder="1"/>
    <xf numFmtId="0" fontId="5" fillId="0" borderId="0" xfId="0" applyFont="1" applyAlignment="1">
      <alignment horizontal="center"/>
    </xf>
    <xf numFmtId="164" fontId="5" fillId="0" borderId="0" xfId="0" applyNumberFormat="1" applyFont="1"/>
    <xf numFmtId="164" fontId="5" fillId="0" borderId="0" xfId="0" applyNumberFormat="1" applyFont="1"/>
    <xf numFmtId="0" fontId="5" fillId="0" borderId="0" xfId="0" applyFont="1"/>
    <xf numFmtId="0" fontId="4" fillId="0" borderId="0" xfId="0" applyFont="1"/>
    <xf numFmtId="0" fontId="5" fillId="0" borderId="0" xfId="0" applyFont="1" applyAlignment="1">
      <alignment horizontal="center"/>
    </xf>
    <xf numFmtId="0" fontId="5" fillId="0" borderId="0" xfId="0" applyFont="1" applyAlignment="1">
      <alignment horizontal="right"/>
    </xf>
    <xf numFmtId="41" fontId="5" fillId="0" borderId="0" xfId="0" applyNumberFormat="1" applyFont="1"/>
    <xf numFmtId="0" fontId="4" fillId="0" borderId="0" xfId="0" applyFont="1" applyAlignment="1">
      <alignment horizontal="center"/>
    </xf>
    <xf numFmtId="164" fontId="4" fillId="0" borderId="0" xfId="0" applyNumberFormat="1" applyFont="1"/>
    <xf numFmtId="164" fontId="4" fillId="0" borderId="0" xfId="0" applyNumberFormat="1" applyFont="1" applyBorder="1"/>
    <xf numFmtId="0" fontId="5" fillId="0" borderId="0" xfId="0" applyFont="1" applyAlignment="1">
      <alignment horizontal="centerContinuous"/>
    </xf>
    <xf numFmtId="0" fontId="5" fillId="0" borderId="0" xfId="0" applyFont="1" applyBorder="1"/>
    <xf numFmtId="0" fontId="4" fillId="0" borderId="0" xfId="0" applyFont="1" applyBorder="1"/>
    <xf numFmtId="0" fontId="5" fillId="0" borderId="0" xfId="0" applyFont="1" applyBorder="1" applyAlignment="1">
      <alignment horizontal="center"/>
    </xf>
    <xf numFmtId="164" fontId="5" fillId="0" borderId="0" xfId="0" applyNumberFormat="1" applyFont="1" applyBorder="1"/>
    <xf numFmtId="0" fontId="5" fillId="0" borderId="7" xfId="0" applyFont="1" applyFill="1" applyBorder="1"/>
    <xf numFmtId="0" fontId="5" fillId="0" borderId="0" xfId="0" applyFont="1" applyFill="1" applyBorder="1" applyAlignment="1">
      <alignment horizontal="center"/>
    </xf>
    <xf numFmtId="0" fontId="5" fillId="0" borderId="7" xfId="0" applyFont="1" applyBorder="1"/>
    <xf numFmtId="0" fontId="5" fillId="0" borderId="19" xfId="0" applyFont="1" applyBorder="1"/>
    <xf numFmtId="0" fontId="5" fillId="0" borderId="17" xfId="0" applyFont="1" applyBorder="1" applyAlignment="1">
      <alignment horizontal="center"/>
    </xf>
    <xf numFmtId="0" fontId="5" fillId="0" borderId="17" xfId="0" applyFont="1" applyBorder="1"/>
    <xf numFmtId="164" fontId="5" fillId="0" borderId="9" xfId="0" applyNumberFormat="1" applyFont="1" applyBorder="1"/>
    <xf numFmtId="164" fontId="5" fillId="0" borderId="5" xfId="0" applyNumberFormat="1" applyFont="1" applyBorder="1"/>
    <xf numFmtId="0" fontId="5" fillId="0" borderId="6" xfId="0" applyFont="1" applyFill="1" applyBorder="1" applyAlignment="1">
      <alignment horizontal="center"/>
    </xf>
    <xf numFmtId="0" fontId="5" fillId="0" borderId="6" xfId="0" applyFont="1" applyBorder="1" applyAlignment="1">
      <alignment horizontal="center"/>
    </xf>
    <xf numFmtId="0" fontId="5" fillId="0" borderId="20" xfId="0" applyFont="1" applyBorder="1" applyAlignment="1">
      <alignment horizontal="center"/>
    </xf>
    <xf numFmtId="0" fontId="5" fillId="0" borderId="0" xfId="0" applyFont="1" applyAlignment="1">
      <alignment wrapText="1"/>
    </xf>
    <xf numFmtId="164" fontId="4" fillId="0" borderId="5" xfId="0" applyNumberFormat="1" applyFont="1" applyBorder="1"/>
    <xf numFmtId="0" fontId="4" fillId="0" borderId="3" xfId="0" applyFont="1" applyFill="1" applyBorder="1" applyAlignment="1">
      <alignment horizontal="center"/>
    </xf>
    <xf numFmtId="0" fontId="4" fillId="0" borderId="2"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wrapText="1"/>
    </xf>
    <xf numFmtId="41" fontId="3" fillId="0" borderId="18" xfId="0" applyNumberFormat="1" applyFont="1" applyFill="1" applyBorder="1" applyAlignment="1">
      <alignment horizontal="center"/>
    </xf>
    <xf numFmtId="0" fontId="4" fillId="0" borderId="0" xfId="0" applyFont="1" applyAlignment="1">
      <alignment horizontal="right"/>
    </xf>
    <xf numFmtId="0" fontId="4" fillId="0" borderId="0" xfId="0" applyFont="1" applyFill="1" applyBorder="1" applyAlignment="1">
      <alignment horizontal="center"/>
    </xf>
    <xf numFmtId="0" fontId="4" fillId="0" borderId="0" xfId="0" applyFont="1" applyBorder="1" applyAlignment="1">
      <alignment horizontal="center"/>
    </xf>
    <xf numFmtId="0" fontId="4" fillId="0" borderId="0" xfId="0" applyFont="1" applyBorder="1" applyAlignment="1">
      <alignment horizontal="center" wrapText="1"/>
    </xf>
    <xf numFmtId="164" fontId="5" fillId="0" borderId="0" xfId="1" applyNumberFormat="1" applyFont="1" applyBorder="1"/>
    <xf numFmtId="0" fontId="4" fillId="0" borderId="0" xfId="0" applyFont="1" applyBorder="1" applyAlignment="1">
      <alignment horizontal="right"/>
    </xf>
    <xf numFmtId="0" fontId="5" fillId="0" borderId="0" xfId="0" applyFont="1" applyFill="1" applyAlignment="1">
      <alignment horizontal="center"/>
    </xf>
    <xf numFmtId="37" fontId="5" fillId="0" borderId="0" xfId="0" applyNumberFormat="1" applyFont="1" applyFill="1"/>
    <xf numFmtId="37" fontId="5" fillId="0" borderId="0" xfId="0" applyNumberFormat="1" applyFont="1" applyFill="1" applyBorder="1"/>
    <xf numFmtId="0" fontId="3" fillId="0" borderId="0" xfId="0" applyFont="1" applyFill="1" applyAlignment="1">
      <alignment horizontal="center"/>
    </xf>
    <xf numFmtId="0" fontId="3" fillId="0" borderId="0" xfId="0" applyFont="1" applyFill="1" applyAlignment="1">
      <alignment horizontal="centerContinuous"/>
    </xf>
    <xf numFmtId="164" fontId="3" fillId="0" borderId="0" xfId="0" applyNumberFormat="1" applyFont="1" applyFill="1"/>
    <xf numFmtId="0" fontId="3" fillId="0" borderId="0" xfId="0" applyFont="1" applyFill="1"/>
    <xf numFmtId="165" fontId="3" fillId="2" borderId="0" xfId="0" applyNumberFormat="1" applyFont="1" applyFill="1" applyBorder="1" applyAlignment="1">
      <alignment horizontal="center"/>
    </xf>
    <xf numFmtId="164" fontId="3" fillId="0" borderId="0" xfId="0" applyNumberFormat="1" applyFont="1"/>
    <xf numFmtId="165" fontId="3" fillId="2" borderId="0" xfId="0" applyNumberFormat="1" applyFont="1" applyFill="1" applyAlignment="1">
      <alignment horizontal="center"/>
    </xf>
    <xf numFmtId="165" fontId="3" fillId="0" borderId="0" xfId="0" applyNumberFormat="1" applyFont="1" applyFill="1" applyBorder="1" applyAlignment="1">
      <alignment horizontal="center"/>
    </xf>
    <xf numFmtId="164" fontId="3" fillId="0" borderId="2" xfId="0" applyNumberFormat="1" applyFont="1" applyBorder="1"/>
    <xf numFmtId="0" fontId="3" fillId="0" borderId="0" xfId="0" applyFont="1" applyFill="1" applyBorder="1" applyAlignment="1">
      <alignment horizontal="center"/>
    </xf>
    <xf numFmtId="0" fontId="5" fillId="0" borderId="0" xfId="0" applyFont="1" applyAlignment="1">
      <alignment vertical="center"/>
    </xf>
    <xf numFmtId="164" fontId="5" fillId="0" borderId="0" xfId="1" applyNumberFormat="1" applyFont="1"/>
    <xf numFmtId="0" fontId="5" fillId="0" borderId="0" xfId="0" applyFont="1" applyAlignment="1">
      <alignment vertical="center" wrapText="1"/>
    </xf>
    <xf numFmtId="0" fontId="5" fillId="0" borderId="0" xfId="0" applyFont="1" applyBorder="1" applyAlignment="1">
      <alignment vertical="center"/>
    </xf>
    <xf numFmtId="0" fontId="5" fillId="0" borderId="11" xfId="0" applyFont="1" applyBorder="1" applyAlignment="1">
      <alignment horizontal="left" vertical="top" wrapText="1"/>
    </xf>
    <xf numFmtId="0" fontId="5" fillId="0" borderId="11" xfId="0" applyFont="1" applyBorder="1" applyAlignment="1">
      <alignment horizontal="left" vertical="top"/>
    </xf>
    <xf numFmtId="0" fontId="5" fillId="0" borderId="12" xfId="0" applyFont="1" applyBorder="1" applyAlignment="1">
      <alignment horizontal="left" vertical="top"/>
    </xf>
    <xf numFmtId="0" fontId="5" fillId="0" borderId="0" xfId="0" applyFont="1" applyBorder="1" applyAlignment="1">
      <alignment horizontal="left" vertical="top"/>
    </xf>
    <xf numFmtId="0" fontId="5" fillId="0" borderId="14" xfId="0" applyFont="1" applyBorder="1" applyAlignment="1">
      <alignment horizontal="left" vertical="top"/>
    </xf>
    <xf numFmtId="0" fontId="5" fillId="0" borderId="8" xfId="0" applyFont="1" applyBorder="1" applyAlignment="1">
      <alignment horizontal="left" vertical="top"/>
    </xf>
    <xf numFmtId="0" fontId="5" fillId="0" borderId="16" xfId="0" applyFont="1" applyBorder="1" applyAlignment="1">
      <alignment horizontal="left" vertical="top"/>
    </xf>
  </cellXfs>
  <cellStyles count="2">
    <cellStyle name="Comma" xfId="1" builtinId="3"/>
    <cellStyle name="Normal" xfId="0" builtinId="0"/>
  </cellStyles>
  <dxfs count="4">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colors>
    <mruColors>
      <color rgb="FFCCFF33"/>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11</xdr:col>
      <xdr:colOff>582083</xdr:colOff>
      <xdr:row>2</xdr:row>
      <xdr:rowOff>0</xdr:rowOff>
    </xdr:from>
    <xdr:to>
      <xdr:col>15</xdr:col>
      <xdr:colOff>190499</xdr:colOff>
      <xdr:row>6</xdr:row>
      <xdr:rowOff>31750</xdr:rowOff>
    </xdr:to>
    <xdr:sp macro="" textlink="">
      <xdr:nvSpPr>
        <xdr:cNvPr id="2" name="TextBox 1">
          <a:extLst>
            <a:ext uri="{FF2B5EF4-FFF2-40B4-BE49-F238E27FC236}">
              <a16:creationId xmlns:a16="http://schemas.microsoft.com/office/drawing/2014/main" id="{02C44F25-A421-4A01-B80C-38C2FDFC9B1F}"/>
            </a:ext>
          </a:extLst>
        </xdr:cNvPr>
        <xdr:cNvSpPr txBox="1"/>
      </xdr:nvSpPr>
      <xdr:spPr>
        <a:xfrm>
          <a:off x="9154583" y="148167"/>
          <a:ext cx="2423583" cy="6244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For the JAM Model we</a:t>
          </a:r>
          <a:r>
            <a:rPr lang="en-US" sz="1100" baseline="0"/>
            <a:t> need to include the distribution amounts below for OR and CA.</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2:W61"/>
  <sheetViews>
    <sheetView view="pageBreakPreview" zoomScale="85" zoomScaleNormal="100" zoomScaleSheetLayoutView="85" workbookViewId="0">
      <selection activeCell="Q16" sqref="Q16"/>
    </sheetView>
  </sheetViews>
  <sheetFormatPr defaultColWidth="9.140625" defaultRowHeight="12" customHeight="1" x14ac:dyDescent="0.2"/>
  <cols>
    <col min="1" max="1" width="2.5703125" style="5" customWidth="1"/>
    <col min="2" max="2" width="3.28515625" style="5" customWidth="1"/>
    <col min="3" max="3" width="32.85546875" style="5" customWidth="1"/>
    <col min="4" max="4" width="9.85546875" style="5" bestFit="1" customWidth="1"/>
    <col min="5" max="5" width="5.140625" style="5" bestFit="1" customWidth="1"/>
    <col min="6" max="6" width="13.42578125" style="5" bestFit="1" customWidth="1"/>
    <col min="7" max="7" width="8.42578125" style="5" bestFit="1" customWidth="1"/>
    <col min="8" max="8" width="10.42578125" style="5" customWidth="1"/>
    <col min="9" max="9" width="13.7109375" style="5" bestFit="1" customWidth="1"/>
    <col min="10" max="10" width="5.7109375" style="5" bestFit="1" customWidth="1"/>
    <col min="11" max="11" width="12.28515625" style="5" bestFit="1" customWidth="1"/>
    <col min="12" max="12" width="11.42578125" style="5" bestFit="1" customWidth="1"/>
    <col min="13" max="13" width="10.5703125" style="5" bestFit="1" customWidth="1"/>
    <col min="14" max="14" width="9.140625" style="5"/>
    <col min="15" max="15" width="11" style="5" bestFit="1" customWidth="1"/>
    <col min="16" max="16" width="11.5703125" style="5" bestFit="1" customWidth="1"/>
    <col min="17" max="18" width="9.140625" style="5"/>
    <col min="19" max="19" width="15.5703125" style="5" bestFit="1" customWidth="1"/>
    <col min="20" max="20" width="9.140625" style="5"/>
    <col min="21" max="22" width="12.85546875" style="5" bestFit="1" customWidth="1"/>
    <col min="23" max="16384" width="9.140625" style="5"/>
  </cols>
  <sheetData>
    <row r="2" spans="2:23" ht="12" customHeight="1" x14ac:dyDescent="0.2">
      <c r="B2" s="4" t="s">
        <v>41</v>
      </c>
      <c r="I2" s="6" t="s">
        <v>28</v>
      </c>
      <c r="J2" s="35">
        <v>8.8000000000000007</v>
      </c>
    </row>
    <row r="3" spans="2:23" ht="12" customHeight="1" x14ac:dyDescent="0.2">
      <c r="B3" s="4" t="s">
        <v>47</v>
      </c>
    </row>
    <row r="4" spans="2:23" ht="12" customHeight="1" x14ac:dyDescent="0.2">
      <c r="B4" s="4" t="s">
        <v>49</v>
      </c>
    </row>
    <row r="5" spans="2:23" ht="12" customHeight="1" x14ac:dyDescent="0.2">
      <c r="B5" s="7"/>
    </row>
    <row r="7" spans="2:23" ht="12" customHeight="1" x14ac:dyDescent="0.2">
      <c r="B7" s="2"/>
      <c r="C7" s="2"/>
      <c r="D7" s="8"/>
      <c r="E7" s="8"/>
      <c r="F7" s="8" t="s">
        <v>3</v>
      </c>
      <c r="G7" s="8"/>
      <c r="H7" s="8"/>
      <c r="I7" s="8" t="s">
        <v>43</v>
      </c>
      <c r="J7" s="9"/>
      <c r="P7" s="78"/>
      <c r="Q7" s="78"/>
      <c r="R7" s="78"/>
    </row>
    <row r="8" spans="2:23" ht="12" customHeight="1" x14ac:dyDescent="0.2">
      <c r="B8" s="2"/>
      <c r="C8" s="2"/>
      <c r="D8" s="10" t="s">
        <v>4</v>
      </c>
      <c r="E8" s="10" t="s">
        <v>5</v>
      </c>
      <c r="F8" s="10" t="s">
        <v>6</v>
      </c>
      <c r="G8" s="10" t="s">
        <v>7</v>
      </c>
      <c r="H8" s="10" t="s">
        <v>8</v>
      </c>
      <c r="I8" s="10" t="s">
        <v>9</v>
      </c>
      <c r="J8" s="11" t="s">
        <v>10</v>
      </c>
      <c r="L8" s="46"/>
      <c r="M8" s="79" t="s">
        <v>26</v>
      </c>
      <c r="N8" s="79"/>
      <c r="O8" s="79"/>
      <c r="P8" s="79"/>
      <c r="Q8" s="79"/>
      <c r="R8" s="79"/>
    </row>
    <row r="9" spans="2:23" ht="12" customHeight="1" x14ac:dyDescent="0.2">
      <c r="B9" s="13" t="s">
        <v>11</v>
      </c>
      <c r="C9" s="3"/>
      <c r="D9" s="14"/>
      <c r="E9" s="14"/>
      <c r="F9" s="14"/>
      <c r="G9" s="14"/>
      <c r="H9" s="14"/>
      <c r="I9" s="15"/>
      <c r="J9" s="16"/>
      <c r="L9" s="80"/>
      <c r="M9" s="18">
        <f>SUMIF('8.8.1'!D8:D23,M10,'8.8.1'!E8:E23)</f>
        <v>24856.449999999983</v>
      </c>
      <c r="N9" s="18">
        <v>0</v>
      </c>
      <c r="O9" s="18">
        <f>SUMIF('8.8.1'!D8:D23,O10,'8.8.1'!E8:E23)</f>
        <v>980679.42999999842</v>
      </c>
      <c r="P9" s="18">
        <v>0</v>
      </c>
      <c r="Q9" s="18">
        <v>0</v>
      </c>
      <c r="R9" s="18">
        <v>0</v>
      </c>
    </row>
    <row r="10" spans="2:23" ht="12" customHeight="1" x14ac:dyDescent="0.2">
      <c r="B10" s="22" t="s">
        <v>25</v>
      </c>
      <c r="C10" s="23"/>
      <c r="D10" s="24">
        <v>355</v>
      </c>
      <c r="E10" s="17" t="s">
        <v>55</v>
      </c>
      <c r="F10" s="18">
        <f>-SUMIF('8.8.1'!D8:D23,G10,'8.8.1'!E8:E23)</f>
        <v>-223791187.63</v>
      </c>
      <c r="G10" s="17" t="s">
        <v>0</v>
      </c>
      <c r="H10" s="19">
        <v>7.9787774498314715E-2</v>
      </c>
      <c r="I10" s="20">
        <f t="shared" ref="I10" si="0">F10*H10</f>
        <v>-17855800.813332476</v>
      </c>
      <c r="J10" s="21"/>
      <c r="K10" s="18"/>
      <c r="L10" s="81"/>
      <c r="M10" s="78" t="s">
        <v>22</v>
      </c>
      <c r="N10" s="78" t="s">
        <v>19</v>
      </c>
      <c r="O10" s="78" t="s">
        <v>23</v>
      </c>
      <c r="P10" s="78" t="s">
        <v>18</v>
      </c>
      <c r="Q10" s="78" t="s">
        <v>20</v>
      </c>
      <c r="R10" s="78" t="s">
        <v>24</v>
      </c>
      <c r="U10" s="36"/>
    </row>
    <row r="11" spans="2:23" ht="12" customHeight="1" x14ac:dyDescent="0.2">
      <c r="B11" s="22" t="s">
        <v>56</v>
      </c>
      <c r="C11" s="23"/>
      <c r="D11" s="24">
        <v>360</v>
      </c>
      <c r="E11" s="17" t="s">
        <v>55</v>
      </c>
      <c r="F11" s="18">
        <f>-SUM(M11:R11)</f>
        <v>-8736.7059041304965</v>
      </c>
      <c r="G11" s="17" t="s">
        <v>20</v>
      </c>
      <c r="H11" s="19" t="s">
        <v>40</v>
      </c>
      <c r="I11" s="20">
        <f>-Q11</f>
        <v>0</v>
      </c>
      <c r="J11" s="21"/>
      <c r="K11" s="18"/>
      <c r="L11" s="82">
        <v>8.6886068194110683E-3</v>
      </c>
      <c r="M11" s="83">
        <f t="shared" ref="M11:M22" si="1">$M$9*L11</f>
        <v>215.96792097635009</v>
      </c>
      <c r="N11" s="83">
        <v>0</v>
      </c>
      <c r="O11" s="83">
        <f t="shared" ref="O11:O22" si="2">$O$9*L11</f>
        <v>8520.7379831541457</v>
      </c>
      <c r="P11" s="83">
        <f t="shared" ref="P11:P22" si="3">$P$9*L11</f>
        <v>0</v>
      </c>
      <c r="Q11" s="83">
        <v>0</v>
      </c>
      <c r="R11" s="83">
        <v>0</v>
      </c>
      <c r="U11" s="36"/>
    </row>
    <row r="12" spans="2:23" ht="12" customHeight="1" x14ac:dyDescent="0.2">
      <c r="B12" s="22" t="s">
        <v>56</v>
      </c>
      <c r="C12" s="23"/>
      <c r="D12" s="24">
        <v>361</v>
      </c>
      <c r="E12" s="17" t="s">
        <v>55</v>
      </c>
      <c r="F12" s="18">
        <f t="shared" ref="F12:F22" si="4">SUM(M12:R12)*-1</f>
        <v>-16561.300197003715</v>
      </c>
      <c r="G12" s="17" t="s">
        <v>20</v>
      </c>
      <c r="H12" s="19" t="s">
        <v>40</v>
      </c>
      <c r="I12" s="20">
        <f t="shared" ref="I12:I22" si="5">-Q12</f>
        <v>0</v>
      </c>
      <c r="J12" s="21"/>
      <c r="K12" s="18"/>
      <c r="L12" s="82">
        <v>1.6470123569338711E-2</v>
      </c>
      <c r="M12" s="83">
        <f t="shared" si="1"/>
        <v>409.38880299508889</v>
      </c>
      <c r="N12" s="83">
        <v>0</v>
      </c>
      <c r="O12" s="83">
        <f t="shared" si="2"/>
        <v>16151.911394008626</v>
      </c>
      <c r="P12" s="83">
        <f t="shared" si="3"/>
        <v>0</v>
      </c>
      <c r="Q12" s="83">
        <v>0</v>
      </c>
      <c r="R12" s="83">
        <v>0</v>
      </c>
      <c r="U12" s="36"/>
    </row>
    <row r="13" spans="2:23" ht="12" customHeight="1" x14ac:dyDescent="0.2">
      <c r="B13" s="22" t="s">
        <v>56</v>
      </c>
      <c r="C13" s="23"/>
      <c r="D13" s="24">
        <v>362</v>
      </c>
      <c r="E13" s="17" t="s">
        <v>55</v>
      </c>
      <c r="F13" s="18">
        <f>SUM(M13:R13)*-1</f>
        <v>-137415.51695540315</v>
      </c>
      <c r="G13" s="17" t="s">
        <v>20</v>
      </c>
      <c r="H13" s="19" t="s">
        <v>40</v>
      </c>
      <c r="I13" s="20">
        <f t="shared" si="5"/>
        <v>0</v>
      </c>
      <c r="J13" s="21"/>
      <c r="K13" s="18"/>
      <c r="L13" s="84">
        <v>0.13665898919032443</v>
      </c>
      <c r="M13" s="83">
        <f t="shared" si="1"/>
        <v>3396.8573318598374</v>
      </c>
      <c r="N13" s="83">
        <v>0</v>
      </c>
      <c r="O13" s="83">
        <f t="shared" si="2"/>
        <v>134018.6596235433</v>
      </c>
      <c r="P13" s="83">
        <f t="shared" si="3"/>
        <v>0</v>
      </c>
      <c r="Q13" s="83">
        <v>0</v>
      </c>
      <c r="R13" s="83">
        <v>0</v>
      </c>
      <c r="U13" s="36"/>
    </row>
    <row r="14" spans="2:23" ht="12" customHeight="1" x14ac:dyDescent="0.2">
      <c r="B14" s="22" t="s">
        <v>56</v>
      </c>
      <c r="C14" s="23"/>
      <c r="D14" s="24">
        <v>364</v>
      </c>
      <c r="E14" s="17" t="s">
        <v>55</v>
      </c>
      <c r="F14" s="18">
        <f t="shared" si="4"/>
        <v>-179586.96965917325</v>
      </c>
      <c r="G14" s="17" t="s">
        <v>20</v>
      </c>
      <c r="H14" s="19" t="s">
        <v>40</v>
      </c>
      <c r="I14" s="20">
        <f t="shared" si="5"/>
        <v>0</v>
      </c>
      <c r="J14" s="21"/>
      <c r="K14" s="18"/>
      <c r="L14" s="84">
        <v>0.17859827106236481</v>
      </c>
      <c r="M14" s="83">
        <f t="shared" si="1"/>
        <v>4439.3189947481151</v>
      </c>
      <c r="N14" s="83">
        <v>0</v>
      </c>
      <c r="O14" s="83">
        <f t="shared" si="2"/>
        <v>175147.65066442513</v>
      </c>
      <c r="P14" s="83">
        <f t="shared" si="3"/>
        <v>0</v>
      </c>
      <c r="Q14" s="83">
        <v>0</v>
      </c>
      <c r="R14" s="83">
        <v>0</v>
      </c>
      <c r="U14" s="36"/>
      <c r="V14" s="42"/>
      <c r="W14" s="36"/>
    </row>
    <row r="15" spans="2:23" ht="12" customHeight="1" x14ac:dyDescent="0.2">
      <c r="B15" s="22" t="s">
        <v>56</v>
      </c>
      <c r="C15" s="23"/>
      <c r="D15" s="24">
        <v>365</v>
      </c>
      <c r="E15" s="17" t="s">
        <v>55</v>
      </c>
      <c r="F15" s="18">
        <f t="shared" si="4"/>
        <v>-113007.74636798666</v>
      </c>
      <c r="G15" s="17" t="s">
        <v>20</v>
      </c>
      <c r="H15" s="19" t="s">
        <v>40</v>
      </c>
      <c r="I15" s="20">
        <f t="shared" si="5"/>
        <v>0</v>
      </c>
      <c r="J15" s="21"/>
      <c r="K15" s="18"/>
      <c r="L15" s="82">
        <v>0.1123855932102461</v>
      </c>
      <c r="M15" s="83">
        <f t="shared" si="1"/>
        <v>2793.50687835082</v>
      </c>
      <c r="N15" s="83">
        <v>0</v>
      </c>
      <c r="O15" s="83">
        <f t="shared" si="2"/>
        <v>110214.23948963585</v>
      </c>
      <c r="P15" s="83">
        <f t="shared" si="3"/>
        <v>0</v>
      </c>
      <c r="Q15" s="83">
        <v>0</v>
      </c>
      <c r="R15" s="83">
        <v>0</v>
      </c>
      <c r="U15" s="36"/>
    </row>
    <row r="16" spans="2:23" ht="12" customHeight="1" x14ac:dyDescent="0.2">
      <c r="B16" s="22" t="s">
        <v>56</v>
      </c>
      <c r="C16" s="23"/>
      <c r="D16" s="24">
        <v>366</v>
      </c>
      <c r="E16" s="17" t="s">
        <v>55</v>
      </c>
      <c r="F16" s="18">
        <f t="shared" si="4"/>
        <v>-56066.792519345734</v>
      </c>
      <c r="G16" s="17" t="s">
        <v>20</v>
      </c>
      <c r="H16" s="19" t="s">
        <v>40</v>
      </c>
      <c r="I16" s="20">
        <f t="shared" si="5"/>
        <v>0</v>
      </c>
      <c r="J16" s="21"/>
      <c r="K16" s="18"/>
      <c r="L16" s="82">
        <v>5.5758122245569024E-2</v>
      </c>
      <c r="M16" s="83">
        <f t="shared" si="1"/>
        <v>1385.9489776908731</v>
      </c>
      <c r="N16" s="83">
        <v>0</v>
      </c>
      <c r="O16" s="83">
        <f t="shared" si="2"/>
        <v>54680.84354165486</v>
      </c>
      <c r="P16" s="83">
        <f t="shared" si="3"/>
        <v>0</v>
      </c>
      <c r="Q16" s="83">
        <v>0</v>
      </c>
      <c r="R16" s="83">
        <v>0</v>
      </c>
      <c r="U16" s="36"/>
    </row>
    <row r="17" spans="2:21" ht="12" customHeight="1" x14ac:dyDescent="0.2">
      <c r="B17" s="22" t="s">
        <v>56</v>
      </c>
      <c r="C17" s="23"/>
      <c r="D17" s="24">
        <v>367</v>
      </c>
      <c r="E17" s="17" t="s">
        <v>55</v>
      </c>
      <c r="F17" s="18">
        <f t="shared" si="4"/>
        <v>-130792.47459817291</v>
      </c>
      <c r="G17" s="17" t="s">
        <v>20</v>
      </c>
      <c r="H17" s="19" t="s">
        <v>40</v>
      </c>
      <c r="I17" s="20">
        <f t="shared" si="5"/>
        <v>0</v>
      </c>
      <c r="J17" s="21"/>
      <c r="K17" s="18"/>
      <c r="L17" s="82">
        <v>0.13007240934870778</v>
      </c>
      <c r="M17" s="83">
        <f t="shared" si="1"/>
        <v>3233.1383393556853</v>
      </c>
      <c r="N17" s="83">
        <v>0</v>
      </c>
      <c r="O17" s="83">
        <f t="shared" si="2"/>
        <v>127559.33625881722</v>
      </c>
      <c r="P17" s="83">
        <f t="shared" si="3"/>
        <v>0</v>
      </c>
      <c r="Q17" s="83">
        <v>0</v>
      </c>
      <c r="R17" s="83">
        <v>0</v>
      </c>
      <c r="U17" s="36"/>
    </row>
    <row r="18" spans="2:21" ht="12" customHeight="1" x14ac:dyDescent="0.2">
      <c r="B18" s="22" t="s">
        <v>56</v>
      </c>
      <c r="C18" s="23"/>
      <c r="D18" s="24">
        <v>368</v>
      </c>
      <c r="E18" s="17" t="s">
        <v>55</v>
      </c>
      <c r="F18" s="18">
        <f t="shared" si="4"/>
        <v>-197976.45576662035</v>
      </c>
      <c r="G18" s="17" t="s">
        <v>20</v>
      </c>
      <c r="H18" s="19" t="s">
        <v>40</v>
      </c>
      <c r="I18" s="20">
        <f t="shared" si="5"/>
        <v>0</v>
      </c>
      <c r="J18" s="21"/>
      <c r="K18" s="18"/>
      <c r="L18" s="82">
        <v>0.19688651564240617</v>
      </c>
      <c r="M18" s="83">
        <f t="shared" si="1"/>
        <v>4893.8998317396836</v>
      </c>
      <c r="N18" s="83">
        <v>0</v>
      </c>
      <c r="O18" s="83">
        <f t="shared" si="2"/>
        <v>193082.55593488066</v>
      </c>
      <c r="P18" s="83">
        <f t="shared" si="3"/>
        <v>0</v>
      </c>
      <c r="Q18" s="83">
        <v>0</v>
      </c>
      <c r="R18" s="83">
        <v>0</v>
      </c>
      <c r="U18" s="36"/>
    </row>
    <row r="19" spans="2:21" ht="12" customHeight="1" x14ac:dyDescent="0.2">
      <c r="B19" s="22" t="s">
        <v>56</v>
      </c>
      <c r="C19" s="23"/>
      <c r="D19" s="24">
        <v>369</v>
      </c>
      <c r="E19" s="17" t="s">
        <v>55</v>
      </c>
      <c r="F19" s="18">
        <f t="shared" si="4"/>
        <v>-122423.87215061417</v>
      </c>
      <c r="G19" s="17" t="s">
        <v>20</v>
      </c>
      <c r="H19" s="19" t="s">
        <v>40</v>
      </c>
      <c r="I19" s="20">
        <f t="shared" si="5"/>
        <v>0</v>
      </c>
      <c r="J19" s="21"/>
      <c r="K19" s="18"/>
      <c r="L19" s="82">
        <v>0.12174987942808602</v>
      </c>
      <c r="M19" s="83">
        <f t="shared" si="1"/>
        <v>3026.2697905102464</v>
      </c>
      <c r="N19" s="83">
        <v>0</v>
      </c>
      <c r="O19" s="83">
        <f t="shared" si="2"/>
        <v>119397.60236010393</v>
      </c>
      <c r="P19" s="83">
        <f t="shared" si="3"/>
        <v>0</v>
      </c>
      <c r="Q19" s="83">
        <v>0</v>
      </c>
      <c r="R19" s="83">
        <v>0</v>
      </c>
      <c r="U19" s="36"/>
    </row>
    <row r="20" spans="2:21" ht="12" customHeight="1" x14ac:dyDescent="0.2">
      <c r="B20" s="22" t="s">
        <v>56</v>
      </c>
      <c r="C20" s="23"/>
      <c r="D20" s="24">
        <v>370</v>
      </c>
      <c r="E20" s="17" t="s">
        <v>55</v>
      </c>
      <c r="F20" s="18">
        <f t="shared" si="4"/>
        <v>-33511.617008009496</v>
      </c>
      <c r="G20" s="17" t="s">
        <v>20</v>
      </c>
      <c r="H20" s="19" t="s">
        <v>40</v>
      </c>
      <c r="I20" s="20">
        <f t="shared" si="5"/>
        <v>0</v>
      </c>
      <c r="J20" s="21"/>
      <c r="K20" s="18"/>
      <c r="L20" s="82">
        <v>3.3327122059542573E-2</v>
      </c>
      <c r="M20" s="83">
        <f t="shared" si="1"/>
        <v>828.39394311691638</v>
      </c>
      <c r="N20" s="83">
        <v>0</v>
      </c>
      <c r="O20" s="83">
        <f t="shared" si="2"/>
        <v>32683.223064892583</v>
      </c>
      <c r="P20" s="83">
        <f t="shared" si="3"/>
        <v>0</v>
      </c>
      <c r="Q20" s="83">
        <v>0</v>
      </c>
      <c r="R20" s="83">
        <v>0</v>
      </c>
      <c r="U20" s="36"/>
    </row>
    <row r="21" spans="2:21" ht="12" customHeight="1" x14ac:dyDescent="0.2">
      <c r="B21" s="22" t="s">
        <v>56</v>
      </c>
      <c r="C21" s="23"/>
      <c r="D21" s="24">
        <v>371</v>
      </c>
      <c r="E21" s="17" t="s">
        <v>55</v>
      </c>
      <c r="F21" s="18">
        <f t="shared" si="4"/>
        <v>-1158.6569469037156</v>
      </c>
      <c r="G21" s="17" t="s">
        <v>20</v>
      </c>
      <c r="H21" s="19" t="s">
        <v>40</v>
      </c>
      <c r="I21" s="20">
        <f t="shared" si="5"/>
        <v>0</v>
      </c>
      <c r="J21" s="21"/>
      <c r="K21" s="18"/>
      <c r="L21" s="82">
        <v>1.1522780737607469E-3</v>
      </c>
      <c r="M21" s="83">
        <f t="shared" si="1"/>
        <v>28.641542326530299</v>
      </c>
      <c r="N21" s="83">
        <v>0</v>
      </c>
      <c r="O21" s="83">
        <f t="shared" si="2"/>
        <v>1130.0154045771853</v>
      </c>
      <c r="P21" s="83">
        <f t="shared" si="3"/>
        <v>0</v>
      </c>
      <c r="Q21" s="83">
        <v>0</v>
      </c>
      <c r="R21" s="83">
        <v>0</v>
      </c>
      <c r="U21" s="36"/>
    </row>
    <row r="22" spans="2:21" ht="12" customHeight="1" x14ac:dyDescent="0.2">
      <c r="B22" s="22" t="s">
        <v>56</v>
      </c>
      <c r="C22" s="23"/>
      <c r="D22" s="24">
        <v>373</v>
      </c>
      <c r="E22" s="17" t="s">
        <v>55</v>
      </c>
      <c r="F22" s="18">
        <f t="shared" si="4"/>
        <v>-8297.7719266348904</v>
      </c>
      <c r="G22" s="17" t="s">
        <v>20</v>
      </c>
      <c r="H22" s="19" t="s">
        <v>40</v>
      </c>
      <c r="I22" s="20">
        <f t="shared" si="5"/>
        <v>0</v>
      </c>
      <c r="J22" s="21"/>
      <c r="K22" s="18"/>
      <c r="L22" s="82">
        <v>8.2520893502426827E-3</v>
      </c>
      <c r="M22" s="83">
        <f t="shared" si="1"/>
        <v>205.11764632983957</v>
      </c>
      <c r="N22" s="83">
        <v>0</v>
      </c>
      <c r="O22" s="83">
        <f t="shared" si="2"/>
        <v>8092.6542803050515</v>
      </c>
      <c r="P22" s="83">
        <f t="shared" si="3"/>
        <v>0</v>
      </c>
      <c r="Q22" s="83">
        <v>0</v>
      </c>
      <c r="R22" s="83">
        <v>0</v>
      </c>
      <c r="U22" s="36"/>
    </row>
    <row r="23" spans="2:21" ht="13.5" customHeight="1" thickBot="1" x14ac:dyDescent="0.25">
      <c r="D23" s="25"/>
      <c r="E23" s="17"/>
      <c r="F23" s="68">
        <f>SUM(F9:F22)</f>
        <v>-224796723.50999996</v>
      </c>
      <c r="G23" s="17"/>
      <c r="H23" s="19"/>
      <c r="I23" s="68">
        <f>SUM(I10:I22)</f>
        <v>-17855800.813332476</v>
      </c>
      <c r="J23" s="21" t="s">
        <v>51</v>
      </c>
      <c r="K23" s="18"/>
      <c r="L23" s="85"/>
      <c r="M23" s="86">
        <f t="shared" ref="M23:R23" si="6">SUM(M11:M22)</f>
        <v>24856.44999999999</v>
      </c>
      <c r="N23" s="86">
        <f t="shared" si="6"/>
        <v>0</v>
      </c>
      <c r="O23" s="86">
        <f t="shared" si="6"/>
        <v>980679.42999999842</v>
      </c>
      <c r="P23" s="86">
        <f t="shared" si="6"/>
        <v>0</v>
      </c>
      <c r="Q23" s="86">
        <f t="shared" si="6"/>
        <v>0</v>
      </c>
      <c r="R23" s="86">
        <f t="shared" si="6"/>
        <v>0</v>
      </c>
      <c r="U23" s="36"/>
    </row>
    <row r="24" spans="2:21" ht="12" customHeight="1" x14ac:dyDescent="0.2">
      <c r="B24" s="33"/>
      <c r="C24" s="33"/>
      <c r="D24" s="25"/>
      <c r="E24" s="17"/>
      <c r="F24" s="26"/>
      <c r="G24" s="17"/>
      <c r="H24" s="19"/>
      <c r="I24" s="26"/>
      <c r="J24" s="21"/>
      <c r="K24" s="26"/>
      <c r="O24" s="78"/>
      <c r="P24" s="78"/>
      <c r="Q24" s="78"/>
      <c r="R24" s="78"/>
      <c r="U24" s="36"/>
    </row>
    <row r="25" spans="2:21" ht="12" customHeight="1" x14ac:dyDescent="0.2">
      <c r="B25" s="13" t="s">
        <v>12</v>
      </c>
      <c r="F25" s="23"/>
      <c r="G25" s="23"/>
      <c r="H25" s="23"/>
      <c r="I25" s="23"/>
      <c r="J25" s="23"/>
      <c r="K25" s="27"/>
      <c r="L25" s="80"/>
      <c r="M25" s="18">
        <f>SUMIF('8.8.1'!D28:D43,"CA",'8.8.1'!E28:E43)</f>
        <v>-40885.231146624988</v>
      </c>
      <c r="N25" s="18">
        <v>0</v>
      </c>
      <c r="O25" s="18">
        <f>SUMIF('8.8.1'!D28:D43,"OR",'8.8.1'!E28:E43)</f>
        <v>-147289.83449487493</v>
      </c>
      <c r="P25" s="18">
        <v>0</v>
      </c>
      <c r="Q25" s="18">
        <v>0</v>
      </c>
      <c r="R25" s="18">
        <v>0</v>
      </c>
      <c r="U25" s="36"/>
    </row>
    <row r="26" spans="2:21" ht="12" customHeight="1" x14ac:dyDescent="0.2">
      <c r="B26" s="22" t="s">
        <v>25</v>
      </c>
      <c r="C26" s="23"/>
      <c r="D26" s="28" t="s">
        <v>27</v>
      </c>
      <c r="E26" s="17" t="s">
        <v>55</v>
      </c>
      <c r="F26" s="18">
        <f>SUMIF('8.8.1'!D28:D43,G26,'8.8.1'!E28:E43)*-1</f>
        <v>6265924.7259478755</v>
      </c>
      <c r="G26" s="29" t="s">
        <v>0</v>
      </c>
      <c r="H26" s="19">
        <v>7.9787774498314715E-2</v>
      </c>
      <c r="I26" s="20">
        <f>F26*H26</f>
        <v>499944.18905734352</v>
      </c>
      <c r="J26" s="21"/>
      <c r="K26" s="18"/>
      <c r="L26" s="81"/>
      <c r="M26" s="78" t="s">
        <v>22</v>
      </c>
      <c r="N26" s="78" t="s">
        <v>19</v>
      </c>
      <c r="O26" s="78" t="s">
        <v>23</v>
      </c>
      <c r="P26" s="78" t="s">
        <v>18</v>
      </c>
      <c r="Q26" s="78" t="s">
        <v>20</v>
      </c>
      <c r="R26" s="78" t="s">
        <v>24</v>
      </c>
      <c r="U26" s="36"/>
    </row>
    <row r="27" spans="2:21" ht="12" customHeight="1" x14ac:dyDescent="0.2">
      <c r="B27" s="22" t="s">
        <v>56</v>
      </c>
      <c r="D27" s="25">
        <v>108360</v>
      </c>
      <c r="E27" s="17" t="s">
        <v>55</v>
      </c>
      <c r="F27" s="18">
        <f>SUM(M27:R27)*-1</f>
        <v>1634.9791585758617</v>
      </c>
      <c r="G27" s="17" t="s">
        <v>20</v>
      </c>
      <c r="H27" s="19" t="s">
        <v>40</v>
      </c>
      <c r="I27" s="20">
        <f>-Q27</f>
        <v>0</v>
      </c>
      <c r="J27" s="21"/>
      <c r="K27" s="18"/>
      <c r="L27" s="82">
        <v>8.6886068194110683E-3</v>
      </c>
      <c r="M27" s="83">
        <f t="shared" ref="M27:M38" si="7">$M$25*L27</f>
        <v>-355.23569815376368</v>
      </c>
      <c r="N27" s="83">
        <v>0</v>
      </c>
      <c r="O27" s="83">
        <f t="shared" ref="O27:O38" si="8">$O$25*L27</f>
        <v>-1279.743460422098</v>
      </c>
      <c r="P27" s="83">
        <f t="shared" ref="P27:P38" si="9">$P$25*L27</f>
        <v>0</v>
      </c>
      <c r="Q27" s="83">
        <v>0</v>
      </c>
      <c r="R27" s="83">
        <v>0</v>
      </c>
      <c r="U27" s="36"/>
    </row>
    <row r="28" spans="2:21" ht="12" customHeight="1" x14ac:dyDescent="0.2">
      <c r="B28" s="22" t="s">
        <v>56</v>
      </c>
      <c r="D28" s="25">
        <v>108361</v>
      </c>
      <c r="E28" s="17" t="s">
        <v>55</v>
      </c>
      <c r="F28" s="18">
        <f t="shared" ref="F28:F38" si="10">SUM(M28:R28)*-1</f>
        <v>3099.2665837839268</v>
      </c>
      <c r="G28" s="17" t="s">
        <v>20</v>
      </c>
      <c r="H28" s="19" t="s">
        <v>40</v>
      </c>
      <c r="I28" s="20">
        <f t="shared" ref="I28:I38" si="11">-Q28</f>
        <v>0</v>
      </c>
      <c r="J28" s="21"/>
      <c r="K28" s="18"/>
      <c r="L28" s="82">
        <v>1.6470123569338711E-2</v>
      </c>
      <c r="M28" s="83">
        <f t="shared" si="7"/>
        <v>-673.38480914588945</v>
      </c>
      <c r="N28" s="83">
        <v>0</v>
      </c>
      <c r="O28" s="83">
        <f t="shared" si="8"/>
        <v>-2425.8817746380373</v>
      </c>
      <c r="P28" s="83">
        <f t="shared" si="9"/>
        <v>0</v>
      </c>
      <c r="Q28" s="83">
        <v>0</v>
      </c>
      <c r="R28" s="83">
        <v>0</v>
      </c>
      <c r="U28" s="36"/>
    </row>
    <row r="29" spans="2:21" ht="12" customHeight="1" x14ac:dyDescent="0.2">
      <c r="B29" s="22" t="s">
        <v>56</v>
      </c>
      <c r="D29" s="25">
        <v>108362</v>
      </c>
      <c r="E29" s="17" t="s">
        <v>55</v>
      </c>
      <c r="F29" s="18">
        <f t="shared" si="10"/>
        <v>25715.814261390326</v>
      </c>
      <c r="G29" s="17" t="s">
        <v>20</v>
      </c>
      <c r="H29" s="19" t="s">
        <v>40</v>
      </c>
      <c r="I29" s="20">
        <f t="shared" si="11"/>
        <v>0</v>
      </c>
      <c r="J29" s="21"/>
      <c r="K29" s="18"/>
      <c r="L29" s="82">
        <v>0.13665898919032443</v>
      </c>
      <c r="M29" s="83">
        <f t="shared" si="7"/>
        <v>-5587.3343613105399</v>
      </c>
      <c r="N29" s="83">
        <v>0</v>
      </c>
      <c r="O29" s="83">
        <f t="shared" si="8"/>
        <v>-20128.479900079787</v>
      </c>
      <c r="P29" s="83">
        <f t="shared" si="9"/>
        <v>0</v>
      </c>
      <c r="Q29" s="83">
        <v>0</v>
      </c>
      <c r="R29" s="83">
        <v>0</v>
      </c>
      <c r="U29" s="36"/>
    </row>
    <row r="30" spans="2:21" ht="12" customHeight="1" x14ac:dyDescent="0.2">
      <c r="B30" s="22" t="s">
        <v>56</v>
      </c>
      <c r="D30" s="25">
        <v>108364</v>
      </c>
      <c r="E30" s="17" t="s">
        <v>55</v>
      </c>
      <c r="F30" s="18">
        <f t="shared" si="10"/>
        <v>33607.741380618892</v>
      </c>
      <c r="G30" s="17" t="s">
        <v>20</v>
      </c>
      <c r="H30" s="19" t="s">
        <v>40</v>
      </c>
      <c r="I30" s="20">
        <f t="shared" si="11"/>
        <v>0</v>
      </c>
      <c r="J30" s="21"/>
      <c r="K30" s="18"/>
      <c r="L30" s="82">
        <v>0.17859827106236481</v>
      </c>
      <c r="M30" s="83">
        <f t="shared" si="7"/>
        <v>-7302.0315947723702</v>
      </c>
      <c r="N30" s="83">
        <v>0</v>
      </c>
      <c r="O30" s="83">
        <f t="shared" si="8"/>
        <v>-26305.709785846524</v>
      </c>
      <c r="P30" s="83">
        <f t="shared" si="9"/>
        <v>0</v>
      </c>
      <c r="Q30" s="83">
        <v>0</v>
      </c>
      <c r="R30" s="83">
        <v>0</v>
      </c>
      <c r="U30" s="36"/>
    </row>
    <row r="31" spans="2:21" ht="12" customHeight="1" x14ac:dyDescent="0.2">
      <c r="B31" s="22" t="s">
        <v>56</v>
      </c>
      <c r="D31" s="25">
        <v>108365</v>
      </c>
      <c r="E31" s="17" t="s">
        <v>55</v>
      </c>
      <c r="F31" s="18">
        <f t="shared" si="10"/>
        <v>21148.166379496968</v>
      </c>
      <c r="G31" s="17" t="s">
        <v>20</v>
      </c>
      <c r="H31" s="19" t="s">
        <v>40</v>
      </c>
      <c r="I31" s="20">
        <f t="shared" si="11"/>
        <v>0</v>
      </c>
      <c r="J31" s="21"/>
      <c r="K31" s="18"/>
      <c r="L31" s="82">
        <v>0.1123855932102461</v>
      </c>
      <c r="M31" s="83">
        <f t="shared" si="7"/>
        <v>-4594.91095595148</v>
      </c>
      <c r="N31" s="83">
        <v>0</v>
      </c>
      <c r="O31" s="83">
        <f t="shared" si="8"/>
        <v>-16553.255423545488</v>
      </c>
      <c r="P31" s="83">
        <f t="shared" si="9"/>
        <v>0</v>
      </c>
      <c r="Q31" s="83">
        <v>0</v>
      </c>
      <c r="R31" s="83">
        <v>0</v>
      </c>
      <c r="U31" s="36"/>
    </row>
    <row r="32" spans="2:21" ht="12" customHeight="1" x14ac:dyDescent="0.2">
      <c r="B32" s="22" t="s">
        <v>56</v>
      </c>
      <c r="D32" s="25">
        <v>108366</v>
      </c>
      <c r="E32" s="17" t="s">
        <v>55</v>
      </c>
      <c r="F32" s="18">
        <f t="shared" si="10"/>
        <v>10492.288313606727</v>
      </c>
      <c r="G32" s="17" t="s">
        <v>20</v>
      </c>
      <c r="H32" s="19" t="s">
        <v>40</v>
      </c>
      <c r="I32" s="20">
        <f t="shared" si="11"/>
        <v>0</v>
      </c>
      <c r="J32" s="21"/>
      <c r="K32" s="18"/>
      <c r="L32" s="82">
        <v>5.5758122245569024E-2</v>
      </c>
      <c r="M32" s="83">
        <f t="shared" si="7"/>
        <v>-2279.6837163118621</v>
      </c>
      <c r="N32" s="83">
        <v>0</v>
      </c>
      <c r="O32" s="83">
        <f t="shared" si="8"/>
        <v>-8212.604597294865</v>
      </c>
      <c r="P32" s="83">
        <f t="shared" si="9"/>
        <v>0</v>
      </c>
      <c r="Q32" s="83">
        <v>0</v>
      </c>
      <c r="R32" s="83">
        <v>0</v>
      </c>
      <c r="U32" s="36"/>
    </row>
    <row r="33" spans="2:21" ht="12" customHeight="1" x14ac:dyDescent="0.2">
      <c r="B33" s="22" t="s">
        <v>56</v>
      </c>
      <c r="D33" s="25">
        <v>108367</v>
      </c>
      <c r="E33" s="17" t="s">
        <v>55</v>
      </c>
      <c r="F33" s="18">
        <f t="shared" si="10"/>
        <v>24476.384167341133</v>
      </c>
      <c r="G33" s="17" t="s">
        <v>20</v>
      </c>
      <c r="H33" s="19" t="s">
        <v>40</v>
      </c>
      <c r="I33" s="20">
        <f t="shared" si="11"/>
        <v>0</v>
      </c>
      <c r="J33" s="21"/>
      <c r="K33" s="18"/>
      <c r="L33" s="82">
        <v>0.13007240934870778</v>
      </c>
      <c r="M33" s="83">
        <f t="shared" si="7"/>
        <v>-5318.0405220203429</v>
      </c>
      <c r="N33" s="83">
        <v>0</v>
      </c>
      <c r="O33" s="83">
        <f t="shared" si="8"/>
        <v>-19158.343645320791</v>
      </c>
      <c r="P33" s="83">
        <f t="shared" si="9"/>
        <v>0</v>
      </c>
      <c r="Q33" s="83">
        <v>0</v>
      </c>
      <c r="R33" s="83">
        <v>0</v>
      </c>
      <c r="U33" s="36"/>
    </row>
    <row r="34" spans="2:21" ht="12" customHeight="1" x14ac:dyDescent="0.2">
      <c r="B34" s="22" t="s">
        <v>56</v>
      </c>
      <c r="D34" s="25">
        <v>108368</v>
      </c>
      <c r="E34" s="17" t="s">
        <v>55</v>
      </c>
      <c r="F34" s="18">
        <f t="shared" si="10"/>
        <v>37049.133004935982</v>
      </c>
      <c r="G34" s="17" t="s">
        <v>20</v>
      </c>
      <c r="H34" s="19" t="s">
        <v>40</v>
      </c>
      <c r="I34" s="20">
        <f t="shared" si="11"/>
        <v>0</v>
      </c>
      <c r="J34" s="21"/>
      <c r="K34" s="18"/>
      <c r="L34" s="82">
        <v>0.19688651564240617</v>
      </c>
      <c r="M34" s="83">
        <f t="shared" si="7"/>
        <v>-8049.7507016933723</v>
      </c>
      <c r="N34" s="83">
        <v>0</v>
      </c>
      <c r="O34" s="83">
        <f t="shared" si="8"/>
        <v>-28999.382303242608</v>
      </c>
      <c r="P34" s="83">
        <f t="shared" si="9"/>
        <v>0</v>
      </c>
      <c r="Q34" s="83">
        <v>0</v>
      </c>
      <c r="R34" s="83">
        <v>0</v>
      </c>
      <c r="U34" s="36"/>
    </row>
    <row r="35" spans="2:21" ht="12" customHeight="1" x14ac:dyDescent="0.2">
      <c r="B35" s="22" t="s">
        <v>56</v>
      </c>
      <c r="D35" s="25">
        <v>108369</v>
      </c>
      <c r="E35" s="17" t="s">
        <v>55</v>
      </c>
      <c r="F35" s="18">
        <f t="shared" si="10"/>
        <v>22910.291553224786</v>
      </c>
      <c r="G35" s="17" t="s">
        <v>20</v>
      </c>
      <c r="H35" s="19" t="s">
        <v>40</v>
      </c>
      <c r="I35" s="20">
        <f t="shared" si="11"/>
        <v>0</v>
      </c>
      <c r="J35" s="21"/>
      <c r="K35" s="18"/>
      <c r="L35" s="82">
        <v>0.12174987942808602</v>
      </c>
      <c r="M35" s="83">
        <f t="shared" si="7"/>
        <v>-4977.7719624910196</v>
      </c>
      <c r="N35" s="83">
        <v>0</v>
      </c>
      <c r="O35" s="83">
        <f t="shared" si="8"/>
        <v>-17932.519590733766</v>
      </c>
      <c r="P35" s="83">
        <f t="shared" si="9"/>
        <v>0</v>
      </c>
      <c r="Q35" s="83">
        <v>0</v>
      </c>
      <c r="R35" s="83">
        <v>0</v>
      </c>
      <c r="U35" s="36"/>
    </row>
    <row r="36" spans="2:21" ht="12" customHeight="1" x14ac:dyDescent="0.2">
      <c r="B36" s="22" t="s">
        <v>56</v>
      </c>
      <c r="D36" s="25">
        <v>108370</v>
      </c>
      <c r="E36" s="17" t="s">
        <v>55</v>
      </c>
      <c r="F36" s="18">
        <f t="shared" si="10"/>
        <v>6271.3333811967041</v>
      </c>
      <c r="G36" s="17" t="s">
        <v>20</v>
      </c>
      <c r="H36" s="19" t="s">
        <v>40</v>
      </c>
      <c r="I36" s="20">
        <f t="shared" si="11"/>
        <v>0</v>
      </c>
      <c r="J36" s="21"/>
      <c r="K36" s="18"/>
      <c r="L36" s="82">
        <v>3.3327122059542573E-2</v>
      </c>
      <c r="M36" s="83">
        <f t="shared" si="7"/>
        <v>-1362.5870888561828</v>
      </c>
      <c r="N36" s="83">
        <v>0</v>
      </c>
      <c r="O36" s="83">
        <f t="shared" si="8"/>
        <v>-4908.746292340521</v>
      </c>
      <c r="P36" s="83">
        <f t="shared" si="9"/>
        <v>0</v>
      </c>
      <c r="Q36" s="83">
        <v>0</v>
      </c>
      <c r="R36" s="83">
        <v>0</v>
      </c>
      <c r="S36" s="26"/>
      <c r="U36" s="36"/>
    </row>
    <row r="37" spans="2:21" ht="12" customHeight="1" x14ac:dyDescent="0.2">
      <c r="B37" s="22" t="s">
        <v>56</v>
      </c>
      <c r="D37" s="25">
        <v>108371</v>
      </c>
      <c r="E37" s="17" t="s">
        <v>55</v>
      </c>
      <c r="F37" s="18">
        <f t="shared" si="10"/>
        <v>216.83000216718963</v>
      </c>
      <c r="G37" s="17" t="s">
        <v>20</v>
      </c>
      <c r="H37" s="19" t="s">
        <v>40</v>
      </c>
      <c r="I37" s="20">
        <f t="shared" si="11"/>
        <v>0</v>
      </c>
      <c r="J37" s="21"/>
      <c r="K37" s="18"/>
      <c r="L37" s="82">
        <v>1.1522780737607469E-3</v>
      </c>
      <c r="M37" s="83">
        <f t="shared" si="7"/>
        <v>-47.111155390895938</v>
      </c>
      <c r="N37" s="83">
        <v>0</v>
      </c>
      <c r="O37" s="83">
        <f t="shared" si="8"/>
        <v>-169.7188467762937</v>
      </c>
      <c r="P37" s="83">
        <f t="shared" si="9"/>
        <v>0</v>
      </c>
      <c r="Q37" s="83">
        <v>0</v>
      </c>
      <c r="R37" s="83">
        <v>0</v>
      </c>
      <c r="U37" s="36"/>
    </row>
    <row r="38" spans="2:21" ht="12" customHeight="1" x14ac:dyDescent="0.2">
      <c r="B38" s="22" t="s">
        <v>56</v>
      </c>
      <c r="D38" s="25">
        <v>108373</v>
      </c>
      <c r="E38" s="17" t="s">
        <v>55</v>
      </c>
      <c r="F38" s="18">
        <f t="shared" si="10"/>
        <v>1552.8374551614393</v>
      </c>
      <c r="G38" s="17" t="s">
        <v>20</v>
      </c>
      <c r="H38" s="19" t="s">
        <v>40</v>
      </c>
      <c r="I38" s="20">
        <f t="shared" si="11"/>
        <v>0</v>
      </c>
      <c r="J38" s="21"/>
      <c r="K38" s="18"/>
      <c r="L38" s="82">
        <v>8.2520893502426827E-3</v>
      </c>
      <c r="M38" s="83">
        <f t="shared" si="7"/>
        <v>-337.38858052727448</v>
      </c>
      <c r="N38" s="83">
        <v>0</v>
      </c>
      <c r="O38" s="83">
        <f t="shared" si="8"/>
        <v>-1215.4488746341647</v>
      </c>
      <c r="P38" s="83">
        <f t="shared" si="9"/>
        <v>0</v>
      </c>
      <c r="Q38" s="83">
        <v>0</v>
      </c>
      <c r="R38" s="83">
        <v>0</v>
      </c>
      <c r="U38" s="36"/>
    </row>
    <row r="39" spans="2:21" ht="12" customHeight="1" thickBot="1" x14ac:dyDescent="0.25">
      <c r="B39" s="22"/>
      <c r="C39" s="23"/>
      <c r="D39" s="28"/>
      <c r="E39" s="17"/>
      <c r="F39" s="68">
        <f>SUM(F26:F38)</f>
        <v>6454099.7915893756</v>
      </c>
      <c r="G39" s="17"/>
      <c r="H39" s="19"/>
      <c r="I39" s="68">
        <f>SUM(I26:I38)</f>
        <v>499944.18905734352</v>
      </c>
      <c r="J39" s="21" t="s">
        <v>51</v>
      </c>
      <c r="K39" s="18"/>
      <c r="L39" s="85"/>
      <c r="M39" s="86">
        <f t="shared" ref="M39:R39" si="12">SUM(M27:M38)</f>
        <v>-40885.231146624996</v>
      </c>
      <c r="N39" s="86">
        <f t="shared" si="12"/>
        <v>0</v>
      </c>
      <c r="O39" s="86">
        <f t="shared" si="12"/>
        <v>-147289.83449487493</v>
      </c>
      <c r="P39" s="86">
        <f t="shared" si="12"/>
        <v>0</v>
      </c>
      <c r="Q39" s="86">
        <f t="shared" si="12"/>
        <v>0</v>
      </c>
      <c r="R39" s="86">
        <f t="shared" si="12"/>
        <v>0</v>
      </c>
      <c r="U39" s="36"/>
    </row>
    <row r="40" spans="2:21" ht="12" customHeight="1" x14ac:dyDescent="0.2">
      <c r="D40" s="25"/>
      <c r="E40" s="17"/>
      <c r="U40" s="36"/>
    </row>
    <row r="41" spans="2:21" ht="12" customHeight="1" x14ac:dyDescent="0.2">
      <c r="B41" s="1"/>
      <c r="H41" s="23"/>
      <c r="I41" s="26"/>
      <c r="J41" s="21"/>
      <c r="K41" s="26"/>
      <c r="M41" s="79"/>
      <c r="N41" s="79"/>
      <c r="O41" s="79"/>
      <c r="P41" s="79"/>
      <c r="Q41" s="79"/>
      <c r="R41" s="79"/>
      <c r="U41" s="36"/>
    </row>
    <row r="42" spans="2:21" ht="12" customHeight="1" x14ac:dyDescent="0.2">
      <c r="B42" s="1" t="s">
        <v>13</v>
      </c>
      <c r="H42" s="87"/>
      <c r="L42" s="12"/>
      <c r="M42" s="12"/>
      <c r="U42" s="36"/>
    </row>
    <row r="43" spans="2:21" ht="12" customHeight="1" x14ac:dyDescent="0.2">
      <c r="B43" s="81"/>
      <c r="C43" s="81"/>
      <c r="D43" s="75"/>
      <c r="E43" s="75"/>
      <c r="F43" s="76"/>
      <c r="G43" s="75"/>
      <c r="H43" s="87"/>
      <c r="L43" s="12"/>
      <c r="M43" s="12"/>
      <c r="U43" s="36"/>
    </row>
    <row r="44" spans="2:21" ht="12" customHeight="1" x14ac:dyDescent="0.2">
      <c r="B44" s="81" t="s">
        <v>48</v>
      </c>
      <c r="C44" s="23"/>
      <c r="D44" s="75">
        <v>282</v>
      </c>
      <c r="E44" s="17" t="s">
        <v>55</v>
      </c>
      <c r="F44" s="76">
        <v>9524417</v>
      </c>
      <c r="G44" s="75" t="s">
        <v>0</v>
      </c>
      <c r="H44" s="19">
        <v>7.9787774498314715E-2</v>
      </c>
      <c r="I44" s="20">
        <f>F44*H44</f>
        <v>759932.03582391515</v>
      </c>
      <c r="L44" s="12"/>
      <c r="M44" s="12"/>
      <c r="U44" s="36"/>
    </row>
    <row r="45" spans="2:21" ht="12" customHeight="1" x14ac:dyDescent="0.2">
      <c r="B45" s="81"/>
      <c r="C45" s="23"/>
      <c r="D45" s="75"/>
      <c r="E45" s="17"/>
      <c r="F45" s="76"/>
      <c r="G45" s="75"/>
      <c r="H45" s="87"/>
      <c r="L45" s="12"/>
      <c r="M45" s="12"/>
      <c r="U45" s="36"/>
    </row>
    <row r="46" spans="2:21" ht="12" customHeight="1" x14ac:dyDescent="0.2">
      <c r="B46" s="81"/>
      <c r="C46" s="23"/>
      <c r="D46" s="75"/>
      <c r="E46" s="17"/>
      <c r="F46" s="77"/>
      <c r="G46" s="75"/>
      <c r="H46" s="87"/>
      <c r="L46" s="12"/>
      <c r="M46" s="12"/>
      <c r="U46" s="36"/>
    </row>
    <row r="47" spans="2:21" ht="12" customHeight="1" x14ac:dyDescent="0.2">
      <c r="B47" s="81" t="s">
        <v>57</v>
      </c>
      <c r="C47" s="81"/>
      <c r="D47" s="75"/>
      <c r="E47" s="75"/>
      <c r="F47" s="76"/>
      <c r="G47" s="75"/>
      <c r="H47" s="87"/>
      <c r="L47" s="12"/>
      <c r="M47" s="12"/>
      <c r="U47" s="36"/>
    </row>
    <row r="48" spans="2:21" ht="12" customHeight="1" x14ac:dyDescent="0.2">
      <c r="B48" s="81"/>
      <c r="C48" s="23"/>
      <c r="D48" s="75"/>
      <c r="E48" s="17"/>
      <c r="F48" s="76"/>
      <c r="G48" s="75"/>
      <c r="H48" s="78"/>
      <c r="L48" s="12"/>
      <c r="M48" s="12"/>
      <c r="U48" s="36"/>
    </row>
    <row r="49" spans="1:21" ht="12" customHeight="1" x14ac:dyDescent="0.2">
      <c r="B49" s="81"/>
      <c r="C49" s="23"/>
      <c r="D49" s="75"/>
      <c r="E49" s="17"/>
      <c r="F49" s="76"/>
      <c r="G49" s="75"/>
      <c r="H49" s="78"/>
      <c r="L49" s="12"/>
      <c r="M49" s="12"/>
      <c r="U49" s="36"/>
    </row>
    <row r="50" spans="1:21" ht="12" customHeight="1" x14ac:dyDescent="0.2">
      <c r="B50" s="81"/>
      <c r="C50" s="23"/>
      <c r="D50" s="75"/>
      <c r="E50" s="17"/>
      <c r="F50" s="76"/>
      <c r="G50" s="75"/>
      <c r="H50" s="19"/>
      <c r="L50" s="12"/>
      <c r="M50" s="12"/>
      <c r="U50" s="36"/>
    </row>
    <row r="51" spans="1:21" ht="12" customHeight="1" x14ac:dyDescent="0.2">
      <c r="B51" s="81"/>
      <c r="C51" s="23"/>
      <c r="D51" s="75"/>
      <c r="E51" s="75"/>
      <c r="F51" s="77"/>
      <c r="G51" s="75"/>
      <c r="H51" s="87"/>
      <c r="L51" s="12"/>
      <c r="M51" s="12"/>
      <c r="U51" s="36"/>
    </row>
    <row r="52" spans="1:21" ht="12" customHeight="1" x14ac:dyDescent="0.2">
      <c r="B52" s="81"/>
      <c r="C52" s="23"/>
      <c r="D52" s="75"/>
      <c r="E52" s="75"/>
      <c r="F52" s="76"/>
      <c r="G52" s="75"/>
      <c r="H52" s="87"/>
      <c r="L52" s="12"/>
      <c r="M52" s="12"/>
      <c r="U52" s="36"/>
    </row>
    <row r="53" spans="1:21" ht="12" customHeight="1" x14ac:dyDescent="0.2">
      <c r="B53" s="81"/>
      <c r="C53" s="23"/>
      <c r="D53" s="75"/>
      <c r="E53" s="17"/>
      <c r="F53" s="76"/>
      <c r="G53" s="75"/>
      <c r="H53" s="87"/>
      <c r="L53" s="12"/>
      <c r="M53" s="12"/>
      <c r="U53" s="36"/>
    </row>
    <row r="54" spans="1:21" ht="12" customHeight="1" x14ac:dyDescent="0.2">
      <c r="B54" s="81"/>
      <c r="C54" s="23"/>
      <c r="D54" s="75"/>
      <c r="E54" s="17"/>
      <c r="F54" s="76"/>
      <c r="G54" s="75"/>
      <c r="H54" s="87"/>
      <c r="L54" s="12"/>
      <c r="M54" s="12"/>
      <c r="U54" s="36"/>
    </row>
    <row r="55" spans="1:21" ht="12" customHeight="1" x14ac:dyDescent="0.2">
      <c r="B55" s="81"/>
      <c r="C55" s="23"/>
      <c r="D55" s="75"/>
      <c r="E55" s="17"/>
      <c r="F55" s="76"/>
      <c r="G55" s="75"/>
      <c r="H55" s="87"/>
      <c r="L55" s="12"/>
      <c r="M55" s="12"/>
      <c r="U55" s="36"/>
    </row>
    <row r="56" spans="1:21" ht="13.5" thickBot="1" x14ac:dyDescent="0.25">
      <c r="B56" s="30" t="s">
        <v>29</v>
      </c>
      <c r="U56" s="36"/>
    </row>
    <row r="57" spans="1:21" ht="15" customHeight="1" x14ac:dyDescent="0.2">
      <c r="A57" s="31"/>
      <c r="B57" s="92" t="s">
        <v>50</v>
      </c>
      <c r="C57" s="93"/>
      <c r="D57" s="93"/>
      <c r="E57" s="93"/>
      <c r="F57" s="93"/>
      <c r="G57" s="93"/>
      <c r="H57" s="93"/>
      <c r="I57" s="93"/>
      <c r="J57" s="94"/>
      <c r="U57" s="36"/>
    </row>
    <row r="58" spans="1:21" ht="12" customHeight="1" x14ac:dyDescent="0.2">
      <c r="A58" s="32"/>
      <c r="B58" s="95"/>
      <c r="C58" s="95"/>
      <c r="D58" s="95"/>
      <c r="E58" s="95"/>
      <c r="F58" s="95"/>
      <c r="G58" s="95"/>
      <c r="H58" s="95"/>
      <c r="I58" s="95"/>
      <c r="J58" s="96"/>
      <c r="U58" s="36"/>
    </row>
    <row r="59" spans="1:21" ht="12" customHeight="1" x14ac:dyDescent="0.2">
      <c r="A59" s="32"/>
      <c r="B59" s="95"/>
      <c r="C59" s="95"/>
      <c r="D59" s="95"/>
      <c r="E59" s="95"/>
      <c r="F59" s="95"/>
      <c r="G59" s="95"/>
      <c r="H59" s="95"/>
      <c r="I59" s="95"/>
      <c r="J59" s="96"/>
      <c r="U59" s="36"/>
    </row>
    <row r="60" spans="1:21" ht="12" customHeight="1" x14ac:dyDescent="0.2">
      <c r="A60" s="32"/>
      <c r="B60" s="95"/>
      <c r="C60" s="95"/>
      <c r="D60" s="95"/>
      <c r="E60" s="95"/>
      <c r="F60" s="95"/>
      <c r="G60" s="95"/>
      <c r="H60" s="95"/>
      <c r="I60" s="95"/>
      <c r="J60" s="96"/>
      <c r="U60" s="36"/>
    </row>
    <row r="61" spans="1:21" ht="12" customHeight="1" thickBot="1" x14ac:dyDescent="0.25">
      <c r="A61" s="34"/>
      <c r="B61" s="97"/>
      <c r="C61" s="97"/>
      <c r="D61" s="97"/>
      <c r="E61" s="97"/>
      <c r="F61" s="97"/>
      <c r="G61" s="97"/>
      <c r="H61" s="97"/>
      <c r="I61" s="97"/>
      <c r="J61" s="98"/>
      <c r="U61" s="36"/>
    </row>
  </sheetData>
  <mergeCells count="1">
    <mergeCell ref="B57:J61"/>
  </mergeCells>
  <conditionalFormatting sqref="B9:B22 B26:B39">
    <cfRule type="cellIs" dxfId="3" priority="12" stopIfTrue="1" operator="equal">
      <formula>"Adjustment to Income/Expense/Rate Base:"</formula>
    </cfRule>
  </conditionalFormatting>
  <conditionalFormatting sqref="B25">
    <cfRule type="cellIs" dxfId="2" priority="10" stopIfTrue="1" operator="equal">
      <formula>"Adjustment to Income/Expense/Rate Base:"</formula>
    </cfRule>
  </conditionalFormatting>
  <conditionalFormatting sqref="B41">
    <cfRule type="cellIs" dxfId="1" priority="3" stopIfTrue="1" operator="equal">
      <formula>"Adjustment to Income/Expense/Rate Base:"</formula>
    </cfRule>
  </conditionalFormatting>
  <conditionalFormatting sqref="B42">
    <cfRule type="cellIs" dxfId="0" priority="1" stopIfTrue="1" operator="equal">
      <formula>"Adjustment to Income/Expense/Rate Base:"</formula>
    </cfRule>
  </conditionalFormatting>
  <pageMargins left="0.7" right="0.7" top="0.75" bottom="0.75" header="0.3" footer="0.3"/>
  <pageSetup scale="85" fitToHeight="0" orientation="portrait" r:id="rId1"/>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0667B-B3D1-4C16-BDE7-95BE1F4D4EAF}">
  <sheetPr codeName="Sheet2">
    <pageSetUpPr fitToPage="1"/>
  </sheetPr>
  <dimension ref="A1:O68"/>
  <sheetViews>
    <sheetView tabSelected="1" view="pageBreakPreview" zoomScale="80" zoomScaleNormal="80" zoomScaleSheetLayoutView="80" workbookViewId="0">
      <selection activeCell="H23" sqref="H23"/>
    </sheetView>
  </sheetViews>
  <sheetFormatPr defaultRowHeight="12.75" x14ac:dyDescent="0.2"/>
  <cols>
    <col min="1" max="1" width="38.140625" style="38" customWidth="1"/>
    <col min="2" max="2" width="7.140625" style="38" bestFit="1" customWidth="1"/>
    <col min="3" max="3" width="13.28515625" style="38" bestFit="1" customWidth="1"/>
    <col min="4" max="4" width="9.5703125" style="38" customWidth="1"/>
    <col min="5" max="5" width="15.140625" style="38" customWidth="1"/>
    <col min="6" max="6" width="14.5703125" style="38" bestFit="1" customWidth="1"/>
    <col min="7" max="7" width="15" style="38" customWidth="1"/>
    <col min="8" max="8" width="14.5703125" style="38" customWidth="1"/>
    <col min="9" max="9" width="9.140625" style="38"/>
    <col min="10" max="10" width="11.7109375" style="38" bestFit="1" customWidth="1"/>
    <col min="11" max="11" width="17" style="38" bestFit="1" customWidth="1"/>
    <col min="12" max="13" width="9.140625" style="38"/>
    <col min="14" max="14" width="16.140625" style="38" bestFit="1" customWidth="1"/>
    <col min="15" max="15" width="12.42578125" style="38" customWidth="1"/>
    <col min="16" max="16384" width="9.140625" style="38"/>
  </cols>
  <sheetData>
    <row r="1" spans="1:15" x14ac:dyDescent="0.2">
      <c r="A1" s="4" t="s">
        <v>41</v>
      </c>
      <c r="B1" s="4"/>
      <c r="C1" s="4"/>
      <c r="D1" s="41"/>
      <c r="E1" s="41" t="s">
        <v>53</v>
      </c>
    </row>
    <row r="2" spans="1:15" x14ac:dyDescent="0.2">
      <c r="A2" s="4" t="str">
        <f>'8.8'!B3</f>
        <v>Washington 2023 General Rate Case</v>
      </c>
      <c r="B2" s="4"/>
      <c r="C2" s="4"/>
      <c r="D2" s="4"/>
    </row>
    <row r="3" spans="1:15" x14ac:dyDescent="0.2">
      <c r="A3" s="4" t="s">
        <v>49</v>
      </c>
      <c r="B3" s="4"/>
      <c r="C3" s="4"/>
      <c r="D3" s="4"/>
    </row>
    <row r="4" spans="1:15" x14ac:dyDescent="0.2">
      <c r="A4" s="4" t="s">
        <v>42</v>
      </c>
      <c r="B4" s="4"/>
      <c r="C4" s="4"/>
      <c r="D4" s="4"/>
    </row>
    <row r="5" spans="1:15" x14ac:dyDescent="0.2">
      <c r="E5" s="43"/>
    </row>
    <row r="6" spans="1:15" x14ac:dyDescent="0.2">
      <c r="A6" s="39" t="s">
        <v>44</v>
      </c>
      <c r="E6" s="43"/>
    </row>
    <row r="7" spans="1:15" x14ac:dyDescent="0.2">
      <c r="A7" s="64" t="s">
        <v>14</v>
      </c>
      <c r="B7" s="65" t="s">
        <v>16</v>
      </c>
      <c r="C7" s="65" t="s">
        <v>2</v>
      </c>
      <c r="D7" s="66" t="s">
        <v>1</v>
      </c>
      <c r="E7" s="67" t="s">
        <v>45</v>
      </c>
    </row>
    <row r="8" spans="1:15" x14ac:dyDescent="0.2">
      <c r="A8" s="51" t="s">
        <v>32</v>
      </c>
      <c r="B8" s="52" t="s">
        <v>23</v>
      </c>
      <c r="C8" s="27" t="s">
        <v>30</v>
      </c>
      <c r="D8" s="59" t="s">
        <v>23</v>
      </c>
      <c r="E8" s="57">
        <v>209409.29999999976</v>
      </c>
      <c r="K8" s="88"/>
      <c r="N8" s="89"/>
      <c r="O8" s="37"/>
    </row>
    <row r="9" spans="1:15" x14ac:dyDescent="0.2">
      <c r="A9" s="53" t="s">
        <v>32</v>
      </c>
      <c r="B9" s="49" t="s">
        <v>23</v>
      </c>
      <c r="C9" s="47" t="s">
        <v>17</v>
      </c>
      <c r="D9" s="60" t="s">
        <v>0</v>
      </c>
      <c r="E9" s="57">
        <v>103355981.7</v>
      </c>
      <c r="K9" s="88"/>
      <c r="N9" s="89"/>
      <c r="O9" s="37"/>
    </row>
    <row r="10" spans="1:15" x14ac:dyDescent="0.2">
      <c r="A10" s="53" t="s">
        <v>34</v>
      </c>
      <c r="B10" s="49" t="s">
        <v>22</v>
      </c>
      <c r="C10" s="27" t="s">
        <v>30</v>
      </c>
      <c r="D10" s="60" t="s">
        <v>22</v>
      </c>
      <c r="E10" s="57">
        <v>24856.449999999983</v>
      </c>
      <c r="N10" s="89"/>
      <c r="O10" s="37"/>
    </row>
    <row r="11" spans="1:15" x14ac:dyDescent="0.2">
      <c r="A11" s="53" t="s">
        <v>34</v>
      </c>
      <c r="B11" s="49" t="s">
        <v>23</v>
      </c>
      <c r="C11" s="27" t="s">
        <v>30</v>
      </c>
      <c r="D11" s="60" t="s">
        <v>23</v>
      </c>
      <c r="E11" s="57">
        <v>0</v>
      </c>
      <c r="N11" s="89"/>
      <c r="O11" s="37"/>
    </row>
    <row r="12" spans="1:15" x14ac:dyDescent="0.2">
      <c r="A12" s="53" t="s">
        <v>34</v>
      </c>
      <c r="B12" s="49" t="s">
        <v>46</v>
      </c>
      <c r="C12" s="47" t="s">
        <v>17</v>
      </c>
      <c r="D12" s="60" t="s">
        <v>0</v>
      </c>
      <c r="E12" s="57">
        <v>70335112.920000002</v>
      </c>
      <c r="N12" s="89"/>
      <c r="O12" s="37"/>
    </row>
    <row r="13" spans="1:15" x14ac:dyDescent="0.2">
      <c r="A13" s="53" t="s">
        <v>35</v>
      </c>
      <c r="B13" s="49" t="s">
        <v>23</v>
      </c>
      <c r="C13" s="47" t="s">
        <v>17</v>
      </c>
      <c r="D13" s="60" t="s">
        <v>0</v>
      </c>
      <c r="E13" s="57">
        <v>2853273.6199999992</v>
      </c>
      <c r="N13" s="89"/>
      <c r="O13" s="37"/>
    </row>
    <row r="14" spans="1:15" x14ac:dyDescent="0.2">
      <c r="A14" s="53" t="s">
        <v>36</v>
      </c>
      <c r="B14" s="52" t="s">
        <v>23</v>
      </c>
      <c r="C14" s="27" t="s">
        <v>30</v>
      </c>
      <c r="D14" s="59" t="s">
        <v>23</v>
      </c>
      <c r="E14" s="57">
        <v>12494.759999999946</v>
      </c>
      <c r="K14" s="88"/>
      <c r="N14" s="89"/>
      <c r="O14" s="37"/>
    </row>
    <row r="15" spans="1:15" x14ac:dyDescent="0.2">
      <c r="A15" s="53" t="s">
        <v>36</v>
      </c>
      <c r="B15" s="52" t="s">
        <v>23</v>
      </c>
      <c r="C15" s="27" t="s">
        <v>31</v>
      </c>
      <c r="D15" s="59" t="s">
        <v>21</v>
      </c>
      <c r="E15" s="57">
        <v>0</v>
      </c>
      <c r="K15" s="88"/>
      <c r="N15" s="89"/>
      <c r="O15" s="37"/>
    </row>
    <row r="16" spans="1:15" x14ac:dyDescent="0.2">
      <c r="A16" s="53" t="s">
        <v>36</v>
      </c>
      <c r="B16" s="49" t="s">
        <v>23</v>
      </c>
      <c r="C16" s="47" t="s">
        <v>17</v>
      </c>
      <c r="D16" s="60" t="s">
        <v>0</v>
      </c>
      <c r="E16" s="57">
        <v>11985262.970000001</v>
      </c>
      <c r="K16" s="88"/>
      <c r="N16" s="89"/>
      <c r="O16" s="37"/>
    </row>
    <row r="17" spans="1:15" x14ac:dyDescent="0.2">
      <c r="A17" s="53" t="s">
        <v>37</v>
      </c>
      <c r="B17" s="49" t="s">
        <v>23</v>
      </c>
      <c r="C17" s="27" t="s">
        <v>30</v>
      </c>
      <c r="D17" s="59" t="s">
        <v>23</v>
      </c>
      <c r="E17" s="57">
        <v>651091.1399999999</v>
      </c>
      <c r="K17" s="90"/>
      <c r="N17" s="89"/>
      <c r="O17" s="37"/>
    </row>
    <row r="18" spans="1:15" x14ac:dyDescent="0.2">
      <c r="A18" s="53" t="s">
        <v>33</v>
      </c>
      <c r="B18" s="49" t="s">
        <v>23</v>
      </c>
      <c r="C18" s="47" t="s">
        <v>17</v>
      </c>
      <c r="D18" s="60" t="s">
        <v>0</v>
      </c>
      <c r="E18" s="57">
        <v>6991044.9400000004</v>
      </c>
      <c r="N18" s="89"/>
      <c r="O18" s="37"/>
    </row>
    <row r="19" spans="1:15" x14ac:dyDescent="0.2">
      <c r="A19" s="53" t="s">
        <v>33</v>
      </c>
      <c r="B19" s="49" t="s">
        <v>23</v>
      </c>
      <c r="C19" s="47" t="s">
        <v>30</v>
      </c>
      <c r="D19" s="60" t="s">
        <v>23</v>
      </c>
      <c r="E19" s="57">
        <v>0</v>
      </c>
      <c r="N19" s="89"/>
      <c r="O19" s="37"/>
    </row>
    <row r="20" spans="1:15" x14ac:dyDescent="0.2">
      <c r="A20" s="53" t="s">
        <v>38</v>
      </c>
      <c r="B20" s="49" t="s">
        <v>23</v>
      </c>
      <c r="C20" s="27" t="s">
        <v>17</v>
      </c>
      <c r="D20" s="59" t="s">
        <v>0</v>
      </c>
      <c r="E20" s="57">
        <v>596139.75</v>
      </c>
      <c r="N20" s="89"/>
      <c r="O20" s="37"/>
    </row>
    <row r="21" spans="1:15" x14ac:dyDescent="0.2">
      <c r="A21" s="53" t="s">
        <v>38</v>
      </c>
      <c r="B21" s="49" t="s">
        <v>23</v>
      </c>
      <c r="C21" s="27" t="s">
        <v>30</v>
      </c>
      <c r="D21" s="59" t="s">
        <v>23</v>
      </c>
      <c r="E21" s="57">
        <v>107684.23</v>
      </c>
      <c r="N21" s="89"/>
      <c r="O21" s="37"/>
    </row>
    <row r="22" spans="1:15" x14ac:dyDescent="0.2">
      <c r="A22" s="53" t="s">
        <v>39</v>
      </c>
      <c r="B22" s="52" t="s">
        <v>23</v>
      </c>
      <c r="C22" s="27" t="s">
        <v>30</v>
      </c>
      <c r="D22" s="59" t="s">
        <v>23</v>
      </c>
      <c r="E22" s="57">
        <v>-1.1214069672860205E-9</v>
      </c>
      <c r="N22" s="89"/>
      <c r="O22" s="37"/>
    </row>
    <row r="23" spans="1:15" x14ac:dyDescent="0.2">
      <c r="A23" s="54" t="s">
        <v>39</v>
      </c>
      <c r="B23" s="55" t="s">
        <v>23</v>
      </c>
      <c r="C23" s="56" t="s">
        <v>17</v>
      </c>
      <c r="D23" s="61" t="s">
        <v>0</v>
      </c>
      <c r="E23" s="58">
        <v>27674371.729999997</v>
      </c>
      <c r="J23" s="37">
        <v>0</v>
      </c>
      <c r="N23" s="89"/>
      <c r="O23" s="37"/>
    </row>
    <row r="24" spans="1:15" x14ac:dyDescent="0.2">
      <c r="A24" s="39" t="s">
        <v>15</v>
      </c>
      <c r="B24" s="40"/>
      <c r="D24" s="40"/>
      <c r="E24" s="44">
        <f>SUM(E8:E23)</f>
        <v>224796723.50999996</v>
      </c>
    </row>
    <row r="25" spans="1:15" x14ac:dyDescent="0.2">
      <c r="A25" s="39"/>
      <c r="B25" s="40"/>
      <c r="D25" s="40"/>
      <c r="E25" s="69" t="s">
        <v>52</v>
      </c>
    </row>
    <row r="26" spans="1:15" x14ac:dyDescent="0.2">
      <c r="A26" s="39" t="s">
        <v>54</v>
      </c>
    </row>
    <row r="27" spans="1:15" x14ac:dyDescent="0.2">
      <c r="A27" s="64" t="s">
        <v>14</v>
      </c>
      <c r="B27" s="65" t="s">
        <v>16</v>
      </c>
      <c r="C27" s="65" t="s">
        <v>2</v>
      </c>
      <c r="D27" s="65" t="s">
        <v>1</v>
      </c>
      <c r="E27" s="67" t="s">
        <v>45</v>
      </c>
    </row>
    <row r="28" spans="1:15" x14ac:dyDescent="0.2">
      <c r="A28" s="51" t="s">
        <v>32</v>
      </c>
      <c r="B28" s="52" t="s">
        <v>23</v>
      </c>
      <c r="C28" s="27" t="s">
        <v>30</v>
      </c>
      <c r="D28" s="52" t="s">
        <v>23</v>
      </c>
      <c r="E28" s="57">
        <v>-29300.200027666651</v>
      </c>
      <c r="K28" s="88"/>
      <c r="N28" s="89"/>
      <c r="O28" s="37"/>
    </row>
    <row r="29" spans="1:15" x14ac:dyDescent="0.2">
      <c r="A29" s="53" t="s">
        <v>32</v>
      </c>
      <c r="B29" s="49" t="s">
        <v>23</v>
      </c>
      <c r="C29" s="47" t="s">
        <v>17</v>
      </c>
      <c r="D29" s="49" t="s">
        <v>0</v>
      </c>
      <c r="E29" s="57">
        <v>-2633348.3951482922</v>
      </c>
      <c r="K29" s="88"/>
      <c r="N29" s="89"/>
      <c r="O29" s="37"/>
    </row>
    <row r="30" spans="1:15" x14ac:dyDescent="0.2">
      <c r="A30" s="53" t="s">
        <v>34</v>
      </c>
      <c r="B30" s="49" t="s">
        <v>22</v>
      </c>
      <c r="C30" s="27" t="s">
        <v>30</v>
      </c>
      <c r="D30" s="49" t="s">
        <v>22</v>
      </c>
      <c r="E30" s="57">
        <v>-40885.231146624988</v>
      </c>
      <c r="K30" s="88"/>
      <c r="N30" s="89"/>
      <c r="O30" s="37"/>
    </row>
    <row r="31" spans="1:15" x14ac:dyDescent="0.2">
      <c r="A31" s="53" t="s">
        <v>34</v>
      </c>
      <c r="B31" s="49" t="s">
        <v>23</v>
      </c>
      <c r="C31" s="27" t="s">
        <v>30</v>
      </c>
      <c r="D31" s="49" t="s">
        <v>23</v>
      </c>
      <c r="E31" s="57">
        <v>-10752.653714</v>
      </c>
      <c r="K31" s="88"/>
      <c r="N31" s="89"/>
      <c r="O31" s="37"/>
    </row>
    <row r="32" spans="1:15" x14ac:dyDescent="0.2">
      <c r="A32" s="53" t="s">
        <v>34</v>
      </c>
      <c r="B32" s="49" t="s">
        <v>46</v>
      </c>
      <c r="C32" s="47" t="s">
        <v>17</v>
      </c>
      <c r="D32" s="49" t="s">
        <v>0</v>
      </c>
      <c r="E32" s="57">
        <v>-2140715.5059304582</v>
      </c>
      <c r="K32" s="88"/>
      <c r="N32" s="89"/>
      <c r="O32" s="37"/>
    </row>
    <row r="33" spans="1:15" x14ac:dyDescent="0.2">
      <c r="A33" s="53" t="s">
        <v>37</v>
      </c>
      <c r="B33" s="49" t="s">
        <v>23</v>
      </c>
      <c r="C33" s="47" t="s">
        <v>17</v>
      </c>
      <c r="D33" s="49" t="s">
        <v>0</v>
      </c>
      <c r="E33" s="57">
        <v>-105977.34884687497</v>
      </c>
      <c r="K33" s="88"/>
      <c r="N33" s="89"/>
      <c r="O33" s="37"/>
    </row>
    <row r="34" spans="1:15" x14ac:dyDescent="0.2">
      <c r="A34" s="53" t="s">
        <v>36</v>
      </c>
      <c r="B34" s="52" t="s">
        <v>23</v>
      </c>
      <c r="C34" s="27" t="s">
        <v>30</v>
      </c>
      <c r="D34" s="52" t="s">
        <v>23</v>
      </c>
      <c r="E34" s="57">
        <v>-16196.516752249994</v>
      </c>
      <c r="K34" s="88"/>
      <c r="N34" s="89"/>
      <c r="O34" s="37"/>
    </row>
    <row r="35" spans="1:15" x14ac:dyDescent="0.2">
      <c r="A35" s="53" t="s">
        <v>36</v>
      </c>
      <c r="B35" s="52" t="s">
        <v>23</v>
      </c>
      <c r="C35" s="27" t="s">
        <v>31</v>
      </c>
      <c r="D35" s="52" t="s">
        <v>21</v>
      </c>
      <c r="E35" s="57">
        <v>0</v>
      </c>
      <c r="K35" s="88"/>
      <c r="N35" s="89"/>
      <c r="O35" s="37"/>
    </row>
    <row r="36" spans="1:15" x14ac:dyDescent="0.2">
      <c r="A36" s="53" t="s">
        <v>36</v>
      </c>
      <c r="B36" s="49" t="s">
        <v>23</v>
      </c>
      <c r="C36" s="47" t="s">
        <v>17</v>
      </c>
      <c r="D36" s="49" t="s">
        <v>0</v>
      </c>
      <c r="E36" s="57">
        <v>-300096.84201583342</v>
      </c>
      <c r="K36" s="88"/>
      <c r="N36" s="89"/>
      <c r="O36" s="37"/>
    </row>
    <row r="37" spans="1:15" x14ac:dyDescent="0.2">
      <c r="A37" s="53" t="s">
        <v>37</v>
      </c>
      <c r="B37" s="49" t="s">
        <v>23</v>
      </c>
      <c r="C37" s="27" t="s">
        <v>30</v>
      </c>
      <c r="D37" s="52" t="s">
        <v>23</v>
      </c>
      <c r="E37" s="57">
        <v>-25599.073945333319</v>
      </c>
      <c r="K37" s="88"/>
      <c r="N37" s="89"/>
      <c r="O37" s="37"/>
    </row>
    <row r="38" spans="1:15" x14ac:dyDescent="0.2">
      <c r="A38" s="53" t="s">
        <v>33</v>
      </c>
      <c r="B38" s="49" t="s">
        <v>23</v>
      </c>
      <c r="C38" s="47" t="s">
        <v>17</v>
      </c>
      <c r="D38" s="49" t="s">
        <v>0</v>
      </c>
      <c r="E38" s="57">
        <v>-287837.13607475016</v>
      </c>
      <c r="K38" s="88"/>
      <c r="N38" s="89"/>
      <c r="O38" s="37"/>
    </row>
    <row r="39" spans="1:15" x14ac:dyDescent="0.2">
      <c r="A39" s="53" t="s">
        <v>33</v>
      </c>
      <c r="B39" s="49" t="s">
        <v>23</v>
      </c>
      <c r="C39" s="27" t="s">
        <v>30</v>
      </c>
      <c r="D39" s="52" t="s">
        <v>23</v>
      </c>
      <c r="E39" s="57">
        <v>-25542.093192833338</v>
      </c>
      <c r="K39" s="88"/>
      <c r="N39" s="89"/>
      <c r="O39" s="37"/>
    </row>
    <row r="40" spans="1:15" x14ac:dyDescent="0.2">
      <c r="A40" s="53" t="s">
        <v>38</v>
      </c>
      <c r="B40" s="49" t="s">
        <v>23</v>
      </c>
      <c r="C40" s="47" t="s">
        <v>17</v>
      </c>
      <c r="D40" s="49" t="s">
        <v>0</v>
      </c>
      <c r="E40" s="57">
        <v>-23667.420964000008</v>
      </c>
      <c r="K40" s="88"/>
      <c r="N40" s="89"/>
      <c r="O40" s="37"/>
    </row>
    <row r="41" spans="1:15" x14ac:dyDescent="0.2">
      <c r="A41" s="53" t="s">
        <v>38</v>
      </c>
      <c r="B41" s="49" t="s">
        <v>23</v>
      </c>
      <c r="C41" s="27" t="s">
        <v>30</v>
      </c>
      <c r="D41" s="52" t="s">
        <v>23</v>
      </c>
      <c r="E41" s="57">
        <v>-1719.7598917083335</v>
      </c>
      <c r="K41" s="88"/>
      <c r="N41" s="89"/>
      <c r="O41" s="37"/>
    </row>
    <row r="42" spans="1:15" x14ac:dyDescent="0.2">
      <c r="A42" s="53" t="s">
        <v>39</v>
      </c>
      <c r="B42" s="52" t="s">
        <v>23</v>
      </c>
      <c r="C42" s="27" t="s">
        <v>30</v>
      </c>
      <c r="D42" s="52" t="s">
        <v>23</v>
      </c>
      <c r="E42" s="57">
        <v>-38179.536971083289</v>
      </c>
      <c r="K42" s="88"/>
      <c r="N42" s="89"/>
      <c r="O42" s="37"/>
    </row>
    <row r="43" spans="1:15" x14ac:dyDescent="0.2">
      <c r="A43" s="54" t="s">
        <v>39</v>
      </c>
      <c r="B43" s="55" t="s">
        <v>23</v>
      </c>
      <c r="C43" s="56" t="s">
        <v>17</v>
      </c>
      <c r="D43" s="55" t="s">
        <v>0</v>
      </c>
      <c r="E43" s="58">
        <v>-774282.07696766674</v>
      </c>
      <c r="K43" s="88"/>
      <c r="N43" s="89"/>
      <c r="O43" s="37"/>
    </row>
    <row r="44" spans="1:15" x14ac:dyDescent="0.2">
      <c r="A44" s="39" t="s">
        <v>15</v>
      </c>
      <c r="B44" s="40"/>
      <c r="D44" s="49"/>
      <c r="E44" s="63">
        <f>SUM(E28:E43)</f>
        <v>-6454099.7915893747</v>
      </c>
      <c r="J44" s="37">
        <v>0</v>
      </c>
    </row>
    <row r="45" spans="1:15" x14ac:dyDescent="0.2">
      <c r="A45" s="47"/>
      <c r="B45" s="47"/>
      <c r="C45" s="47"/>
      <c r="D45" s="47"/>
      <c r="E45" s="69" t="s">
        <v>52</v>
      </c>
    </row>
    <row r="46" spans="1:15" s="47" customFormat="1" x14ac:dyDescent="0.2">
      <c r="A46" s="48"/>
    </row>
    <row r="47" spans="1:15" s="47" customFormat="1" x14ac:dyDescent="0.2">
      <c r="A47" s="70"/>
      <c r="B47" s="71"/>
      <c r="C47" s="71"/>
      <c r="D47" s="71"/>
      <c r="E47" s="72"/>
    </row>
    <row r="48" spans="1:15" s="47" customFormat="1" x14ac:dyDescent="0.2">
      <c r="A48" s="27"/>
      <c r="B48" s="52"/>
      <c r="C48" s="27"/>
      <c r="D48" s="52"/>
      <c r="E48" s="50"/>
      <c r="J48" s="50"/>
      <c r="K48" s="91"/>
      <c r="N48" s="73"/>
      <c r="O48" s="50"/>
    </row>
    <row r="49" spans="1:15" s="47" customFormat="1" x14ac:dyDescent="0.2">
      <c r="B49" s="49"/>
      <c r="D49" s="49"/>
      <c r="E49" s="73"/>
      <c r="J49" s="50"/>
      <c r="K49" s="91"/>
      <c r="N49" s="73"/>
      <c r="O49" s="50"/>
    </row>
    <row r="50" spans="1:15" s="47" customFormat="1" x14ac:dyDescent="0.2">
      <c r="B50" s="49"/>
      <c r="C50" s="27"/>
      <c r="D50" s="49"/>
      <c r="E50" s="73"/>
      <c r="J50" s="50"/>
      <c r="K50" s="91"/>
      <c r="N50" s="73"/>
      <c r="O50" s="50"/>
    </row>
    <row r="51" spans="1:15" s="47" customFormat="1" x14ac:dyDescent="0.2">
      <c r="B51" s="49"/>
      <c r="C51" s="27"/>
      <c r="D51" s="49"/>
      <c r="E51" s="73"/>
      <c r="J51" s="50"/>
      <c r="K51" s="91"/>
      <c r="N51" s="73"/>
      <c r="O51" s="50"/>
    </row>
    <row r="52" spans="1:15" s="47" customFormat="1" x14ac:dyDescent="0.2">
      <c r="B52" s="49"/>
      <c r="D52" s="49"/>
      <c r="E52" s="73"/>
      <c r="J52" s="50"/>
      <c r="K52" s="91"/>
      <c r="N52" s="73"/>
      <c r="O52" s="50"/>
    </row>
    <row r="53" spans="1:15" s="47" customFormat="1" x14ac:dyDescent="0.2">
      <c r="B53" s="49"/>
      <c r="D53" s="49"/>
      <c r="E53" s="73"/>
      <c r="J53" s="50"/>
      <c r="K53" s="91"/>
      <c r="N53" s="73"/>
      <c r="O53" s="50"/>
    </row>
    <row r="54" spans="1:15" s="47" customFormat="1" x14ac:dyDescent="0.2">
      <c r="B54" s="52"/>
      <c r="C54" s="27"/>
      <c r="D54" s="52"/>
      <c r="E54" s="73"/>
      <c r="J54" s="50"/>
      <c r="K54" s="91"/>
      <c r="N54" s="73"/>
      <c r="O54" s="50"/>
    </row>
    <row r="55" spans="1:15" s="47" customFormat="1" x14ac:dyDescent="0.2">
      <c r="B55" s="52"/>
      <c r="C55" s="27"/>
      <c r="D55" s="52"/>
      <c r="E55" s="73"/>
      <c r="J55" s="50"/>
      <c r="K55" s="91"/>
      <c r="N55" s="73"/>
      <c r="O55" s="50"/>
    </row>
    <row r="56" spans="1:15" s="47" customFormat="1" x14ac:dyDescent="0.2">
      <c r="B56" s="49"/>
      <c r="D56" s="49"/>
      <c r="E56" s="73"/>
      <c r="J56" s="50"/>
      <c r="K56" s="91"/>
      <c r="N56" s="73"/>
      <c r="O56" s="50"/>
    </row>
    <row r="57" spans="1:15" s="47" customFormat="1" x14ac:dyDescent="0.2">
      <c r="B57" s="49"/>
      <c r="C57" s="27"/>
      <c r="D57" s="52"/>
      <c r="E57" s="73"/>
      <c r="J57" s="50"/>
      <c r="K57" s="91"/>
      <c r="N57" s="73"/>
      <c r="O57" s="50"/>
    </row>
    <row r="58" spans="1:15" s="47" customFormat="1" x14ac:dyDescent="0.2">
      <c r="B58" s="49"/>
      <c r="D58" s="49"/>
      <c r="E58" s="73"/>
      <c r="J58" s="50"/>
      <c r="K58" s="91"/>
      <c r="N58" s="73"/>
      <c r="O58" s="50"/>
    </row>
    <row r="59" spans="1:15" s="47" customFormat="1" x14ac:dyDescent="0.2">
      <c r="B59" s="49"/>
      <c r="C59" s="27"/>
      <c r="D59" s="52"/>
      <c r="E59" s="73"/>
      <c r="J59" s="50"/>
      <c r="K59" s="91"/>
      <c r="N59" s="73"/>
      <c r="O59" s="50"/>
    </row>
    <row r="60" spans="1:15" s="47" customFormat="1" x14ac:dyDescent="0.2">
      <c r="B60" s="49"/>
      <c r="D60" s="49"/>
      <c r="E60" s="73"/>
      <c r="J60" s="50"/>
      <c r="K60" s="91"/>
      <c r="N60" s="73"/>
      <c r="O60" s="50"/>
    </row>
    <row r="61" spans="1:15" s="47" customFormat="1" x14ac:dyDescent="0.2">
      <c r="B61" s="49"/>
      <c r="C61" s="27"/>
      <c r="D61" s="52"/>
      <c r="E61" s="73"/>
      <c r="J61" s="50"/>
      <c r="K61" s="91"/>
      <c r="N61" s="73"/>
      <c r="O61" s="50"/>
    </row>
    <row r="62" spans="1:15" s="47" customFormat="1" x14ac:dyDescent="0.2">
      <c r="B62" s="52"/>
      <c r="C62" s="27"/>
      <c r="D62" s="52"/>
      <c r="E62" s="73"/>
      <c r="J62" s="50"/>
      <c r="K62" s="91"/>
      <c r="N62" s="73"/>
      <c r="O62" s="50"/>
    </row>
    <row r="63" spans="1:15" s="47" customFormat="1" x14ac:dyDescent="0.2">
      <c r="B63" s="49"/>
      <c r="D63" s="49"/>
      <c r="E63" s="73"/>
      <c r="J63" s="50"/>
      <c r="K63" s="91"/>
      <c r="N63" s="73"/>
      <c r="O63" s="50"/>
    </row>
    <row r="64" spans="1:15" s="47" customFormat="1" x14ac:dyDescent="0.2">
      <c r="A64" s="48"/>
      <c r="B64" s="49"/>
      <c r="D64" s="49"/>
      <c r="E64" s="45"/>
      <c r="J64" s="45"/>
    </row>
    <row r="65" spans="1:6" s="47" customFormat="1" x14ac:dyDescent="0.2">
      <c r="E65" s="74"/>
    </row>
    <row r="66" spans="1:6" s="47" customFormat="1" x14ac:dyDescent="0.2">
      <c r="A66" s="48"/>
      <c r="E66" s="45"/>
      <c r="F66" s="45"/>
    </row>
    <row r="67" spans="1:6" x14ac:dyDescent="0.2">
      <c r="A67" s="47"/>
      <c r="B67" s="47"/>
      <c r="C67" s="47"/>
      <c r="D67" s="47"/>
      <c r="E67" s="37"/>
    </row>
    <row r="68" spans="1:6" x14ac:dyDescent="0.2">
      <c r="D68" s="41"/>
      <c r="E68" s="62"/>
    </row>
  </sheetData>
  <pageMargins left="0.7" right="0.7" top="0.75" bottom="0.75" header="0.3" footer="0.3"/>
  <pageSetup fitToHeight="0" orientation="portrait"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16" ma:contentTypeDescription="" ma:contentTypeScope="" ma:versionID="ae5715f8294db817070352dee543cb67">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2023-03-17T07:00:00+00:00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5FEA835C-29D6-44D8-B325-258A404F97E9}"/>
</file>

<file path=customXml/itemProps2.xml><?xml version="1.0" encoding="utf-8"?>
<ds:datastoreItem xmlns:ds="http://schemas.openxmlformats.org/officeDocument/2006/customXml" ds:itemID="{AFABE5AB-AC7C-47D6-B05A-7D9D517D40C4}"/>
</file>

<file path=customXml/itemProps3.xml><?xml version="1.0" encoding="utf-8"?>
<ds:datastoreItem xmlns:ds="http://schemas.openxmlformats.org/officeDocument/2006/customXml" ds:itemID="{B76E286A-3FE3-43C3-AC1B-EE279B8AFD05}"/>
</file>

<file path=customXml/itemProps4.xml><?xml version="1.0" encoding="utf-8"?>
<ds:datastoreItem xmlns:ds="http://schemas.openxmlformats.org/officeDocument/2006/customXml" ds:itemID="{42020B56-F929-48DF-9AA2-1E3569BF68C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8.8</vt:lpstr>
      <vt:lpstr>8.8.1</vt:lpstr>
      <vt:lpstr>'8.8'!Print_Area</vt:lpstr>
      <vt:lpstr>'8.8.1'!Print_Area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2023-03-01T18:58:53Z</dcterms:created>
  <dcterms:modified xsi:type="dcterms:W3CDTF">2023-03-07T22:10:52Z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IsEFSEC">
    <vt:bool>false</vt:bool>
  </property>
  <property fmtid="{D5CDD505-2E9C-101B-9397-08002B2CF9AE}" pid="4" name="_docset_NoMedatataSyncRequired">
    <vt:lpwstr>False</vt:lpwstr>
  </property>
</Properties>
</file>