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0" yWindow="0" windowWidth="28800" windowHeight="13410"/>
  </bookViews>
  <sheets>
    <sheet name="JAP-5 Summary (Base Revenue)" sheetId="1" r:id="rId1"/>
    <sheet name="JAP-5 Unitized Lighting Costs" sheetId="2" r:id="rId2"/>
    <sheet name="JAP-5 Classification of Costs" sheetId="3" r:id="rId3"/>
    <sheet name="JAP-5 Combined Charges" sheetId="4" r:id="rId4"/>
    <sheet name="JAP-5 Tariff Summary Light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six6" localSheetId="2" hidden="1">{#N/A,#N/A,FALSE,"CRPT";#N/A,#N/A,FALSE,"TREND";#N/A,#N/A,FALSE,"%Curve"}</definedName>
    <definedName name="__________________six6" localSheetId="0" hidden="1">{#N/A,#N/A,FALSE,"CRPT";#N/A,#N/A,FALSE,"TREND";#N/A,#N/A,FALSE,"%Curve"}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2" hidden="1">{#N/A,#N/A,FALSE,"schA"}</definedName>
    <definedName name="__________________www1" localSheetId="0" hidden="1">{#N/A,#N/A,FALSE,"schA"}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2" hidden="1">{#N/A,#N/A,FALSE,"CRPT";#N/A,#N/A,FALSE,"TREND";#N/A,#N/A,FALSE,"%Curve"}</definedName>
    <definedName name="_________________six6" localSheetId="0" hidden="1">{#N/A,#N/A,FALSE,"CRPT";#N/A,#N/A,FALSE,"TREND";#N/A,#N/A,FALSE,"%Curve"}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2" hidden="1">{#N/A,#N/A,FALSE,"schA"}</definedName>
    <definedName name="_________________www1" localSheetId="0" hidden="1">{#N/A,#N/A,FALSE,"schA"}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2" hidden="1">{#N/A,#N/A,FALSE,"CRPT";#N/A,#N/A,FALSE,"TREND";#N/A,#N/A,FALSE,"%Curve"}</definedName>
    <definedName name="________________six6" localSheetId="0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2" hidden="1">{#N/A,#N/A,FALSE,"schA"}</definedName>
    <definedName name="________________www1" localSheetId="0" hidden="1">{#N/A,#N/A,FALSE,"schA"}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2" hidden="1">{#N/A,#N/A,FALSE,"CRPT";#N/A,#N/A,FALSE,"TREND";#N/A,#N/A,FALSE,"%Curve"}</definedName>
    <definedName name="_______________six6" localSheetId="0" hidden="1">{#N/A,#N/A,FALSE,"CRPT";#N/A,#N/A,FALSE,"TREND";#N/A,#N/A,FALSE,"%Curve"}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2" hidden="1">{#N/A,#N/A,FALSE,"schA"}</definedName>
    <definedName name="_______________www1" localSheetId="0" hidden="1">{#N/A,#N/A,FALSE,"schA"}</definedName>
    <definedName name="_______________www1" localSheetId="1" hidden="1">{#N/A,#N/A,FALSE,"schA"}</definedName>
    <definedName name="_______________www1" hidden="1">{#N/A,#N/A,FALSE,"schA"}</definedName>
    <definedName name="______________six6" localSheetId="2" hidden="1">{#N/A,#N/A,FALSE,"CRPT";#N/A,#N/A,FALSE,"TREND";#N/A,#N/A,FALSE,"%Curve"}</definedName>
    <definedName name="______________six6" localSheetId="0" hidden="1">{#N/A,#N/A,FALSE,"CRPT";#N/A,#N/A,FALSE,"TREND";#N/A,#N/A,FALSE,"%Curve"}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2" hidden="1">{#N/A,#N/A,FALSE,"schA"}</definedName>
    <definedName name="______________www1" localSheetId="0" hidden="1">{#N/A,#N/A,FALSE,"schA"}</definedName>
    <definedName name="______________www1" localSheetId="1" hidden="1">{#N/A,#N/A,FALSE,"schA"}</definedName>
    <definedName name="______________www1" hidden="1">{#N/A,#N/A,FALSE,"schA"}</definedName>
    <definedName name="_____________six6" localSheetId="2" hidden="1">{#N/A,#N/A,FALSE,"CRPT";#N/A,#N/A,FALSE,"TREND";#N/A,#N/A,FALSE,"%Curve"}</definedName>
    <definedName name="_____________six6" localSheetId="0" hidden="1">{#N/A,#N/A,FALSE,"CRPT";#N/A,#N/A,FALSE,"TREND";#N/A,#N/A,FALSE,"%Curve"}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2" hidden="1">{#N/A,#N/A,FALSE,"schA"}</definedName>
    <definedName name="_____________www1" localSheetId="0" hidden="1">{#N/A,#N/A,FALSE,"schA"}</definedName>
    <definedName name="_____________www1" localSheetId="1" hidden="1">{#N/A,#N/A,FALSE,"schA"}</definedName>
    <definedName name="_____________www1" hidden="1">{#N/A,#N/A,FALSE,"schA"}</definedName>
    <definedName name="____________six6" localSheetId="2" hidden="1">{#N/A,#N/A,FALSE,"CRPT";#N/A,#N/A,FALSE,"TREND";#N/A,#N/A,FALSE,"%Curve"}</definedName>
    <definedName name="____________six6" localSheetId="0" hidden="1">{#N/A,#N/A,FALSE,"CRPT";#N/A,#N/A,FALSE,"TREND";#N/A,#N/A,FALSE,"%Curve"}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2" hidden="1">{#N/A,#N/A,FALSE,"schA"}</definedName>
    <definedName name="____________www1" localSheetId="0" hidden="1">{#N/A,#N/A,FALSE,"schA"}</definedName>
    <definedName name="____________www1" localSheetId="1" hidden="1">{#N/A,#N/A,FALSE,"schA"}</definedName>
    <definedName name="____________www1" hidden="1">{#N/A,#N/A,FALSE,"schA"}</definedName>
    <definedName name="___________six6" localSheetId="2" hidden="1">{#N/A,#N/A,FALSE,"CRPT";#N/A,#N/A,FALSE,"TREND";#N/A,#N/A,FALSE,"%Curve"}</definedName>
    <definedName name="___________six6" localSheetId="0" hidden="1">{#N/A,#N/A,FALSE,"CRPT";#N/A,#N/A,FALSE,"TREND";#N/A,#N/A,FALSE,"%Curve"}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2" hidden="1">{#N/A,#N/A,FALSE,"schA"}</definedName>
    <definedName name="___________www1" localSheetId="0" hidden="1">{#N/A,#N/A,FALSE,"schA"}</definedName>
    <definedName name="___________www1" localSheetId="1" hidden="1">{#N/A,#N/A,FALSE,"schA"}</definedName>
    <definedName name="___________www1" hidden="1">{#N/A,#N/A,FALSE,"schA"}</definedName>
    <definedName name="__________six6" localSheetId="2" hidden="1">{#N/A,#N/A,FALSE,"CRPT";#N/A,#N/A,FALSE,"TREND";#N/A,#N/A,FALSE,"%Curve"}</definedName>
    <definedName name="__________six6" localSheetId="0" hidden="1">{#N/A,#N/A,FALSE,"CRPT";#N/A,#N/A,FALSE,"TREND";#N/A,#N/A,FALSE,"%Curve"}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2" hidden="1">{#N/A,#N/A,FALSE,"schA"}</definedName>
    <definedName name="__________www1" localSheetId="0" hidden="1">{#N/A,#N/A,FALSE,"schA"}</definedName>
    <definedName name="__________www1" localSheetId="1" hidden="1">{#N/A,#N/A,FALSE,"schA"}</definedName>
    <definedName name="__________www1" hidden="1">{#N/A,#N/A,FALSE,"schA"}</definedName>
    <definedName name="_________six6" localSheetId="2" hidden="1">{#N/A,#N/A,FALSE,"CRPT";#N/A,#N/A,FALSE,"TREND";#N/A,#N/A,FALSE,"%Curve"}</definedName>
    <definedName name="_________six6" localSheetId="0" hidden="1">{#N/A,#N/A,FALSE,"CRPT";#N/A,#N/A,FALSE,"TREND";#N/A,#N/A,FALSE,"%Curve"}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2" hidden="1">{#N/A,#N/A,FALSE,"schA"}</definedName>
    <definedName name="_________www1" localSheetId="0" hidden="1">{#N/A,#N/A,FALSE,"schA"}</definedName>
    <definedName name="_________www1" localSheetId="1" hidden="1">{#N/A,#N/A,FALSE,"schA"}</definedName>
    <definedName name="_________www1" hidden="1">{#N/A,#N/A,FALSE,"schA"}</definedName>
    <definedName name="________six6" localSheetId="2" hidden="1">{#N/A,#N/A,FALSE,"CRPT";#N/A,#N/A,FALSE,"TREND";#N/A,#N/A,FALSE,"%Curve"}</definedName>
    <definedName name="________six6" localSheetId="0" hidden="1">{#N/A,#N/A,FALSE,"CRPT";#N/A,#N/A,FALSE,"TREND";#N/A,#N/A,FALSE,"%Curve"}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2" hidden="1">{#N/A,#N/A,FALSE,"schA"}</definedName>
    <definedName name="________www1" localSheetId="0" hidden="1">{#N/A,#N/A,FALSE,"schA"}</definedName>
    <definedName name="________www1" localSheetId="1" hidden="1">{#N/A,#N/A,FALSE,"schA"}</definedName>
    <definedName name="________www1" hidden="1">{#N/A,#N/A,FALSE,"schA"}</definedName>
    <definedName name="_______six6" localSheetId="2" hidden="1">{#N/A,#N/A,FALSE,"CRPT";#N/A,#N/A,FALSE,"TREND";#N/A,#N/A,FALSE,"%Curve"}</definedName>
    <definedName name="_______six6" localSheetId="0" hidden="1">{#N/A,#N/A,FALSE,"CRPT";#N/A,#N/A,FALSE,"TREND";#N/A,#N/A,FALSE,"%Curve"}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2" hidden="1">{#N/A,#N/A,FALSE,"schA"}</definedName>
    <definedName name="_______www1" localSheetId="0" hidden="1">{#N/A,#N/A,FALSE,"schA"}</definedName>
    <definedName name="_______www1" localSheetId="1" hidden="1">{#N/A,#N/A,FALSE,"schA"}</definedName>
    <definedName name="_______www1" hidden="1">{#N/A,#N/A,FALSE,"schA"}</definedName>
    <definedName name="______six6" localSheetId="2" hidden="1">{#N/A,#N/A,FALSE,"CRPT";#N/A,#N/A,FALSE,"TREND";#N/A,#N/A,FALSE,"%Curve"}</definedName>
    <definedName name="______six6" localSheetId="0" hidden="1">{#N/A,#N/A,FALSE,"CRPT";#N/A,#N/A,FALSE,"TREND";#N/A,#N/A,FALSE,"%Curve"}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2" hidden="1">{#N/A,#N/A,FALSE,"schA"}</definedName>
    <definedName name="______www1" localSheetId="0" hidden="1">{#N/A,#N/A,FALSE,"schA"}</definedName>
    <definedName name="______www1" localSheetId="1" hidden="1">{#N/A,#N/A,FALSE,"schA"}</definedName>
    <definedName name="______www1" hidden="1">{#N/A,#N/A,FALSE,"schA"}</definedName>
    <definedName name="_____six6" localSheetId="2" hidden="1">{#N/A,#N/A,FALSE,"CRPT";#N/A,#N/A,FALSE,"TREND";#N/A,#N/A,FALSE,"%Curve"}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2" hidden="1">{#N/A,#N/A,FALSE,"schA"}</definedName>
    <definedName name="_____www1" localSheetId="0" hidden="1">{#N/A,#N/A,FALSE,"schA"}</definedName>
    <definedName name="_____www1" localSheetId="1" hidden="1">{#N/A,#N/A,FALSE,"schA"}</definedName>
    <definedName name="_____www1" hidden="1">{#N/A,#N/A,FALSE,"schA"}</definedName>
    <definedName name="____six6" localSheetId="2" hidden="1">{#N/A,#N/A,FALSE,"CRPT";#N/A,#N/A,FALSE,"TREND";#N/A,#N/A,FALSE,"%Curve"}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2" hidden="1">{#N/A,#N/A,FALSE,"schA"}</definedName>
    <definedName name="____www1" localSheetId="0" hidden="1">{#N/A,#N/A,FALSE,"schA"}</definedName>
    <definedName name="____www1" localSheetId="1" hidden="1">{#N/A,#N/A,FALSE,"schA"}</definedName>
    <definedName name="____www1" hidden="1">{#N/A,#N/A,FALSE,"schA"}</definedName>
    <definedName name="___six6" localSheetId="2" hidden="1">{#N/A,#N/A,FALSE,"CRPT";#N/A,#N/A,FALSE,"TREND";#N/A,#N/A,FALSE,"%Curve"}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2" hidden="1">{#N/A,#N/A,FALSE,"schA"}</definedName>
    <definedName name="___www1" localSheetId="0" hidden="1">{#N/A,#N/A,FALSE,"schA"}</definedName>
    <definedName name="___www1" localSheetId="1" hidden="1">{#N/A,#N/A,FALSE,"schA"}</definedName>
    <definedName name="___www1" hidden="1">{#N/A,#N/A,FALSE,"schA"}</definedName>
    <definedName name="__123Graph_A" hidden="1">[3]Inputs!#REF!</definedName>
    <definedName name="__123Graph_B" hidden="1">[3]Inputs!#REF!</definedName>
    <definedName name="__123Graph_D" localSheetId="0" hidden="1">#REF!</definedName>
    <definedName name="__123Graph_D" hidden="1">#REF!</definedName>
    <definedName name="__123Graph_ECURRENT" localSheetId="0" hidden="1">[4]ConsolidatingPL!#REF!</definedName>
    <definedName name="__123Graph_ECURRENT" hidden="1">[4]ConsolidatingPL!#REF!</definedName>
    <definedName name="__six6" localSheetId="2" hidden="1">{#N/A,#N/A,FALSE,"CRPT";#N/A,#N/A,FALSE,"TREND";#N/A,#N/A,FALSE,"%Curve"}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localSheetId="0" hidden="1">{#N/A,#N/A,FALSE,"schA"}</definedName>
    <definedName name="__www1" localSheetId="1" hidden="1">{#N/A,#N/A,FALSE,"schA"}</definedName>
    <definedName name="__www1" hidden="1">{#N/A,#N/A,FALSE,"schA"}</definedName>
    <definedName name="_1Price_Ta">#REF!</definedName>
    <definedName name="_2Price_Ta">#REF!</definedName>
    <definedName name="_B">'[5]Rate Design'!#REF!</definedName>
    <definedName name="_ex1" localSheetId="2" hidden="1">{#N/A,#N/A,FALSE,"Summ";#N/A,#N/A,FALSE,"General"}</definedName>
    <definedName name="_ex1" localSheetId="0" hidden="1">{#N/A,#N/A,FALSE,"Summ";#N/A,#N/A,FALSE,"General"}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>[1]Jan!#REF!</definedName>
    <definedName name="_MEN3">[1]Jan!#REF!</definedName>
    <definedName name="_new1" localSheetId="2" hidden="1">{#N/A,#N/A,FALSE,"Summ";#N/A,#N/A,FALSE,"General"}</definedName>
    <definedName name="_new1" localSheetId="0" hidden="1">{#N/A,#N/A,FALSE,"Summ";#N/A,#N/A,FALSE,"General"}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P">#REF!</definedName>
    <definedName name="_PC1">[6]CLASSIFIERS!$A$7:$IV$7</definedName>
    <definedName name="_PC2">[6]CLASSIFIERS!$A$10:$IV$10</definedName>
    <definedName name="_PC3">[6]CLASSIFIERS!$A$12:$IV$12</definedName>
    <definedName name="_PC4">[6]CLASSIFIERS!$A$13:$IV$13</definedName>
    <definedName name="_Regression_Int" hidden="1">1</definedName>
    <definedName name="_SEC24">[6]EXTERNAL!$A$112:$IV$114</definedName>
    <definedName name="_Sep03">[7]BS!$AB$7:$AB$3420</definedName>
    <definedName name="_six6" localSheetId="2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TOP1">[1]Jan!#REF!</definedName>
    <definedName name="_www1" localSheetId="2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AAAAAAAAAAAAA" localSheetId="2" hidden="1">{#N/A,#N/A,FALSE,"Coversheet";#N/A,#N/A,FALSE,"QA"}</definedName>
    <definedName name="AAAAAAAAAAAAAA" localSheetId="0" hidden="1">{#N/A,#N/A,FALSE,"Coversheet";#N/A,#N/A,FALSE,"QA"}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cct108364">'[8]Func Study'!#REF!</definedName>
    <definedName name="Acct108364S">'[8]Func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>'[11]Functional Study'!#REF!</definedName>
    <definedName name="Acct41011BADDEBT">'[11]Functional Study'!#REF!</definedName>
    <definedName name="Acct41011DITEXP">'[11]Functional Study'!#REF!</definedName>
    <definedName name="Acct41011S">'[11]Functional Study'!#REF!</definedName>
    <definedName name="Acct41011SE">'[11]Functional Study'!#REF!</definedName>
    <definedName name="Acct41011SG1">'[11]Functional Study'!#REF!</definedName>
    <definedName name="Acct41011SG2">'[11]Functional Study'!#REF!</definedName>
    <definedName name="ACCT41011SGCT">'[11]Functional Study'!#REF!</definedName>
    <definedName name="Acct41011SGPP">'[11]Functional Study'!#REF!</definedName>
    <definedName name="Acct41011SNP">'[11]Functional Study'!#REF!</definedName>
    <definedName name="ACCT41011SNPD">'[11]Functional Study'!#REF!</definedName>
    <definedName name="Acct41011SO">'[11]Functional Study'!#REF!</definedName>
    <definedName name="Acct41011TROJP">'[11]Functional Study'!#REF!</definedName>
    <definedName name="Acct41111">'[11]Functional Study'!#REF!</definedName>
    <definedName name="Acct41111BADDEBT">'[11]Functional Study'!#REF!</definedName>
    <definedName name="Acct41111DITEXP">'[11]Functional Study'!#REF!</definedName>
    <definedName name="Acct41111S">'[11]Functional Study'!#REF!</definedName>
    <definedName name="Acct41111SE">'[11]Functional Study'!#REF!</definedName>
    <definedName name="Acct41111SG1">'[11]Functional Study'!#REF!</definedName>
    <definedName name="Acct41111SG2">'[11]Functional Study'!#REF!</definedName>
    <definedName name="Acct41111SG3">'[11]Functional Study'!#REF!</definedName>
    <definedName name="Acct41111SGPP">'[11]Functional Study'!#REF!</definedName>
    <definedName name="Acct41111SNP">'[11]Functional Study'!#REF!</definedName>
    <definedName name="Acct41111SNTP">'[11]Functional Study'!#REF!</definedName>
    <definedName name="Acct41111SO">'[11]Functional Study'!#REF!</definedName>
    <definedName name="Acct41111TROJP">'[11]Functional Study'!#REF!</definedName>
    <definedName name="Acct411BADDEBT">'[11]Functional Study'!#REF!</definedName>
    <definedName name="Acct411DGP">'[11]Functional Study'!#REF!</definedName>
    <definedName name="Acct411DGU">'[11]Functional Study'!#REF!</definedName>
    <definedName name="Acct411DITEXP">'[11]Functional Study'!#REF!</definedName>
    <definedName name="Acct411DNPP">'[11]Functional Study'!#REF!</definedName>
    <definedName name="Acct411DNPTP">'[11]Functional Study'!#REF!</definedName>
    <definedName name="Acct411S">'[11]Functional Study'!#REF!</definedName>
    <definedName name="Acct411SE">'[11]Functional Study'!#REF!</definedName>
    <definedName name="Acct411SG">'[11]Functional Study'!#REF!</definedName>
    <definedName name="Acct411SGPP">'[11]Functional Study'!#REF!</definedName>
    <definedName name="Acct411SO">'[11]Functional Study'!#REF!</definedName>
    <definedName name="Acct411TROJP">'[11]Functional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>'[10]Func Study'!#REF!</definedName>
    <definedName name="Acct510DNPPSU">'[10]Func Study'!#REF!</definedName>
    <definedName name="ACCT510JBG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>'[12]Functional Study'!#REF!</definedName>
    <definedName name="AcctAGA">'[10]Func Study'!$H$296</definedName>
    <definedName name="AcctDFAD">'[10]Func Study'!#REF!</definedName>
    <definedName name="AcctDFAP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q1Plant">'[14]Acquisition Inputs'!$C$8</definedName>
    <definedName name="Acq2Plant">'[14]Acquisition Inputs'!$C$70</definedName>
    <definedName name="ActualROR">'[9]G+T+D+R+M'!$H$61</definedName>
    <definedName name="ADJPTDCE.T">[6]INTERNAL!$A$31:$IV$33</definedName>
    <definedName name="Adjs2avg">[15]Inputs!$L$255:'[15]Inputs'!$T$505</definedName>
    <definedName name="After_Tax_Cash_Discount">'[16]Assumptions (Input)'!$D$37</definedName>
    <definedName name="afudc_flag">'[16]Assumptions (Input)'!$B$13</definedName>
    <definedName name="ANCIL">[6]EXTERNAL!$A$163:$IV$165</definedName>
    <definedName name="APR">[17]Backup!#REF!</definedName>
    <definedName name="APRT">#REF!</definedName>
    <definedName name="AS2DocOpenMode" hidden="1">"AS2DocumentEdit"</definedName>
    <definedName name="Assessment_Rate">'[16]Assumptions (Input)'!$B$7</definedName>
    <definedName name="AUG">[17]Backup!#REF!</definedName>
    <definedName name="AUGT">#REF!</definedName>
    <definedName name="Aurora_Prices">"Monthly Price Summary'!$C$4:$H$63"</definedName>
    <definedName name="AvgFactors">[13]Factors!$B$3:$P$99</definedName>
    <definedName name="b" localSheetId="2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g_Unb_KWHs">[18]LeadSht!$L$10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[19]ZZCOOM_M03_Q005!#REF!</definedName>
    <definedName name="BEx3O85IKWARA6NCJOLRBRJFMEWW" hidden="1">[19]ZZCOOM_M03_Q005!#REF!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[19]ZZCOOM_M03_Q005!#REF!</definedName>
    <definedName name="BEx5MLQZM68YQSKARVWTTPINFQ2C" hidden="1">[19]ZZCOOM_M03_Q005!#REF!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[19]ZZCOOM_M03_Q005!#REF!</definedName>
    <definedName name="BExERWCEBKQRYWRQLYJ4UCMMKTHG" hidden="1">[19]ZZCOOM_M03_Q005!#REF!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[19]ZZCOOM_M03_Q005!#REF!</definedName>
    <definedName name="BExMBYPQDG9AYDQ5E8IECVFREPO6" hidden="1">[19]ZZCOOM_M03_Q005!#REF!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[19]ZZCOOM_M03_Q005!#REF!</definedName>
    <definedName name="BExQ9ZLYHWABXAA9NJDW8ZS0UQ9P" hidden="1">[19]ZZCOOM_M03_Q005!#REF!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[19]ZZCOOM_M03_Q005!#REF!</definedName>
    <definedName name="BExTUY9WNSJ91GV8CP0SKJTEIV82" hidden="1">[19]ZZCOOM_M03_Q005!#REF!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OOK_LIFE">'[20]Lvl FCR'!$G$10</definedName>
    <definedName name="BOOKADJ">#REF!</definedName>
    <definedName name="BPAX">[6]EXTERNAL!$A$121:$IV$123</definedName>
    <definedName name="Button_1">"TradeSummary_Ken_Finicle_List"</definedName>
    <definedName name="CAE.T">[6]INTERNAL!$A$34:$IV$36</definedName>
    <definedName name="CAES1.T">[6]INTERNAL!$A$37:$IV$39</definedName>
    <definedName name="cap">[21]Readings!$B$2</definedName>
    <definedName name="Capital_Inflation">'[16]Assumptions (Input)'!$B$11</definedName>
    <definedName name="CASE">[22]INPUTS!$C$8</definedName>
    <definedName name="CaseDescription">'[14]Dispatch Cases'!$C$11</definedName>
    <definedName name="CBWorkbookPriority" hidden="1">-2060790043</definedName>
    <definedName name="CCGT_HeatRate">[14]Assumptions!$H$23</definedName>
    <definedName name="CCGTPrice">[14]Assumptions!$H$22</definedName>
    <definedName name="Check">#REF!</definedName>
    <definedName name="CL_RT2">'[23]Transp Data'!$A$6:$C$81</definedName>
    <definedName name="Classification">'[10]Func Study'!$AB$251</definedName>
    <definedName name="Close_Date">'[16]Capital Projects(Input)'!$D$7:$D$53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nstruction_OH">'[24]Virtual 49 Back-Up'!$E$54</definedName>
    <definedName name="ConversionFactor">[14]Assumptions!$I$65</definedName>
    <definedName name="COSFacVal">[10]Inputs!$R$5</definedName>
    <definedName name="CurrQtr">'[25]Inc Stmt'!$AJ$222</definedName>
    <definedName name="CUS">[6]CLASSIFIERS!$A$6:$IV$6</definedName>
    <definedName name="CUST_1">[6]EXTERNAL!$A$22:$IV$24</definedName>
    <definedName name="CUST_4">[6]EXTERNAL!$A$25:$IV$27</definedName>
    <definedName name="CUST_5">[6]EXTERNAL!$A$28:$IV$30</definedName>
    <definedName name="CUST_6">[6]EXTERNAL!$A$31:$IV$33</definedName>
    <definedName name="D108.05.T">[6]INTERNAL!$A$22:$IV$24</definedName>
    <definedName name="D108.10.T">[6]INTERNAL!$A$25:$IV$27</definedName>
    <definedName name="D361.T">[6]INTERNAL!$A$4:$IV$6</definedName>
    <definedName name="D362.T">[6]INTERNAL!$A$7:$IV$9</definedName>
    <definedName name="D364.T">[6]INTERNAL!$A$10:$IV$12</definedName>
    <definedName name="D366.T">[6]INTERNAL!$A$13:$IV$15</definedName>
    <definedName name="D368.T">[6]INTERNAL!$A$16:$IV$18</definedName>
    <definedName name="D370.T">[6]INTERNAL!$A$19:$IV$21</definedName>
    <definedName name="D372.T">[6]INTERNAL!$A$28:$IV$30</definedName>
    <definedName name="Data.Avg">'[25]Avg Amts'!$A$5:$BP$34</definedName>
    <definedName name="Data.Qtrs.Avg">'[25]Avg Amts'!$A$5:$IV$5</definedName>
    <definedName name="_xlnm.Database">[26]Invoice!#REF!</definedName>
    <definedName name="DATE">[27]Jan!#REF!</definedName>
    <definedName name="DebtPerc">[14]Assumptions!$I$58</definedName>
    <definedName name="DEC">[17]Backup!#REF!</definedName>
    <definedName name="DECT">#REF!</definedName>
    <definedName name="DELETE01" localSheetId="2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EM">[6]CLASSIFIERS!$A$4:$IV$4</definedName>
    <definedName name="DEM_1">[6]EXTERNAL!$A$7:$IV$9</definedName>
    <definedName name="DEM_12CP">[6]EXTERNAL!$A$118:$IV$120</definedName>
    <definedName name="DEM_12NCP_P">[6]EXTERNAL!$A$187:$IV$189</definedName>
    <definedName name="DEM_12NCP_S">[6]EXTERNAL!$A$190:$IV$192</definedName>
    <definedName name="DEM_12NCP1">[6]EXTERNAL!$A$139:$IV$141</definedName>
    <definedName name="DEM_12NCP2">[6]EXTERNAL!$A$130:$IV$132</definedName>
    <definedName name="DEM_1A">[6]EXTERNAL!$A$115:$IV$117</definedName>
    <definedName name="DEM_2A">[6]EXTERNAL!$A$148:$IV$150</definedName>
    <definedName name="DEM_3A">[6]EXTERNAL!$A$199:$IV$201</definedName>
    <definedName name="DEM_3B">[6]EXTERNAL!$A$196:$IV$198</definedName>
    <definedName name="Demand">[9]Inputs!$D$8</definedName>
    <definedName name="Demand2">[28]Inputs!$D$11</definedName>
    <definedName name="DES1.T">[6]INTERNAL!$A$40:$IV$42</definedName>
    <definedName name="DES2.T">[6]INTERNAL!$A$43:$IV$45</definedName>
    <definedName name="DF_HeatRate">[14]Assumptions!$L$23</definedName>
    <definedName name="DFIT" localSheetId="2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IR_40">[6]EXTERNAL!$A$193:$IV$195</definedName>
    <definedName name="DIR_449">[6]EXTERNAL!$A$127:$IV$129</definedName>
    <definedName name="DIR_449_ENERGY">[6]EXTERNAL!$A$160:$IV$162</definedName>
    <definedName name="DIR_449_HV">[6]EXTERNAL!$A$157:$IV$159</definedName>
    <definedName name="DIR_449_OATT">[6]EXTERNAL!$A$166:$IV$168</definedName>
    <definedName name="DIR_RESALE">[6]EXTERNAL!$A$124:$IV$126</definedName>
    <definedName name="DIR_RESALE_LARGE">[6]EXTERNAL!$A$154:$IV$156</definedName>
    <definedName name="DIR_RESALE_SMALL">[6]EXTERNAL!$A$151:$IV$153</definedName>
    <definedName name="DIR108.09">[6]EXTERNAL!$A$106:$IV$108</definedName>
    <definedName name="DIR235.00">[6]EXTERNAL!$A$85:$IV$87</definedName>
    <definedName name="DIR360.01">[6]EXTERNAL!$A$37:$IV$39</definedName>
    <definedName name="DIR361.01">[6]EXTERNAL!$A$40:$IV$42</definedName>
    <definedName name="DIR362.01">[6]EXTERNAL!$A$43:$IV$45</definedName>
    <definedName name="DIR364.01">[6]EXTERNAL!$A$46:$IV$48</definedName>
    <definedName name="DIR366.01">[6]EXTERNAL!$A$49:$IV$51</definedName>
    <definedName name="DIR368.03">[6]EXTERNAL!$A$55:$IV$57</definedName>
    <definedName name="DIR368.03C">[6]EXTERNAL!$A$52:$IV$54</definedName>
    <definedName name="DIR372.00">[6]EXTERNAL!$A$58:$IV$60</definedName>
    <definedName name="DIR373.00">[6]EXTERNAL!$A$61:$IV$63</definedName>
    <definedName name="DIR450.01">[6]EXTERNAL!$A$10:$IV$12</definedName>
    <definedName name="DIR450.02">[6]EXTERNAL!$A$184:$IV$186</definedName>
    <definedName name="DIR451.02">[6]EXTERNAL!$A$70:$IV$72</definedName>
    <definedName name="DIR451.03">[6]EXTERNAL!$A$136:$IV$138</definedName>
    <definedName name="DIR451.05">[6]EXTERNAL!$A$76:$IV$78</definedName>
    <definedName name="DIR451.06">[6]EXTERNAL!$A$109:$IV$111</definedName>
    <definedName name="DIR451.07">[6]EXTERNAL!$A$133:$IV$135</definedName>
    <definedName name="DIR454.04">[6]EXTERNAL!$A$73:$IV$75</definedName>
    <definedName name="DIR556.01">[6]EXTERNAL!$A$175:$IV$177</definedName>
    <definedName name="DIR565.02">[6]EXTERNAL!$A$178:$IV$180</definedName>
    <definedName name="DIR908.01">[6]EXTERNAL!$A$172:$IV$174</definedName>
    <definedName name="DIR920.01">[6]EXTERNAL!$A$181:$IV$183</definedName>
    <definedName name="Dis">'[10]Func Study'!$AB$250</definedName>
    <definedName name="DisFac">'[10]Func Dist Factor Table'!$A$11:$G$25</definedName>
    <definedName name="Dist_factor">#REF!</definedName>
    <definedName name="DistPeakMethod">[12]Inputs!#REF!</definedName>
    <definedName name="DocketNumber">'[29]JHS-19'!$AR$2</definedName>
    <definedName name="DP.T">[6]INTERNAL!$A$46:$IV$48</definedName>
    <definedName name="DUDE" hidden="1">#REF!</definedName>
    <definedName name="EBFIT.T">[6]INTERNAL!$A$88:$IV$90</definedName>
    <definedName name="ee" localSheetId="2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ffTax">[6]INPUTS!$F$31</definedName>
    <definedName name="Electric_Prices">'[30]Monthly Price Summary'!$B$4:$E$27</definedName>
    <definedName name="ElecWC_LineItems">[7]BS!$AO$7:$AO$3420</definedName>
    <definedName name="ElRBLine">[7]BS!$AP$7:$AP$3141</definedName>
    <definedName name="EndDate">[14]Assumptions!$C$11</definedName>
    <definedName name="energy">[21]Readings!$B$3</definedName>
    <definedName name="ENERGY_1">[6]EXTERNAL!$A$4:$IV$6</definedName>
    <definedName name="ENERGY_2">[6]EXTERNAL!$A$145:$IV$147</definedName>
    <definedName name="Engy">[9]Inputs!$D$9</definedName>
    <definedName name="Engy2">[28]Inputs!$D$12</definedName>
    <definedName name="EPIS.T">[6]INTERNAL!$A$49:$IV$51</definedName>
    <definedName name="error" localSheetId="2" hidden="1">{#N/A,#N/A,FALSE,"Coversheet";#N/A,#N/A,FALSE,"QA"}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2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101top">#REF!</definedName>
    <definedName name="f104top">#REF!</definedName>
    <definedName name="f138top">#REF!</definedName>
    <definedName name="f140top">#REF!</definedName>
    <definedName name="Factorck">'[10]COS Factor Table'!$O$15:$O$113</definedName>
    <definedName name="FactorType">[13]Variables!$AK$2:$AL$12</definedName>
    <definedName name="FACTP">#REF!</definedName>
    <definedName name="FactSum">'[10]COS Factor Table'!$A$14:$O$113</definedName>
    <definedName name="FCR">'[24]Virtual 49 Back-Up'!$B$20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EB">[17]Backup!#REF!</definedName>
    <definedName name="FEBT">#REF!</definedName>
    <definedName name="Fed_Cap_Tax">[31]Inputs!$E$112</definedName>
    <definedName name="FedTaxRate">[14]Assumptions!$C$33</definedName>
    <definedName name="ffff" localSheetId="2" hidden="1">{#N/A,#N/A,FALSE,"Coversheet";#N/A,#N/A,FALSE,"QA"}</definedName>
    <definedName name="ffff" localSheetId="0" hidden="1">{#N/A,#N/A,FALSE,"Coversheet";#N/A,#N/A,FALSE,"QA"}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2" hidden="1">{#N/A,#N/A,FALSE,"Coversheet";#N/A,#N/A,FALSE,"QA"}</definedName>
    <definedName name="fffgf" localSheetId="0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IT_Tax_Rate">'[16]Assumptions (Input)'!$B$5</definedName>
    <definedName name="FranchiseTax">[15]Variables!$D$26</definedName>
    <definedName name="FTAX">[6]INPUTS!$F$30</definedName>
    <definedName name="Func">'[10]Func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'[10]Func Study'!$AB$250</definedName>
    <definedName name="GP.T">[6]INTERNAL!$A$52:$IV$54</definedName>
    <definedName name="GREATER10MW">#REF!</definedName>
    <definedName name="GTD_Percents">#REF!</definedName>
    <definedName name="HEIGHT">#REF!</definedName>
    <definedName name="helllo" localSheetId="2" hidden="1">{#N/A,#N/A,FALSE,"Pg 6b CustCount_Gas";#N/A,#N/A,FALSE,"QA";#N/A,#N/A,FALSE,"Report";#N/A,#N/A,FALSE,"forecast"}</definedName>
    <definedName name="helllo" localSheetId="0" hidden="1">{#N/A,#N/A,FALSE,"Pg 6b CustCount_Gas";#N/A,#N/A,FALSE,"QA";#N/A,#N/A,FALSE,"Report";#N/A,#N/A,FALSE,"forecast"}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2" hidden="1">{#N/A,#N/A,FALSE,"Coversheet";#N/A,#N/A,FALSE,"QA"}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2" hidden="1">{"'Sheet1'!$A$1:$J$121"}</definedName>
    <definedName name="HTML_Control" localSheetId="0" hidden="1">{"'Sheet1'!$A$1:$J$121"}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BFIT.T">[6]INTERNAL!$A$85:$IV$87</definedName>
    <definedName name="ID_0303_RVN_data">#REF!</definedName>
    <definedName name="IDcontractsRVN">#REF!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[32]Summary!#REF!</definedName>
    <definedName name="Instructions">#REF!</definedName>
    <definedName name="Insurance_Rate">'[16]Assumptions (Input)'!$B$9</definedName>
    <definedName name="INTRESEXCH">[33]Sheet1!$AG$1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[17]Backup!#REF!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localSheetId="2" hidden="1">{#N/A,#N/A,FALSE,"Summ";#N/A,#N/A,FALSE,"General"}</definedName>
    <definedName name="jfkljsdkljiejgr" localSheetId="0" hidden="1">{#N/A,#N/A,FALSE,"Summ";#N/A,#N/A,FALSE,"General"}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jj">[34]Inputs!$N$18</definedName>
    <definedName name="JUL">[17]Backup!#REF!</definedName>
    <definedName name="JULT">#REF!</definedName>
    <definedName name="JUN">[17]Backup!#REF!</definedName>
    <definedName name="JUNT">#REF!</definedName>
    <definedName name="Jurisdiction">[13]Variables!$AK$15</definedName>
    <definedName name="JurisNumber">[13]Variables!$AL$15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ATEPAY">[33]Sheet1!$E$3:$E$25</definedName>
    <definedName name="Levy_Rate">'[16]Assumptions (Input)'!$B$6</definedName>
    <definedName name="limcount" hidden="1">1</definedName>
    <definedName name="LINE.T">[6]INTERNAL!$A$55:$IV$57</definedName>
    <definedName name="Line_Ext_Credit">#REF!</definedName>
    <definedName name="LinkCos">'[10]JAM Download'!$K$4</definedName>
    <definedName name="LoadArray">'[35]Load Source Data'!$C$78:$X$89</definedName>
    <definedName name="LOG">[17]Backup!#REF!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localSheetId="2" hidden="1">{#N/A,#N/A,FALSE,"Coversheet";#N/A,#N/A,FALSE,"QA"}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hidden="1">{#N/A,#N/A,FALSE,"Coversheet";#N/A,#N/A,FALSE,"QA"}</definedName>
    <definedName name="LOSS">[17]Backup!#REF!</definedName>
    <definedName name="M9100F4_v4">[36]M9100F4!$A$1:$V$99</definedName>
    <definedName name="MACRS">'[16]MACRS RATES'!$A$3:$AT$10</definedName>
    <definedName name="MACTIT">#REF!</definedName>
    <definedName name="MAR">[17]Backup!#REF!</definedName>
    <definedName name="MART">#REF!</definedName>
    <definedName name="MAY">[17]Backup!#REF!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RGER_COST">[33]Sheet1!$AF$3:$AJ$28</definedName>
    <definedName name="Method">[9]Inputs!$C$6</definedName>
    <definedName name="Miller" localSheetId="2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ONTH">[17]Backup!#REF!</definedName>
    <definedName name="monthlist">[37]Table!$R$2:$S$13</definedName>
    <definedName name="monthtotals">'[37]WA SBC'!$D$40:$O$40</definedName>
    <definedName name="MTD_Format">[38]Mthly!$B$11:$D$11,[38]Mthly!$B$31:$D$31</definedName>
    <definedName name="MTKWH">#REF!</definedName>
    <definedName name="MTR_YR3">[39]Variables!$E$14</definedName>
    <definedName name="MTREV">#REF!</definedName>
    <definedName name="MULT">#REF!</definedName>
    <definedName name="NCP_360">[6]EXTERNAL!$A$13:$IV$15</definedName>
    <definedName name="NCP_361">[6]EXTERNAL!$A$16:$IV$18</definedName>
    <definedName name="NCP_362">[6]EXTERNAL!$A$19:$IV$21</definedName>
    <definedName name="Net_to_Gross_Factor">[10]Inputs!$G$8</definedName>
    <definedName name="NetToGross">[15]Variables!$D$23</definedName>
    <definedName name="new" localSheetId="2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EWMO1">[1]Jan!#REF!</definedName>
    <definedName name="NEWMO2">[1]Jan!#REF!</definedName>
    <definedName name="NEWMONTH">[1]Jan!#REF!</definedName>
    <definedName name="NORMALIZE">#REF!</definedName>
    <definedName name="NOV">[17]Backup!#REF!</definedName>
    <definedName name="NOVT">#REF!</definedName>
    <definedName name="NPC">[12]Inputs!$N$18</definedName>
    <definedName name="NRG">[6]CLASSIFIERS!$A$5:$IV$5</definedName>
    <definedName name="NUM">#REF!</definedName>
    <definedName name="O_M_Input">'[16]MiscItems(Input)'!$B$5:$AO$8,'[16]MiscItems(Input)'!$B$13:$AO$13,'[16]MiscItems(Input)'!$B$15:$B$17,'[16]MiscItems(Input)'!$B$17:$AO$17,'[16]MiscItems(Input)'!$B$15:$AO$15</definedName>
    <definedName name="O_M_Rate">'[24]Virtual 49 Back-Up'!$B$21</definedName>
    <definedName name="OBCLEASE">[33]Sheet1!$AF$4:$AI$23</definedName>
    <definedName name="OCT">[17]Backup!#REF!</definedName>
    <definedName name="OCTT">#REF!</definedName>
    <definedName name="OH">[6]CLASSIFIERS!$A$8:$IV$8</definedName>
    <definedName name="OH_NCP">[6]EXTERNAL!$A$79:$IV$81</definedName>
    <definedName name="OH_SVC">[6]EXTERNAL!$A$142:$IV$144</definedName>
    <definedName name="OH_TFMR">[6]EXTERNAL!$A$97:$IV$99</definedName>
    <definedName name="OH_TFMRC">[6]EXTERNAL!$A$94:$IV$96</definedName>
    <definedName name="ONE">[1]Jan!#REF!</definedName>
    <definedName name="option">'[40]Dist Misc'!$F$120</definedName>
    <definedName name="OthRCF">[22]INPUTS!$F$41</definedName>
    <definedName name="OthUnc">[6]INPUTS!$F$36</definedName>
    <definedName name="outlookdata">'[41]pivoted data'!$D$3:$Q$90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[42]TransInvest!#REF!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[9]Inputs!$T$5</definedName>
    <definedName name="Percent_debt">[31]Inputs!$E$129</definedName>
    <definedName name="Plant_Input">'[16]Plant(Input)'!$B$7:$AP$9,'[16]Plant(Input)'!$B$11,'[16]Plant(Input)'!$B$15:$AP$15,'[16]Plant(Input)'!$B$18,'[16]Plant(Input)'!$B$20:$AP$20</definedName>
    <definedName name="PMAC">[17]Backup!#REF!</definedName>
    <definedName name="POWER.T">[6]INTERNAL!$A$58:$IV$60</definedName>
    <definedName name="PP.T">[6]INTERNAL!$A$61:$IV$63</definedName>
    <definedName name="PRESENT">#REF!</definedName>
    <definedName name="PreTaxDebtCost">[14]Assumptions!$I$56</definedName>
    <definedName name="PreTaxWACC">[14]Assumptions!$I$62</definedName>
    <definedName name="PRICCHNG">#REF!</definedName>
    <definedName name="Prices_Aurora">'[30]Monthly Price Summary'!$C$4:$H$63</definedName>
    <definedName name="_xlnm.Print_Area" localSheetId="2">'JAP-5 Classification of Costs'!$B$1:$K$53</definedName>
    <definedName name="_xlnm.Print_Area" localSheetId="3">'JAP-5 Combined Charges'!$A$1:$J$199</definedName>
    <definedName name="_xlnm.Print_Area" localSheetId="0">'JAP-5 Summary (Base Revenue)'!$A$1:$G$27</definedName>
    <definedName name="_xlnm.Print_Area" localSheetId="1">'JAP-5 Unitized Lighting Costs'!$A$1:$D$123</definedName>
    <definedName name="_xlnm.Print_Titles" localSheetId="3">'JAP-5 Combined Charges'!$1:$8</definedName>
    <definedName name="_xlnm.Print_Titles" localSheetId="4">'JAP-5 Tariff Summary Lights'!$1:$7</definedName>
    <definedName name="_xlnm.Print_Titles" localSheetId="1">'JAP-5 Unitized Lighting Costs'!$1:$8</definedName>
    <definedName name="Prior_Month">[18]Sch_120!$I$21</definedName>
    <definedName name="PROFORMA">[6]EXTERNAL!$A$67:$IV$69</definedName>
    <definedName name="PROFORMA_RETAIL">[6]EXTERNAL!$A$91:$IV$93</definedName>
    <definedName name="PROFORMA_RETAIL_TAX">[6]EXTERNAL!$A$169:$IV$171</definedName>
    <definedName name="Prov_Cap_Tax">[31]Inputs!$E$111</definedName>
    <definedName name="PTABLES">#REF!</definedName>
    <definedName name="PTDGP.T">[6]INTERNAL!$A$64:$IV$66</definedName>
    <definedName name="PTDMOD">#REF!</definedName>
    <definedName name="PTDP.T">[6]INTERNAL!$A$67:$IV$69</definedName>
    <definedName name="PTDROLL">#REF!</definedName>
    <definedName name="PTMOD">#REF!</definedName>
    <definedName name="PTROLL">#REF!</definedName>
    <definedName name="PWORKBACK">#REF!</definedName>
    <definedName name="q" localSheetId="2" hidden="1">{#N/A,#N/A,FALSE,"Coversheet";#N/A,#N/A,FALSE,"QA"}</definedName>
    <definedName name="q" localSheetId="0" hidden="1">{#N/A,#N/A,FALSE,"Coversheet";#N/A,#N/A,FALSE,"QA"}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2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Query1">#REF!</definedName>
    <definedName name="RATE2">'[23]Transp Data'!$A$8:$I$112</definedName>
    <definedName name="Rates">[43]Codes!$A$1:$C$500</definedName>
    <definedName name="RB.T">[6]INTERNAL!$A$70:$IV$72</definedName>
    <definedName name="RC_ADJ">#REF!</definedName>
    <definedName name="Requlated_scenario">'[16]Assumptions (Input)'!$B$12</definedName>
    <definedName name="RESADJ">#REF!</definedName>
    <definedName name="ResExchCrRate">[18]Sch_194!$M$31</definedName>
    <definedName name="RESID">[6]EXTERNAL!$A$88:$IV$90</definedName>
    <definedName name="resource_lookup">'[44]#REF'!$B$3:$C$112</definedName>
    <definedName name="ResourceSupplier">[15]Variables!$D$28</definedName>
    <definedName name="ResRCF">[22]INPUTS!$F$39</definedName>
    <definedName name="ResUnc">[6]INPUTS!$F$34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[43]Codes!$F$2:$G$10</definedName>
    <definedName name="Revenue_by_month_take_2">#REF!</definedName>
    <definedName name="revenue_flag">'[16]Assumptions (Input)'!$C$12</definedName>
    <definedName name="Revenue_Taxes">'[16]Assumptions (Input)'!$B$8</definedName>
    <definedName name="RevenueCheck">#REF!</definedName>
    <definedName name="REVFAC1.T">[6]INTERNAL!$A$73:$IV$75</definedName>
    <definedName name="RevReqSettle">#REF!</definedName>
    <definedName name="REVVSTRS">#REF!</definedName>
    <definedName name="RISFORM">#REF!</definedName>
    <definedName name="ROD">[6]INPUTS!$F$25</definedName>
    <definedName name="ROR">[22]INPUTS!$F$24</definedName>
    <definedName name="SAPBEXhrIndnt" hidden="1">"Wide"</definedName>
    <definedName name="SAPsysID" hidden="1">"708C5W7SBKP804JT78WJ0JNKI"</definedName>
    <definedName name="SAPwbID" hidden="1">"ARS"</definedName>
    <definedName name="SBRCF">[22]INPUTS!$F$40</definedName>
    <definedName name="SbUnc">[6]INPUTS!$F$35</definedName>
    <definedName name="SCH33CUSTS">#REF!</definedName>
    <definedName name="SCH48ADJ">#REF!</definedName>
    <definedName name="SCH98NOR">#REF!</definedName>
    <definedName name="SCHED47">#REF!</definedName>
    <definedName name="Schedule">[12]Inputs!$N$14</definedName>
    <definedName name="sdlfhsdlhfkl" localSheetId="2" hidden="1">{#N/A,#N/A,FALSE,"Summ";#N/A,#N/A,FALSE,"General"}</definedName>
    <definedName name="sdlfhsdlhfkl" localSheetId="0" hidden="1">{#N/A,#N/A,FALSE,"Summ";#N/A,#N/A,FALSE,"General"}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">#REF!</definedName>
    <definedName name="SECOND">[1]Jan!#REF!</definedName>
    <definedName name="SEP">[17]Backup!#REF!</definedName>
    <definedName name="Sep03AMA">[7]BS!$AN$7:$AN$3420</definedName>
    <definedName name="SEPT">#REF!</definedName>
    <definedName name="SERVICES_3">#REF!</definedName>
    <definedName name="seven" localSheetId="2" hidden="1">{#N/A,#N/A,FALSE,"CRPT";#N/A,#N/A,FALSE,"TREND";#N/A,#N/A,FALSE,"%Curve"}</definedName>
    <definedName name="seven" localSheetId="0" hidden="1">{#N/A,#N/A,FALSE,"CRPT";#N/A,#N/A,FALSE,"TREND";#N/A,#N/A,FALSE,"%Curve"}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g">#REF!</definedName>
    <definedName name="six" localSheetId="2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TART">[1]Jan!#REF!</definedName>
    <definedName name="StartDate">[14]Assumptions!$C$9</definedName>
    <definedName name="STAX">[6]INPUTS!$F$29</definedName>
    <definedName name="SUM_TAB1">#REF!</definedName>
    <definedName name="SUM_TAB2">#REF!</definedName>
    <definedName name="SUM_TAB3">#REF!</definedName>
    <definedName name="SW.T">[6]INTERNAL!$A$76:$IV$78</definedName>
    <definedName name="SWPTD.T">[6]INTERNAL!$A$79:$IV$81</definedName>
    <definedName name="t" localSheetId="2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[9]Inputs!$G$29</definedName>
    <definedName name="TDMOD">#REF!</definedName>
    <definedName name="TDP.T">[6]INTERNAL!$A$82:$IV$84</definedName>
    <definedName name="TDROLL">#REF!</definedName>
    <definedName name="tem" localSheetId="2" hidden="1">{#N/A,#N/A,FALSE,"Summ";#N/A,#N/A,FALSE,"General"}</definedName>
    <definedName name="tem" localSheetId="0" hidden="1">{#N/A,#N/A,FALSE,"Summ";#N/A,#N/A,FALSE,"General"}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2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[33]Sheet1!$A$4:$E$40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[10]Inputs!$C$5</definedName>
    <definedName name="TFR">[6]CLASSIFIERS!$A$11:$IV$11</definedName>
    <definedName name="ThermalBookLife">[14]Assumptions!$C$25</definedName>
    <definedName name="Title">[14]Assumptions!$A$1</definedName>
    <definedName name="TotalRateBase">'[10]G+T+D+R+M'!$H$58</definedName>
    <definedName name="TP.T">[6]INTERNAL!$A$91:$IV$93</definedName>
    <definedName name="tr" localSheetId="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TRANSM_2">[45]Transm2!$A$1:$M$461:'[45]10 Yr FC'!$M$47</definedName>
    <definedName name="u" localSheetId="2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>'[12]Functional Study'!#REF!</definedName>
    <definedName name="UACCT115DGP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>'[11]Functional Study'!#REF!</definedName>
    <definedName name="UACCT41020BADDEBT">'[11]Functional Study'!#REF!</definedName>
    <definedName name="UACCT41020DITEXP">'[11]Functional Study'!#REF!</definedName>
    <definedName name="UACCT41020DNPU">'[11]Functional Study'!#REF!</definedName>
    <definedName name="UACCT41020S">'[11]Functional Study'!#REF!</definedName>
    <definedName name="UACCT41020SE">'[11]Functional Study'!#REF!</definedName>
    <definedName name="UACCT41020SG">'[11]Functional Study'!#REF!</definedName>
    <definedName name="UACCT41020SGCT">'[11]Functional Study'!#REF!</definedName>
    <definedName name="UACCT41020SGPP">'[11]Functional Study'!#REF!</definedName>
    <definedName name="UACCT41020SO">'[11]Functional Study'!#REF!</definedName>
    <definedName name="UACCT41020TROJP">'[11]Functional Study'!#REF!</definedName>
    <definedName name="UACCT4102SNPD">'[11]Functional Study'!#REF!</definedName>
    <definedName name="UAcct41110">'[10]Func Study'!$AB$1325</definedName>
    <definedName name="UAcct41111">'[11]Functional Study'!#REF!</definedName>
    <definedName name="UAcct41111Baddebt">'[11]Functional Study'!#REF!</definedName>
    <definedName name="UAcct41111Dgp">'[11]Functional Study'!#REF!</definedName>
    <definedName name="UAcct41111Dgu">'[11]Functional Study'!#REF!</definedName>
    <definedName name="UAcct41111Ditexp">'[11]Functional Study'!#REF!</definedName>
    <definedName name="UAcct41111Dnpp">'[11]Functional Study'!#REF!</definedName>
    <definedName name="UAcct41111Dnptp">'[11]Functional Study'!#REF!</definedName>
    <definedName name="UAcct41111S">'[11]Functional Study'!#REF!</definedName>
    <definedName name="UAcct41111Se">'[11]Functional Study'!#REF!</definedName>
    <definedName name="UAcct41111Sg">'[11]Functional Study'!#REF!</definedName>
    <definedName name="UAcct41111Sgpp">'[11]Functional Study'!#REF!</definedName>
    <definedName name="UAcct41111So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>'[8]Func Study'!#REF!</definedName>
    <definedName name="UAcct447CAGE">'[8]Func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>'[8]Func Study'!#REF!</definedName>
    <definedName name="UAcct506">'[10]Func Study'!$AB$455</definedName>
    <definedName name="UAcct506CAGE">'[10]Func Study'!$AB$452</definedName>
    <definedName name="UAcct506JBG">'[8]Func Study'!#REF!</definedName>
    <definedName name="UAcct507">'[10]Func Study'!$AB$464</definedName>
    <definedName name="UAcct507CAGE">'[10]Func Study'!$AB$462</definedName>
    <definedName name="UAcct507JBG">'[8]Func Study'!#REF!</definedName>
    <definedName name="UAcct510">'[10]Func Study'!$AB$469</definedName>
    <definedName name="UAcct510CAGE">'[10]Func Study'!$AB$467</definedName>
    <definedName name="UAcct510JBG">'[8]Func Study'!#REF!</definedName>
    <definedName name="UAcct511">'[10]Func Study'!$AB$474</definedName>
    <definedName name="UAcct511CAGE">'[10]Func Study'!$AB$472</definedName>
    <definedName name="UAcct511JBG">'[8]Func Study'!#REF!</definedName>
    <definedName name="UAcct512">'[10]Func Study'!$AB$479</definedName>
    <definedName name="UAcct512CAGE">'[10]Func Study'!$AB$477</definedName>
    <definedName name="UAcct512JBG">'[8]Func Study'!#REF!</definedName>
    <definedName name="UAcct513">'[10]Func Study'!$AB$484</definedName>
    <definedName name="UAcct513CAGE">'[10]Func Study'!$AB$482</definedName>
    <definedName name="UAcct513JBG">'[8]Func Study'!#REF!</definedName>
    <definedName name="UAcct514">'[10]Func Study'!$AB$489</definedName>
    <definedName name="UAcct514CAGE">'[10]Func Study'!$AB$487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>'[8]Func Study'!#REF!</definedName>
    <definedName name="UAcct555CAEW">'[10]Func Study'!$AB$665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>'[10]Func Study'!#REF!</definedName>
    <definedName name="UAcctdfad">'[10]Func Study'!#REF!</definedName>
    <definedName name="UAcctdfap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G">[6]CLASSIFIERS!$A$9:$IV$9</definedName>
    <definedName name="UG_NCP">[6]EXTERNAL!$A$82:$IV$84</definedName>
    <definedName name="UG_TFMR">[6]EXTERNAL!$A$103:$IV$105</definedName>
    <definedName name="UG_TFMRC">[6]EXTERNAL!$A$100:$IV$102</definedName>
    <definedName name="UNBILLED">[6]EXTERNAL!$A$64:$IV$66</definedName>
    <definedName name="UNBILREV">#REF!</definedName>
    <definedName name="UncollectibleAccounts">[15]Variables!$D$25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[15]Variables!$D$29</definedName>
    <definedName name="v" localSheetId="2" hidden="1">{#N/A,#N/A,FALSE,"Coversheet";#N/A,#N/A,FALSE,"QA"}</definedName>
    <definedName name="v" localSheetId="0" hidden="1">{#N/A,#N/A,FALSE,"Coversheet";#N/A,#N/A,FALSE,"QA"}</definedName>
    <definedName name="v" localSheetId="1" hidden="1">{#N/A,#N/A,FALSE,"Coversheet";#N/A,#N/A,FALSE,"QA"}</definedName>
    <definedName name="v" hidden="1">{#N/A,#N/A,FALSE,"Coversheet";#N/A,#N/A,FALSE,"QA"}</definedName>
    <definedName name="ValidAccount">[13]Variables!$AK$43:$AK$369</definedName>
    <definedName name="Value" localSheetId="2" hidden="1">{#N/A,#N/A,FALSE,"Summ";#N/A,#N/A,FALSE,"General"}</definedName>
    <definedName name="Value" localSheetId="0" hidden="1">{#N/A,#N/A,FALSE,"Summ";#N/A,#N/A,FALSE,"General"}</definedName>
    <definedName name="Value" localSheetId="1" hidden="1">{#N/A,#N/A,FALSE,"Summ";#N/A,#N/A,FALSE,"General"}</definedName>
    <definedName name="Value" hidden="1">{#N/A,#N/A,FALSE,"Summ";#N/A,#N/A,FALSE,"General"}</definedName>
    <definedName name="VAR">[17]Backup!#REF!</definedName>
    <definedName name="VARIABLE">[32]Summary!#REF!</definedName>
    <definedName name="VOMEsc">[14]Assumptions!$C$21</definedName>
    <definedName name="VOUCHER">#REF!</definedName>
    <definedName name="w" localSheetId="2" hidden="1">{#N/A,#N/A,FALSE,"Schedule F";#N/A,#N/A,FALSE,"Schedule G"}</definedName>
    <definedName name="w" localSheetId="0" hidden="1">{#N/A,#N/A,FALSE,"Schedule F";#N/A,#N/A,FALSE,"Schedule G"}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ACC">[14]Assumptions!$I$61</definedName>
    <definedName name="WaRevenueTax">[15]Variables!$D$27</definedName>
    <definedName name="we" localSheetId="2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localSheetId="2" hidden="1">{#N/A,#N/A,FALSE,"Coversheet";#N/A,#N/A,FALSE,"QA"}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hidden="1">{#N/A,#N/A,FALSE,"Coversheet";#N/A,#N/A,FALSE,"QA"}</definedName>
    <definedName name="WIDTH">#REF!</definedName>
    <definedName name="WinterPeak">'[46]Load Data'!$D$9:$H$12,'[46]Load Data'!$D$20:$H$22</definedName>
    <definedName name="WORK1">#REF!</definedName>
    <definedName name="WORK2">#REF!</definedName>
    <definedName name="WORK3">#REF!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2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2" hidden="1">{#N/A,#N/A,FALSE,"Coversheet";#N/A,#N/A,FALSE,"QA"}</definedName>
    <definedName name="x" localSheetId="0" hidden="1">{#N/A,#N/A,FALSE,"Coversheet";#N/A,#N/A,FALSE,"QA"}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ears_evaluated">'[47]Revison Inputs'!$B$6</definedName>
    <definedName name="YEFactors">[13]Factors!$S$3:$AG$99</definedName>
    <definedName name="YTD_Format">[38]YTD!$B$13:$D$13,[38]YTD!$B$32:$D$32</definedName>
    <definedName name="yuf" localSheetId="2" hidden="1">{#N/A,#N/A,FALSE,"Summ";#N/A,#N/A,FALSE,"General"}</definedName>
    <definedName name="yuf" localSheetId="0" hidden="1">{#N/A,#N/A,FALSE,"Summ";#N/A,#N/A,FALSE,"General"}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2" hidden="1">{#N/A,#N/A,FALSE,"Coversheet";#N/A,#N/A,FALSE,"QA"}</definedName>
    <definedName name="z" localSheetId="0" hidden="1">{#N/A,#N/A,FALSE,"Coversheet";#N/A,#N/A,FALSE,"QA"}</definedName>
    <definedName name="z" localSheetId="1" hidden="1">{#N/A,#N/A,FALSE,"Coversheet";#N/A,#N/A,FALSE,"QA"}</definedName>
    <definedName name="z" hidden="1">{#N/A,#N/A,FALSE,"Coversheet";#N/A,#N/A,FALSE,"QA"}</definedName>
    <definedName name="ZA">'[48] annual balance '!#REF!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8" i="5" l="1"/>
  <c r="H186" i="5"/>
  <c r="H185" i="5"/>
  <c r="H184" i="5"/>
  <c r="H182" i="5"/>
  <c r="H181" i="5"/>
  <c r="H180" i="5"/>
  <c r="H178" i="5"/>
  <c r="H177" i="5"/>
  <c r="H176" i="5"/>
  <c r="H174" i="5"/>
  <c r="H173" i="5"/>
  <c r="H172" i="5"/>
  <c r="H170" i="5"/>
  <c r="H169" i="5"/>
  <c r="H167" i="5"/>
  <c r="H166" i="5"/>
  <c r="H165" i="5"/>
  <c r="H164" i="5"/>
  <c r="H163" i="5"/>
  <c r="H161" i="5"/>
  <c r="H160" i="5"/>
  <c r="H159" i="5"/>
  <c r="H158" i="5"/>
  <c r="H156" i="5"/>
  <c r="H155" i="5"/>
  <c r="H154" i="5"/>
  <c r="H153" i="5"/>
  <c r="H152" i="5"/>
  <c r="H151" i="5"/>
  <c r="H148" i="5"/>
  <c r="H146" i="5"/>
  <c r="H145" i="5"/>
  <c r="H143" i="5"/>
  <c r="H142" i="5"/>
  <c r="H140" i="5"/>
  <c r="H139" i="5"/>
  <c r="H138" i="5"/>
  <c r="H136" i="5"/>
  <c r="H135" i="5"/>
  <c r="H133" i="5"/>
  <c r="H131" i="5"/>
  <c r="H130" i="5"/>
  <c r="H128" i="5"/>
  <c r="H127" i="5"/>
  <c r="H126" i="5"/>
  <c r="H124" i="5"/>
  <c r="H122" i="5"/>
  <c r="H121" i="5"/>
  <c r="H120" i="5"/>
  <c r="H118" i="5"/>
  <c r="H117" i="5"/>
  <c r="H116" i="5"/>
  <c r="H114" i="5"/>
  <c r="H112" i="5"/>
  <c r="H111" i="5"/>
  <c r="H110" i="5"/>
  <c r="H108" i="5"/>
  <c r="H107" i="5"/>
  <c r="H106" i="5"/>
  <c r="H104" i="5"/>
  <c r="H102" i="5"/>
  <c r="H101" i="5"/>
  <c r="H100" i="5"/>
  <c r="H98" i="5"/>
  <c r="H97" i="5"/>
  <c r="H96" i="5"/>
  <c r="H94" i="5"/>
  <c r="H93" i="5"/>
  <c r="H91" i="5"/>
  <c r="H90" i="5"/>
  <c r="H89" i="5"/>
  <c r="H86" i="5"/>
  <c r="H85" i="5"/>
  <c r="H84" i="5"/>
  <c r="H82" i="5"/>
  <c r="H81" i="5"/>
  <c r="H80" i="5"/>
  <c r="H77" i="5"/>
  <c r="H75" i="5"/>
  <c r="H74" i="5"/>
  <c r="H73" i="5"/>
  <c r="H71" i="5"/>
  <c r="H70" i="5"/>
  <c r="H69" i="5"/>
  <c r="H66" i="5"/>
  <c r="H65" i="5"/>
  <c r="H64" i="5"/>
  <c r="H61" i="5"/>
  <c r="H60" i="5"/>
  <c r="H59" i="5"/>
  <c r="H58" i="5"/>
  <c r="H57" i="5"/>
  <c r="H56" i="5"/>
  <c r="H55" i="5"/>
  <c r="H54" i="5"/>
  <c r="H53" i="5"/>
  <c r="H50" i="5"/>
  <c r="H49" i="5"/>
  <c r="H48" i="5"/>
  <c r="H46" i="5"/>
  <c r="H45" i="5"/>
  <c r="H43" i="5"/>
  <c r="H42" i="5"/>
  <c r="H40" i="5"/>
  <c r="H39" i="5"/>
  <c r="H38" i="5"/>
  <c r="H37" i="5"/>
  <c r="H36" i="5"/>
  <c r="H34" i="5"/>
  <c r="H33" i="5"/>
  <c r="H31" i="5"/>
  <c r="H30" i="5"/>
  <c r="H29" i="5"/>
  <c r="H28" i="5"/>
  <c r="H27" i="5"/>
  <c r="H25" i="5"/>
  <c r="H24" i="5"/>
  <c r="H23" i="5"/>
  <c r="H21" i="5"/>
  <c r="H20" i="5"/>
  <c r="H18" i="5"/>
  <c r="H17" i="5"/>
  <c r="H16" i="5"/>
  <c r="H15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H12" i="5"/>
  <c r="A12" i="5"/>
  <c r="A13" i="5" s="1"/>
  <c r="H11" i="5"/>
  <c r="H10" i="5"/>
  <c r="A10" i="5"/>
  <c r="A11" i="5" s="1"/>
  <c r="A9" i="5"/>
  <c r="H8" i="5"/>
  <c r="A4" i="5"/>
  <c r="A3" i="5"/>
  <c r="A1" i="5"/>
  <c r="J190" i="4"/>
  <c r="J187" i="4"/>
  <c r="J184" i="4"/>
  <c r="J180" i="4"/>
  <c r="J179" i="4"/>
  <c r="J178" i="4"/>
  <c r="J177" i="4"/>
  <c r="J176" i="4"/>
  <c r="J174" i="4"/>
  <c r="J172" i="4"/>
  <c r="J171" i="4"/>
  <c r="J170" i="4"/>
  <c r="J169" i="4"/>
  <c r="J168" i="4"/>
  <c r="J164" i="4"/>
  <c r="J162" i="4"/>
  <c r="J161" i="4"/>
  <c r="J160" i="4"/>
  <c r="J159" i="4"/>
  <c r="J157" i="4"/>
  <c r="J155" i="4"/>
  <c r="J154" i="4"/>
  <c r="J153" i="4"/>
  <c r="J151" i="4"/>
  <c r="J150" i="4"/>
  <c r="J148" i="4"/>
  <c r="J146" i="4"/>
  <c r="J142" i="4"/>
  <c r="J140" i="4"/>
  <c r="J139" i="4"/>
  <c r="J138" i="4"/>
  <c r="J137" i="4"/>
  <c r="J136" i="4"/>
  <c r="J133" i="4"/>
  <c r="J131" i="4"/>
  <c r="J130" i="4"/>
  <c r="J129" i="4"/>
  <c r="J128" i="4"/>
  <c r="J127" i="4"/>
  <c r="J123" i="4"/>
  <c r="J122" i="4"/>
  <c r="J121" i="4"/>
  <c r="J120" i="4"/>
  <c r="J118" i="4"/>
  <c r="J116" i="4"/>
  <c r="J115" i="4"/>
  <c r="J113" i="4"/>
  <c r="J112" i="4"/>
  <c r="J110" i="4"/>
  <c r="J108" i="4"/>
  <c r="J107" i="4"/>
  <c r="J106" i="4"/>
  <c r="J105" i="4"/>
  <c r="J101" i="4"/>
  <c r="J100" i="4"/>
  <c r="J99" i="4"/>
  <c r="J98" i="4"/>
  <c r="J97" i="4"/>
  <c r="J95" i="4"/>
  <c r="J94" i="4"/>
  <c r="J92" i="4"/>
  <c r="J90" i="4"/>
  <c r="J88" i="4"/>
  <c r="J87" i="4"/>
  <c r="J85" i="4"/>
  <c r="J84" i="4"/>
  <c r="J82" i="4"/>
  <c r="J80" i="4"/>
  <c r="J79" i="4"/>
  <c r="J77" i="4"/>
  <c r="J75" i="4"/>
  <c r="J73" i="4"/>
  <c r="J71" i="4"/>
  <c r="J70" i="4"/>
  <c r="J69" i="4"/>
  <c r="J68" i="4"/>
  <c r="J67" i="4"/>
  <c r="J65" i="4"/>
  <c r="J64" i="4"/>
  <c r="J61" i="4"/>
  <c r="J59" i="4"/>
  <c r="J58" i="4"/>
  <c r="J57" i="4"/>
  <c r="J56" i="4"/>
  <c r="J55" i="4"/>
  <c r="J54" i="4"/>
  <c r="J53" i="4"/>
  <c r="J52" i="4"/>
  <c r="J51" i="4"/>
  <c r="J48" i="4"/>
  <c r="J47" i="4"/>
  <c r="J44" i="4"/>
  <c r="J40" i="4"/>
  <c r="J39" i="4"/>
  <c r="J38" i="4"/>
  <c r="J37" i="4"/>
  <c r="J36" i="4"/>
  <c r="J35" i="4"/>
  <c r="J34" i="4"/>
  <c r="J33" i="4"/>
  <c r="J30" i="4"/>
  <c r="J29" i="4"/>
  <c r="J27" i="4"/>
  <c r="J26" i="4"/>
  <c r="J25" i="4"/>
  <c r="J23" i="4"/>
  <c r="J22" i="4"/>
  <c r="J19" i="4"/>
  <c r="J18" i="4"/>
  <c r="J17" i="4"/>
  <c r="J16" i="4"/>
  <c r="J14" i="4"/>
  <c r="J12" i="4"/>
  <c r="J10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K30" i="3"/>
  <c r="C25" i="3"/>
  <c r="C24" i="3"/>
  <c r="C23" i="3"/>
  <c r="F20" i="3"/>
  <c r="I20" i="3"/>
  <c r="I17" i="3"/>
  <c r="H17" i="3"/>
  <c r="H20" i="3" s="1"/>
  <c r="G17" i="3"/>
  <c r="G20" i="3" s="1"/>
  <c r="F17" i="3"/>
  <c r="C15" i="3"/>
  <c r="E17" i="3"/>
  <c r="E20" i="3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" i="3"/>
  <c r="A4" i="3"/>
  <c r="A1" i="3"/>
  <c r="D80" i="2"/>
  <c r="D79" i="2"/>
  <c r="D68" i="2"/>
  <c r="D69" i="2" s="1"/>
  <c r="D62" i="2"/>
  <c r="D63" i="2" s="1"/>
  <c r="D60" i="2"/>
  <c r="D54" i="2"/>
  <c r="D53" i="2"/>
  <c r="D51" i="2"/>
  <c r="D34" i="2"/>
  <c r="D35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C2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D27" i="1"/>
  <c r="E27" i="1" l="1"/>
  <c r="F12" i="1"/>
  <c r="A64" i="2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56" i="2"/>
  <c r="A57" i="2" s="1"/>
  <c r="A58" i="2" s="1"/>
  <c r="A59" i="2" s="1"/>
  <c r="A60" i="2" s="1"/>
  <c r="A61" i="2" s="1"/>
  <c r="A62" i="2" s="1"/>
  <c r="A63" i="2" s="1"/>
  <c r="F30" i="3"/>
  <c r="C14" i="3"/>
  <c r="K17" i="3"/>
  <c r="K20" i="3" s="1"/>
  <c r="J78" i="4"/>
  <c r="D33" i="2"/>
  <c r="C12" i="3"/>
  <c r="C13" i="3"/>
  <c r="J17" i="3"/>
  <c r="J20" i="3" s="1"/>
  <c r="C26" i="3"/>
  <c r="C27" i="3"/>
  <c r="H30" i="3"/>
  <c r="J72" i="4"/>
  <c r="J89" i="4"/>
  <c r="G30" i="3"/>
  <c r="I30" i="3"/>
  <c r="J24" i="4"/>
  <c r="J28" i="4"/>
  <c r="J45" i="4"/>
  <c r="J62" i="4"/>
  <c r="J74" i="4"/>
  <c r="J81" i="4"/>
  <c r="J91" i="4"/>
  <c r="J13" i="4"/>
  <c r="J43" i="4"/>
  <c r="J42" i="4"/>
  <c r="J46" i="4"/>
  <c r="J63" i="4"/>
  <c r="J83" i="4"/>
  <c r="J96" i="4"/>
  <c r="J102" i="4"/>
  <c r="J109" i="4"/>
  <c r="J117" i="4"/>
  <c r="J147" i="4"/>
  <c r="J173" i="4"/>
  <c r="J181" i="4"/>
  <c r="H26" i="5"/>
  <c r="J119" i="4"/>
  <c r="J141" i="4"/>
  <c r="J149" i="4"/>
  <c r="J156" i="4"/>
  <c r="J165" i="4"/>
  <c r="J167" i="4"/>
  <c r="J175" i="4"/>
  <c r="J188" i="4"/>
  <c r="J111" i="4"/>
  <c r="J126" i="4"/>
  <c r="J135" i="4"/>
  <c r="J143" i="4"/>
  <c r="H47" i="5"/>
  <c r="H51" i="5"/>
  <c r="H63" i="5"/>
  <c r="H67" i="5"/>
  <c r="H72" i="5"/>
  <c r="H76" i="5"/>
  <c r="H79" i="5"/>
  <c r="H83" i="5"/>
  <c r="H87" i="5"/>
  <c r="H92" i="5"/>
  <c r="H99" i="5"/>
  <c r="H103" i="5"/>
  <c r="H119" i="5"/>
  <c r="H123" i="5"/>
  <c r="H137" i="5"/>
  <c r="H141" i="5"/>
  <c r="H179" i="5"/>
  <c r="H41" i="5"/>
  <c r="H109" i="5"/>
  <c r="H113" i="5"/>
  <c r="H129" i="5"/>
  <c r="H175" i="5"/>
  <c r="H183" i="5"/>
  <c r="F27" i="1" l="1"/>
  <c r="G27" i="1" s="1"/>
  <c r="G12" i="1"/>
  <c r="J41" i="3"/>
  <c r="F41" i="3"/>
  <c r="K41" i="3"/>
  <c r="E41" i="3"/>
  <c r="G41" i="3"/>
  <c r="I41" i="3"/>
  <c r="D41" i="3"/>
  <c r="H41" i="3"/>
  <c r="J30" i="3"/>
  <c r="E30" i="3"/>
  <c r="C29" i="3"/>
  <c r="C16" i="3" l="1"/>
  <c r="D17" i="3"/>
  <c r="C28" i="3"/>
  <c r="C30" i="3" s="1"/>
  <c r="D30" i="3"/>
  <c r="E31" i="3"/>
  <c r="E32" i="3" s="1"/>
  <c r="E33" i="3" s="1"/>
  <c r="E35" i="3" s="1"/>
  <c r="K31" i="3" l="1"/>
  <c r="K32" i="3" s="1"/>
  <c r="K33" i="3" s="1"/>
  <c r="K35" i="3" s="1"/>
  <c r="I31" i="3"/>
  <c r="I32" i="3" s="1"/>
  <c r="I33" i="3" s="1"/>
  <c r="I35" i="3" s="1"/>
  <c r="G31" i="3"/>
  <c r="G32" i="3" s="1"/>
  <c r="G33" i="3" s="1"/>
  <c r="G35" i="3" s="1"/>
  <c r="H31" i="3"/>
  <c r="H32" i="3" s="1"/>
  <c r="H33" i="3" s="1"/>
  <c r="H35" i="3" s="1"/>
  <c r="F31" i="3"/>
  <c r="F32" i="3" s="1"/>
  <c r="F33" i="3" s="1"/>
  <c r="F35" i="3" s="1"/>
  <c r="J31" i="3"/>
  <c r="J32" i="3" s="1"/>
  <c r="J33" i="3" s="1"/>
  <c r="J35" i="3" s="1"/>
  <c r="D20" i="3"/>
  <c r="C17" i="3"/>
  <c r="D33" i="3"/>
  <c r="D31" i="3"/>
  <c r="D32" i="3" s="1"/>
  <c r="D35" i="3" l="1"/>
  <c r="C20" i="3"/>
  <c r="C33" i="3"/>
  <c r="C35" i="3" l="1"/>
  <c r="E36" i="3" l="1"/>
  <c r="G36" i="3"/>
  <c r="H36" i="3"/>
  <c r="J36" i="3"/>
  <c r="K36" i="3"/>
  <c r="F36" i="3"/>
  <c r="I36" i="3"/>
  <c r="D36" i="3"/>
  <c r="D37" i="3" l="1"/>
  <c r="D39" i="3"/>
  <c r="D42" i="3" s="1"/>
  <c r="I37" i="3"/>
  <c r="I39" i="3"/>
  <c r="I42" i="3" s="1"/>
  <c r="I43" i="3" s="1"/>
  <c r="I45" i="3" s="1"/>
  <c r="H37" i="3"/>
  <c r="H39" i="3"/>
  <c r="H42" i="3" s="1"/>
  <c r="H43" i="3" s="1"/>
  <c r="H45" i="3" s="1"/>
  <c r="J39" i="3"/>
  <c r="J42" i="3" s="1"/>
  <c r="J43" i="3" s="1"/>
  <c r="J37" i="3"/>
  <c r="F39" i="3"/>
  <c r="F42" i="3" s="1"/>
  <c r="F43" i="3" s="1"/>
  <c r="F37" i="3"/>
  <c r="G39" i="3"/>
  <c r="G42" i="3" s="1"/>
  <c r="G43" i="3" s="1"/>
  <c r="G37" i="3"/>
  <c r="K37" i="3"/>
  <c r="K39" i="3"/>
  <c r="K42" i="3" s="1"/>
  <c r="K43" i="3" s="1"/>
  <c r="K45" i="3" s="1"/>
  <c r="E37" i="3"/>
  <c r="E39" i="3"/>
  <c r="E42" i="3" s="1"/>
  <c r="E43" i="3" s="1"/>
  <c r="E45" i="3" s="1"/>
  <c r="G45" i="3" l="1"/>
  <c r="J45" i="3"/>
  <c r="D43" i="3"/>
  <c r="C42" i="3"/>
  <c r="F45" i="3"/>
  <c r="D45" i="3" l="1"/>
  <c r="C43" i="3"/>
  <c r="C45" i="3" l="1"/>
  <c r="K48" i="3" l="1"/>
  <c r="K49" i="3" s="1"/>
  <c r="K51" i="3" s="1"/>
  <c r="D119" i="2" s="1"/>
  <c r="G48" i="3"/>
  <c r="G49" i="3" s="1"/>
  <c r="G51" i="3" s="1"/>
  <c r="J48" i="3"/>
  <c r="J49" i="3" s="1"/>
  <c r="J51" i="3" s="1"/>
  <c r="E48" i="3"/>
  <c r="E49" i="3" s="1"/>
  <c r="E51" i="3" s="1"/>
  <c r="D12" i="2" s="1"/>
  <c r="D14" i="2" s="1"/>
  <c r="I48" i="3"/>
  <c r="I49" i="3" s="1"/>
  <c r="I51" i="3" s="1"/>
  <c r="D48" i="3"/>
  <c r="D49" i="3" s="1"/>
  <c r="H48" i="3"/>
  <c r="H49" i="3" s="1"/>
  <c r="H51" i="3" s="1"/>
  <c r="D120" i="2" s="1"/>
  <c r="F48" i="3"/>
  <c r="F49" i="3" s="1"/>
  <c r="F51" i="3" s="1"/>
  <c r="D57" i="2" l="1"/>
  <c r="D39" i="2"/>
  <c r="D41" i="2" s="1"/>
  <c r="D44" i="2" s="1"/>
  <c r="D45" i="2" s="1"/>
  <c r="D48" i="2"/>
  <c r="D110" i="2"/>
  <c r="D100" i="2"/>
  <c r="D90" i="2"/>
  <c r="D24" i="2"/>
  <c r="D26" i="2" s="1"/>
  <c r="D27" i="2" s="1"/>
  <c r="D109" i="2"/>
  <c r="D89" i="2"/>
  <c r="D91" i="2" s="1"/>
  <c r="D93" i="2" s="1"/>
  <c r="D95" i="2" s="1"/>
  <c r="D96" i="2" s="1"/>
  <c r="D99" i="2"/>
  <c r="D101" i="2" s="1"/>
  <c r="D103" i="2" s="1"/>
  <c r="D105" i="2" s="1"/>
  <c r="D106" i="2" s="1"/>
  <c r="D51" i="3"/>
  <c r="C49" i="3"/>
  <c r="D70" i="2"/>
  <c r="D71" i="2" s="1"/>
  <c r="D74" i="2" s="1"/>
  <c r="D81" i="2"/>
  <c r="D82" i="2" s="1"/>
  <c r="D85" i="2" s="1"/>
  <c r="D86" i="2" s="1"/>
  <c r="D121" i="2"/>
  <c r="D123" i="2" s="1"/>
  <c r="D11" i="2" l="1"/>
  <c r="D15" i="2" s="1"/>
  <c r="C51" i="3"/>
  <c r="D111" i="2"/>
  <c r="D113" i="2" s="1"/>
  <c r="D115" i="2" s="1"/>
  <c r="D116" i="2" s="1"/>
  <c r="D30" i="2" l="1"/>
  <c r="D17" i="2"/>
  <c r="D20" i="2" s="1"/>
  <c r="D21" i="2" s="1"/>
</calcChain>
</file>

<file path=xl/sharedStrings.xml><?xml version="1.0" encoding="utf-8"?>
<sst xmlns="http://schemas.openxmlformats.org/spreadsheetml/2006/main" count="1055" uniqueCount="323">
  <si>
    <t>Puget Sound Energy</t>
  </si>
  <si>
    <t>Lighting Revenues Sumamry</t>
  </si>
  <si>
    <t>Base Rate vs Proposed</t>
  </si>
  <si>
    <t>2019 Greneral Rate Case (GRC)</t>
  </si>
  <si>
    <t>Test Year Ending December 31, 2018</t>
  </si>
  <si>
    <t>Line No.</t>
  </si>
  <si>
    <t>Schedule</t>
  </si>
  <si>
    <t>Inventory</t>
  </si>
  <si>
    <t>Annual Current Revenue (Base Rate)</t>
  </si>
  <si>
    <t>Annual Proposed Base Revenue</t>
  </si>
  <si>
    <t>Revenue Change from Current</t>
  </si>
  <si>
    <t>% Change from Current</t>
  </si>
  <si>
    <t>(a)</t>
  </si>
  <si>
    <t>(b)</t>
  </si>
  <si>
    <t xml:space="preserve">(c) </t>
  </si>
  <si>
    <t>(d)</t>
  </si>
  <si>
    <t xml:space="preserve">(e) </t>
  </si>
  <si>
    <t>(f)</t>
  </si>
  <si>
    <t>Source</t>
  </si>
  <si>
    <t xml:space="preserve">= (d) - (c) </t>
  </si>
  <si>
    <t xml:space="preserve">= (e) ÷ (c) </t>
  </si>
  <si>
    <t>03E</t>
  </si>
  <si>
    <t>50E-A</t>
  </si>
  <si>
    <t>50E-B</t>
  </si>
  <si>
    <t>51-LED</t>
  </si>
  <si>
    <t>51-Facilities Charge</t>
  </si>
  <si>
    <t>52- Facilities Charge</t>
  </si>
  <si>
    <t>52E</t>
  </si>
  <si>
    <t>53E</t>
  </si>
  <si>
    <t>54E</t>
  </si>
  <si>
    <t>55E &amp; 56E (No Res Exch)</t>
  </si>
  <si>
    <t>57E</t>
  </si>
  <si>
    <t>58E &amp; 59E (No Res Exch)</t>
  </si>
  <si>
    <t>Old Pole Revenue</t>
  </si>
  <si>
    <t>New Pole Revenue</t>
  </si>
  <si>
    <t>Development of Unitized Lighting Costs</t>
  </si>
  <si>
    <t>Cost</t>
  </si>
  <si>
    <t>Unitized Revenue</t>
  </si>
  <si>
    <t>(c)</t>
  </si>
  <si>
    <t>Capital</t>
  </si>
  <si>
    <t xml:space="preserve"> Capital  (Sch 50, 53, 54, 55, 56, 57, 58, 59)</t>
  </si>
  <si>
    <t>Total Revenue Required from Distribution Capital (Lamps)</t>
  </si>
  <si>
    <t>Total Revenue Required from Distribution Capital (Poles)</t>
  </si>
  <si>
    <t>% of Distribution Cap. (Poles) Required from Rentals</t>
  </si>
  <si>
    <t>Dist. Cap. (Poles) Revenue Required from Rental Poles</t>
  </si>
  <si>
    <t>Total Capital Revenue Required Less Pole Rental</t>
  </si>
  <si>
    <t>Recovery from 51&amp;52 Capital Facilities Charge</t>
  </si>
  <si>
    <t>Revenue Required from Lamps Less Facilities charge Recovery</t>
  </si>
  <si>
    <t>Total Install Cost of other Lamps</t>
  </si>
  <si>
    <t>Recovery per Install Dollar Capital Cost (Annually)</t>
  </si>
  <si>
    <t>Recovery per Install Dollar Capital Cost (Monthly)</t>
  </si>
  <si>
    <t xml:space="preserve"> Capital  (Sch 55, 56, 58, 59 Pole Rental)</t>
  </si>
  <si>
    <t>Total Revenue Required from Pole Rentals</t>
  </si>
  <si>
    <t>Total Capital Cost of Rented Poles</t>
  </si>
  <si>
    <t>Per Install Dollar Capital Cost (Annually)</t>
  </si>
  <si>
    <t>Per Install Dollar Capital Cost (Monthly)</t>
  </si>
  <si>
    <t xml:space="preserve"> Capital  (Sch 51, 52 Facilities Charge)</t>
  </si>
  <si>
    <t>Total Revenue Required from Capital (Lamps and Poles)</t>
  </si>
  <si>
    <t>Ratio of Revenue Requirement to System Value</t>
  </si>
  <si>
    <t>System Value of 51&amp;52 under option A</t>
  </si>
  <si>
    <t>Revenue from 51&amp;52 Option A Capital Facilities Charge</t>
  </si>
  <si>
    <t>Annual Capital Facilities Charge Percentage</t>
  </si>
  <si>
    <t>Monthly Capital Facilities Charge Percentage</t>
  </si>
  <si>
    <t>O&amp;M</t>
  </si>
  <si>
    <t>Distribution O&amp;M (Sch 50, 53, 54, 55, 56, 57, 58, 59)</t>
  </si>
  <si>
    <t>Total Revenue Required From Rates</t>
  </si>
  <si>
    <t>Recovery from 51&amp;52 O&amp;M Facilities Charge</t>
  </si>
  <si>
    <t>Total Count of O&amp;M Eligible Lamps</t>
  </si>
  <si>
    <t>Per Lamp O&amp;M Cost (Annually)</t>
  </si>
  <si>
    <t>Per Lamp O&amp;M Cost (Monthly)</t>
  </si>
  <si>
    <t>Distribution O&amp;M  (Sch 51 Facilities Charge)</t>
  </si>
  <si>
    <t>Ratio of O&amp;M to Distribution Capital</t>
  </si>
  <si>
    <t>System Value of 51 under option A &amp; B</t>
  </si>
  <si>
    <t>Recovery from 51 O&amp;M Facilities Charge</t>
  </si>
  <si>
    <t>Annual O&amp;M Facilities Charge Percentage</t>
  </si>
  <si>
    <t>Monthly O&amp;M Facilities Charge Percentage</t>
  </si>
  <si>
    <t>Distribution O&amp;M  (Sch 52 Facilities Charge)</t>
  </si>
  <si>
    <t>System Value of 52 under option A &amp; B</t>
  </si>
  <si>
    <t>Customer</t>
  </si>
  <si>
    <t>Customer Expense  (Sch 50, 51, 52, 53, 54, 55, 56, 58, 59)</t>
  </si>
  <si>
    <t>Total number of Customers</t>
  </si>
  <si>
    <t>Number of Schedule 57 Customers</t>
  </si>
  <si>
    <t>Number of Customers Less Schedule 57 Customers</t>
  </si>
  <si>
    <t>% of Non-Schedule 57 Customers</t>
  </si>
  <si>
    <t>Amount of Revenue Required from non-57</t>
  </si>
  <si>
    <t>Total Count of kWh (annual)</t>
  </si>
  <si>
    <t>Per kWh Customer Cost</t>
  </si>
  <si>
    <t>Customer Expense (Sch 57)</t>
  </si>
  <si>
    <t>% of Schedule 57 Customers</t>
  </si>
  <si>
    <t>Total Count of Schedule 57 Connected Watts</t>
  </si>
  <si>
    <t>Per Watt Customer Cost (Annually)</t>
  </si>
  <si>
    <t>Per Watt Customer Cost (Monthly)</t>
  </si>
  <si>
    <t>Demand</t>
  </si>
  <si>
    <t>Demand Components (Sch 57)</t>
  </si>
  <si>
    <t>Production / Transmission (Demand-related) Revenue Requirement</t>
  </si>
  <si>
    <t>A&amp;G Component of Revenue Requirement</t>
  </si>
  <si>
    <t>Total Revenue Required</t>
  </si>
  <si>
    <t>Continuous Street Light % of Demand</t>
  </si>
  <si>
    <t>Continuous Street Light Portion of Revenue Requirement</t>
  </si>
  <si>
    <t>Total Count of Continuous Street kW</t>
  </si>
  <si>
    <t>Per kW Demand Cost (Annually)</t>
  </si>
  <si>
    <t>Per kW Demand Cost (Monthly)</t>
  </si>
  <si>
    <t>Demand Components (Sch 50, 51, 52, 53, 54)</t>
  </si>
  <si>
    <t>Non-Continuous Street Light % of Demand</t>
  </si>
  <si>
    <t>Non-Continuous Street Light Portion of Revenue Requirement</t>
  </si>
  <si>
    <t>Total Count of Non-Continuous Street kW</t>
  </si>
  <si>
    <t>Demand Components (Sch 55, 56, 58, 59)</t>
  </si>
  <si>
    <t>Non-Continuous Area Light % of Demand</t>
  </si>
  <si>
    <t>Non-Continuous Area Light Portion of Revenue Requirement</t>
  </si>
  <si>
    <t>Total Count of Non-Continuous Area kW</t>
  </si>
  <si>
    <t>Energy</t>
  </si>
  <si>
    <t>Commodity Components (Sch 50, 51, 52, 53, 54, 55, 56, 57, 58, 59)</t>
  </si>
  <si>
    <t>Production / Transmission (Energy-related) Revenue Requirement</t>
  </si>
  <si>
    <t>Per kWh Commodity Cost (Annually)</t>
  </si>
  <si>
    <t>Lighting Schedules</t>
  </si>
  <si>
    <t>Classification of Lighting Costs</t>
  </si>
  <si>
    <t>Total</t>
  </si>
  <si>
    <t>Distribution O&amp;M Components</t>
  </si>
  <si>
    <t>A&amp;G</t>
  </si>
  <si>
    <t>Production / Transmission Components (Demand Related)</t>
  </si>
  <si>
    <t>Production / Transmission Components (Energy Related)</t>
  </si>
  <si>
    <t>Description</t>
  </si>
  <si>
    <t>Capital  (Lamps)</t>
  </si>
  <si>
    <t>Capital  (Pole)</t>
  </si>
  <si>
    <t>Demand Related Overheads</t>
  </si>
  <si>
    <t>Energy Related Overheads</t>
  </si>
  <si>
    <t>Customer Related Overheads</t>
  </si>
  <si>
    <t>(g)</t>
  </si>
  <si>
    <t>(h)</t>
  </si>
  <si>
    <t>(i)</t>
  </si>
  <si>
    <t>(j)</t>
  </si>
  <si>
    <t>Ratebase items</t>
  </si>
  <si>
    <t>Direct Capital</t>
  </si>
  <si>
    <t>Street Lights Plant FERC 373</t>
  </si>
  <si>
    <t>Street Lights Plant FERC 373 Accum Depreciation</t>
  </si>
  <si>
    <t>Other Direct Plant</t>
  </si>
  <si>
    <t>Other Direct Depreciation</t>
  </si>
  <si>
    <t>Other Ratebase - Indirect</t>
  </si>
  <si>
    <t>Total Plant</t>
  </si>
  <si>
    <t>Rate of Return</t>
  </si>
  <si>
    <t>Return on Ratebase</t>
  </si>
  <si>
    <t>Expense</t>
  </si>
  <si>
    <t>O&amp;M Direct - a/c 585</t>
  </si>
  <si>
    <t>O&amp;M Direct - a/c 596</t>
  </si>
  <si>
    <t>O&amp;M Direct - a/c 911 (1)</t>
  </si>
  <si>
    <t>Other O&amp;M Expense Exp</t>
  </si>
  <si>
    <t>Depreciation Expense - Direct</t>
  </si>
  <si>
    <t>Depreciation Expense - Other</t>
  </si>
  <si>
    <t>Other A&amp;G Expense</t>
  </si>
  <si>
    <t>Subtotal Expense</t>
  </si>
  <si>
    <t xml:space="preserve">  % to total</t>
  </si>
  <si>
    <t>Indirect Expenses (Taxes, etc)</t>
  </si>
  <si>
    <t>Total Expense</t>
  </si>
  <si>
    <t>Total Cost of Service</t>
  </si>
  <si>
    <t>Allocate Deficiency</t>
  </si>
  <si>
    <t>Allocate Proforma Revenue (Delivered)</t>
  </si>
  <si>
    <t>Adjustment to Proforma Revenue (Change in Unbilled)</t>
  </si>
  <si>
    <t>Adjusted Proforma Revenue (Billed)</t>
  </si>
  <si>
    <t>Revenue Required from Rates</t>
  </si>
  <si>
    <t>Adjustment to Proposed Revenue Recovery (Rate Spread)</t>
  </si>
  <si>
    <t>Total Revenue Required from Rates</t>
  </si>
  <si>
    <t>(1) lighting admin programs that serve all lighting customers, regardless of whether PSE or customer maintained</t>
  </si>
  <si>
    <t>Summary of Allocated Costs</t>
  </si>
  <si>
    <t>Lamp Type</t>
  </si>
  <si>
    <t>Wattage (W)</t>
  </si>
  <si>
    <t>Demand-Related</t>
  </si>
  <si>
    <t>Energy-Related</t>
  </si>
  <si>
    <t>= (d) + (e) + (f) + (g) + (h)</t>
  </si>
  <si>
    <t>Lighting Tariffed Rate Components</t>
  </si>
  <si>
    <t>Tariff Rate
Schedule</t>
  </si>
  <si>
    <t>Lamp Size</t>
  </si>
  <si>
    <t xml:space="preserve">Effective Date </t>
  </si>
  <si>
    <t>Current  Rates</t>
  </si>
  <si>
    <t>Proposed  Rates</t>
  </si>
  <si>
    <t>Rate Change</t>
  </si>
  <si>
    <t>A</t>
  </si>
  <si>
    <t>B</t>
  </si>
  <si>
    <t>C</t>
  </si>
  <si>
    <t>D = C - B</t>
  </si>
  <si>
    <t>Sch 50E</t>
  </si>
  <si>
    <t>003</t>
  </si>
  <si>
    <t>Compact Flourescent</t>
  </si>
  <si>
    <t>CF 22</t>
  </si>
  <si>
    <t>Mercury Vapor</t>
  </si>
  <si>
    <t>MV 100</t>
  </si>
  <si>
    <t>MV 175</t>
  </si>
  <si>
    <t>MV 400</t>
  </si>
  <si>
    <t>MV 700</t>
  </si>
  <si>
    <t>Sch 51E</t>
  </si>
  <si>
    <t>51E</t>
  </si>
  <si>
    <t>Light Emitting Diode</t>
  </si>
  <si>
    <t>LED 030.01-060</t>
  </si>
  <si>
    <t>LED 060.01-090</t>
  </si>
  <si>
    <t>LED 090.01-120</t>
  </si>
  <si>
    <t>LED 120.01-150</t>
  </si>
  <si>
    <t>LED 150.01-180</t>
  </si>
  <si>
    <t>LED 180.01-210</t>
  </si>
  <si>
    <t>LED 210.01-240</t>
  </si>
  <si>
    <t>LED 240.01-270</t>
  </si>
  <si>
    <t>LED 270.01-300</t>
  </si>
  <si>
    <t>Sch 52E</t>
  </si>
  <si>
    <t xml:space="preserve">52E </t>
  </si>
  <si>
    <t>Sodium Vapor</t>
  </si>
  <si>
    <t>SV 50</t>
  </si>
  <si>
    <t>SV 070</t>
  </si>
  <si>
    <t>SV 100</t>
  </si>
  <si>
    <t>SV 150</t>
  </si>
  <si>
    <t>SV 200</t>
  </si>
  <si>
    <t>SV 250</t>
  </si>
  <si>
    <t>SV 310</t>
  </si>
  <si>
    <t>SV 400</t>
  </si>
  <si>
    <t>Metal Halide</t>
  </si>
  <si>
    <t>MH 070</t>
  </si>
  <si>
    <t>MH 100</t>
  </si>
  <si>
    <t>MH 150</t>
  </si>
  <si>
    <t>MH 175</t>
  </si>
  <si>
    <t>MH 250</t>
  </si>
  <si>
    <t>MH 400</t>
  </si>
  <si>
    <t>MH 1000</t>
  </si>
  <si>
    <t>Sch 53E</t>
  </si>
  <si>
    <t>53E - Company Owned</t>
  </si>
  <si>
    <t>SV 050</t>
  </si>
  <si>
    <t>SV 1000</t>
  </si>
  <si>
    <t>53E - Customer Owned</t>
  </si>
  <si>
    <t>MH 70</t>
  </si>
  <si>
    <t>Sch 54E</t>
  </si>
  <si>
    <t>Sch 55 &amp; 56</t>
  </si>
  <si>
    <t>55E &amp; 56E</t>
  </si>
  <si>
    <t>Sch 58 &amp; 59</t>
  </si>
  <si>
    <t>58E &amp; 59E</t>
  </si>
  <si>
    <t>DS 070</t>
  </si>
  <si>
    <t>DS 100</t>
  </si>
  <si>
    <t>DS 150</t>
  </si>
  <si>
    <t>DS 200</t>
  </si>
  <si>
    <t>DS 250</t>
  </si>
  <si>
    <t>DS 400</t>
  </si>
  <si>
    <t>HS 100</t>
  </si>
  <si>
    <t>HS 150</t>
  </si>
  <si>
    <t>HS 200</t>
  </si>
  <si>
    <t>HS 250</t>
  </si>
  <si>
    <t>HS 400</t>
  </si>
  <si>
    <t>DM 175</t>
  </si>
  <si>
    <t>DM 250</t>
  </si>
  <si>
    <t>DM 400</t>
  </si>
  <si>
    <t>DM 1000</t>
  </si>
  <si>
    <t>HM 250</t>
  </si>
  <si>
    <t>HM 400</t>
  </si>
  <si>
    <t>LED 300.01-400</t>
  </si>
  <si>
    <t>LED 400.01-500</t>
  </si>
  <si>
    <t>LED 500.01-600</t>
  </si>
  <si>
    <t>LED 600.01-700</t>
  </si>
  <si>
    <t>LED 700.01-800</t>
  </si>
  <si>
    <t>LED 800.01-900</t>
  </si>
  <si>
    <t>Sch 57</t>
  </si>
  <si>
    <t>Per W charge</t>
  </si>
  <si>
    <t>Pole Rental Rates</t>
  </si>
  <si>
    <t>55 &amp; 56</t>
  </si>
  <si>
    <t>Pole</t>
  </si>
  <si>
    <t>Old</t>
  </si>
  <si>
    <t>56 &amp; 56</t>
  </si>
  <si>
    <t>New</t>
  </si>
  <si>
    <t>59 &amp; 59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</si>
  <si>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</si>
  <si>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</si>
  <si>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</si>
  <si>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</si>
  <si>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</si>
  <si>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</si>
  <si>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</si>
  <si>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Watts</t>
  </si>
  <si>
    <t>Company Owned LED Facilities Charge</t>
  </si>
  <si>
    <t>Option A O&amp;M Rate</t>
  </si>
  <si>
    <t>Option B O&amp;M Rate</t>
  </si>
  <si>
    <t>Company Owned LED Lamp Charge</t>
  </si>
  <si>
    <t>30-60 Watts</t>
  </si>
  <si>
    <t>60.01-90 Watts</t>
  </si>
  <si>
    <t>90.01-120 Watts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</si>
  <si>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</si>
  <si>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</si>
  <si>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</si>
  <si>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</si>
  <si>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</si>
  <si>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</si>
  <si>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</si>
  <si>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</si>
  <si>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</si>
  <si>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</si>
  <si>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</si>
  <si>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</si>
  <si>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</si>
  <si>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</si>
  <si>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</si>
  <si>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</si>
  <si>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</si>
  <si>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</si>
  <si>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</si>
  <si>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</si>
  <si>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</si>
  <si>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</si>
  <si>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Energy Service - Customer Owned</t>
  </si>
  <si>
    <t>Sodium Vapor Area Lighting</t>
  </si>
  <si>
    <t>Metal Halide Area Lighting</t>
  </si>
  <si>
    <t>LED Lighting - Area Lighting</t>
  </si>
  <si>
    <t>Area Lighing</t>
  </si>
  <si>
    <t>Pole Charge (Old) (Pre 11/74)</t>
  </si>
  <si>
    <t>Pole Charge (New) (Post 10-28-99)</t>
  </si>
  <si>
    <t>Continuous Lighting</t>
  </si>
  <si>
    <t>$ / watt</t>
  </si>
  <si>
    <t>Minimum Charge</t>
  </si>
  <si>
    <t>n/a</t>
  </si>
  <si>
    <t>58 &amp; 59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</si>
  <si>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</si>
  <si>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</si>
  <si>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</si>
  <si>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</si>
  <si>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</si>
  <si>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300.01-400 Watts</t>
  </si>
  <si>
    <t>400.01-500 Watts</t>
  </si>
  <si>
    <t>500.01-600 Watts</t>
  </si>
  <si>
    <t>600.01-700 Watts</t>
  </si>
  <si>
    <t>700.01-800 Watts</t>
  </si>
  <si>
    <t>800.01-900 Watts</t>
  </si>
  <si>
    <t>Area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</si>
</sst>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.00000"/>
    <numFmt numFmtId="167" formatCode="0.00000%"/>
    <numFmt numFmtId="168" formatCode="_(&quot;$&quot;* #,##0_);_(&quot;$&quot;* \(#,##0\);_(&quot;$&quot;* &quot;-&quot;??_);_(@_)"/>
    <numFmt numFmtId="169" formatCode="_(&quot;$&quot;* #,##0.00000_);_(&quot;$&quot;* \(#,##0.0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Fill="1" applyAlignment="1">
      <alignment horizontal="center"/>
    </xf>
    <xf numFmtId="0" fontId="4" fillId="0" borderId="0" xfId="4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4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5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quotePrefix="1" applyFont="1" applyFill="1" applyBorder="1" applyAlignment="1">
      <alignment horizontal="left" wrapText="1"/>
    </xf>
    <xf numFmtId="44" fontId="4" fillId="0" borderId="0" xfId="2" applyFont="1" applyFill="1" applyAlignment="1"/>
    <xf numFmtId="10" fontId="4" fillId="0" borderId="0" xfId="3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164" fontId="4" fillId="0" borderId="0" xfId="6" applyNumberFormat="1" applyFont="1" applyFill="1" applyAlignment="1"/>
    <xf numFmtId="42" fontId="4" fillId="0" borderId="0" xfId="7" applyNumberFormat="1" applyFont="1" applyFill="1" applyAlignment="1"/>
    <xf numFmtId="10" fontId="4" fillId="0" borderId="0" xfId="8" applyNumberFormat="1" applyFont="1" applyFill="1" applyAlignment="1">
      <alignment horizontal="right"/>
    </xf>
    <xf numFmtId="164" fontId="4" fillId="0" borderId="2" xfId="6" applyNumberFormat="1" applyFont="1" applyFill="1" applyBorder="1" applyAlignment="1"/>
    <xf numFmtId="44" fontId="4" fillId="0" borderId="2" xfId="2" applyFont="1" applyFill="1" applyBorder="1" applyAlignment="1"/>
    <xf numFmtId="10" fontId="4" fillId="0" borderId="2" xfId="3" applyNumberFormat="1" applyFont="1" applyFill="1" applyBorder="1" applyAlignment="1">
      <alignment horizontal="right"/>
    </xf>
    <xf numFmtId="0" fontId="4" fillId="0" borderId="4" xfId="0" applyFont="1" applyFill="1" applyBorder="1"/>
    <xf numFmtId="165" fontId="4" fillId="0" borderId="0" xfId="0" applyNumberFormat="1" applyFont="1" applyFill="1" applyBorder="1"/>
    <xf numFmtId="0" fontId="2" fillId="0" borderId="17" xfId="0" applyFont="1" applyFill="1" applyBorder="1" applyAlignment="1">
      <alignment horizontal="center" wrapText="1"/>
    </xf>
    <xf numFmtId="0" fontId="2" fillId="0" borderId="1" xfId="4" quotePrefix="1" applyFont="1" applyFill="1" applyBorder="1" applyAlignment="1">
      <alignment horizontal="center" wrapText="1"/>
    </xf>
    <xf numFmtId="0" fontId="2" fillId="0" borderId="18" xfId="4" quotePrefix="1" applyFont="1" applyFill="1" applyBorder="1" applyAlignment="1">
      <alignment horizont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18" xfId="4" applyFont="1" applyFill="1" applyBorder="1" applyAlignment="1">
      <alignment horizontal="center" wrapText="1"/>
    </xf>
    <xf numFmtId="0" fontId="4" fillId="0" borderId="20" xfId="4" applyFont="1" applyFill="1" applyBorder="1" applyAlignment="1">
      <alignment horizontal="center" wrapText="1"/>
    </xf>
    <xf numFmtId="0" fontId="4" fillId="0" borderId="0" xfId="4" quotePrefix="1" applyFont="1" applyFill="1" applyBorder="1" applyAlignment="1">
      <alignment horizontal="center" wrapText="1"/>
    </xf>
    <xf numFmtId="0" fontId="4" fillId="0" borderId="20" xfId="4" quotePrefix="1" applyFont="1" applyFill="1" applyBorder="1" applyAlignment="1">
      <alignment horizontal="center" wrapText="1"/>
    </xf>
    <xf numFmtId="0" fontId="4" fillId="0" borderId="21" xfId="4" quotePrefix="1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wrapText="1"/>
    </xf>
    <xf numFmtId="0" fontId="4" fillId="0" borderId="20" xfId="4" applyFont="1" applyFill="1" applyBorder="1"/>
    <xf numFmtId="0" fontId="4" fillId="0" borderId="21" xfId="4" applyFont="1" applyFill="1" applyBorder="1"/>
    <xf numFmtId="165" fontId="4" fillId="0" borderId="0" xfId="4" applyNumberFormat="1" applyFont="1" applyFill="1"/>
    <xf numFmtId="168" fontId="4" fillId="0" borderId="20" xfId="9" applyNumberFormat="1" applyFont="1" applyFill="1" applyBorder="1"/>
    <xf numFmtId="168" fontId="4" fillId="0" borderId="0" xfId="9" applyNumberFormat="1" applyFont="1" applyFill="1"/>
    <xf numFmtId="168" fontId="4" fillId="0" borderId="21" xfId="9" applyNumberFormat="1" applyFont="1" applyFill="1" applyBorder="1"/>
    <xf numFmtId="168" fontId="4" fillId="0" borderId="12" xfId="9" applyNumberFormat="1" applyFont="1" applyFill="1" applyBorder="1"/>
    <xf numFmtId="168" fontId="4" fillId="0" borderId="11" xfId="9" applyNumberFormat="1" applyFont="1" applyFill="1" applyBorder="1"/>
    <xf numFmtId="168" fontId="4" fillId="0" borderId="15" xfId="9" applyNumberFormat="1" applyFont="1" applyFill="1" applyBorder="1"/>
    <xf numFmtId="44" fontId="4" fillId="0" borderId="0" xfId="4" applyNumberFormat="1" applyFont="1" applyFill="1"/>
    <xf numFmtId="168" fontId="4" fillId="0" borderId="0" xfId="9" applyNumberFormat="1" applyFont="1" applyFill="1" applyBorder="1"/>
    <xf numFmtId="0" fontId="4" fillId="0" borderId="0" xfId="4" applyFont="1" applyFill="1" applyBorder="1"/>
    <xf numFmtId="43" fontId="4" fillId="0" borderId="0" xfId="1" applyFont="1" applyFill="1"/>
    <xf numFmtId="168" fontId="4" fillId="0" borderId="18" xfId="9" applyNumberFormat="1" applyFont="1" applyFill="1" applyBorder="1"/>
    <xf numFmtId="0" fontId="4" fillId="0" borderId="1" xfId="4" applyFont="1" applyFill="1" applyBorder="1"/>
    <xf numFmtId="0" fontId="4" fillId="0" borderId="18" xfId="4" applyFont="1" applyFill="1" applyBorder="1"/>
    <xf numFmtId="168" fontId="4" fillId="0" borderId="19" xfId="9" applyNumberFormat="1" applyFont="1" applyFill="1" applyBorder="1"/>
    <xf numFmtId="0" fontId="4" fillId="0" borderId="19" xfId="4" applyFont="1" applyFill="1" applyBorder="1"/>
    <xf numFmtId="9" fontId="4" fillId="0" borderId="0" xfId="3" applyFont="1" applyFill="1"/>
    <xf numFmtId="9" fontId="4" fillId="0" borderId="20" xfId="3" applyFont="1" applyFill="1" applyBorder="1"/>
    <xf numFmtId="9" fontId="4" fillId="0" borderId="21" xfId="3" applyFont="1" applyFill="1" applyBorder="1"/>
    <xf numFmtId="10" fontId="4" fillId="0" borderId="0" xfId="3" applyNumberFormat="1" applyFont="1" applyFill="1"/>
    <xf numFmtId="10" fontId="4" fillId="0" borderId="20" xfId="3" applyNumberFormat="1" applyFont="1" applyFill="1" applyBorder="1"/>
    <xf numFmtId="10" fontId="4" fillId="0" borderId="21" xfId="3" applyNumberFormat="1" applyFont="1" applyFill="1" applyBorder="1"/>
    <xf numFmtId="168" fontId="4" fillId="0" borderId="20" xfId="4" applyNumberFormat="1" applyFont="1" applyFill="1" applyBorder="1"/>
    <xf numFmtId="44" fontId="4" fillId="0" borderId="0" xfId="9" applyNumberFormat="1" applyFont="1" applyFill="1" applyBorder="1"/>
    <xf numFmtId="44" fontId="4" fillId="0" borderId="20" xfId="9" applyNumberFormat="1" applyFont="1" applyFill="1" applyBorder="1"/>
    <xf numFmtId="44" fontId="4" fillId="0" borderId="21" xfId="9" applyNumberFormat="1" applyFont="1" applyFill="1" applyBorder="1"/>
    <xf numFmtId="168" fontId="4" fillId="0" borderId="0" xfId="4" applyNumberFormat="1" applyFont="1" applyFill="1"/>
    <xf numFmtId="168" fontId="4" fillId="0" borderId="21" xfId="4" applyNumberFormat="1" applyFont="1" applyFill="1" applyBorder="1"/>
    <xf numFmtId="168" fontId="4" fillId="0" borderId="0" xfId="3" applyNumberFormat="1" applyFont="1" applyFill="1"/>
    <xf numFmtId="168" fontId="4" fillId="0" borderId="23" xfId="4" applyNumberFormat="1" applyFont="1" applyFill="1" applyBorder="1"/>
    <xf numFmtId="168" fontId="4" fillId="0" borderId="2" xfId="4" applyNumberFormat="1" applyFont="1" applyFill="1" applyBorder="1"/>
    <xf numFmtId="168" fontId="4" fillId="0" borderId="24" xfId="4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quotePrefix="1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 wrapText="1"/>
    </xf>
    <xf numFmtId="44" fontId="2" fillId="0" borderId="1" xfId="2" quotePrefix="1" applyFont="1" applyFill="1" applyBorder="1" applyAlignment="1">
      <alignment horizontal="center" wrapText="1"/>
    </xf>
    <xf numFmtId="44" fontId="4" fillId="0" borderId="0" xfId="2" applyFont="1" applyFill="1" applyAlignment="1">
      <alignment horizontal="center" wrapText="1"/>
    </xf>
    <xf numFmtId="0" fontId="2" fillId="0" borderId="10" xfId="4" applyFont="1" applyFill="1" applyBorder="1"/>
    <xf numFmtId="0" fontId="2" fillId="0" borderId="11" xfId="4" applyFont="1" applyFill="1" applyBorder="1"/>
    <xf numFmtId="0" fontId="4" fillId="0" borderId="0" xfId="4" applyFont="1" applyFill="1" applyAlignment="1">
      <alignment horizontal="center"/>
    </xf>
    <xf numFmtId="0" fontId="4" fillId="0" borderId="0" xfId="4" quotePrefix="1" applyFont="1" applyFill="1" applyAlignment="1">
      <alignment horizontal="left"/>
    </xf>
    <xf numFmtId="0" fontId="4" fillId="0" borderId="0" xfId="4" applyFont="1" applyFill="1" applyAlignment="1">
      <alignment horizontal="left"/>
    </xf>
    <xf numFmtId="44" fontId="4" fillId="0" borderId="20" xfId="4" applyNumberFormat="1" applyFont="1" applyFill="1" applyBorder="1"/>
    <xf numFmtId="44" fontId="4" fillId="0" borderId="21" xfId="4" applyNumberFormat="1" applyFont="1" applyFill="1" applyBorder="1"/>
    <xf numFmtId="0" fontId="2" fillId="0" borderId="0" xfId="4" applyFont="1" applyFill="1"/>
    <xf numFmtId="37" fontId="4" fillId="0" borderId="0" xfId="4" applyNumberFormat="1" applyFont="1" applyFill="1"/>
    <xf numFmtId="10" fontId="4" fillId="0" borderId="0" xfId="4" applyNumberFormat="1" applyFont="1" applyFill="1"/>
    <xf numFmtId="167" fontId="4" fillId="0" borderId="0" xfId="3" applyNumberFormat="1" applyFont="1" applyFill="1"/>
    <xf numFmtId="164" fontId="4" fillId="0" borderId="0" xfId="6" applyNumberFormat="1" applyFont="1" applyFill="1" applyBorder="1" applyAlignment="1">
      <alignment wrapText="1"/>
    </xf>
    <xf numFmtId="44" fontId="4" fillId="0" borderId="0" xfId="2" applyFont="1" applyFill="1" applyBorder="1" applyAlignment="1">
      <alignment wrapText="1"/>
    </xf>
    <xf numFmtId="44" fontId="4" fillId="0" borderId="0" xfId="2" applyFont="1" applyFill="1"/>
    <xf numFmtId="14" fontId="4" fillId="0" borderId="0" xfId="0" applyNumberFormat="1" applyFont="1" applyFill="1" applyAlignment="1">
      <alignment horizontal="center"/>
    </xf>
    <xf numFmtId="44" fontId="4" fillId="0" borderId="0" xfId="2" applyFont="1" applyFill="1" applyAlignment="1">
      <alignment horizontal="center"/>
    </xf>
    <xf numFmtId="169" fontId="4" fillId="0" borderId="0" xfId="2" applyNumberFormat="1" applyFont="1" applyFill="1" applyAlignment="1">
      <alignment horizontal="center"/>
    </xf>
    <xf numFmtId="169" fontId="4" fillId="0" borderId="0" xfId="2" applyNumberFormat="1" applyFont="1" applyFill="1"/>
    <xf numFmtId="0" fontId="4" fillId="0" borderId="0" xfId="0" quotePrefix="1" applyFont="1" applyFill="1" applyBorder="1" applyAlignment="1">
      <alignment horizontal="left" indent="1"/>
    </xf>
    <xf numFmtId="0" fontId="4" fillId="0" borderId="0" xfId="0" quotePrefix="1" applyFont="1" applyFill="1" applyBorder="1" applyAlignment="1"/>
    <xf numFmtId="0" fontId="4" fillId="0" borderId="0" xfId="0" quotePrefix="1" applyFont="1" applyFill="1" applyBorder="1" applyAlignment="1">
      <alignment horizontal="right" wrapText="1"/>
    </xf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/>
    <xf numFmtId="164" fontId="4" fillId="0" borderId="0" xfId="1" quotePrefix="1" applyNumberFormat="1" applyFont="1" applyFill="1" applyBorder="1" applyAlignment="1">
      <alignment horizontal="right" wrapText="1"/>
    </xf>
    <xf numFmtId="41" fontId="4" fillId="0" borderId="0" xfId="4" applyNumberFormat="1" applyFont="1" applyFill="1"/>
    <xf numFmtId="0" fontId="4" fillId="0" borderId="0" xfId="4" applyFont="1" applyFill="1" applyAlignment="1">
      <alignment horizontal="right"/>
    </xf>
    <xf numFmtId="168" fontId="4" fillId="0" borderId="22" xfId="9" applyNumberFormat="1" applyFont="1" applyFill="1" applyBorder="1"/>
    <xf numFmtId="168" fontId="4" fillId="0" borderId="1" xfId="9" applyNumberFormat="1" applyFont="1" applyFill="1" applyBorder="1"/>
    <xf numFmtId="9" fontId="4" fillId="0" borderId="0" xfId="4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/>
    <xf numFmtId="165" fontId="4" fillId="0" borderId="5" xfId="0" applyNumberFormat="1" applyFont="1" applyFill="1" applyBorder="1"/>
    <xf numFmtId="10" fontId="4" fillId="0" borderId="5" xfId="0" applyNumberFormat="1" applyFont="1" applyFill="1" applyBorder="1"/>
    <xf numFmtId="0" fontId="4" fillId="0" borderId="0" xfId="0" applyFont="1" applyFill="1" applyBorder="1" applyAlignment="1">
      <alignment wrapText="1"/>
    </xf>
    <xf numFmtId="165" fontId="4" fillId="0" borderId="6" xfId="0" applyNumberFormat="1" applyFont="1" applyFill="1" applyBorder="1"/>
    <xf numFmtId="166" fontId="4" fillId="0" borderId="1" xfId="0" applyNumberFormat="1" applyFont="1" applyFill="1" applyBorder="1"/>
    <xf numFmtId="166" fontId="4" fillId="0" borderId="2" xfId="0" applyNumberFormat="1" applyFont="1" applyFill="1" applyBorder="1"/>
    <xf numFmtId="166" fontId="4" fillId="0" borderId="7" xfId="0" applyNumberFormat="1" applyFont="1" applyFill="1" applyBorder="1"/>
    <xf numFmtId="10" fontId="4" fillId="0" borderId="0" xfId="0" applyNumberFormat="1" applyFont="1" applyFill="1" applyBorder="1"/>
    <xf numFmtId="0" fontId="4" fillId="0" borderId="4" xfId="0" applyFont="1" applyFill="1" applyBorder="1" applyAlignment="1">
      <alignment wrapText="1"/>
    </xf>
    <xf numFmtId="10" fontId="4" fillId="0" borderId="1" xfId="0" applyNumberFormat="1" applyFont="1" applyFill="1" applyBorder="1"/>
    <xf numFmtId="10" fontId="4" fillId="0" borderId="7" xfId="0" applyNumberFormat="1" applyFont="1" applyFill="1" applyBorder="1"/>
    <xf numFmtId="0" fontId="4" fillId="0" borderId="3" xfId="0" applyFont="1" applyFill="1" applyBorder="1"/>
    <xf numFmtId="0" fontId="2" fillId="0" borderId="8" xfId="0" applyFont="1" applyFill="1" applyBorder="1" applyAlignment="1"/>
    <xf numFmtId="0" fontId="4" fillId="0" borderId="9" xfId="0" applyFont="1" applyFill="1" applyBorder="1"/>
    <xf numFmtId="4" fontId="4" fillId="0" borderId="0" xfId="0" applyNumberFormat="1" applyFont="1" applyFill="1" applyBorder="1"/>
    <xf numFmtId="166" fontId="4" fillId="0" borderId="0" xfId="0" applyNumberFormat="1" applyFont="1" applyFill="1" applyBorder="1"/>
    <xf numFmtId="167" fontId="4" fillId="0" borderId="1" xfId="0" applyNumberFormat="1" applyFont="1" applyFill="1" applyBorder="1"/>
    <xf numFmtId="167" fontId="4" fillId="0" borderId="7" xfId="0" applyNumberFormat="1" applyFont="1" applyFill="1" applyBorder="1"/>
    <xf numFmtId="167" fontId="4" fillId="0" borderId="0" xfId="0" applyNumberFormat="1" applyFont="1" applyFill="1" applyBorder="1"/>
    <xf numFmtId="1" fontId="4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0" borderId="16" xfId="4" quotePrefix="1" applyFont="1" applyFill="1" applyBorder="1" applyAlignment="1">
      <alignment horizontal="center" wrapText="1"/>
    </xf>
    <xf numFmtId="0" fontId="2" fillId="0" borderId="3" xfId="4" quotePrefix="1" applyFont="1" applyFill="1" applyBorder="1" applyAlignment="1">
      <alignment horizontal="center" wrapText="1"/>
    </xf>
    <xf numFmtId="0" fontId="2" fillId="0" borderId="0" xfId="4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2" xfId="4" applyFont="1" applyFill="1" applyBorder="1" applyAlignment="1">
      <alignment horizontal="center" wrapText="1"/>
    </xf>
    <xf numFmtId="0" fontId="2" fillId="0" borderId="18" xfId="4" applyFont="1" applyFill="1" applyBorder="1" applyAlignment="1">
      <alignment horizontal="center" wrapText="1"/>
    </xf>
    <xf numFmtId="0" fontId="2" fillId="0" borderId="13" xfId="4" applyFont="1" applyFill="1" applyBorder="1" applyAlignment="1">
      <alignment horizontal="center"/>
    </xf>
    <xf numFmtId="0" fontId="2" fillId="0" borderId="14" xfId="4" applyFont="1" applyFill="1" applyBorder="1" applyAlignment="1">
      <alignment horizontal="center"/>
    </xf>
    <xf numFmtId="0" fontId="2" fillId="0" borderId="15" xfId="4" quotePrefix="1" applyFont="1" applyFill="1" applyBorder="1" applyAlignment="1">
      <alignment horizontal="center" wrapText="1"/>
    </xf>
    <xf numFmtId="0" fontId="2" fillId="0" borderId="19" xfId="4" quotePrefix="1" applyFont="1" applyFill="1" applyBorder="1" applyAlignment="1">
      <alignment horizontal="center" wrapText="1"/>
    </xf>
    <xf numFmtId="0" fontId="2" fillId="0" borderId="9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</cellXfs>
  <cellStyles count="10">
    <cellStyle name="Comma" xfId="1" builtinId="3"/>
    <cellStyle name="Comma 10" xfId="6"/>
    <cellStyle name="Currency" xfId="2" builtinId="4"/>
    <cellStyle name="Currency 10" xfId="7"/>
    <cellStyle name="Currency 2 2" xfId="9"/>
    <cellStyle name="Normal" xfId="0" builtinId="0"/>
    <cellStyle name="Normal 2 10" xfId="4"/>
    <cellStyle name="Normal 2 2" xfId="5"/>
    <cellStyle name="Percent" xfId="3" builtinId="5"/>
    <cellStyle name="Percent 1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4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Update%206-30-06/COS%20Update%207-7-06/ECOS%20Model%20-%20UPDATE%20(JAH-5)%207-7-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RebuttalFiling2011%20GRC/Electric%20Model%202011%20GRC%20Rebutt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COS%20Inputs/COS%20Model/ECOS%20Model%20-%20FINAL%20COMPAN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2">
          <cell r="AR2" t="str">
            <v>Docket Number UE-111048</v>
          </cell>
        </row>
      </sheetData>
      <sheetData sheetId="5"/>
      <sheetData sheetId="6"/>
      <sheetData sheetId="7">
        <row r="7">
          <cell r="A7" t="str">
            <v>FOR THE TWELVE MONTHS ENDED DECEMBER 31, 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sqref="A1:H1"/>
    </sheetView>
  </sheetViews>
  <sheetFormatPr defaultColWidth="9.140625" defaultRowHeight="11.25" x14ac:dyDescent="0.2"/>
  <cols>
    <col min="1" max="1" width="8.28515625" style="2" customWidth="1"/>
    <col min="2" max="2" width="21.5703125" style="2" bestFit="1" customWidth="1"/>
    <col min="3" max="3" width="12.7109375" style="2" bestFit="1" customWidth="1"/>
    <col min="4" max="4" width="13" style="2" customWidth="1"/>
    <col min="5" max="5" width="14.140625" style="2" customWidth="1"/>
    <col min="6" max="6" width="13.28515625" style="2" customWidth="1"/>
    <col min="7" max="7" width="12.28515625" style="2" customWidth="1"/>
    <col min="8" max="8" width="4.7109375" style="2" bestFit="1" customWidth="1"/>
    <col min="9" max="16384" width="9.140625" style="2"/>
  </cols>
  <sheetData>
    <row r="1" spans="1:8" x14ac:dyDescent="0.2">
      <c r="A1" s="133" t="s">
        <v>0</v>
      </c>
      <c r="B1" s="133"/>
      <c r="C1" s="133"/>
      <c r="D1" s="133"/>
      <c r="E1" s="133"/>
      <c r="F1" s="133"/>
      <c r="G1" s="133"/>
    </row>
    <row r="2" spans="1:8" x14ac:dyDescent="0.2">
      <c r="A2" s="133" t="s">
        <v>1</v>
      </c>
      <c r="B2" s="133"/>
      <c r="C2" s="133"/>
      <c r="D2" s="133"/>
      <c r="E2" s="133"/>
      <c r="F2" s="133"/>
      <c r="G2" s="133"/>
    </row>
    <row r="3" spans="1:8" x14ac:dyDescent="0.2">
      <c r="A3" s="133" t="s">
        <v>2</v>
      </c>
      <c r="B3" s="133"/>
      <c r="C3" s="133"/>
      <c r="D3" s="133"/>
      <c r="E3" s="133"/>
      <c r="F3" s="133"/>
      <c r="G3" s="133"/>
    </row>
    <row r="4" spans="1:8" x14ac:dyDescent="0.2">
      <c r="A4" s="133" t="s">
        <v>3</v>
      </c>
      <c r="B4" s="133"/>
      <c r="C4" s="133"/>
      <c r="D4" s="133"/>
      <c r="E4" s="133"/>
      <c r="F4" s="133"/>
      <c r="G4" s="133"/>
    </row>
    <row r="5" spans="1:8" x14ac:dyDescent="0.2">
      <c r="A5" s="134" t="s">
        <v>4</v>
      </c>
      <c r="B5" s="135"/>
      <c r="C5" s="135"/>
      <c r="D5" s="135"/>
      <c r="E5" s="135"/>
      <c r="F5" s="135"/>
      <c r="G5" s="135"/>
    </row>
    <row r="6" spans="1:8" x14ac:dyDescent="0.2">
      <c r="A6" s="3"/>
      <c r="B6" s="3"/>
      <c r="C6" s="3"/>
      <c r="D6" s="3"/>
      <c r="E6" s="3"/>
      <c r="F6" s="3"/>
      <c r="G6" s="3"/>
    </row>
    <row r="7" spans="1:8" x14ac:dyDescent="0.2">
      <c r="A7" s="3"/>
      <c r="B7" s="3"/>
      <c r="C7" s="3"/>
      <c r="D7" s="3"/>
      <c r="E7" s="3"/>
      <c r="F7" s="3"/>
      <c r="G7" s="3"/>
    </row>
    <row r="8" spans="1:8" s="6" customFormat="1" ht="33.75" x14ac:dyDescent="0.2">
      <c r="A8" s="4" t="s">
        <v>5</v>
      </c>
      <c r="B8" s="4" t="s">
        <v>6</v>
      </c>
      <c r="C8" s="4" t="s">
        <v>7</v>
      </c>
      <c r="D8" s="4" t="s">
        <v>8</v>
      </c>
      <c r="E8" s="5" t="s">
        <v>9</v>
      </c>
      <c r="F8" s="4" t="s">
        <v>10</v>
      </c>
      <c r="G8" s="4" t="s">
        <v>11</v>
      </c>
    </row>
    <row r="9" spans="1:8" s="6" customFormat="1" x14ac:dyDescent="0.2">
      <c r="A9" s="7"/>
      <c r="B9" s="7" t="s">
        <v>12</v>
      </c>
      <c r="C9" s="8" t="s">
        <v>13</v>
      </c>
      <c r="D9" s="8" t="s">
        <v>14</v>
      </c>
      <c r="E9" s="8" t="s">
        <v>15</v>
      </c>
      <c r="F9" s="8" t="s">
        <v>16</v>
      </c>
      <c r="G9" s="8" t="s">
        <v>17</v>
      </c>
    </row>
    <row r="10" spans="1:8" s="9" customFormat="1" x14ac:dyDescent="0.2">
      <c r="A10" s="7" t="s">
        <v>18</v>
      </c>
      <c r="B10" s="7"/>
      <c r="C10" s="8"/>
      <c r="D10" s="8"/>
      <c r="E10" s="8"/>
      <c r="F10" s="8" t="s">
        <v>19</v>
      </c>
      <c r="G10" s="8" t="s">
        <v>20</v>
      </c>
      <c r="H10" s="8"/>
    </row>
    <row r="11" spans="1:8" s="6" customFormat="1" x14ac:dyDescent="0.2">
      <c r="A11" s="7"/>
      <c r="B11" s="7"/>
      <c r="C11" s="8"/>
      <c r="D11" s="8"/>
      <c r="E11" s="8"/>
      <c r="F11" s="8"/>
      <c r="G11" s="8"/>
    </row>
    <row r="12" spans="1:8" s="6" customFormat="1" x14ac:dyDescent="0.2">
      <c r="A12" s="10">
        <v>1</v>
      </c>
      <c r="B12" s="11" t="s">
        <v>21</v>
      </c>
      <c r="C12" s="89">
        <v>59</v>
      </c>
      <c r="D12" s="90">
        <v>481.44000000000005</v>
      </c>
      <c r="E12" s="90">
        <v>523.91999999999996</v>
      </c>
      <c r="F12" s="12">
        <f t="shared" ref="F12:F25" si="0">+E12-D12</f>
        <v>42.479999999999905</v>
      </c>
      <c r="G12" s="13">
        <f t="shared" ref="G12:G25" si="1">+F12/D12</f>
        <v>8.8235294117646856E-2</v>
      </c>
      <c r="H12" s="91"/>
    </row>
    <row r="13" spans="1:8" x14ac:dyDescent="0.2">
      <c r="A13" s="14">
        <f t="shared" ref="A13:A27" si="2">+A12+1</f>
        <v>2</v>
      </c>
      <c r="B13" s="15" t="s">
        <v>22</v>
      </c>
      <c r="C13" s="89">
        <v>42</v>
      </c>
      <c r="D13" s="12">
        <v>5364.84</v>
      </c>
      <c r="E13" s="12">
        <v>5562.96</v>
      </c>
      <c r="F13" s="12">
        <f t="shared" si="0"/>
        <v>198.11999999999989</v>
      </c>
      <c r="G13" s="13">
        <f t="shared" si="1"/>
        <v>3.6929339924396606E-2</v>
      </c>
      <c r="H13" s="91"/>
    </row>
    <row r="14" spans="1:8" x14ac:dyDescent="0.2">
      <c r="A14" s="14">
        <f t="shared" si="2"/>
        <v>3</v>
      </c>
      <c r="B14" s="15" t="s">
        <v>23</v>
      </c>
      <c r="C14" s="89">
        <v>1</v>
      </c>
      <c r="D14" s="12">
        <v>64.800000000000011</v>
      </c>
      <c r="E14" s="12">
        <v>70.92</v>
      </c>
      <c r="F14" s="12">
        <f t="shared" si="0"/>
        <v>6.1199999999999903</v>
      </c>
      <c r="G14" s="13">
        <f t="shared" si="1"/>
        <v>9.4444444444444275E-2</v>
      </c>
      <c r="H14" s="91"/>
    </row>
    <row r="15" spans="1:8" x14ac:dyDescent="0.2">
      <c r="A15" s="14">
        <f t="shared" si="2"/>
        <v>4</v>
      </c>
      <c r="B15" s="15" t="s">
        <v>24</v>
      </c>
      <c r="C15" s="89">
        <v>4461.416666666667</v>
      </c>
      <c r="D15" s="12">
        <v>131305.28999999995</v>
      </c>
      <c r="E15" s="12">
        <v>143568.95999999999</v>
      </c>
      <c r="F15" s="12">
        <f t="shared" si="0"/>
        <v>12263.670000000042</v>
      </c>
      <c r="G15" s="13">
        <f t="shared" si="1"/>
        <v>9.3398141080226441E-2</v>
      </c>
      <c r="H15" s="91"/>
    </row>
    <row r="16" spans="1:8" x14ac:dyDescent="0.2">
      <c r="A16" s="14">
        <f t="shared" si="2"/>
        <v>5</v>
      </c>
      <c r="B16" s="15" t="s">
        <v>25</v>
      </c>
      <c r="C16" s="89"/>
      <c r="D16" s="12">
        <v>183859.96932</v>
      </c>
      <c r="E16" s="12">
        <v>337904.80848000001</v>
      </c>
      <c r="F16" s="12">
        <f t="shared" si="0"/>
        <v>154044.83916</v>
      </c>
      <c r="G16" s="13">
        <f t="shared" si="1"/>
        <v>0.83783783783783783</v>
      </c>
      <c r="H16" s="91"/>
    </row>
    <row r="17" spans="1:8" x14ac:dyDescent="0.2">
      <c r="A17" s="14">
        <f t="shared" si="2"/>
        <v>6</v>
      </c>
      <c r="B17" s="16" t="s">
        <v>26</v>
      </c>
      <c r="C17" s="89"/>
      <c r="D17" s="12">
        <v>1537815.9524300001</v>
      </c>
      <c r="E17" s="12">
        <v>875075.1863200001</v>
      </c>
      <c r="F17" s="12">
        <f t="shared" si="0"/>
        <v>-662740.76610999997</v>
      </c>
      <c r="G17" s="13">
        <f t="shared" si="1"/>
        <v>-0.43096234309623427</v>
      </c>
      <c r="H17" s="91"/>
    </row>
    <row r="18" spans="1:8" x14ac:dyDescent="0.2">
      <c r="A18" s="14">
        <f t="shared" si="2"/>
        <v>7</v>
      </c>
      <c r="B18" s="15" t="s">
        <v>27</v>
      </c>
      <c r="C18" s="89">
        <v>19458.833333333332</v>
      </c>
      <c r="D18" s="12">
        <v>1020552.8799999999</v>
      </c>
      <c r="E18" s="12">
        <v>1116874.95</v>
      </c>
      <c r="F18" s="12">
        <f t="shared" si="0"/>
        <v>96322.070000000065</v>
      </c>
      <c r="G18" s="13">
        <f t="shared" si="1"/>
        <v>9.4382243083768552E-2</v>
      </c>
      <c r="H18" s="91"/>
    </row>
    <row r="19" spans="1:8" x14ac:dyDescent="0.2">
      <c r="A19" s="14">
        <f t="shared" si="2"/>
        <v>8</v>
      </c>
      <c r="B19" s="15" t="s">
        <v>28</v>
      </c>
      <c r="C19" s="89">
        <v>75351.083333333343</v>
      </c>
      <c r="D19" s="12">
        <v>11000314.830000002</v>
      </c>
      <c r="E19" s="12">
        <v>12636853.999999998</v>
      </c>
      <c r="F19" s="12">
        <f t="shared" si="0"/>
        <v>1636539.1699999962</v>
      </c>
      <c r="G19" s="13">
        <f t="shared" si="1"/>
        <v>0.14877203019106644</v>
      </c>
      <c r="H19" s="91"/>
    </row>
    <row r="20" spans="1:8" x14ac:dyDescent="0.2">
      <c r="A20" s="14">
        <f t="shared" si="2"/>
        <v>9</v>
      </c>
      <c r="B20" s="16" t="s">
        <v>29</v>
      </c>
      <c r="C20" s="89">
        <v>10256.25</v>
      </c>
      <c r="D20" s="12">
        <v>576318.02</v>
      </c>
      <c r="E20" s="12">
        <v>630725.49</v>
      </c>
      <c r="F20" s="12">
        <f t="shared" si="0"/>
        <v>54407.469999999972</v>
      </c>
      <c r="G20" s="13">
        <f t="shared" si="1"/>
        <v>9.4405290329113725E-2</v>
      </c>
      <c r="H20" s="91"/>
    </row>
    <row r="21" spans="1:8" x14ac:dyDescent="0.2">
      <c r="A21" s="14">
        <f t="shared" si="2"/>
        <v>10</v>
      </c>
      <c r="B21" s="16" t="s">
        <v>30</v>
      </c>
      <c r="C21" s="89">
        <v>6236.083333333333</v>
      </c>
      <c r="D21" s="12">
        <v>1033899.48</v>
      </c>
      <c r="E21" s="12">
        <v>1164737.2946682738</v>
      </c>
      <c r="F21" s="12">
        <f t="shared" si="0"/>
        <v>130837.81466827379</v>
      </c>
      <c r="G21" s="13">
        <f t="shared" si="1"/>
        <v>0.12654790644470948</v>
      </c>
      <c r="H21" s="91"/>
    </row>
    <row r="22" spans="1:8" x14ac:dyDescent="0.2">
      <c r="A22" s="14">
        <f t="shared" si="2"/>
        <v>11</v>
      </c>
      <c r="B22" s="16" t="s">
        <v>31</v>
      </c>
      <c r="C22" s="89"/>
      <c r="D22" s="12">
        <v>513953.11505999998</v>
      </c>
      <c r="E22" s="12">
        <v>618785.41584000003</v>
      </c>
      <c r="F22" s="12">
        <f t="shared" si="0"/>
        <v>104832.30078000005</v>
      </c>
      <c r="G22" s="13">
        <f t="shared" si="1"/>
        <v>0.20397249809014525</v>
      </c>
      <c r="H22" s="91"/>
    </row>
    <row r="23" spans="1:8" x14ac:dyDescent="0.2">
      <c r="A23" s="14">
        <f t="shared" si="2"/>
        <v>12</v>
      </c>
      <c r="B23" s="16" t="s">
        <v>32</v>
      </c>
      <c r="C23" s="89">
        <v>1465.8333333333333</v>
      </c>
      <c r="D23" s="12">
        <v>404970.5</v>
      </c>
      <c r="E23" s="12">
        <v>430478.49</v>
      </c>
      <c r="F23" s="12">
        <f t="shared" si="0"/>
        <v>25507.989999999991</v>
      </c>
      <c r="G23" s="13">
        <f t="shared" si="1"/>
        <v>6.2987279320345535E-2</v>
      </c>
      <c r="H23" s="91"/>
    </row>
    <row r="24" spans="1:8" x14ac:dyDescent="0.2">
      <c r="A24" s="14">
        <f t="shared" si="2"/>
        <v>13</v>
      </c>
      <c r="B24" s="16" t="s">
        <v>33</v>
      </c>
      <c r="C24" s="17">
        <v>645.75</v>
      </c>
      <c r="D24" s="12">
        <v>45951.569999999992</v>
      </c>
      <c r="E24" s="12">
        <v>51763.319999999992</v>
      </c>
      <c r="F24" s="12">
        <f t="shared" si="0"/>
        <v>5811.75</v>
      </c>
      <c r="G24" s="13">
        <f t="shared" si="1"/>
        <v>0.12647554806070829</v>
      </c>
      <c r="H24" s="91"/>
    </row>
    <row r="25" spans="1:8" x14ac:dyDescent="0.2">
      <c r="A25" s="14">
        <f t="shared" si="2"/>
        <v>14</v>
      </c>
      <c r="B25" s="15" t="s">
        <v>34</v>
      </c>
      <c r="C25" s="17">
        <v>496.08333333333331</v>
      </c>
      <c r="D25" s="12">
        <v>58041.75</v>
      </c>
      <c r="E25" s="12">
        <v>69471.509999999995</v>
      </c>
      <c r="F25" s="12">
        <f t="shared" si="0"/>
        <v>11429.759999999995</v>
      </c>
      <c r="G25" s="13">
        <f t="shared" si="1"/>
        <v>0.19692307692307684</v>
      </c>
      <c r="H25" s="91"/>
    </row>
    <row r="26" spans="1:8" x14ac:dyDescent="0.2">
      <c r="A26" s="14">
        <f t="shared" si="2"/>
        <v>15</v>
      </c>
      <c r="B26" s="15"/>
      <c r="C26" s="17"/>
      <c r="D26" s="18"/>
      <c r="E26" s="18"/>
      <c r="F26" s="18"/>
      <c r="G26" s="19"/>
    </row>
    <row r="27" spans="1:8" ht="12" thickBot="1" x14ac:dyDescent="0.25">
      <c r="A27" s="14">
        <f t="shared" si="2"/>
        <v>16</v>
      </c>
      <c r="B27" s="3"/>
      <c r="C27" s="20">
        <f>SUM(C12:C25)</f>
        <v>118473.33333333333</v>
      </c>
      <c r="D27" s="21">
        <f>SUM(D12:D26)</f>
        <v>16512894.436810002</v>
      </c>
      <c r="E27" s="21">
        <f>SUM(E12:E26)</f>
        <v>18082397.225308273</v>
      </c>
      <c r="F27" s="21">
        <f>SUM(F12:F26)</f>
        <v>1569502.7884982703</v>
      </c>
      <c r="G27" s="22">
        <f>+F27/D27</f>
        <v>9.5047103613742384E-2</v>
      </c>
    </row>
    <row r="28" spans="1:8" ht="12" thickTop="1" x14ac:dyDescent="0.2"/>
  </sheetData>
  <mergeCells count="5">
    <mergeCell ref="A1:G1"/>
    <mergeCell ref="A2:G2"/>
    <mergeCell ref="A3:G3"/>
    <mergeCell ref="A4:G4"/>
    <mergeCell ref="A5:G5"/>
  </mergeCells>
  <printOptions horizontalCentered="1"/>
  <pageMargins left="0.25" right="0.25" top="1" bottom="1" header="0.5" footer="0.5"/>
  <pageSetup fitToHeight="0" orientation="landscape" r:id="rId1"/>
  <headerFooter alignWithMargins="0">
    <oddFooter>&amp;R&amp;"Times New Roman,Regular"&amp;F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Normal="100" workbookViewId="0">
      <pane ySplit="7" topLeftCell="A8" activePane="bottomLeft" state="frozen"/>
      <selection sqref="A1:H1"/>
      <selection pane="bottomLeft" sqref="A1:H1"/>
    </sheetView>
  </sheetViews>
  <sheetFormatPr defaultColWidth="9.140625" defaultRowHeight="11.25" x14ac:dyDescent="0.2"/>
  <cols>
    <col min="1" max="1" width="9.28515625" style="14" bestFit="1" customWidth="1"/>
    <col min="2" max="2" width="9.5703125" style="73" bestFit="1" customWidth="1"/>
    <col min="3" max="3" width="53.42578125" style="23" customWidth="1"/>
    <col min="4" max="4" width="11.7109375" style="73" bestFit="1" customWidth="1"/>
    <col min="5" max="5" width="29.7109375" style="73" bestFit="1" customWidth="1"/>
    <col min="6" max="6" width="9.140625" style="73"/>
    <col min="7" max="7" width="10.5703125" style="73" bestFit="1" customWidth="1"/>
    <col min="8" max="16384" width="9.140625" style="73"/>
  </cols>
  <sheetData>
    <row r="1" spans="1:4" x14ac:dyDescent="0.2">
      <c r="A1" s="133" t="s">
        <v>0</v>
      </c>
      <c r="B1" s="133"/>
      <c r="C1" s="133"/>
      <c r="D1" s="133"/>
    </row>
    <row r="2" spans="1:4" x14ac:dyDescent="0.2">
      <c r="A2" s="133" t="s">
        <v>35</v>
      </c>
      <c r="B2" s="133"/>
      <c r="C2" s="133"/>
      <c r="D2" s="133"/>
    </row>
    <row r="3" spans="1:4" x14ac:dyDescent="0.2">
      <c r="A3" s="133" t="s">
        <v>3</v>
      </c>
      <c r="B3" s="133"/>
      <c r="C3" s="133"/>
      <c r="D3" s="133"/>
    </row>
    <row r="4" spans="1:4" x14ac:dyDescent="0.2">
      <c r="A4" s="133" t="s">
        <v>4</v>
      </c>
      <c r="B4" s="133"/>
      <c r="C4" s="133"/>
      <c r="D4" s="133"/>
    </row>
    <row r="5" spans="1:4" x14ac:dyDescent="0.2">
      <c r="C5" s="73"/>
    </row>
    <row r="6" spans="1:4" x14ac:dyDescent="0.2">
      <c r="C6" s="73"/>
    </row>
    <row r="7" spans="1:4" x14ac:dyDescent="0.2">
      <c r="A7" s="4" t="s">
        <v>5</v>
      </c>
      <c r="B7" s="107" t="s">
        <v>36</v>
      </c>
      <c r="C7" s="108" t="s">
        <v>37</v>
      </c>
      <c r="D7" s="109"/>
    </row>
    <row r="8" spans="1:4" x14ac:dyDescent="0.2">
      <c r="A8" s="7"/>
      <c r="B8" s="110" t="s">
        <v>12</v>
      </c>
      <c r="C8" s="69" t="s">
        <v>13</v>
      </c>
      <c r="D8" s="69" t="s">
        <v>38</v>
      </c>
    </row>
    <row r="9" spans="1:4" x14ac:dyDescent="0.2">
      <c r="A9" s="14">
        <v>1</v>
      </c>
      <c r="B9" s="111" t="s">
        <v>39</v>
      </c>
      <c r="C9" s="109"/>
      <c r="D9" s="109"/>
    </row>
    <row r="10" spans="1:4" x14ac:dyDescent="0.2">
      <c r="A10" s="14">
        <f t="shared" ref="A10:A19" si="0">A9+1</f>
        <v>2</v>
      </c>
      <c r="B10" s="23"/>
      <c r="C10" s="112" t="s">
        <v>40</v>
      </c>
      <c r="D10" s="109"/>
    </row>
    <row r="11" spans="1:4" x14ac:dyDescent="0.2">
      <c r="A11" s="14">
        <f t="shared" si="0"/>
        <v>3</v>
      </c>
      <c r="B11" s="23"/>
      <c r="C11" s="23" t="s">
        <v>41</v>
      </c>
      <c r="D11" s="24">
        <f>'JAP-5 Classification of Costs'!D51</f>
        <v>4266404.289599549</v>
      </c>
    </row>
    <row r="12" spans="1:4" x14ac:dyDescent="0.2">
      <c r="A12" s="14">
        <f t="shared" si="0"/>
        <v>4</v>
      </c>
      <c r="B12" s="23"/>
      <c r="C12" s="73" t="s">
        <v>42</v>
      </c>
      <c r="D12" s="113">
        <f>'JAP-5 Classification of Costs'!E51</f>
        <v>5001255.011525956</v>
      </c>
    </row>
    <row r="13" spans="1:4" x14ac:dyDescent="0.2">
      <c r="A13" s="14">
        <f t="shared" si="0"/>
        <v>5</v>
      </c>
      <c r="B13" s="23"/>
      <c r="C13" s="73" t="s">
        <v>43</v>
      </c>
      <c r="D13" s="114">
        <v>1.9614783548665547E-2</v>
      </c>
    </row>
    <row r="14" spans="1:4" x14ac:dyDescent="0.2">
      <c r="A14" s="14">
        <f t="shared" si="0"/>
        <v>6</v>
      </c>
      <c r="B14" s="23"/>
      <c r="C14" s="73" t="s">
        <v>44</v>
      </c>
      <c r="D14" s="113">
        <f>D12*D13</f>
        <v>98098.534522760441</v>
      </c>
    </row>
    <row r="15" spans="1:4" x14ac:dyDescent="0.2">
      <c r="A15" s="14">
        <f t="shared" si="0"/>
        <v>7</v>
      </c>
      <c r="B15" s="23"/>
      <c r="C15" s="73" t="s">
        <v>45</v>
      </c>
      <c r="D15" s="113">
        <f>SUM(D11:D12)-D14</f>
        <v>9169560.7666027434</v>
      </c>
    </row>
    <row r="16" spans="1:4" x14ac:dyDescent="0.2">
      <c r="A16" s="14">
        <f t="shared" si="0"/>
        <v>8</v>
      </c>
      <c r="B16" s="23"/>
      <c r="C16" s="73" t="s">
        <v>46</v>
      </c>
      <c r="D16" s="113">
        <v>0</v>
      </c>
    </row>
    <row r="17" spans="1:4" ht="12" thickBot="1" x14ac:dyDescent="0.25">
      <c r="A17" s="14">
        <f t="shared" si="0"/>
        <v>9</v>
      </c>
      <c r="B17" s="23"/>
      <c r="C17" s="115" t="s">
        <v>47</v>
      </c>
      <c r="D17" s="116">
        <f>D15-D16</f>
        <v>9169560.7666027434</v>
      </c>
    </row>
    <row r="18" spans="1:4" ht="12" thickTop="1" x14ac:dyDescent="0.2">
      <c r="A18" s="14">
        <f t="shared" si="0"/>
        <v>10</v>
      </c>
      <c r="B18" s="23"/>
      <c r="D18" s="24"/>
    </row>
    <row r="19" spans="1:4" ht="15.75" customHeight="1" x14ac:dyDescent="0.2">
      <c r="A19" s="14">
        <f t="shared" si="0"/>
        <v>11</v>
      </c>
      <c r="B19" s="23"/>
      <c r="C19" s="23" t="s">
        <v>48</v>
      </c>
      <c r="D19" s="24">
        <v>65030648.545833349</v>
      </c>
    </row>
    <row r="20" spans="1:4" x14ac:dyDescent="0.2">
      <c r="A20" s="14">
        <f>A19+1</f>
        <v>12</v>
      </c>
      <c r="B20" s="23"/>
      <c r="C20" s="23" t="s">
        <v>49</v>
      </c>
      <c r="D20" s="117">
        <f>D17/D19</f>
        <v>0.14100368013614492</v>
      </c>
    </row>
    <row r="21" spans="1:4" ht="12" thickBot="1" x14ac:dyDescent="0.25">
      <c r="A21" s="14">
        <f t="shared" ref="A21:A54" si="1">A20+1</f>
        <v>13</v>
      </c>
      <c r="B21" s="23"/>
      <c r="C21" s="23" t="s">
        <v>50</v>
      </c>
      <c r="D21" s="118">
        <f>(D20/12)</f>
        <v>1.1750306678012077E-2</v>
      </c>
    </row>
    <row r="22" spans="1:4" ht="12" thickTop="1" x14ac:dyDescent="0.2">
      <c r="A22" s="14">
        <f t="shared" si="1"/>
        <v>14</v>
      </c>
      <c r="B22" s="23"/>
    </row>
    <row r="23" spans="1:4" x14ac:dyDescent="0.2">
      <c r="A23" s="14">
        <f t="shared" si="1"/>
        <v>15</v>
      </c>
      <c r="B23" s="23"/>
      <c r="C23" s="112" t="s">
        <v>51</v>
      </c>
      <c r="D23" s="109"/>
    </row>
    <row r="24" spans="1:4" x14ac:dyDescent="0.2">
      <c r="A24" s="14">
        <f t="shared" si="1"/>
        <v>16</v>
      </c>
      <c r="B24" s="23"/>
      <c r="C24" s="23" t="s">
        <v>52</v>
      </c>
      <c r="D24" s="24">
        <f>D14</f>
        <v>98098.534522760441</v>
      </c>
    </row>
    <row r="25" spans="1:4" x14ac:dyDescent="0.2">
      <c r="A25" s="14">
        <f t="shared" si="1"/>
        <v>17</v>
      </c>
      <c r="B25" s="23"/>
      <c r="C25" s="23" t="s">
        <v>53</v>
      </c>
      <c r="D25" s="24">
        <v>1625353.8458333332</v>
      </c>
    </row>
    <row r="26" spans="1:4" x14ac:dyDescent="0.2">
      <c r="A26" s="14">
        <f t="shared" si="1"/>
        <v>18</v>
      </c>
      <c r="B26" s="23"/>
      <c r="C26" s="23" t="s">
        <v>54</v>
      </c>
      <c r="D26" s="117">
        <f>D24/D25</f>
        <v>6.035518651784065E-2</v>
      </c>
    </row>
    <row r="27" spans="1:4" ht="12" thickBot="1" x14ac:dyDescent="0.25">
      <c r="A27" s="14">
        <f t="shared" si="1"/>
        <v>19</v>
      </c>
      <c r="B27" s="23"/>
      <c r="C27" s="23" t="s">
        <v>55</v>
      </c>
      <c r="D27" s="119">
        <f>D26/12</f>
        <v>5.0295988764867206E-3</v>
      </c>
    </row>
    <row r="28" spans="1:4" ht="12" thickTop="1" x14ac:dyDescent="0.2">
      <c r="A28" s="14">
        <f t="shared" si="1"/>
        <v>20</v>
      </c>
      <c r="B28" s="23"/>
    </row>
    <row r="29" spans="1:4" x14ac:dyDescent="0.2">
      <c r="A29" s="14">
        <f t="shared" si="1"/>
        <v>21</v>
      </c>
      <c r="B29" s="23"/>
      <c r="C29" s="112" t="s">
        <v>56</v>
      </c>
      <c r="D29" s="109"/>
    </row>
    <row r="30" spans="1:4" x14ac:dyDescent="0.2">
      <c r="A30" s="14">
        <f t="shared" si="1"/>
        <v>22</v>
      </c>
      <c r="B30" s="23"/>
      <c r="C30" s="23" t="s">
        <v>57</v>
      </c>
      <c r="D30" s="24">
        <f>D15</f>
        <v>9169560.7666027434</v>
      </c>
    </row>
    <row r="31" spans="1:4" x14ac:dyDescent="0.2">
      <c r="A31" s="14">
        <f t="shared" si="1"/>
        <v>23</v>
      </c>
      <c r="B31" s="23"/>
      <c r="C31" s="23" t="s">
        <v>58</v>
      </c>
      <c r="D31" s="120">
        <v>0.16179764289882689</v>
      </c>
    </row>
    <row r="32" spans="1:4" x14ac:dyDescent="0.2">
      <c r="A32" s="14">
        <f t="shared" si="1"/>
        <v>24</v>
      </c>
      <c r="B32" s="23"/>
      <c r="C32" s="23" t="s">
        <v>59</v>
      </c>
      <c r="D32" s="24">
        <v>0</v>
      </c>
    </row>
    <row r="33" spans="1:5" x14ac:dyDescent="0.2">
      <c r="A33" s="14">
        <f t="shared" si="1"/>
        <v>25</v>
      </c>
      <c r="B33" s="23"/>
      <c r="C33" s="121" t="s">
        <v>60</v>
      </c>
      <c r="D33" s="24">
        <f>D31*D32</f>
        <v>0</v>
      </c>
    </row>
    <row r="34" spans="1:5" x14ac:dyDescent="0.2">
      <c r="A34" s="14">
        <f t="shared" si="1"/>
        <v>26</v>
      </c>
      <c r="B34" s="23"/>
      <c r="C34" s="23" t="s">
        <v>61</v>
      </c>
      <c r="D34" s="122">
        <f>D31</f>
        <v>0.16179764289882689</v>
      </c>
    </row>
    <row r="35" spans="1:5" ht="12" thickBot="1" x14ac:dyDescent="0.25">
      <c r="A35" s="14">
        <f t="shared" si="1"/>
        <v>27</v>
      </c>
      <c r="B35" s="23"/>
      <c r="C35" s="23" t="s">
        <v>62</v>
      </c>
      <c r="D35" s="123">
        <f>D34/12</f>
        <v>1.3483136908235575E-2</v>
      </c>
    </row>
    <row r="36" spans="1:5" ht="12" thickTop="1" x14ac:dyDescent="0.2">
      <c r="A36" s="14">
        <f t="shared" si="1"/>
        <v>28</v>
      </c>
      <c r="B36" s="23"/>
      <c r="D36" s="120"/>
    </row>
    <row r="37" spans="1:5" x14ac:dyDescent="0.2">
      <c r="A37" s="14">
        <f t="shared" si="1"/>
        <v>29</v>
      </c>
      <c r="B37" s="111" t="s">
        <v>63</v>
      </c>
      <c r="C37" s="124"/>
      <c r="D37" s="109"/>
    </row>
    <row r="38" spans="1:5" x14ac:dyDescent="0.2">
      <c r="A38" s="14">
        <f t="shared" si="1"/>
        <v>30</v>
      </c>
      <c r="B38" s="23"/>
      <c r="C38" s="125" t="s">
        <v>64</v>
      </c>
      <c r="D38" s="126"/>
    </row>
    <row r="39" spans="1:5" x14ac:dyDescent="0.2">
      <c r="A39" s="14">
        <f t="shared" si="1"/>
        <v>31</v>
      </c>
      <c r="B39" s="23"/>
      <c r="C39" s="23" t="s">
        <v>65</v>
      </c>
      <c r="D39" s="24">
        <f>'JAP-5 Classification of Costs'!F51</f>
        <v>2497578.6088274526</v>
      </c>
    </row>
    <row r="40" spans="1:5" x14ac:dyDescent="0.2">
      <c r="A40" s="14">
        <f t="shared" si="1"/>
        <v>32</v>
      </c>
      <c r="B40" s="23"/>
      <c r="C40" s="23" t="s">
        <v>66</v>
      </c>
      <c r="D40" s="24">
        <v>1212060.9353581313</v>
      </c>
    </row>
    <row r="41" spans="1:5" x14ac:dyDescent="0.2">
      <c r="A41" s="14">
        <f t="shared" si="1"/>
        <v>33</v>
      </c>
      <c r="B41" s="23"/>
      <c r="C41" s="121" t="s">
        <v>47</v>
      </c>
      <c r="D41" s="24">
        <f>D39-D40</f>
        <v>1285517.6734693213</v>
      </c>
    </row>
    <row r="42" spans="1:5" x14ac:dyDescent="0.2">
      <c r="A42" s="14">
        <f t="shared" si="1"/>
        <v>34</v>
      </c>
      <c r="B42" s="23"/>
    </row>
    <row r="43" spans="1:5" x14ac:dyDescent="0.2">
      <c r="A43" s="14">
        <f t="shared" si="1"/>
        <v>35</v>
      </c>
      <c r="B43" s="23"/>
      <c r="C43" s="23" t="s">
        <v>67</v>
      </c>
      <c r="D43" s="127">
        <v>63543.783333333347</v>
      </c>
    </row>
    <row r="44" spans="1:5" x14ac:dyDescent="0.2">
      <c r="A44" s="14">
        <f t="shared" si="1"/>
        <v>36</v>
      </c>
      <c r="B44" s="23"/>
      <c r="C44" s="23" t="s">
        <v>68</v>
      </c>
      <c r="D44" s="117">
        <f>D41/D43</f>
        <v>20.230423906707703</v>
      </c>
    </row>
    <row r="45" spans="1:5" ht="12" thickBot="1" x14ac:dyDescent="0.25">
      <c r="A45" s="14">
        <f t="shared" si="1"/>
        <v>37</v>
      </c>
      <c r="B45" s="23"/>
      <c r="C45" s="23" t="s">
        <v>69</v>
      </c>
      <c r="D45" s="119">
        <f>D44/12</f>
        <v>1.6858686588923086</v>
      </c>
      <c r="E45" s="128"/>
    </row>
    <row r="46" spans="1:5" ht="12" thickTop="1" x14ac:dyDescent="0.2">
      <c r="A46" s="14">
        <f t="shared" si="1"/>
        <v>38</v>
      </c>
      <c r="B46" s="23"/>
    </row>
    <row r="47" spans="1:5" x14ac:dyDescent="0.2">
      <c r="A47" s="14">
        <f t="shared" si="1"/>
        <v>39</v>
      </c>
      <c r="B47" s="23"/>
      <c r="C47" s="112" t="s">
        <v>70</v>
      </c>
      <c r="D47" s="109"/>
    </row>
    <row r="48" spans="1:5" x14ac:dyDescent="0.2">
      <c r="A48" s="14">
        <f t="shared" si="1"/>
        <v>40</v>
      </c>
      <c r="B48" s="23"/>
      <c r="C48" s="23" t="s">
        <v>65</v>
      </c>
      <c r="D48" s="24">
        <f>'JAP-5 Classification of Costs'!F51</f>
        <v>2497578.6088274526</v>
      </c>
    </row>
    <row r="49" spans="1:4" x14ac:dyDescent="0.2">
      <c r="A49" s="14">
        <f t="shared" si="1"/>
        <v>41</v>
      </c>
      <c r="B49" s="23"/>
      <c r="C49" s="23" t="s">
        <v>71</v>
      </c>
      <c r="D49" s="120">
        <v>1.6307634544546819E-2</v>
      </c>
    </row>
    <row r="50" spans="1:4" x14ac:dyDescent="0.2">
      <c r="A50" s="14">
        <f t="shared" si="1"/>
        <v>42</v>
      </c>
      <c r="B50" s="23"/>
      <c r="C50" s="23" t="s">
        <v>72</v>
      </c>
      <c r="D50" s="24">
        <v>20704951.5</v>
      </c>
    </row>
    <row r="51" spans="1:4" x14ac:dyDescent="0.2">
      <c r="A51" s="14">
        <f t="shared" si="1"/>
        <v>43</v>
      </c>
      <c r="B51" s="23"/>
      <c r="C51" s="23" t="s">
        <v>73</v>
      </c>
      <c r="D51" s="24">
        <f>D50*D49</f>
        <v>337648.78232456645</v>
      </c>
    </row>
    <row r="52" spans="1:4" x14ac:dyDescent="0.2">
      <c r="A52" s="14">
        <f t="shared" si="1"/>
        <v>44</v>
      </c>
      <c r="B52" s="23"/>
      <c r="D52" s="24"/>
    </row>
    <row r="53" spans="1:4" x14ac:dyDescent="0.2">
      <c r="A53" s="14">
        <f t="shared" si="1"/>
        <v>45</v>
      </c>
      <c r="B53" s="23"/>
      <c r="C53" s="23" t="s">
        <v>74</v>
      </c>
      <c r="D53" s="129">
        <f>D49</f>
        <v>1.6307634544546819E-2</v>
      </c>
    </row>
    <row r="54" spans="1:4" ht="12" thickBot="1" x14ac:dyDescent="0.25">
      <c r="A54" s="14">
        <f t="shared" si="1"/>
        <v>46</v>
      </c>
      <c r="B54" s="23"/>
      <c r="C54" s="23" t="s">
        <v>75</v>
      </c>
      <c r="D54" s="130">
        <f>D53/12</f>
        <v>1.3589695453789016E-3</v>
      </c>
    </row>
    <row r="55" spans="1:4" ht="12" thickTop="1" x14ac:dyDescent="0.2">
      <c r="B55" s="23"/>
      <c r="D55" s="131"/>
    </row>
    <row r="56" spans="1:4" x14ac:dyDescent="0.2">
      <c r="A56" s="14">
        <f>A54+1</f>
        <v>47</v>
      </c>
      <c r="B56" s="23"/>
      <c r="C56" s="112" t="s">
        <v>76</v>
      </c>
      <c r="D56" s="109"/>
    </row>
    <row r="57" spans="1:4" x14ac:dyDescent="0.2">
      <c r="A57" s="14">
        <f t="shared" ref="A57:A63" si="2">A56+1</f>
        <v>48</v>
      </c>
      <c r="B57" s="23"/>
      <c r="C57" s="23" t="s">
        <v>65</v>
      </c>
      <c r="D57" s="24">
        <f>'JAP-5 Classification of Costs'!F51</f>
        <v>2497578.6088274526</v>
      </c>
    </row>
    <row r="58" spans="1:4" x14ac:dyDescent="0.2">
      <c r="A58" s="14">
        <f t="shared" si="2"/>
        <v>49</v>
      </c>
      <c r="B58" s="23"/>
      <c r="C58" s="23" t="s">
        <v>71</v>
      </c>
      <c r="D58" s="120">
        <v>1.6307634544546819E-2</v>
      </c>
    </row>
    <row r="59" spans="1:4" x14ac:dyDescent="0.2">
      <c r="A59" s="14">
        <f t="shared" si="2"/>
        <v>50</v>
      </c>
      <c r="B59" s="23"/>
      <c r="C59" s="23" t="s">
        <v>77</v>
      </c>
      <c r="D59" s="24">
        <v>53619803.083333343</v>
      </c>
    </row>
    <row r="60" spans="1:4" x14ac:dyDescent="0.2">
      <c r="A60" s="14">
        <f t="shared" si="2"/>
        <v>51</v>
      </c>
      <c r="B60" s="23"/>
      <c r="C60" s="23" t="s">
        <v>66</v>
      </c>
      <c r="D60" s="24">
        <f>D59*D58</f>
        <v>874412.1530335648</v>
      </c>
    </row>
    <row r="61" spans="1:4" x14ac:dyDescent="0.2">
      <c r="A61" s="14">
        <f t="shared" si="2"/>
        <v>52</v>
      </c>
      <c r="B61" s="23"/>
      <c r="D61" s="24"/>
    </row>
    <row r="62" spans="1:4" x14ac:dyDescent="0.2">
      <c r="A62" s="14">
        <f t="shared" si="2"/>
        <v>53</v>
      </c>
      <c r="B62" s="23"/>
      <c r="C62" s="23" t="s">
        <v>74</v>
      </c>
      <c r="D62" s="129">
        <f>D58</f>
        <v>1.6307634544546819E-2</v>
      </c>
    </row>
    <row r="63" spans="1:4" ht="12" thickBot="1" x14ac:dyDescent="0.25">
      <c r="A63" s="14">
        <f t="shared" si="2"/>
        <v>54</v>
      </c>
      <c r="B63" s="23"/>
      <c r="C63" s="23" t="s">
        <v>75</v>
      </c>
      <c r="D63" s="130">
        <f>D62/12</f>
        <v>1.3589695453789016E-3</v>
      </c>
    </row>
    <row r="64" spans="1:4" ht="12" thickTop="1" x14ac:dyDescent="0.2">
      <c r="A64" s="14">
        <f>A54+1</f>
        <v>47</v>
      </c>
      <c r="B64" s="111" t="s">
        <v>78</v>
      </c>
      <c r="C64" s="124"/>
      <c r="D64" s="109"/>
    </row>
    <row r="65" spans="1:7" x14ac:dyDescent="0.2">
      <c r="A65" s="14">
        <f t="shared" ref="A65:A123" si="3">A64+1</f>
        <v>48</v>
      </c>
      <c r="B65" s="23"/>
      <c r="C65" s="112" t="s">
        <v>79</v>
      </c>
      <c r="D65" s="109"/>
      <c r="E65" s="24"/>
      <c r="G65" s="128"/>
    </row>
    <row r="66" spans="1:7" x14ac:dyDescent="0.2">
      <c r="A66" s="14">
        <f t="shared" si="3"/>
        <v>49</v>
      </c>
      <c r="B66" s="23"/>
      <c r="C66" s="23" t="s">
        <v>80</v>
      </c>
      <c r="D66" s="132">
        <v>7828.166666666667</v>
      </c>
      <c r="E66" s="24"/>
      <c r="G66" s="128"/>
    </row>
    <row r="67" spans="1:7" x14ac:dyDescent="0.2">
      <c r="A67" s="14">
        <f t="shared" si="3"/>
        <v>50</v>
      </c>
      <c r="B67" s="23"/>
      <c r="C67" s="23" t="s">
        <v>81</v>
      </c>
      <c r="D67" s="132">
        <v>106.33333333333333</v>
      </c>
      <c r="E67" s="24"/>
      <c r="G67" s="128"/>
    </row>
    <row r="68" spans="1:7" x14ac:dyDescent="0.2">
      <c r="A68" s="14">
        <f t="shared" si="3"/>
        <v>51</v>
      </c>
      <c r="B68" s="23"/>
      <c r="C68" s="23" t="s">
        <v>82</v>
      </c>
      <c r="D68" s="132">
        <f>D66-D67</f>
        <v>7721.8333333333339</v>
      </c>
      <c r="E68" s="24"/>
      <c r="G68" s="128"/>
    </row>
    <row r="69" spans="1:7" x14ac:dyDescent="0.2">
      <c r="A69" s="14">
        <f t="shared" si="3"/>
        <v>52</v>
      </c>
      <c r="B69" s="23"/>
      <c r="C69" s="23" t="s">
        <v>83</v>
      </c>
      <c r="D69" s="120">
        <f>D68/D66</f>
        <v>0.9864165726330133</v>
      </c>
      <c r="E69" s="24"/>
      <c r="G69" s="128"/>
    </row>
    <row r="70" spans="1:7" x14ac:dyDescent="0.2">
      <c r="A70" s="14">
        <f t="shared" si="3"/>
        <v>53</v>
      </c>
      <c r="B70" s="23"/>
      <c r="C70" s="23" t="s">
        <v>65</v>
      </c>
      <c r="D70" s="24">
        <f>'JAP-5 Classification of Costs'!I51</f>
        <v>1395545.3972886978</v>
      </c>
      <c r="E70" s="24"/>
      <c r="G70" s="128"/>
    </row>
    <row r="71" spans="1:7" x14ac:dyDescent="0.2">
      <c r="A71" s="14">
        <f t="shared" si="3"/>
        <v>54</v>
      </c>
      <c r="B71" s="23"/>
      <c r="C71" s="23" t="s">
        <v>84</v>
      </c>
      <c r="D71" s="24">
        <f>D70*D69</f>
        <v>1376589.1077472942</v>
      </c>
      <c r="E71" s="24"/>
      <c r="G71" s="128"/>
    </row>
    <row r="72" spans="1:7" x14ac:dyDescent="0.2">
      <c r="A72" s="14">
        <f t="shared" si="3"/>
        <v>55</v>
      </c>
      <c r="B72" s="23"/>
      <c r="D72" s="120"/>
      <c r="E72" s="24"/>
      <c r="G72" s="128"/>
    </row>
    <row r="73" spans="1:7" x14ac:dyDescent="0.2">
      <c r="A73" s="14">
        <f t="shared" si="3"/>
        <v>56</v>
      </c>
      <c r="B73" s="23"/>
      <c r="C73" s="23" t="s">
        <v>85</v>
      </c>
      <c r="D73" s="127">
        <v>59011977.850000001</v>
      </c>
      <c r="E73" s="24"/>
      <c r="G73" s="128"/>
    </row>
    <row r="74" spans="1:7" ht="12" thickBot="1" x14ac:dyDescent="0.25">
      <c r="A74" s="14">
        <f t="shared" si="3"/>
        <v>57</v>
      </c>
      <c r="B74" s="23"/>
      <c r="C74" s="23" t="s">
        <v>86</v>
      </c>
      <c r="D74" s="118">
        <f>D71/D73</f>
        <v>2.3327283000857669E-2</v>
      </c>
      <c r="E74" s="24"/>
      <c r="G74" s="128"/>
    </row>
    <row r="75" spans="1:7" ht="12" thickTop="1" x14ac:dyDescent="0.2">
      <c r="A75" s="14">
        <f t="shared" si="3"/>
        <v>58</v>
      </c>
      <c r="B75" s="23"/>
      <c r="E75" s="24"/>
      <c r="G75" s="128"/>
    </row>
    <row r="76" spans="1:7" x14ac:dyDescent="0.2">
      <c r="A76" s="14">
        <f t="shared" si="3"/>
        <v>59</v>
      </c>
      <c r="B76" s="23"/>
      <c r="C76" s="112" t="s">
        <v>87</v>
      </c>
      <c r="D76" s="109"/>
      <c r="G76" s="24"/>
    </row>
    <row r="77" spans="1:7" x14ac:dyDescent="0.2">
      <c r="A77" s="14">
        <f t="shared" si="3"/>
        <v>60</v>
      </c>
      <c r="B77" s="23"/>
      <c r="C77" s="23" t="s">
        <v>80</v>
      </c>
      <c r="D77" s="132">
        <v>7828.166666666667</v>
      </c>
      <c r="G77" s="24"/>
    </row>
    <row r="78" spans="1:7" x14ac:dyDescent="0.2">
      <c r="A78" s="14">
        <f t="shared" si="3"/>
        <v>61</v>
      </c>
      <c r="B78" s="23"/>
      <c r="C78" s="23" t="s">
        <v>81</v>
      </c>
      <c r="D78" s="132">
        <v>106.33333333333333</v>
      </c>
      <c r="G78" s="24"/>
    </row>
    <row r="79" spans="1:7" x14ac:dyDescent="0.2">
      <c r="A79" s="14">
        <f t="shared" si="3"/>
        <v>62</v>
      </c>
      <c r="B79" s="23"/>
      <c r="C79" s="23" t="s">
        <v>82</v>
      </c>
      <c r="D79" s="132">
        <f>D77-D78</f>
        <v>7721.8333333333339</v>
      </c>
      <c r="G79" s="24"/>
    </row>
    <row r="80" spans="1:7" x14ac:dyDescent="0.2">
      <c r="A80" s="14">
        <f t="shared" si="3"/>
        <v>63</v>
      </c>
      <c r="B80" s="23"/>
      <c r="C80" s="23" t="s">
        <v>88</v>
      </c>
      <c r="D80" s="120">
        <f>D78/D77</f>
        <v>1.3583427366986735E-2</v>
      </c>
      <c r="G80" s="24"/>
    </row>
    <row r="81" spans="1:7" x14ac:dyDescent="0.2">
      <c r="A81" s="14">
        <f t="shared" si="3"/>
        <v>64</v>
      </c>
      <c r="B81" s="23"/>
      <c r="C81" s="23" t="s">
        <v>65</v>
      </c>
      <c r="D81" s="24">
        <f>'JAP-5 Classification of Costs'!I51</f>
        <v>1395545.3972886978</v>
      </c>
      <c r="G81" s="24"/>
    </row>
    <row r="82" spans="1:7" x14ac:dyDescent="0.2">
      <c r="A82" s="14">
        <f t="shared" si="3"/>
        <v>65</v>
      </c>
      <c r="B82" s="23"/>
      <c r="C82" s="23" t="s">
        <v>84</v>
      </c>
      <c r="D82" s="24">
        <f>D81*D80</f>
        <v>18956.289541403672</v>
      </c>
      <c r="G82" s="24"/>
    </row>
    <row r="83" spans="1:7" x14ac:dyDescent="0.2">
      <c r="A83" s="14">
        <f t="shared" si="3"/>
        <v>66</v>
      </c>
      <c r="B83" s="23"/>
      <c r="D83" s="120"/>
      <c r="G83" s="128"/>
    </row>
    <row r="84" spans="1:7" x14ac:dyDescent="0.2">
      <c r="A84" s="14">
        <f t="shared" si="3"/>
        <v>67</v>
      </c>
      <c r="B84" s="23"/>
      <c r="C84" s="23" t="s">
        <v>89</v>
      </c>
      <c r="D84" s="127">
        <v>1090639.8333333333</v>
      </c>
    </row>
    <row r="85" spans="1:7" x14ac:dyDescent="0.2">
      <c r="A85" s="14">
        <f t="shared" si="3"/>
        <v>68</v>
      </c>
      <c r="B85" s="23"/>
      <c r="C85" s="23" t="s">
        <v>90</v>
      </c>
      <c r="D85" s="117">
        <f>D82/D84</f>
        <v>1.7380888687576521E-2</v>
      </c>
    </row>
    <row r="86" spans="1:7" ht="12" thickBot="1" x14ac:dyDescent="0.25">
      <c r="A86" s="14">
        <f t="shared" si="3"/>
        <v>69</v>
      </c>
      <c r="B86" s="23"/>
      <c r="C86" s="23" t="s">
        <v>91</v>
      </c>
      <c r="D86" s="119">
        <f>D85/12</f>
        <v>1.4484073906313767E-3</v>
      </c>
    </row>
    <row r="87" spans="1:7" ht="12" thickTop="1" x14ac:dyDescent="0.2">
      <c r="A87" s="14">
        <f t="shared" si="3"/>
        <v>70</v>
      </c>
      <c r="B87" s="111" t="s">
        <v>92</v>
      </c>
      <c r="C87" s="124"/>
      <c r="D87" s="109"/>
    </row>
    <row r="88" spans="1:7" x14ac:dyDescent="0.2">
      <c r="A88" s="14">
        <f t="shared" si="3"/>
        <v>71</v>
      </c>
      <c r="B88" s="23"/>
      <c r="C88" s="112" t="s">
        <v>93</v>
      </c>
      <c r="D88" s="109"/>
    </row>
    <row r="89" spans="1:7" x14ac:dyDescent="0.2">
      <c r="A89" s="14">
        <f t="shared" si="3"/>
        <v>72</v>
      </c>
      <c r="B89" s="23"/>
      <c r="C89" s="121" t="s">
        <v>94</v>
      </c>
      <c r="D89" s="24">
        <f>'JAP-5 Classification of Costs'!J51</f>
        <v>1064086.9340841677</v>
      </c>
    </row>
    <row r="90" spans="1:7" x14ac:dyDescent="0.2">
      <c r="A90" s="14">
        <f t="shared" si="3"/>
        <v>73</v>
      </c>
      <c r="B90" s="23"/>
      <c r="C90" s="121" t="s">
        <v>95</v>
      </c>
      <c r="D90" s="24">
        <f>'JAP-5 Classification of Costs'!G51</f>
        <v>158549.39691510214</v>
      </c>
    </row>
    <row r="91" spans="1:7" x14ac:dyDescent="0.2">
      <c r="A91" s="14">
        <f t="shared" si="3"/>
        <v>74</v>
      </c>
      <c r="B91" s="23"/>
      <c r="C91" s="23" t="s">
        <v>96</v>
      </c>
      <c r="D91" s="24">
        <f>SUM(D89:D90)</f>
        <v>1222636.3309992698</v>
      </c>
    </row>
    <row r="92" spans="1:7" x14ac:dyDescent="0.2">
      <c r="A92" s="14">
        <f t="shared" si="3"/>
        <v>75</v>
      </c>
      <c r="B92" s="23"/>
      <c r="C92" s="23" t="s">
        <v>97</v>
      </c>
      <c r="D92" s="120">
        <v>6.8999829458726444E-2</v>
      </c>
    </row>
    <row r="93" spans="1:7" x14ac:dyDescent="0.2">
      <c r="A93" s="14">
        <f t="shared" si="3"/>
        <v>76</v>
      </c>
      <c r="B93" s="23"/>
      <c r="C93" s="121" t="s">
        <v>98</v>
      </c>
      <c r="D93" s="24">
        <f>D91*D92</f>
        <v>84361.698328992628</v>
      </c>
    </row>
    <row r="94" spans="1:7" x14ac:dyDescent="0.2">
      <c r="A94" s="14">
        <f t="shared" si="3"/>
        <v>77</v>
      </c>
      <c r="B94" s="23"/>
      <c r="C94" s="23" t="s">
        <v>99</v>
      </c>
      <c r="D94" s="127">
        <v>1090.6398333333332</v>
      </c>
    </row>
    <row r="95" spans="1:7" x14ac:dyDescent="0.2">
      <c r="A95" s="14">
        <f t="shared" si="3"/>
        <v>78</v>
      </c>
      <c r="B95" s="23"/>
      <c r="C95" s="23" t="s">
        <v>100</v>
      </c>
      <c r="D95" s="117">
        <f>D93/D94</f>
        <v>77.350648445653363</v>
      </c>
    </row>
    <row r="96" spans="1:7" ht="12" thickBot="1" x14ac:dyDescent="0.25">
      <c r="A96" s="14">
        <f t="shared" si="3"/>
        <v>79</v>
      </c>
      <c r="B96" s="23"/>
      <c r="C96" s="23" t="s">
        <v>101</v>
      </c>
      <c r="D96" s="119">
        <f>D95/12</f>
        <v>6.4458873704711133</v>
      </c>
    </row>
    <row r="97" spans="1:7" ht="12" thickTop="1" x14ac:dyDescent="0.2">
      <c r="A97" s="14">
        <f t="shared" si="3"/>
        <v>80</v>
      </c>
      <c r="B97" s="23"/>
    </row>
    <row r="98" spans="1:7" x14ac:dyDescent="0.2">
      <c r="A98" s="14">
        <f t="shared" si="3"/>
        <v>81</v>
      </c>
      <c r="B98" s="23"/>
      <c r="C98" s="112" t="s">
        <v>102</v>
      </c>
      <c r="D98" s="109"/>
    </row>
    <row r="99" spans="1:7" x14ac:dyDescent="0.2">
      <c r="A99" s="14">
        <f t="shared" si="3"/>
        <v>82</v>
      </c>
      <c r="B99" s="23"/>
      <c r="C99" s="121" t="s">
        <v>94</v>
      </c>
      <c r="D99" s="24">
        <f>'JAP-5 Classification of Costs'!J51</f>
        <v>1064086.9340841677</v>
      </c>
    </row>
    <row r="100" spans="1:7" x14ac:dyDescent="0.2">
      <c r="A100" s="14">
        <f t="shared" si="3"/>
        <v>83</v>
      </c>
      <c r="B100" s="23"/>
      <c r="C100" s="121" t="s">
        <v>95</v>
      </c>
      <c r="D100" s="24">
        <f>'JAP-5 Classification of Costs'!G51</f>
        <v>158549.39691510214</v>
      </c>
    </row>
    <row r="101" spans="1:7" x14ac:dyDescent="0.2">
      <c r="A101" s="14">
        <f t="shared" si="3"/>
        <v>84</v>
      </c>
      <c r="B101" s="23"/>
      <c r="C101" s="23" t="s">
        <v>65</v>
      </c>
      <c r="D101" s="24">
        <f>SUM(D99:D100)</f>
        <v>1222636.3309992698</v>
      </c>
      <c r="G101" s="128"/>
    </row>
    <row r="102" spans="1:7" x14ac:dyDescent="0.2">
      <c r="A102" s="14">
        <f t="shared" si="3"/>
        <v>85</v>
      </c>
      <c r="B102" s="23"/>
      <c r="C102" s="23" t="s">
        <v>103</v>
      </c>
      <c r="D102" s="120">
        <v>0.84541869052134011</v>
      </c>
      <c r="G102" s="128"/>
    </row>
    <row r="103" spans="1:7" x14ac:dyDescent="0.2">
      <c r="A103" s="14">
        <f t="shared" si="3"/>
        <v>86</v>
      </c>
      <c r="B103" s="23"/>
      <c r="C103" s="121" t="s">
        <v>104</v>
      </c>
      <c r="D103" s="24">
        <f>D101*D102</f>
        <v>1033639.6059372184</v>
      </c>
      <c r="G103" s="128"/>
    </row>
    <row r="104" spans="1:7" x14ac:dyDescent="0.2">
      <c r="A104" s="14">
        <f t="shared" si="3"/>
        <v>87</v>
      </c>
      <c r="B104" s="23"/>
      <c r="C104" s="23" t="s">
        <v>105</v>
      </c>
      <c r="D104" s="127">
        <v>12785.934249999998</v>
      </c>
    </row>
    <row r="105" spans="1:7" x14ac:dyDescent="0.2">
      <c r="A105" s="14">
        <f t="shared" si="3"/>
        <v>88</v>
      </c>
      <c r="B105" s="23"/>
      <c r="C105" s="23" t="s">
        <v>100</v>
      </c>
      <c r="D105" s="117">
        <f>D103/D104</f>
        <v>80.841930337411085</v>
      </c>
    </row>
    <row r="106" spans="1:7" ht="12" thickBot="1" x14ac:dyDescent="0.25">
      <c r="A106" s="14">
        <f t="shared" si="3"/>
        <v>89</v>
      </c>
      <c r="B106" s="23"/>
      <c r="C106" s="23" t="s">
        <v>101</v>
      </c>
      <c r="D106" s="119">
        <f>D105/12</f>
        <v>6.7368275281175904</v>
      </c>
    </row>
    <row r="107" spans="1:7" ht="12" thickTop="1" x14ac:dyDescent="0.2">
      <c r="A107" s="14">
        <f t="shared" si="3"/>
        <v>90</v>
      </c>
      <c r="B107" s="23"/>
    </row>
    <row r="108" spans="1:7" x14ac:dyDescent="0.2">
      <c r="A108" s="14">
        <f t="shared" si="3"/>
        <v>91</v>
      </c>
      <c r="B108" s="23"/>
      <c r="C108" s="112" t="s">
        <v>106</v>
      </c>
      <c r="D108" s="109"/>
    </row>
    <row r="109" spans="1:7" x14ac:dyDescent="0.2">
      <c r="A109" s="14">
        <f t="shared" si="3"/>
        <v>92</v>
      </c>
      <c r="B109" s="23"/>
      <c r="C109" s="121" t="s">
        <v>94</v>
      </c>
      <c r="D109" s="24">
        <f>'JAP-5 Classification of Costs'!J51</f>
        <v>1064086.9340841677</v>
      </c>
    </row>
    <row r="110" spans="1:7" x14ac:dyDescent="0.2">
      <c r="A110" s="14">
        <f t="shared" si="3"/>
        <v>93</v>
      </c>
      <c r="B110" s="23"/>
      <c r="C110" s="121" t="s">
        <v>95</v>
      </c>
      <c r="D110" s="24">
        <f>'JAP-5 Classification of Costs'!G51</f>
        <v>158549.39691510214</v>
      </c>
    </row>
    <row r="111" spans="1:7" x14ac:dyDescent="0.2">
      <c r="A111" s="14">
        <f t="shared" si="3"/>
        <v>94</v>
      </c>
      <c r="B111" s="23"/>
      <c r="C111" s="23" t="s">
        <v>65</v>
      </c>
      <c r="D111" s="24">
        <f>SUM(D109:D110)</f>
        <v>1222636.3309992698</v>
      </c>
    </row>
    <row r="112" spans="1:7" x14ac:dyDescent="0.2">
      <c r="A112" s="14">
        <f t="shared" si="3"/>
        <v>95</v>
      </c>
      <c r="B112" s="23"/>
      <c r="C112" s="23" t="s">
        <v>107</v>
      </c>
      <c r="D112" s="120">
        <v>8.5581480019933459E-2</v>
      </c>
    </row>
    <row r="113" spans="1:4" x14ac:dyDescent="0.2">
      <c r="A113" s="14">
        <f t="shared" si="3"/>
        <v>96</v>
      </c>
      <c r="B113" s="23"/>
      <c r="C113" s="121" t="s">
        <v>108</v>
      </c>
      <c r="D113" s="24">
        <f>D111*D112</f>
        <v>104635.02673305877</v>
      </c>
    </row>
    <row r="114" spans="1:4" x14ac:dyDescent="0.2">
      <c r="A114" s="14">
        <f t="shared" si="3"/>
        <v>97</v>
      </c>
      <c r="B114" s="23"/>
      <c r="C114" s="23" t="s">
        <v>109</v>
      </c>
      <c r="D114" s="127">
        <v>1264.5366666666666</v>
      </c>
    </row>
    <row r="115" spans="1:4" x14ac:dyDescent="0.2">
      <c r="A115" s="14">
        <f t="shared" si="3"/>
        <v>98</v>
      </c>
      <c r="B115" s="23"/>
      <c r="C115" s="23" t="s">
        <v>100</v>
      </c>
      <c r="D115" s="117">
        <f>D113/D114</f>
        <v>82.745743552757475</v>
      </c>
    </row>
    <row r="116" spans="1:4" ht="12" thickBot="1" x14ac:dyDescent="0.25">
      <c r="A116" s="14">
        <f t="shared" si="3"/>
        <v>99</v>
      </c>
      <c r="B116" s="23"/>
      <c r="C116" s="23" t="s">
        <v>101</v>
      </c>
      <c r="D116" s="119">
        <f>D115/12</f>
        <v>6.8954786293964565</v>
      </c>
    </row>
    <row r="117" spans="1:4" ht="12" thickTop="1" x14ac:dyDescent="0.2">
      <c r="A117" s="14">
        <f t="shared" si="3"/>
        <v>100</v>
      </c>
      <c r="B117" s="111" t="s">
        <v>110</v>
      </c>
      <c r="C117" s="124"/>
      <c r="D117" s="109"/>
    </row>
    <row r="118" spans="1:4" x14ac:dyDescent="0.2">
      <c r="A118" s="14">
        <f t="shared" si="3"/>
        <v>101</v>
      </c>
      <c r="B118" s="23"/>
      <c r="C118" s="112" t="s">
        <v>111</v>
      </c>
      <c r="D118" s="109"/>
    </row>
    <row r="119" spans="1:4" x14ac:dyDescent="0.2">
      <c r="A119" s="14">
        <f t="shared" si="3"/>
        <v>102</v>
      </c>
      <c r="B119" s="23"/>
      <c r="C119" s="121" t="s">
        <v>112</v>
      </c>
      <c r="D119" s="24">
        <f>'JAP-5 Classification of Costs'!K51</f>
        <v>3488124.5934783472</v>
      </c>
    </row>
    <row r="120" spans="1:4" x14ac:dyDescent="0.2">
      <c r="A120" s="14">
        <f t="shared" si="3"/>
        <v>103</v>
      </c>
      <c r="B120" s="23"/>
      <c r="C120" s="121" t="s">
        <v>95</v>
      </c>
      <c r="D120" s="24">
        <f>'JAP-5 Classification of Costs'!H51</f>
        <v>210943.1849466826</v>
      </c>
    </row>
    <row r="121" spans="1:4" x14ac:dyDescent="0.2">
      <c r="A121" s="14">
        <f t="shared" si="3"/>
        <v>104</v>
      </c>
      <c r="B121" s="23"/>
      <c r="C121" s="23" t="s">
        <v>65</v>
      </c>
      <c r="D121" s="24">
        <f>SUM(D119:D120)</f>
        <v>3699067.7784250299</v>
      </c>
    </row>
    <row r="122" spans="1:4" x14ac:dyDescent="0.2">
      <c r="A122" s="14">
        <f t="shared" si="3"/>
        <v>105</v>
      </c>
      <c r="B122" s="23"/>
      <c r="C122" s="23" t="s">
        <v>85</v>
      </c>
      <c r="D122" s="127">
        <v>68565982.790000007</v>
      </c>
    </row>
    <row r="123" spans="1:4" ht="12" thickBot="1" x14ac:dyDescent="0.25">
      <c r="A123" s="14">
        <f t="shared" si="3"/>
        <v>106</v>
      </c>
      <c r="B123" s="23"/>
      <c r="C123" s="23" t="s">
        <v>113</v>
      </c>
      <c r="D123" s="118">
        <f>D121/D122</f>
        <v>5.3949022939761899E-2</v>
      </c>
    </row>
    <row r="124" spans="1:4" ht="12" thickTop="1" x14ac:dyDescent="0.2"/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4" fitToHeight="2" orientation="portrait" r:id="rId1"/>
  <headerFooter>
    <oddFooter>&amp;R&amp;F
&amp;A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zoomScaleNormal="100" workbookViewId="0">
      <selection sqref="A1:K1"/>
    </sheetView>
  </sheetViews>
  <sheetFormatPr defaultRowHeight="11.25" x14ac:dyDescent="0.2"/>
  <cols>
    <col min="1" max="1" width="9.28515625" style="2" bestFit="1" customWidth="1"/>
    <col min="2" max="2" width="37.85546875" style="2" customWidth="1"/>
    <col min="3" max="3" width="11.7109375" style="2" bestFit="1" customWidth="1"/>
    <col min="4" max="4" width="12.42578125" style="2" bestFit="1" customWidth="1"/>
    <col min="5" max="5" width="11.28515625" style="2" bestFit="1" customWidth="1"/>
    <col min="6" max="6" width="11.42578125" style="2" customWidth="1"/>
    <col min="7" max="7" width="12.7109375" style="2" bestFit="1" customWidth="1"/>
    <col min="8" max="8" width="11.7109375" style="2" bestFit="1" customWidth="1"/>
    <col min="9" max="9" width="13.5703125" style="2" bestFit="1" customWidth="1"/>
    <col min="10" max="10" width="14.28515625" style="2" customWidth="1"/>
    <col min="11" max="11" width="12.85546875" style="2" customWidth="1"/>
    <col min="12" max="12" width="4.7109375" style="2" bestFit="1" customWidth="1"/>
    <col min="13" max="13" width="14.5703125" style="2" bestFit="1" customWidth="1"/>
    <col min="14" max="14" width="13.85546875" style="2" bestFit="1" customWidth="1"/>
    <col min="15" max="260" width="9.140625" style="2"/>
    <col min="261" max="261" width="32.85546875" style="2" customWidth="1"/>
    <col min="262" max="262" width="15.42578125" style="2" bestFit="1" customWidth="1"/>
    <col min="263" max="263" width="15.7109375" style="2" bestFit="1" customWidth="1"/>
    <col min="264" max="264" width="14.140625" style="2" bestFit="1" customWidth="1"/>
    <col min="265" max="265" width="11.28515625" style="2" customWidth="1"/>
    <col min="266" max="266" width="15.140625" style="2" bestFit="1" customWidth="1"/>
    <col min="267" max="267" width="9.140625" style="2"/>
    <col min="268" max="268" width="12.28515625" style="2" bestFit="1" customWidth="1"/>
    <col min="269" max="516" width="9.140625" style="2"/>
    <col min="517" max="517" width="32.85546875" style="2" customWidth="1"/>
    <col min="518" max="518" width="15.42578125" style="2" bestFit="1" customWidth="1"/>
    <col min="519" max="519" width="15.7109375" style="2" bestFit="1" customWidth="1"/>
    <col min="520" max="520" width="14.140625" style="2" bestFit="1" customWidth="1"/>
    <col min="521" max="521" width="11.28515625" style="2" customWidth="1"/>
    <col min="522" max="522" width="15.140625" style="2" bestFit="1" customWidth="1"/>
    <col min="523" max="523" width="9.140625" style="2"/>
    <col min="524" max="524" width="12.28515625" style="2" bestFit="1" customWidth="1"/>
    <col min="525" max="772" width="9.140625" style="2"/>
    <col min="773" max="773" width="32.85546875" style="2" customWidth="1"/>
    <col min="774" max="774" width="15.42578125" style="2" bestFit="1" customWidth="1"/>
    <col min="775" max="775" width="15.7109375" style="2" bestFit="1" customWidth="1"/>
    <col min="776" max="776" width="14.140625" style="2" bestFit="1" customWidth="1"/>
    <col min="777" max="777" width="11.28515625" style="2" customWidth="1"/>
    <col min="778" max="778" width="15.140625" style="2" bestFit="1" customWidth="1"/>
    <col min="779" max="779" width="9.140625" style="2"/>
    <col min="780" max="780" width="12.28515625" style="2" bestFit="1" customWidth="1"/>
    <col min="781" max="1028" width="9.140625" style="2"/>
    <col min="1029" max="1029" width="32.85546875" style="2" customWidth="1"/>
    <col min="1030" max="1030" width="15.42578125" style="2" bestFit="1" customWidth="1"/>
    <col min="1031" max="1031" width="15.7109375" style="2" bestFit="1" customWidth="1"/>
    <col min="1032" max="1032" width="14.140625" style="2" bestFit="1" customWidth="1"/>
    <col min="1033" max="1033" width="11.28515625" style="2" customWidth="1"/>
    <col min="1034" max="1034" width="15.140625" style="2" bestFit="1" customWidth="1"/>
    <col min="1035" max="1035" width="9.140625" style="2"/>
    <col min="1036" max="1036" width="12.28515625" style="2" bestFit="1" customWidth="1"/>
    <col min="1037" max="1284" width="9.140625" style="2"/>
    <col min="1285" max="1285" width="32.85546875" style="2" customWidth="1"/>
    <col min="1286" max="1286" width="15.42578125" style="2" bestFit="1" customWidth="1"/>
    <col min="1287" max="1287" width="15.7109375" style="2" bestFit="1" customWidth="1"/>
    <col min="1288" max="1288" width="14.140625" style="2" bestFit="1" customWidth="1"/>
    <col min="1289" max="1289" width="11.28515625" style="2" customWidth="1"/>
    <col min="1290" max="1290" width="15.140625" style="2" bestFit="1" customWidth="1"/>
    <col min="1291" max="1291" width="9.140625" style="2"/>
    <col min="1292" max="1292" width="12.28515625" style="2" bestFit="1" customWidth="1"/>
    <col min="1293" max="1540" width="9.140625" style="2"/>
    <col min="1541" max="1541" width="32.85546875" style="2" customWidth="1"/>
    <col min="1542" max="1542" width="15.42578125" style="2" bestFit="1" customWidth="1"/>
    <col min="1543" max="1543" width="15.7109375" style="2" bestFit="1" customWidth="1"/>
    <col min="1544" max="1544" width="14.140625" style="2" bestFit="1" customWidth="1"/>
    <col min="1545" max="1545" width="11.28515625" style="2" customWidth="1"/>
    <col min="1546" max="1546" width="15.140625" style="2" bestFit="1" customWidth="1"/>
    <col min="1547" max="1547" width="9.140625" style="2"/>
    <col min="1548" max="1548" width="12.28515625" style="2" bestFit="1" customWidth="1"/>
    <col min="1549" max="1796" width="9.140625" style="2"/>
    <col min="1797" max="1797" width="32.85546875" style="2" customWidth="1"/>
    <col min="1798" max="1798" width="15.42578125" style="2" bestFit="1" customWidth="1"/>
    <col min="1799" max="1799" width="15.7109375" style="2" bestFit="1" customWidth="1"/>
    <col min="1800" max="1800" width="14.140625" style="2" bestFit="1" customWidth="1"/>
    <col min="1801" max="1801" width="11.28515625" style="2" customWidth="1"/>
    <col min="1802" max="1802" width="15.140625" style="2" bestFit="1" customWidth="1"/>
    <col min="1803" max="1803" width="9.140625" style="2"/>
    <col min="1804" max="1804" width="12.28515625" style="2" bestFit="1" customWidth="1"/>
    <col min="1805" max="2052" width="9.140625" style="2"/>
    <col min="2053" max="2053" width="32.85546875" style="2" customWidth="1"/>
    <col min="2054" max="2054" width="15.42578125" style="2" bestFit="1" customWidth="1"/>
    <col min="2055" max="2055" width="15.7109375" style="2" bestFit="1" customWidth="1"/>
    <col min="2056" max="2056" width="14.140625" style="2" bestFit="1" customWidth="1"/>
    <col min="2057" max="2057" width="11.28515625" style="2" customWidth="1"/>
    <col min="2058" max="2058" width="15.140625" style="2" bestFit="1" customWidth="1"/>
    <col min="2059" max="2059" width="9.140625" style="2"/>
    <col min="2060" max="2060" width="12.28515625" style="2" bestFit="1" customWidth="1"/>
    <col min="2061" max="2308" width="9.140625" style="2"/>
    <col min="2309" max="2309" width="32.85546875" style="2" customWidth="1"/>
    <col min="2310" max="2310" width="15.42578125" style="2" bestFit="1" customWidth="1"/>
    <col min="2311" max="2311" width="15.7109375" style="2" bestFit="1" customWidth="1"/>
    <col min="2312" max="2312" width="14.140625" style="2" bestFit="1" customWidth="1"/>
    <col min="2313" max="2313" width="11.28515625" style="2" customWidth="1"/>
    <col min="2314" max="2314" width="15.140625" style="2" bestFit="1" customWidth="1"/>
    <col min="2315" max="2315" width="9.140625" style="2"/>
    <col min="2316" max="2316" width="12.28515625" style="2" bestFit="1" customWidth="1"/>
    <col min="2317" max="2564" width="9.140625" style="2"/>
    <col min="2565" max="2565" width="32.85546875" style="2" customWidth="1"/>
    <col min="2566" max="2566" width="15.42578125" style="2" bestFit="1" customWidth="1"/>
    <col min="2567" max="2567" width="15.7109375" style="2" bestFit="1" customWidth="1"/>
    <col min="2568" max="2568" width="14.140625" style="2" bestFit="1" customWidth="1"/>
    <col min="2569" max="2569" width="11.28515625" style="2" customWidth="1"/>
    <col min="2570" max="2570" width="15.140625" style="2" bestFit="1" customWidth="1"/>
    <col min="2571" max="2571" width="9.140625" style="2"/>
    <col min="2572" max="2572" width="12.28515625" style="2" bestFit="1" customWidth="1"/>
    <col min="2573" max="2820" width="9.140625" style="2"/>
    <col min="2821" max="2821" width="32.85546875" style="2" customWidth="1"/>
    <col min="2822" max="2822" width="15.42578125" style="2" bestFit="1" customWidth="1"/>
    <col min="2823" max="2823" width="15.7109375" style="2" bestFit="1" customWidth="1"/>
    <col min="2824" max="2824" width="14.140625" style="2" bestFit="1" customWidth="1"/>
    <col min="2825" max="2825" width="11.28515625" style="2" customWidth="1"/>
    <col min="2826" max="2826" width="15.140625" style="2" bestFit="1" customWidth="1"/>
    <col min="2827" max="2827" width="9.140625" style="2"/>
    <col min="2828" max="2828" width="12.28515625" style="2" bestFit="1" customWidth="1"/>
    <col min="2829" max="3076" width="9.140625" style="2"/>
    <col min="3077" max="3077" width="32.85546875" style="2" customWidth="1"/>
    <col min="3078" max="3078" width="15.42578125" style="2" bestFit="1" customWidth="1"/>
    <col min="3079" max="3079" width="15.7109375" style="2" bestFit="1" customWidth="1"/>
    <col min="3080" max="3080" width="14.140625" style="2" bestFit="1" customWidth="1"/>
    <col min="3081" max="3081" width="11.28515625" style="2" customWidth="1"/>
    <col min="3082" max="3082" width="15.140625" style="2" bestFit="1" customWidth="1"/>
    <col min="3083" max="3083" width="9.140625" style="2"/>
    <col min="3084" max="3084" width="12.28515625" style="2" bestFit="1" customWidth="1"/>
    <col min="3085" max="3332" width="9.140625" style="2"/>
    <col min="3333" max="3333" width="32.85546875" style="2" customWidth="1"/>
    <col min="3334" max="3334" width="15.42578125" style="2" bestFit="1" customWidth="1"/>
    <col min="3335" max="3335" width="15.7109375" style="2" bestFit="1" customWidth="1"/>
    <col min="3336" max="3336" width="14.140625" style="2" bestFit="1" customWidth="1"/>
    <col min="3337" max="3337" width="11.28515625" style="2" customWidth="1"/>
    <col min="3338" max="3338" width="15.140625" style="2" bestFit="1" customWidth="1"/>
    <col min="3339" max="3339" width="9.140625" style="2"/>
    <col min="3340" max="3340" width="12.28515625" style="2" bestFit="1" customWidth="1"/>
    <col min="3341" max="3588" width="9.140625" style="2"/>
    <col min="3589" max="3589" width="32.85546875" style="2" customWidth="1"/>
    <col min="3590" max="3590" width="15.42578125" style="2" bestFit="1" customWidth="1"/>
    <col min="3591" max="3591" width="15.7109375" style="2" bestFit="1" customWidth="1"/>
    <col min="3592" max="3592" width="14.140625" style="2" bestFit="1" customWidth="1"/>
    <col min="3593" max="3593" width="11.28515625" style="2" customWidth="1"/>
    <col min="3594" max="3594" width="15.140625" style="2" bestFit="1" customWidth="1"/>
    <col min="3595" max="3595" width="9.140625" style="2"/>
    <col min="3596" max="3596" width="12.28515625" style="2" bestFit="1" customWidth="1"/>
    <col min="3597" max="3844" width="9.140625" style="2"/>
    <col min="3845" max="3845" width="32.85546875" style="2" customWidth="1"/>
    <col min="3846" max="3846" width="15.42578125" style="2" bestFit="1" customWidth="1"/>
    <col min="3847" max="3847" width="15.7109375" style="2" bestFit="1" customWidth="1"/>
    <col min="3848" max="3848" width="14.140625" style="2" bestFit="1" customWidth="1"/>
    <col min="3849" max="3849" width="11.28515625" style="2" customWidth="1"/>
    <col min="3850" max="3850" width="15.140625" style="2" bestFit="1" customWidth="1"/>
    <col min="3851" max="3851" width="9.140625" style="2"/>
    <col min="3852" max="3852" width="12.28515625" style="2" bestFit="1" customWidth="1"/>
    <col min="3853" max="4100" width="9.140625" style="2"/>
    <col min="4101" max="4101" width="32.85546875" style="2" customWidth="1"/>
    <col min="4102" max="4102" width="15.42578125" style="2" bestFit="1" customWidth="1"/>
    <col min="4103" max="4103" width="15.7109375" style="2" bestFit="1" customWidth="1"/>
    <col min="4104" max="4104" width="14.140625" style="2" bestFit="1" customWidth="1"/>
    <col min="4105" max="4105" width="11.28515625" style="2" customWidth="1"/>
    <col min="4106" max="4106" width="15.140625" style="2" bestFit="1" customWidth="1"/>
    <col min="4107" max="4107" width="9.140625" style="2"/>
    <col min="4108" max="4108" width="12.28515625" style="2" bestFit="1" customWidth="1"/>
    <col min="4109" max="4356" width="9.140625" style="2"/>
    <col min="4357" max="4357" width="32.85546875" style="2" customWidth="1"/>
    <col min="4358" max="4358" width="15.42578125" style="2" bestFit="1" customWidth="1"/>
    <col min="4359" max="4359" width="15.7109375" style="2" bestFit="1" customWidth="1"/>
    <col min="4360" max="4360" width="14.140625" style="2" bestFit="1" customWidth="1"/>
    <col min="4361" max="4361" width="11.28515625" style="2" customWidth="1"/>
    <col min="4362" max="4362" width="15.140625" style="2" bestFit="1" customWidth="1"/>
    <col min="4363" max="4363" width="9.140625" style="2"/>
    <col min="4364" max="4364" width="12.28515625" style="2" bestFit="1" customWidth="1"/>
    <col min="4365" max="4612" width="9.140625" style="2"/>
    <col min="4613" max="4613" width="32.85546875" style="2" customWidth="1"/>
    <col min="4614" max="4614" width="15.42578125" style="2" bestFit="1" customWidth="1"/>
    <col min="4615" max="4615" width="15.7109375" style="2" bestFit="1" customWidth="1"/>
    <col min="4616" max="4616" width="14.140625" style="2" bestFit="1" customWidth="1"/>
    <col min="4617" max="4617" width="11.28515625" style="2" customWidth="1"/>
    <col min="4618" max="4618" width="15.140625" style="2" bestFit="1" customWidth="1"/>
    <col min="4619" max="4619" width="9.140625" style="2"/>
    <col min="4620" max="4620" width="12.28515625" style="2" bestFit="1" customWidth="1"/>
    <col min="4621" max="4868" width="9.140625" style="2"/>
    <col min="4869" max="4869" width="32.85546875" style="2" customWidth="1"/>
    <col min="4870" max="4870" width="15.42578125" style="2" bestFit="1" customWidth="1"/>
    <col min="4871" max="4871" width="15.7109375" style="2" bestFit="1" customWidth="1"/>
    <col min="4872" max="4872" width="14.140625" style="2" bestFit="1" customWidth="1"/>
    <col min="4873" max="4873" width="11.28515625" style="2" customWidth="1"/>
    <col min="4874" max="4874" width="15.140625" style="2" bestFit="1" customWidth="1"/>
    <col min="4875" max="4875" width="9.140625" style="2"/>
    <col min="4876" max="4876" width="12.28515625" style="2" bestFit="1" customWidth="1"/>
    <col min="4877" max="5124" width="9.140625" style="2"/>
    <col min="5125" max="5125" width="32.85546875" style="2" customWidth="1"/>
    <col min="5126" max="5126" width="15.42578125" style="2" bestFit="1" customWidth="1"/>
    <col min="5127" max="5127" width="15.7109375" style="2" bestFit="1" customWidth="1"/>
    <col min="5128" max="5128" width="14.140625" style="2" bestFit="1" customWidth="1"/>
    <col min="5129" max="5129" width="11.28515625" style="2" customWidth="1"/>
    <col min="5130" max="5130" width="15.140625" style="2" bestFit="1" customWidth="1"/>
    <col min="5131" max="5131" width="9.140625" style="2"/>
    <col min="5132" max="5132" width="12.28515625" style="2" bestFit="1" customWidth="1"/>
    <col min="5133" max="5380" width="9.140625" style="2"/>
    <col min="5381" max="5381" width="32.85546875" style="2" customWidth="1"/>
    <col min="5382" max="5382" width="15.42578125" style="2" bestFit="1" customWidth="1"/>
    <col min="5383" max="5383" width="15.7109375" style="2" bestFit="1" customWidth="1"/>
    <col min="5384" max="5384" width="14.140625" style="2" bestFit="1" customWidth="1"/>
    <col min="5385" max="5385" width="11.28515625" style="2" customWidth="1"/>
    <col min="5386" max="5386" width="15.140625" style="2" bestFit="1" customWidth="1"/>
    <col min="5387" max="5387" width="9.140625" style="2"/>
    <col min="5388" max="5388" width="12.28515625" style="2" bestFit="1" customWidth="1"/>
    <col min="5389" max="5636" width="9.140625" style="2"/>
    <col min="5637" max="5637" width="32.85546875" style="2" customWidth="1"/>
    <col min="5638" max="5638" width="15.42578125" style="2" bestFit="1" customWidth="1"/>
    <col min="5639" max="5639" width="15.7109375" style="2" bestFit="1" customWidth="1"/>
    <col min="5640" max="5640" width="14.140625" style="2" bestFit="1" customWidth="1"/>
    <col min="5641" max="5641" width="11.28515625" style="2" customWidth="1"/>
    <col min="5642" max="5642" width="15.140625" style="2" bestFit="1" customWidth="1"/>
    <col min="5643" max="5643" width="9.140625" style="2"/>
    <col min="5644" max="5644" width="12.28515625" style="2" bestFit="1" customWidth="1"/>
    <col min="5645" max="5892" width="9.140625" style="2"/>
    <col min="5893" max="5893" width="32.85546875" style="2" customWidth="1"/>
    <col min="5894" max="5894" width="15.42578125" style="2" bestFit="1" customWidth="1"/>
    <col min="5895" max="5895" width="15.7109375" style="2" bestFit="1" customWidth="1"/>
    <col min="5896" max="5896" width="14.140625" style="2" bestFit="1" customWidth="1"/>
    <col min="5897" max="5897" width="11.28515625" style="2" customWidth="1"/>
    <col min="5898" max="5898" width="15.140625" style="2" bestFit="1" customWidth="1"/>
    <col min="5899" max="5899" width="9.140625" style="2"/>
    <col min="5900" max="5900" width="12.28515625" style="2" bestFit="1" customWidth="1"/>
    <col min="5901" max="6148" width="9.140625" style="2"/>
    <col min="6149" max="6149" width="32.85546875" style="2" customWidth="1"/>
    <col min="6150" max="6150" width="15.42578125" style="2" bestFit="1" customWidth="1"/>
    <col min="6151" max="6151" width="15.7109375" style="2" bestFit="1" customWidth="1"/>
    <col min="6152" max="6152" width="14.140625" style="2" bestFit="1" customWidth="1"/>
    <col min="6153" max="6153" width="11.28515625" style="2" customWidth="1"/>
    <col min="6154" max="6154" width="15.140625" style="2" bestFit="1" customWidth="1"/>
    <col min="6155" max="6155" width="9.140625" style="2"/>
    <col min="6156" max="6156" width="12.28515625" style="2" bestFit="1" customWidth="1"/>
    <col min="6157" max="6404" width="9.140625" style="2"/>
    <col min="6405" max="6405" width="32.85546875" style="2" customWidth="1"/>
    <col min="6406" max="6406" width="15.42578125" style="2" bestFit="1" customWidth="1"/>
    <col min="6407" max="6407" width="15.7109375" style="2" bestFit="1" customWidth="1"/>
    <col min="6408" max="6408" width="14.140625" style="2" bestFit="1" customWidth="1"/>
    <col min="6409" max="6409" width="11.28515625" style="2" customWidth="1"/>
    <col min="6410" max="6410" width="15.140625" style="2" bestFit="1" customWidth="1"/>
    <col min="6411" max="6411" width="9.140625" style="2"/>
    <col min="6412" max="6412" width="12.28515625" style="2" bestFit="1" customWidth="1"/>
    <col min="6413" max="6660" width="9.140625" style="2"/>
    <col min="6661" max="6661" width="32.85546875" style="2" customWidth="1"/>
    <col min="6662" max="6662" width="15.42578125" style="2" bestFit="1" customWidth="1"/>
    <col min="6663" max="6663" width="15.7109375" style="2" bestFit="1" customWidth="1"/>
    <col min="6664" max="6664" width="14.140625" style="2" bestFit="1" customWidth="1"/>
    <col min="6665" max="6665" width="11.28515625" style="2" customWidth="1"/>
    <col min="6666" max="6666" width="15.140625" style="2" bestFit="1" customWidth="1"/>
    <col min="6667" max="6667" width="9.140625" style="2"/>
    <col min="6668" max="6668" width="12.28515625" style="2" bestFit="1" customWidth="1"/>
    <col min="6669" max="6916" width="9.140625" style="2"/>
    <col min="6917" max="6917" width="32.85546875" style="2" customWidth="1"/>
    <col min="6918" max="6918" width="15.42578125" style="2" bestFit="1" customWidth="1"/>
    <col min="6919" max="6919" width="15.7109375" style="2" bestFit="1" customWidth="1"/>
    <col min="6920" max="6920" width="14.140625" style="2" bestFit="1" customWidth="1"/>
    <col min="6921" max="6921" width="11.28515625" style="2" customWidth="1"/>
    <col min="6922" max="6922" width="15.140625" style="2" bestFit="1" customWidth="1"/>
    <col min="6923" max="6923" width="9.140625" style="2"/>
    <col min="6924" max="6924" width="12.28515625" style="2" bestFit="1" customWidth="1"/>
    <col min="6925" max="7172" width="9.140625" style="2"/>
    <col min="7173" max="7173" width="32.85546875" style="2" customWidth="1"/>
    <col min="7174" max="7174" width="15.42578125" style="2" bestFit="1" customWidth="1"/>
    <col min="7175" max="7175" width="15.7109375" style="2" bestFit="1" customWidth="1"/>
    <col min="7176" max="7176" width="14.140625" style="2" bestFit="1" customWidth="1"/>
    <col min="7177" max="7177" width="11.28515625" style="2" customWidth="1"/>
    <col min="7178" max="7178" width="15.140625" style="2" bestFit="1" customWidth="1"/>
    <col min="7179" max="7179" width="9.140625" style="2"/>
    <col min="7180" max="7180" width="12.28515625" style="2" bestFit="1" customWidth="1"/>
    <col min="7181" max="7428" width="9.140625" style="2"/>
    <col min="7429" max="7429" width="32.85546875" style="2" customWidth="1"/>
    <col min="7430" max="7430" width="15.42578125" style="2" bestFit="1" customWidth="1"/>
    <col min="7431" max="7431" width="15.7109375" style="2" bestFit="1" customWidth="1"/>
    <col min="7432" max="7432" width="14.140625" style="2" bestFit="1" customWidth="1"/>
    <col min="7433" max="7433" width="11.28515625" style="2" customWidth="1"/>
    <col min="7434" max="7434" width="15.140625" style="2" bestFit="1" customWidth="1"/>
    <col min="7435" max="7435" width="9.140625" style="2"/>
    <col min="7436" max="7436" width="12.28515625" style="2" bestFit="1" customWidth="1"/>
    <col min="7437" max="7684" width="9.140625" style="2"/>
    <col min="7685" max="7685" width="32.85546875" style="2" customWidth="1"/>
    <col min="7686" max="7686" width="15.42578125" style="2" bestFit="1" customWidth="1"/>
    <col min="7687" max="7687" width="15.7109375" style="2" bestFit="1" customWidth="1"/>
    <col min="7688" max="7688" width="14.140625" style="2" bestFit="1" customWidth="1"/>
    <col min="7689" max="7689" width="11.28515625" style="2" customWidth="1"/>
    <col min="7690" max="7690" width="15.140625" style="2" bestFit="1" customWidth="1"/>
    <col min="7691" max="7691" width="9.140625" style="2"/>
    <col min="7692" max="7692" width="12.28515625" style="2" bestFit="1" customWidth="1"/>
    <col min="7693" max="7940" width="9.140625" style="2"/>
    <col min="7941" max="7941" width="32.85546875" style="2" customWidth="1"/>
    <col min="7942" max="7942" width="15.42578125" style="2" bestFit="1" customWidth="1"/>
    <col min="7943" max="7943" width="15.7109375" style="2" bestFit="1" customWidth="1"/>
    <col min="7944" max="7944" width="14.140625" style="2" bestFit="1" customWidth="1"/>
    <col min="7945" max="7945" width="11.28515625" style="2" customWidth="1"/>
    <col min="7946" max="7946" width="15.140625" style="2" bestFit="1" customWidth="1"/>
    <col min="7947" max="7947" width="9.140625" style="2"/>
    <col min="7948" max="7948" width="12.28515625" style="2" bestFit="1" customWidth="1"/>
    <col min="7949" max="8196" width="9.140625" style="2"/>
    <col min="8197" max="8197" width="32.85546875" style="2" customWidth="1"/>
    <col min="8198" max="8198" width="15.42578125" style="2" bestFit="1" customWidth="1"/>
    <col min="8199" max="8199" width="15.7109375" style="2" bestFit="1" customWidth="1"/>
    <col min="8200" max="8200" width="14.140625" style="2" bestFit="1" customWidth="1"/>
    <col min="8201" max="8201" width="11.28515625" style="2" customWidth="1"/>
    <col min="8202" max="8202" width="15.140625" style="2" bestFit="1" customWidth="1"/>
    <col min="8203" max="8203" width="9.140625" style="2"/>
    <col min="8204" max="8204" width="12.28515625" style="2" bestFit="1" customWidth="1"/>
    <col min="8205" max="8452" width="9.140625" style="2"/>
    <col min="8453" max="8453" width="32.85546875" style="2" customWidth="1"/>
    <col min="8454" max="8454" width="15.42578125" style="2" bestFit="1" customWidth="1"/>
    <col min="8455" max="8455" width="15.7109375" style="2" bestFit="1" customWidth="1"/>
    <col min="8456" max="8456" width="14.140625" style="2" bestFit="1" customWidth="1"/>
    <col min="8457" max="8457" width="11.28515625" style="2" customWidth="1"/>
    <col min="8458" max="8458" width="15.140625" style="2" bestFit="1" customWidth="1"/>
    <col min="8459" max="8459" width="9.140625" style="2"/>
    <col min="8460" max="8460" width="12.28515625" style="2" bestFit="1" customWidth="1"/>
    <col min="8461" max="8708" width="9.140625" style="2"/>
    <col min="8709" max="8709" width="32.85546875" style="2" customWidth="1"/>
    <col min="8710" max="8710" width="15.42578125" style="2" bestFit="1" customWidth="1"/>
    <col min="8711" max="8711" width="15.7109375" style="2" bestFit="1" customWidth="1"/>
    <col min="8712" max="8712" width="14.140625" style="2" bestFit="1" customWidth="1"/>
    <col min="8713" max="8713" width="11.28515625" style="2" customWidth="1"/>
    <col min="8714" max="8714" width="15.140625" style="2" bestFit="1" customWidth="1"/>
    <col min="8715" max="8715" width="9.140625" style="2"/>
    <col min="8716" max="8716" width="12.28515625" style="2" bestFit="1" customWidth="1"/>
    <col min="8717" max="8964" width="9.140625" style="2"/>
    <col min="8965" max="8965" width="32.85546875" style="2" customWidth="1"/>
    <col min="8966" max="8966" width="15.42578125" style="2" bestFit="1" customWidth="1"/>
    <col min="8967" max="8967" width="15.7109375" style="2" bestFit="1" customWidth="1"/>
    <col min="8968" max="8968" width="14.140625" style="2" bestFit="1" customWidth="1"/>
    <col min="8969" max="8969" width="11.28515625" style="2" customWidth="1"/>
    <col min="8970" max="8970" width="15.140625" style="2" bestFit="1" customWidth="1"/>
    <col min="8971" max="8971" width="9.140625" style="2"/>
    <col min="8972" max="8972" width="12.28515625" style="2" bestFit="1" customWidth="1"/>
    <col min="8973" max="9220" width="9.140625" style="2"/>
    <col min="9221" max="9221" width="32.85546875" style="2" customWidth="1"/>
    <col min="9222" max="9222" width="15.42578125" style="2" bestFit="1" customWidth="1"/>
    <col min="9223" max="9223" width="15.7109375" style="2" bestFit="1" customWidth="1"/>
    <col min="9224" max="9224" width="14.140625" style="2" bestFit="1" customWidth="1"/>
    <col min="9225" max="9225" width="11.28515625" style="2" customWidth="1"/>
    <col min="9226" max="9226" width="15.140625" style="2" bestFit="1" customWidth="1"/>
    <col min="9227" max="9227" width="9.140625" style="2"/>
    <col min="9228" max="9228" width="12.28515625" style="2" bestFit="1" customWidth="1"/>
    <col min="9229" max="9476" width="9.140625" style="2"/>
    <col min="9477" max="9477" width="32.85546875" style="2" customWidth="1"/>
    <col min="9478" max="9478" width="15.42578125" style="2" bestFit="1" customWidth="1"/>
    <col min="9479" max="9479" width="15.7109375" style="2" bestFit="1" customWidth="1"/>
    <col min="9480" max="9480" width="14.140625" style="2" bestFit="1" customWidth="1"/>
    <col min="9481" max="9481" width="11.28515625" style="2" customWidth="1"/>
    <col min="9482" max="9482" width="15.140625" style="2" bestFit="1" customWidth="1"/>
    <col min="9483" max="9483" width="9.140625" style="2"/>
    <col min="9484" max="9484" width="12.28515625" style="2" bestFit="1" customWidth="1"/>
    <col min="9485" max="9732" width="9.140625" style="2"/>
    <col min="9733" max="9733" width="32.85546875" style="2" customWidth="1"/>
    <col min="9734" max="9734" width="15.42578125" style="2" bestFit="1" customWidth="1"/>
    <col min="9735" max="9735" width="15.7109375" style="2" bestFit="1" customWidth="1"/>
    <col min="9736" max="9736" width="14.140625" style="2" bestFit="1" customWidth="1"/>
    <col min="9737" max="9737" width="11.28515625" style="2" customWidth="1"/>
    <col min="9738" max="9738" width="15.140625" style="2" bestFit="1" customWidth="1"/>
    <col min="9739" max="9739" width="9.140625" style="2"/>
    <col min="9740" max="9740" width="12.28515625" style="2" bestFit="1" customWidth="1"/>
    <col min="9741" max="9988" width="9.140625" style="2"/>
    <col min="9989" max="9989" width="32.85546875" style="2" customWidth="1"/>
    <col min="9990" max="9990" width="15.42578125" style="2" bestFit="1" customWidth="1"/>
    <col min="9991" max="9991" width="15.7109375" style="2" bestFit="1" customWidth="1"/>
    <col min="9992" max="9992" width="14.140625" style="2" bestFit="1" customWidth="1"/>
    <col min="9993" max="9993" width="11.28515625" style="2" customWidth="1"/>
    <col min="9994" max="9994" width="15.140625" style="2" bestFit="1" customWidth="1"/>
    <col min="9995" max="9995" width="9.140625" style="2"/>
    <col min="9996" max="9996" width="12.28515625" style="2" bestFit="1" customWidth="1"/>
    <col min="9997" max="10244" width="9.140625" style="2"/>
    <col min="10245" max="10245" width="32.85546875" style="2" customWidth="1"/>
    <col min="10246" max="10246" width="15.42578125" style="2" bestFit="1" customWidth="1"/>
    <col min="10247" max="10247" width="15.7109375" style="2" bestFit="1" customWidth="1"/>
    <col min="10248" max="10248" width="14.140625" style="2" bestFit="1" customWidth="1"/>
    <col min="10249" max="10249" width="11.28515625" style="2" customWidth="1"/>
    <col min="10250" max="10250" width="15.140625" style="2" bestFit="1" customWidth="1"/>
    <col min="10251" max="10251" width="9.140625" style="2"/>
    <col min="10252" max="10252" width="12.28515625" style="2" bestFit="1" customWidth="1"/>
    <col min="10253" max="10500" width="9.140625" style="2"/>
    <col min="10501" max="10501" width="32.85546875" style="2" customWidth="1"/>
    <col min="10502" max="10502" width="15.42578125" style="2" bestFit="1" customWidth="1"/>
    <col min="10503" max="10503" width="15.7109375" style="2" bestFit="1" customWidth="1"/>
    <col min="10504" max="10504" width="14.140625" style="2" bestFit="1" customWidth="1"/>
    <col min="10505" max="10505" width="11.28515625" style="2" customWidth="1"/>
    <col min="10506" max="10506" width="15.140625" style="2" bestFit="1" customWidth="1"/>
    <col min="10507" max="10507" width="9.140625" style="2"/>
    <col min="10508" max="10508" width="12.28515625" style="2" bestFit="1" customWidth="1"/>
    <col min="10509" max="10756" width="9.140625" style="2"/>
    <col min="10757" max="10757" width="32.85546875" style="2" customWidth="1"/>
    <col min="10758" max="10758" width="15.42578125" style="2" bestFit="1" customWidth="1"/>
    <col min="10759" max="10759" width="15.7109375" style="2" bestFit="1" customWidth="1"/>
    <col min="10760" max="10760" width="14.140625" style="2" bestFit="1" customWidth="1"/>
    <col min="10761" max="10761" width="11.28515625" style="2" customWidth="1"/>
    <col min="10762" max="10762" width="15.140625" style="2" bestFit="1" customWidth="1"/>
    <col min="10763" max="10763" width="9.140625" style="2"/>
    <col min="10764" max="10764" width="12.28515625" style="2" bestFit="1" customWidth="1"/>
    <col min="10765" max="11012" width="9.140625" style="2"/>
    <col min="11013" max="11013" width="32.85546875" style="2" customWidth="1"/>
    <col min="11014" max="11014" width="15.42578125" style="2" bestFit="1" customWidth="1"/>
    <col min="11015" max="11015" width="15.7109375" style="2" bestFit="1" customWidth="1"/>
    <col min="11016" max="11016" width="14.140625" style="2" bestFit="1" customWidth="1"/>
    <col min="11017" max="11017" width="11.28515625" style="2" customWidth="1"/>
    <col min="11018" max="11018" width="15.140625" style="2" bestFit="1" customWidth="1"/>
    <col min="11019" max="11019" width="9.140625" style="2"/>
    <col min="11020" max="11020" width="12.28515625" style="2" bestFit="1" customWidth="1"/>
    <col min="11021" max="11268" width="9.140625" style="2"/>
    <col min="11269" max="11269" width="32.85546875" style="2" customWidth="1"/>
    <col min="11270" max="11270" width="15.42578125" style="2" bestFit="1" customWidth="1"/>
    <col min="11271" max="11271" width="15.7109375" style="2" bestFit="1" customWidth="1"/>
    <col min="11272" max="11272" width="14.140625" style="2" bestFit="1" customWidth="1"/>
    <col min="11273" max="11273" width="11.28515625" style="2" customWidth="1"/>
    <col min="11274" max="11274" width="15.140625" style="2" bestFit="1" customWidth="1"/>
    <col min="11275" max="11275" width="9.140625" style="2"/>
    <col min="11276" max="11276" width="12.28515625" style="2" bestFit="1" customWidth="1"/>
    <col min="11277" max="11524" width="9.140625" style="2"/>
    <col min="11525" max="11525" width="32.85546875" style="2" customWidth="1"/>
    <col min="11526" max="11526" width="15.42578125" style="2" bestFit="1" customWidth="1"/>
    <col min="11527" max="11527" width="15.7109375" style="2" bestFit="1" customWidth="1"/>
    <col min="11528" max="11528" width="14.140625" style="2" bestFit="1" customWidth="1"/>
    <col min="11529" max="11529" width="11.28515625" style="2" customWidth="1"/>
    <col min="11530" max="11530" width="15.140625" style="2" bestFit="1" customWidth="1"/>
    <col min="11531" max="11531" width="9.140625" style="2"/>
    <col min="11532" max="11532" width="12.28515625" style="2" bestFit="1" customWidth="1"/>
    <col min="11533" max="11780" width="9.140625" style="2"/>
    <col min="11781" max="11781" width="32.85546875" style="2" customWidth="1"/>
    <col min="11782" max="11782" width="15.42578125" style="2" bestFit="1" customWidth="1"/>
    <col min="11783" max="11783" width="15.7109375" style="2" bestFit="1" customWidth="1"/>
    <col min="11784" max="11784" width="14.140625" style="2" bestFit="1" customWidth="1"/>
    <col min="11785" max="11785" width="11.28515625" style="2" customWidth="1"/>
    <col min="11786" max="11786" width="15.140625" style="2" bestFit="1" customWidth="1"/>
    <col min="11787" max="11787" width="9.140625" style="2"/>
    <col min="11788" max="11788" width="12.28515625" style="2" bestFit="1" customWidth="1"/>
    <col min="11789" max="12036" width="9.140625" style="2"/>
    <col min="12037" max="12037" width="32.85546875" style="2" customWidth="1"/>
    <col min="12038" max="12038" width="15.42578125" style="2" bestFit="1" customWidth="1"/>
    <col min="12039" max="12039" width="15.7109375" style="2" bestFit="1" customWidth="1"/>
    <col min="12040" max="12040" width="14.140625" style="2" bestFit="1" customWidth="1"/>
    <col min="12041" max="12041" width="11.28515625" style="2" customWidth="1"/>
    <col min="12042" max="12042" width="15.140625" style="2" bestFit="1" customWidth="1"/>
    <col min="12043" max="12043" width="9.140625" style="2"/>
    <col min="12044" max="12044" width="12.28515625" style="2" bestFit="1" customWidth="1"/>
    <col min="12045" max="12292" width="9.140625" style="2"/>
    <col min="12293" max="12293" width="32.85546875" style="2" customWidth="1"/>
    <col min="12294" max="12294" width="15.42578125" style="2" bestFit="1" customWidth="1"/>
    <col min="12295" max="12295" width="15.7109375" style="2" bestFit="1" customWidth="1"/>
    <col min="12296" max="12296" width="14.140625" style="2" bestFit="1" customWidth="1"/>
    <col min="12297" max="12297" width="11.28515625" style="2" customWidth="1"/>
    <col min="12298" max="12298" width="15.140625" style="2" bestFit="1" customWidth="1"/>
    <col min="12299" max="12299" width="9.140625" style="2"/>
    <col min="12300" max="12300" width="12.28515625" style="2" bestFit="1" customWidth="1"/>
    <col min="12301" max="12548" width="9.140625" style="2"/>
    <col min="12549" max="12549" width="32.85546875" style="2" customWidth="1"/>
    <col min="12550" max="12550" width="15.42578125" style="2" bestFit="1" customWidth="1"/>
    <col min="12551" max="12551" width="15.7109375" style="2" bestFit="1" customWidth="1"/>
    <col min="12552" max="12552" width="14.140625" style="2" bestFit="1" customWidth="1"/>
    <col min="12553" max="12553" width="11.28515625" style="2" customWidth="1"/>
    <col min="12554" max="12554" width="15.140625" style="2" bestFit="1" customWidth="1"/>
    <col min="12555" max="12555" width="9.140625" style="2"/>
    <col min="12556" max="12556" width="12.28515625" style="2" bestFit="1" customWidth="1"/>
    <col min="12557" max="12804" width="9.140625" style="2"/>
    <col min="12805" max="12805" width="32.85546875" style="2" customWidth="1"/>
    <col min="12806" max="12806" width="15.42578125" style="2" bestFit="1" customWidth="1"/>
    <col min="12807" max="12807" width="15.7109375" style="2" bestFit="1" customWidth="1"/>
    <col min="12808" max="12808" width="14.140625" style="2" bestFit="1" customWidth="1"/>
    <col min="12809" max="12809" width="11.28515625" style="2" customWidth="1"/>
    <col min="12810" max="12810" width="15.140625" style="2" bestFit="1" customWidth="1"/>
    <col min="12811" max="12811" width="9.140625" style="2"/>
    <col min="12812" max="12812" width="12.28515625" style="2" bestFit="1" customWidth="1"/>
    <col min="12813" max="13060" width="9.140625" style="2"/>
    <col min="13061" max="13061" width="32.85546875" style="2" customWidth="1"/>
    <col min="13062" max="13062" width="15.42578125" style="2" bestFit="1" customWidth="1"/>
    <col min="13063" max="13063" width="15.7109375" style="2" bestFit="1" customWidth="1"/>
    <col min="13064" max="13064" width="14.140625" style="2" bestFit="1" customWidth="1"/>
    <col min="13065" max="13065" width="11.28515625" style="2" customWidth="1"/>
    <col min="13066" max="13066" width="15.140625" style="2" bestFit="1" customWidth="1"/>
    <col min="13067" max="13067" width="9.140625" style="2"/>
    <col min="13068" max="13068" width="12.28515625" style="2" bestFit="1" customWidth="1"/>
    <col min="13069" max="13316" width="9.140625" style="2"/>
    <col min="13317" max="13317" width="32.85546875" style="2" customWidth="1"/>
    <col min="13318" max="13318" width="15.42578125" style="2" bestFit="1" customWidth="1"/>
    <col min="13319" max="13319" width="15.7109375" style="2" bestFit="1" customWidth="1"/>
    <col min="13320" max="13320" width="14.140625" style="2" bestFit="1" customWidth="1"/>
    <col min="13321" max="13321" width="11.28515625" style="2" customWidth="1"/>
    <col min="13322" max="13322" width="15.140625" style="2" bestFit="1" customWidth="1"/>
    <col min="13323" max="13323" width="9.140625" style="2"/>
    <col min="13324" max="13324" width="12.28515625" style="2" bestFit="1" customWidth="1"/>
    <col min="13325" max="13572" width="9.140625" style="2"/>
    <col min="13573" max="13573" width="32.85546875" style="2" customWidth="1"/>
    <col min="13574" max="13574" width="15.42578125" style="2" bestFit="1" customWidth="1"/>
    <col min="13575" max="13575" width="15.7109375" style="2" bestFit="1" customWidth="1"/>
    <col min="13576" max="13576" width="14.140625" style="2" bestFit="1" customWidth="1"/>
    <col min="13577" max="13577" width="11.28515625" style="2" customWidth="1"/>
    <col min="13578" max="13578" width="15.140625" style="2" bestFit="1" customWidth="1"/>
    <col min="13579" max="13579" width="9.140625" style="2"/>
    <col min="13580" max="13580" width="12.28515625" style="2" bestFit="1" customWidth="1"/>
    <col min="13581" max="13828" width="9.140625" style="2"/>
    <col min="13829" max="13829" width="32.85546875" style="2" customWidth="1"/>
    <col min="13830" max="13830" width="15.42578125" style="2" bestFit="1" customWidth="1"/>
    <col min="13831" max="13831" width="15.7109375" style="2" bestFit="1" customWidth="1"/>
    <col min="13832" max="13832" width="14.140625" style="2" bestFit="1" customWidth="1"/>
    <col min="13833" max="13833" width="11.28515625" style="2" customWidth="1"/>
    <col min="13834" max="13834" width="15.140625" style="2" bestFit="1" customWidth="1"/>
    <col min="13835" max="13835" width="9.140625" style="2"/>
    <col min="13836" max="13836" width="12.28515625" style="2" bestFit="1" customWidth="1"/>
    <col min="13837" max="14084" width="9.140625" style="2"/>
    <col min="14085" max="14085" width="32.85546875" style="2" customWidth="1"/>
    <col min="14086" max="14086" width="15.42578125" style="2" bestFit="1" customWidth="1"/>
    <col min="14087" max="14087" width="15.7109375" style="2" bestFit="1" customWidth="1"/>
    <col min="14088" max="14088" width="14.140625" style="2" bestFit="1" customWidth="1"/>
    <col min="14089" max="14089" width="11.28515625" style="2" customWidth="1"/>
    <col min="14090" max="14090" width="15.140625" style="2" bestFit="1" customWidth="1"/>
    <col min="14091" max="14091" width="9.140625" style="2"/>
    <col min="14092" max="14092" width="12.28515625" style="2" bestFit="1" customWidth="1"/>
    <col min="14093" max="14340" width="9.140625" style="2"/>
    <col min="14341" max="14341" width="32.85546875" style="2" customWidth="1"/>
    <col min="14342" max="14342" width="15.42578125" style="2" bestFit="1" customWidth="1"/>
    <col min="14343" max="14343" width="15.7109375" style="2" bestFit="1" customWidth="1"/>
    <col min="14344" max="14344" width="14.140625" style="2" bestFit="1" customWidth="1"/>
    <col min="14345" max="14345" width="11.28515625" style="2" customWidth="1"/>
    <col min="14346" max="14346" width="15.140625" style="2" bestFit="1" customWidth="1"/>
    <col min="14347" max="14347" width="9.140625" style="2"/>
    <col min="14348" max="14348" width="12.28515625" style="2" bestFit="1" customWidth="1"/>
    <col min="14349" max="14596" width="9.140625" style="2"/>
    <col min="14597" max="14597" width="32.85546875" style="2" customWidth="1"/>
    <col min="14598" max="14598" width="15.42578125" style="2" bestFit="1" customWidth="1"/>
    <col min="14599" max="14599" width="15.7109375" style="2" bestFit="1" customWidth="1"/>
    <col min="14600" max="14600" width="14.140625" style="2" bestFit="1" customWidth="1"/>
    <col min="14601" max="14601" width="11.28515625" style="2" customWidth="1"/>
    <col min="14602" max="14602" width="15.140625" style="2" bestFit="1" customWidth="1"/>
    <col min="14603" max="14603" width="9.140625" style="2"/>
    <col min="14604" max="14604" width="12.28515625" style="2" bestFit="1" customWidth="1"/>
    <col min="14605" max="14852" width="9.140625" style="2"/>
    <col min="14853" max="14853" width="32.85546875" style="2" customWidth="1"/>
    <col min="14854" max="14854" width="15.42578125" style="2" bestFit="1" customWidth="1"/>
    <col min="14855" max="14855" width="15.7109375" style="2" bestFit="1" customWidth="1"/>
    <col min="14856" max="14856" width="14.140625" style="2" bestFit="1" customWidth="1"/>
    <col min="14857" max="14857" width="11.28515625" style="2" customWidth="1"/>
    <col min="14858" max="14858" width="15.140625" style="2" bestFit="1" customWidth="1"/>
    <col min="14859" max="14859" width="9.140625" style="2"/>
    <col min="14860" max="14860" width="12.28515625" style="2" bestFit="1" customWidth="1"/>
    <col min="14861" max="15108" width="9.140625" style="2"/>
    <col min="15109" max="15109" width="32.85546875" style="2" customWidth="1"/>
    <col min="15110" max="15110" width="15.42578125" style="2" bestFit="1" customWidth="1"/>
    <col min="15111" max="15111" width="15.7109375" style="2" bestFit="1" customWidth="1"/>
    <col min="15112" max="15112" width="14.140625" style="2" bestFit="1" customWidth="1"/>
    <col min="15113" max="15113" width="11.28515625" style="2" customWidth="1"/>
    <col min="15114" max="15114" width="15.140625" style="2" bestFit="1" customWidth="1"/>
    <col min="15115" max="15115" width="9.140625" style="2"/>
    <col min="15116" max="15116" width="12.28515625" style="2" bestFit="1" customWidth="1"/>
    <col min="15117" max="15364" width="9.140625" style="2"/>
    <col min="15365" max="15365" width="32.85546875" style="2" customWidth="1"/>
    <col min="15366" max="15366" width="15.42578125" style="2" bestFit="1" customWidth="1"/>
    <col min="15367" max="15367" width="15.7109375" style="2" bestFit="1" customWidth="1"/>
    <col min="15368" max="15368" width="14.140625" style="2" bestFit="1" customWidth="1"/>
    <col min="15369" max="15369" width="11.28515625" style="2" customWidth="1"/>
    <col min="15370" max="15370" width="15.140625" style="2" bestFit="1" customWidth="1"/>
    <col min="15371" max="15371" width="9.140625" style="2"/>
    <col min="15372" max="15372" width="12.28515625" style="2" bestFit="1" customWidth="1"/>
    <col min="15373" max="15620" width="9.140625" style="2"/>
    <col min="15621" max="15621" width="32.85546875" style="2" customWidth="1"/>
    <col min="15622" max="15622" width="15.42578125" style="2" bestFit="1" customWidth="1"/>
    <col min="15623" max="15623" width="15.7109375" style="2" bestFit="1" customWidth="1"/>
    <col min="15624" max="15624" width="14.140625" style="2" bestFit="1" customWidth="1"/>
    <col min="15625" max="15625" width="11.28515625" style="2" customWidth="1"/>
    <col min="15626" max="15626" width="15.140625" style="2" bestFit="1" customWidth="1"/>
    <col min="15627" max="15627" width="9.140625" style="2"/>
    <col min="15628" max="15628" width="12.28515625" style="2" bestFit="1" customWidth="1"/>
    <col min="15629" max="15876" width="9.140625" style="2"/>
    <col min="15877" max="15877" width="32.85546875" style="2" customWidth="1"/>
    <col min="15878" max="15878" width="15.42578125" style="2" bestFit="1" customWidth="1"/>
    <col min="15879" max="15879" width="15.7109375" style="2" bestFit="1" customWidth="1"/>
    <col min="15880" max="15880" width="14.140625" style="2" bestFit="1" customWidth="1"/>
    <col min="15881" max="15881" width="11.28515625" style="2" customWidth="1"/>
    <col min="15882" max="15882" width="15.140625" style="2" bestFit="1" customWidth="1"/>
    <col min="15883" max="15883" width="9.140625" style="2"/>
    <col min="15884" max="15884" width="12.28515625" style="2" bestFit="1" customWidth="1"/>
    <col min="15885" max="16132" width="9.140625" style="2"/>
    <col min="16133" max="16133" width="32.85546875" style="2" customWidth="1"/>
    <col min="16134" max="16134" width="15.42578125" style="2" bestFit="1" customWidth="1"/>
    <col min="16135" max="16135" width="15.7109375" style="2" bestFit="1" customWidth="1"/>
    <col min="16136" max="16136" width="14.140625" style="2" bestFit="1" customWidth="1"/>
    <col min="16137" max="16137" width="11.28515625" style="2" customWidth="1"/>
    <col min="16138" max="16138" width="15.140625" style="2" bestFit="1" customWidth="1"/>
    <col min="16139" max="16139" width="9.140625" style="2"/>
    <col min="16140" max="16140" width="12.28515625" style="2" bestFit="1" customWidth="1"/>
    <col min="16141" max="16384" width="9.140625" style="2"/>
  </cols>
  <sheetData>
    <row r="1" spans="1:14" x14ac:dyDescent="0.2">
      <c r="A1" s="138" t="str">
        <f>'JAP-5 Summary (Base Revenue)'!A1:G1</f>
        <v>Puget Sound Energy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4" x14ac:dyDescent="0.2">
      <c r="A2" s="138" t="s">
        <v>114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4" x14ac:dyDescent="0.2">
      <c r="A3" s="138" t="s">
        <v>115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4" x14ac:dyDescent="0.2">
      <c r="A4" s="138" t="str">
        <f>'JAP-5 Summary (Base Revenue)'!A4:G4</f>
        <v>2019 Greneral Rate Case (GRC)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4" x14ac:dyDescent="0.2">
      <c r="A5" s="138" t="str">
        <f>'JAP-5 Summary (Base Revenue)'!A5:G5</f>
        <v>Test Year Ending December 31, 2018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7" spans="1:14" ht="15" customHeight="1" x14ac:dyDescent="0.2">
      <c r="A7" s="78"/>
      <c r="B7" s="79"/>
      <c r="C7" s="140" t="s">
        <v>116</v>
      </c>
      <c r="D7" s="142" t="s">
        <v>39</v>
      </c>
      <c r="E7" s="143"/>
      <c r="F7" s="144" t="s">
        <v>117</v>
      </c>
      <c r="G7" s="142" t="s">
        <v>118</v>
      </c>
      <c r="H7" s="146"/>
      <c r="I7" s="143"/>
      <c r="J7" s="144" t="s">
        <v>119</v>
      </c>
      <c r="K7" s="136" t="s">
        <v>120</v>
      </c>
    </row>
    <row r="8" spans="1:14" ht="25.9" customHeight="1" x14ac:dyDescent="0.2">
      <c r="A8" s="25" t="s">
        <v>5</v>
      </c>
      <c r="B8" s="28" t="s">
        <v>121</v>
      </c>
      <c r="C8" s="141"/>
      <c r="D8" s="26" t="s">
        <v>122</v>
      </c>
      <c r="E8" s="27" t="s">
        <v>123</v>
      </c>
      <c r="F8" s="145"/>
      <c r="G8" s="28" t="s">
        <v>124</v>
      </c>
      <c r="H8" s="28" t="s">
        <v>125</v>
      </c>
      <c r="I8" s="29" t="s">
        <v>126</v>
      </c>
      <c r="J8" s="145"/>
      <c r="K8" s="137"/>
      <c r="L8" s="6"/>
    </row>
    <row r="9" spans="1:14" x14ac:dyDescent="0.2">
      <c r="A9" s="7"/>
      <c r="B9" s="34" t="s">
        <v>12</v>
      </c>
      <c r="C9" s="30" t="s">
        <v>13</v>
      </c>
      <c r="D9" s="31" t="s">
        <v>38</v>
      </c>
      <c r="E9" s="32" t="s">
        <v>15</v>
      </c>
      <c r="F9" s="33" t="s">
        <v>16</v>
      </c>
      <c r="G9" s="34" t="s">
        <v>17</v>
      </c>
      <c r="H9" s="34" t="s">
        <v>127</v>
      </c>
      <c r="I9" s="30" t="s">
        <v>128</v>
      </c>
      <c r="J9" s="33" t="s">
        <v>129</v>
      </c>
      <c r="K9" s="33" t="s">
        <v>130</v>
      </c>
      <c r="L9" s="6"/>
    </row>
    <row r="10" spans="1:14" x14ac:dyDescent="0.2">
      <c r="B10" s="2" t="s">
        <v>131</v>
      </c>
      <c r="C10" s="35"/>
      <c r="E10" s="35"/>
      <c r="F10" s="36"/>
      <c r="I10" s="35"/>
      <c r="J10" s="36"/>
      <c r="K10" s="36"/>
      <c r="N10" s="37"/>
    </row>
    <row r="11" spans="1:14" x14ac:dyDescent="0.2">
      <c r="A11" s="80">
        <v>1</v>
      </c>
      <c r="B11" s="2" t="s">
        <v>132</v>
      </c>
      <c r="C11" s="38"/>
      <c r="D11" s="39"/>
      <c r="E11" s="38"/>
      <c r="F11" s="40"/>
      <c r="G11" s="39"/>
      <c r="H11" s="39"/>
      <c r="I11" s="38"/>
      <c r="J11" s="40"/>
      <c r="K11" s="40"/>
    </row>
    <row r="12" spans="1:14" x14ac:dyDescent="0.2">
      <c r="A12" s="80">
        <f t="shared" ref="A12:A51" si="0">A11+1</f>
        <v>2</v>
      </c>
      <c r="B12" s="81" t="s">
        <v>133</v>
      </c>
      <c r="C12" s="38">
        <f t="shared" ref="C12:C17" si="1">SUM(D12:K12)</f>
        <v>57279322.090746596</v>
      </c>
      <c r="D12" s="39">
        <v>23609036.019144002</v>
      </c>
      <c r="E12" s="38">
        <v>33670286.071602598</v>
      </c>
      <c r="F12" s="40"/>
      <c r="G12" s="39"/>
      <c r="H12" s="39"/>
      <c r="I12" s="38"/>
      <c r="J12" s="40"/>
      <c r="K12" s="40"/>
    </row>
    <row r="13" spans="1:14" x14ac:dyDescent="0.2">
      <c r="A13" s="80">
        <f t="shared" si="0"/>
        <v>3</v>
      </c>
      <c r="B13" s="81" t="s">
        <v>134</v>
      </c>
      <c r="C13" s="38">
        <f t="shared" si="1"/>
        <v>-20006963.143007286</v>
      </c>
      <c r="D13" s="39">
        <v>-8246346.0850430038</v>
      </c>
      <c r="E13" s="38">
        <v>-11760617.05796428</v>
      </c>
      <c r="F13" s="40"/>
      <c r="G13" s="39"/>
      <c r="H13" s="39"/>
      <c r="I13" s="38"/>
      <c r="J13" s="40"/>
      <c r="K13" s="40"/>
    </row>
    <row r="14" spans="1:14" x14ac:dyDescent="0.2">
      <c r="A14" s="80">
        <f t="shared" si="0"/>
        <v>4</v>
      </c>
      <c r="B14" s="81" t="s">
        <v>135</v>
      </c>
      <c r="C14" s="38">
        <f t="shared" si="1"/>
        <v>53275783.757194936</v>
      </c>
      <c r="D14" s="39">
        <v>34916144.306615323</v>
      </c>
      <c r="E14" s="38"/>
      <c r="F14" s="40"/>
      <c r="G14" s="39"/>
      <c r="H14" s="39"/>
      <c r="I14" s="38"/>
      <c r="J14" s="40">
        <v>1281809.6973783919</v>
      </c>
      <c r="K14" s="40">
        <v>17077829.753201224</v>
      </c>
    </row>
    <row r="15" spans="1:14" x14ac:dyDescent="0.2">
      <c r="A15" s="80">
        <f t="shared" si="0"/>
        <v>5</v>
      </c>
      <c r="B15" s="81" t="s">
        <v>136</v>
      </c>
      <c r="C15" s="38">
        <f t="shared" si="1"/>
        <v>-21975683.667764511</v>
      </c>
      <c r="D15" s="39">
        <v>-14056553.239608221</v>
      </c>
      <c r="E15" s="38"/>
      <c r="F15" s="40"/>
      <c r="G15" s="39"/>
      <c r="H15" s="39"/>
      <c r="I15" s="38"/>
      <c r="J15" s="40">
        <v>-552887.66453932552</v>
      </c>
      <c r="K15" s="40">
        <v>-7366242.7636169652</v>
      </c>
    </row>
    <row r="16" spans="1:14" x14ac:dyDescent="0.2">
      <c r="A16" s="80">
        <f t="shared" si="0"/>
        <v>6</v>
      </c>
      <c r="B16" s="81" t="s">
        <v>137</v>
      </c>
      <c r="C16" s="38">
        <f t="shared" si="1"/>
        <v>-10915788.048602007</v>
      </c>
      <c r="D16" s="39">
        <v>-10633256.282661658</v>
      </c>
      <c r="E16" s="39"/>
      <c r="F16" s="40"/>
      <c r="G16" s="39"/>
      <c r="H16" s="39"/>
      <c r="I16" s="38"/>
      <c r="J16" s="40">
        <v>-19725.439509562217</v>
      </c>
      <c r="K16" s="40">
        <v>-262806.3264307864</v>
      </c>
    </row>
    <row r="17" spans="1:14" x14ac:dyDescent="0.2">
      <c r="A17" s="80">
        <f t="shared" si="0"/>
        <v>7</v>
      </c>
      <c r="B17" s="2" t="s">
        <v>138</v>
      </c>
      <c r="C17" s="41">
        <f t="shared" si="1"/>
        <v>57656670.98856774</v>
      </c>
      <c r="D17" s="42">
        <f t="shared" ref="D17:K17" si="2">SUM(D12:D16)</f>
        <v>25589024.718446445</v>
      </c>
      <c r="E17" s="41">
        <f t="shared" si="2"/>
        <v>21909669.013638318</v>
      </c>
      <c r="F17" s="43">
        <f t="shared" si="2"/>
        <v>0</v>
      </c>
      <c r="G17" s="42">
        <f t="shared" si="2"/>
        <v>0</v>
      </c>
      <c r="H17" s="42">
        <f t="shared" si="2"/>
        <v>0</v>
      </c>
      <c r="I17" s="41">
        <f t="shared" si="2"/>
        <v>0</v>
      </c>
      <c r="J17" s="43">
        <f t="shared" si="2"/>
        <v>709196.59332950413</v>
      </c>
      <c r="K17" s="43">
        <f t="shared" si="2"/>
        <v>9448780.6631534733</v>
      </c>
      <c r="L17" s="102"/>
      <c r="M17" s="44"/>
    </row>
    <row r="18" spans="1:14" x14ac:dyDescent="0.2">
      <c r="A18" s="80">
        <f t="shared" si="0"/>
        <v>8</v>
      </c>
      <c r="B18" s="103"/>
      <c r="C18" s="59"/>
      <c r="D18" s="39"/>
      <c r="E18" s="38"/>
      <c r="F18" s="40"/>
      <c r="G18" s="39"/>
      <c r="H18" s="39"/>
      <c r="I18" s="38"/>
      <c r="J18" s="40"/>
      <c r="K18" s="40"/>
    </row>
    <row r="19" spans="1:14" x14ac:dyDescent="0.2">
      <c r="A19" s="80">
        <f t="shared" si="0"/>
        <v>9</v>
      </c>
      <c r="B19" s="2" t="s">
        <v>139</v>
      </c>
      <c r="C19" s="57">
        <v>7.6200000000000004E-2</v>
      </c>
      <c r="D19" s="39"/>
      <c r="E19" s="38"/>
      <c r="F19" s="40"/>
      <c r="G19" s="39"/>
      <c r="H19" s="39"/>
      <c r="I19" s="38"/>
      <c r="J19" s="40"/>
      <c r="K19" s="40"/>
    </row>
    <row r="20" spans="1:14" x14ac:dyDescent="0.2">
      <c r="A20" s="80">
        <f t="shared" si="0"/>
        <v>10</v>
      </c>
      <c r="B20" s="82" t="s">
        <v>140</v>
      </c>
      <c r="C20" s="38">
        <f>SUM(D20:K20)</f>
        <v>4393438.329328862</v>
      </c>
      <c r="D20" s="39">
        <f t="shared" ref="D20:K20" si="3">+D17*$C$19</f>
        <v>1949883.6835456192</v>
      </c>
      <c r="E20" s="38">
        <f t="shared" si="3"/>
        <v>1669516.7788392399</v>
      </c>
      <c r="F20" s="40">
        <f t="shared" si="3"/>
        <v>0</v>
      </c>
      <c r="G20" s="39">
        <f t="shared" si="3"/>
        <v>0</v>
      </c>
      <c r="H20" s="39">
        <f t="shared" si="3"/>
        <v>0</v>
      </c>
      <c r="I20" s="38">
        <f t="shared" si="3"/>
        <v>0</v>
      </c>
      <c r="J20" s="40">
        <f t="shared" si="3"/>
        <v>54040.78041170822</v>
      </c>
      <c r="K20" s="40">
        <f t="shared" si="3"/>
        <v>719997.08653229475</v>
      </c>
    </row>
    <row r="21" spans="1:14" x14ac:dyDescent="0.2">
      <c r="A21" s="80">
        <f t="shared" si="0"/>
        <v>11</v>
      </c>
      <c r="C21" s="38"/>
      <c r="D21" s="39"/>
      <c r="E21" s="38"/>
      <c r="F21" s="40"/>
      <c r="G21" s="39"/>
      <c r="H21" s="39"/>
      <c r="I21" s="38"/>
      <c r="J21" s="40"/>
      <c r="K21" s="40"/>
    </row>
    <row r="22" spans="1:14" x14ac:dyDescent="0.2">
      <c r="A22" s="80">
        <f t="shared" si="0"/>
        <v>12</v>
      </c>
      <c r="B22" s="2" t="s">
        <v>141</v>
      </c>
      <c r="C22" s="38"/>
      <c r="D22" s="39"/>
      <c r="E22" s="38"/>
      <c r="F22" s="40"/>
      <c r="G22" s="39"/>
      <c r="H22" s="39"/>
      <c r="I22" s="38"/>
      <c r="J22" s="40"/>
      <c r="K22" s="40"/>
    </row>
    <row r="23" spans="1:14" x14ac:dyDescent="0.2">
      <c r="A23" s="80">
        <f t="shared" si="0"/>
        <v>13</v>
      </c>
      <c r="B23" s="2" t="s">
        <v>142</v>
      </c>
      <c r="C23" s="38">
        <f t="shared" ref="C23:C29" si="4">SUM(D23:K23)</f>
        <v>145300.63335813151</v>
      </c>
      <c r="D23" s="39"/>
      <c r="E23" s="38"/>
      <c r="F23" s="40">
        <v>145300.63335813151</v>
      </c>
      <c r="G23" s="39"/>
      <c r="H23" s="39"/>
      <c r="I23" s="38"/>
      <c r="J23" s="40"/>
      <c r="K23" s="40"/>
    </row>
    <row r="24" spans="1:14" x14ac:dyDescent="0.2">
      <c r="A24" s="80">
        <f t="shared" si="0"/>
        <v>14</v>
      </c>
      <c r="B24" s="81" t="s">
        <v>143</v>
      </c>
      <c r="C24" s="38">
        <f t="shared" si="4"/>
        <v>2000850.553615283</v>
      </c>
      <c r="D24" s="39"/>
      <c r="E24" s="38"/>
      <c r="F24" s="40">
        <v>2000850.553615283</v>
      </c>
      <c r="G24" s="39"/>
      <c r="H24" s="39"/>
      <c r="I24" s="38"/>
      <c r="J24" s="40"/>
      <c r="K24" s="40"/>
    </row>
    <row r="25" spans="1:14" x14ac:dyDescent="0.2">
      <c r="A25" s="80">
        <f t="shared" si="0"/>
        <v>15</v>
      </c>
      <c r="B25" s="81" t="s">
        <v>144</v>
      </c>
      <c r="C25" s="38">
        <f t="shared" si="4"/>
        <v>0</v>
      </c>
      <c r="D25" s="39"/>
      <c r="E25" s="38"/>
      <c r="F25" s="40"/>
      <c r="G25" s="39">
        <v>0</v>
      </c>
      <c r="H25" s="39">
        <v>0</v>
      </c>
      <c r="I25" s="38">
        <v>0</v>
      </c>
      <c r="J25" s="40"/>
      <c r="K25" s="40"/>
    </row>
    <row r="26" spans="1:14" x14ac:dyDescent="0.2">
      <c r="A26" s="80">
        <f t="shared" si="0"/>
        <v>16</v>
      </c>
      <c r="B26" s="81" t="s">
        <v>145</v>
      </c>
      <c r="C26" s="38">
        <f t="shared" si="4"/>
        <v>3122053.5124747218</v>
      </c>
      <c r="D26" s="45"/>
      <c r="E26" s="38"/>
      <c r="F26" s="40">
        <v>249774.19883833104</v>
      </c>
      <c r="G26" s="46"/>
      <c r="H26" s="46"/>
      <c r="I26" s="35"/>
      <c r="J26" s="40">
        <v>199410.25155987995</v>
      </c>
      <c r="K26" s="40">
        <v>2672869.0620765109</v>
      </c>
      <c r="M26" s="47"/>
      <c r="N26" s="47"/>
    </row>
    <row r="27" spans="1:14" x14ac:dyDescent="0.2">
      <c r="A27" s="80">
        <f t="shared" si="0"/>
        <v>17</v>
      </c>
      <c r="B27" s="82" t="s">
        <v>146</v>
      </c>
      <c r="C27" s="38">
        <f t="shared" si="4"/>
        <v>5755976.6958571859</v>
      </c>
      <c r="D27" s="39">
        <v>2081104.1608164082</v>
      </c>
      <c r="E27" s="39">
        <v>2967989.560550957</v>
      </c>
      <c r="F27" s="40"/>
      <c r="G27" s="45"/>
      <c r="H27" s="45"/>
      <c r="I27" s="38"/>
      <c r="J27" s="40">
        <v>706882.97448982147</v>
      </c>
      <c r="K27" s="40"/>
    </row>
    <row r="28" spans="1:14" x14ac:dyDescent="0.2">
      <c r="A28" s="80">
        <f t="shared" si="0"/>
        <v>18</v>
      </c>
      <c r="B28" s="82" t="s">
        <v>147</v>
      </c>
      <c r="C28" s="38">
        <f t="shared" si="4"/>
        <v>520727.68866575323</v>
      </c>
      <c r="D28" s="39">
        <v>188271.88100233025</v>
      </c>
      <c r="E28" s="39">
        <v>268506.01131900947</v>
      </c>
      <c r="F28" s="40"/>
      <c r="G28" s="45"/>
      <c r="H28" s="45"/>
      <c r="I28" s="45"/>
      <c r="J28" s="39">
        <v>63949.796344413531</v>
      </c>
      <c r="K28" s="40"/>
    </row>
    <row r="29" spans="1:14" x14ac:dyDescent="0.2">
      <c r="A29" s="80">
        <f t="shared" si="0"/>
        <v>19</v>
      </c>
      <c r="B29" s="2" t="s">
        <v>148</v>
      </c>
      <c r="C29" s="48">
        <f t="shared" si="4"/>
        <v>1693199.6799707776</v>
      </c>
      <c r="D29" s="49"/>
      <c r="E29" s="50"/>
      <c r="F29" s="51"/>
      <c r="G29" s="104">
        <v>152096.3238680106</v>
      </c>
      <c r="H29" s="105">
        <v>202357.64751965614</v>
      </c>
      <c r="I29" s="105">
        <v>1338745.7085831109</v>
      </c>
      <c r="J29" s="52"/>
      <c r="K29" s="52"/>
    </row>
    <row r="30" spans="1:14" x14ac:dyDescent="0.2">
      <c r="A30" s="80">
        <f t="shared" si="0"/>
        <v>20</v>
      </c>
      <c r="B30" s="2" t="s">
        <v>149</v>
      </c>
      <c r="C30" s="38">
        <f t="shared" ref="C30:K30" si="5">SUM(C23:C29)</f>
        <v>13238108.763941854</v>
      </c>
      <c r="D30" s="39">
        <f t="shared" si="5"/>
        <v>2269376.0418187384</v>
      </c>
      <c r="E30" s="38">
        <f t="shared" si="5"/>
        <v>3236495.5718699666</v>
      </c>
      <c r="F30" s="40">
        <f t="shared" si="5"/>
        <v>2395925.3858117452</v>
      </c>
      <c r="G30" s="39">
        <f t="shared" si="5"/>
        <v>152096.3238680106</v>
      </c>
      <c r="H30" s="39">
        <f t="shared" si="5"/>
        <v>202357.64751965614</v>
      </c>
      <c r="I30" s="38">
        <f t="shared" si="5"/>
        <v>1338745.7085831109</v>
      </c>
      <c r="J30" s="40">
        <f t="shared" si="5"/>
        <v>970243.02239411499</v>
      </c>
      <c r="K30" s="40">
        <f t="shared" si="5"/>
        <v>2672869.0620765109</v>
      </c>
    </row>
    <row r="31" spans="1:14" x14ac:dyDescent="0.2">
      <c r="A31" s="80">
        <f t="shared" si="0"/>
        <v>21</v>
      </c>
      <c r="B31" s="2" t="s">
        <v>150</v>
      </c>
      <c r="C31" s="38"/>
      <c r="D31" s="53">
        <f t="shared" ref="D31:K31" si="6">+D30/$C$30</f>
        <v>0.17142751145844159</v>
      </c>
      <c r="E31" s="54">
        <f t="shared" si="6"/>
        <v>0.24448322865314254</v>
      </c>
      <c r="F31" s="55">
        <f t="shared" si="6"/>
        <v>0.18098698451079359</v>
      </c>
      <c r="G31" s="53">
        <f t="shared" si="6"/>
        <v>1.1489278912883137E-2</v>
      </c>
      <c r="H31" s="53">
        <f t="shared" si="6"/>
        <v>1.528599372675051E-2</v>
      </c>
      <c r="I31" s="54">
        <f t="shared" si="6"/>
        <v>0.10112816962416907</v>
      </c>
      <c r="J31" s="55">
        <f t="shared" si="6"/>
        <v>7.3291664216936822E-2</v>
      </c>
      <c r="K31" s="55">
        <f t="shared" si="6"/>
        <v>0.20190716889688268</v>
      </c>
      <c r="L31" s="106"/>
    </row>
    <row r="32" spans="1:14" x14ac:dyDescent="0.2">
      <c r="A32" s="80">
        <f t="shared" si="0"/>
        <v>22</v>
      </c>
      <c r="B32" s="81" t="s">
        <v>151</v>
      </c>
      <c r="C32" s="38">
        <v>918422.50787189126</v>
      </c>
      <c r="D32" s="39">
        <f t="shared" ref="D32:K32" si="7">$C$32*D31</f>
        <v>157442.88499189931</v>
      </c>
      <c r="E32" s="38">
        <f t="shared" si="7"/>
        <v>224538.8999922362</v>
      </c>
      <c r="F32" s="40">
        <f t="shared" si="7"/>
        <v>166222.52020657418</v>
      </c>
      <c r="G32" s="39">
        <f t="shared" si="7"/>
        <v>10552.012352809768</v>
      </c>
      <c r="H32" s="39">
        <f t="shared" si="7"/>
        <v>14039.0006938362</v>
      </c>
      <c r="I32" s="38">
        <f t="shared" si="7"/>
        <v>92878.387162723375</v>
      </c>
      <c r="J32" s="40">
        <f t="shared" si="7"/>
        <v>67312.714056223675</v>
      </c>
      <c r="K32" s="40">
        <f t="shared" si="7"/>
        <v>185436.08841558851</v>
      </c>
    </row>
    <row r="33" spans="1:12" x14ac:dyDescent="0.2">
      <c r="A33" s="80">
        <f t="shared" si="0"/>
        <v>23</v>
      </c>
      <c r="B33" s="2" t="s">
        <v>152</v>
      </c>
      <c r="C33" s="38">
        <f>SUM(D33:K33)</f>
        <v>14156531.271813745</v>
      </c>
      <c r="D33" s="39">
        <f t="shared" ref="D33:K33" si="8">SUM(D30,D32)</f>
        <v>2426818.9268106376</v>
      </c>
      <c r="E33" s="38">
        <f t="shared" si="8"/>
        <v>3461034.471862203</v>
      </c>
      <c r="F33" s="40">
        <f t="shared" si="8"/>
        <v>2562147.9060183195</v>
      </c>
      <c r="G33" s="39">
        <f t="shared" si="8"/>
        <v>162648.33622082038</v>
      </c>
      <c r="H33" s="39">
        <f t="shared" si="8"/>
        <v>216396.64821349233</v>
      </c>
      <c r="I33" s="38">
        <f t="shared" si="8"/>
        <v>1431624.0957458343</v>
      </c>
      <c r="J33" s="40">
        <f t="shared" si="8"/>
        <v>1037555.7364503386</v>
      </c>
      <c r="K33" s="40">
        <f t="shared" si="8"/>
        <v>2858305.1504920996</v>
      </c>
    </row>
    <row r="34" spans="1:12" x14ac:dyDescent="0.2">
      <c r="A34" s="80">
        <f t="shared" si="0"/>
        <v>24</v>
      </c>
      <c r="B34" s="103"/>
      <c r="C34" s="38"/>
      <c r="D34" s="39"/>
      <c r="E34" s="38"/>
      <c r="F34" s="40"/>
      <c r="G34" s="39"/>
      <c r="H34" s="39"/>
      <c r="I34" s="38"/>
      <c r="J34" s="40"/>
      <c r="K34" s="40"/>
    </row>
    <row r="35" spans="1:12" x14ac:dyDescent="0.2">
      <c r="A35" s="80">
        <f t="shared" si="0"/>
        <v>25</v>
      </c>
      <c r="B35" s="2" t="s">
        <v>153</v>
      </c>
      <c r="C35" s="38">
        <f>SUM(D35:K35)</f>
        <v>18549969.601142604</v>
      </c>
      <c r="D35" s="39">
        <f t="shared" ref="D35:K35" si="9">SUM(D20,D33)</f>
        <v>4376702.6103562564</v>
      </c>
      <c r="E35" s="38">
        <f t="shared" si="9"/>
        <v>5130551.2507014424</v>
      </c>
      <c r="F35" s="40">
        <f t="shared" si="9"/>
        <v>2562147.9060183195</v>
      </c>
      <c r="G35" s="39">
        <f t="shared" si="9"/>
        <v>162648.33622082038</v>
      </c>
      <c r="H35" s="39">
        <f t="shared" si="9"/>
        <v>216396.64821349233</v>
      </c>
      <c r="I35" s="38">
        <f t="shared" si="9"/>
        <v>1431624.0957458343</v>
      </c>
      <c r="J35" s="40">
        <f t="shared" si="9"/>
        <v>1091596.5168620469</v>
      </c>
      <c r="K35" s="40">
        <f t="shared" si="9"/>
        <v>3578302.2370243943</v>
      </c>
    </row>
    <row r="36" spans="1:12" x14ac:dyDescent="0.2">
      <c r="A36" s="80">
        <f t="shared" si="0"/>
        <v>26</v>
      </c>
      <c r="C36" s="38"/>
      <c r="D36" s="53">
        <f t="shared" ref="D36:K36" si="10">+D35/$C$35</f>
        <v>0.23594122817789787</v>
      </c>
      <c r="E36" s="54">
        <f t="shared" si="10"/>
        <v>0.27658003549425875</v>
      </c>
      <c r="F36" s="55">
        <f t="shared" si="10"/>
        <v>0.13812140726422006</v>
      </c>
      <c r="G36" s="53">
        <f t="shared" si="10"/>
        <v>8.7681187472567011E-3</v>
      </c>
      <c r="H36" s="53">
        <f t="shared" si="10"/>
        <v>1.1665606621811561E-2</v>
      </c>
      <c r="I36" s="54">
        <f t="shared" si="10"/>
        <v>7.717662759175907E-2</v>
      </c>
      <c r="J36" s="55">
        <f t="shared" si="10"/>
        <v>5.8846269850210908E-2</v>
      </c>
      <c r="K36" s="55">
        <f t="shared" si="10"/>
        <v>0.19290070625258518</v>
      </c>
      <c r="L36" s="106"/>
    </row>
    <row r="37" spans="1:12" x14ac:dyDescent="0.2">
      <c r="A37" s="80">
        <f t="shared" si="0"/>
        <v>27</v>
      </c>
      <c r="B37" s="2" t="s">
        <v>154</v>
      </c>
      <c r="C37" s="38">
        <v>2065540.7225598248</v>
      </c>
      <c r="D37" s="39">
        <f t="shared" ref="D37:K37" si="11">$C$37*D36</f>
        <v>487346.21493222768</v>
      </c>
      <c r="E37" s="38">
        <f t="shared" si="11"/>
        <v>571287.32636043325</v>
      </c>
      <c r="F37" s="40">
        <f t="shared" si="11"/>
        <v>285295.39136151696</v>
      </c>
      <c r="G37" s="39">
        <f t="shared" si="11"/>
        <v>18110.906332698953</v>
      </c>
      <c r="H37" s="39">
        <f t="shared" si="11"/>
        <v>24095.78553071533</v>
      </c>
      <c r="I37" s="38">
        <f t="shared" si="11"/>
        <v>159411.46712061253</v>
      </c>
      <c r="J37" s="40">
        <f t="shared" si="11"/>
        <v>121549.36674635507</v>
      </c>
      <c r="K37" s="40">
        <f t="shared" si="11"/>
        <v>398444.26417526533</v>
      </c>
    </row>
    <row r="38" spans="1:12" x14ac:dyDescent="0.2">
      <c r="A38" s="80">
        <f t="shared" si="0"/>
        <v>28</v>
      </c>
      <c r="C38" s="38"/>
      <c r="D38" s="53"/>
      <c r="E38" s="38"/>
      <c r="F38" s="40"/>
      <c r="G38" s="39"/>
      <c r="H38" s="39"/>
      <c r="I38" s="38"/>
      <c r="J38" s="40"/>
      <c r="K38" s="40"/>
    </row>
    <row r="39" spans="1:12" x14ac:dyDescent="0.2">
      <c r="A39" s="80">
        <f t="shared" si="0"/>
        <v>29</v>
      </c>
      <c r="B39" s="81" t="s">
        <v>155</v>
      </c>
      <c r="C39" s="38">
        <v>16457494.013373908</v>
      </c>
      <c r="D39" s="39">
        <f t="shared" ref="D39:K39" si="12">$C$39*D36</f>
        <v>3883001.3502458413</v>
      </c>
      <c r="E39" s="38">
        <f t="shared" si="12"/>
        <v>4551814.2783655059</v>
      </c>
      <c r="F39" s="40">
        <f t="shared" si="12"/>
        <v>2273132.2331696809</v>
      </c>
      <c r="G39" s="39">
        <f t="shared" si="12"/>
        <v>144301.2617915287</v>
      </c>
      <c r="H39" s="39">
        <f t="shared" si="12"/>
        <v>191986.65114083877</v>
      </c>
      <c r="I39" s="38">
        <f t="shared" si="12"/>
        <v>1270133.8865637623</v>
      </c>
      <c r="J39" s="40">
        <f t="shared" si="12"/>
        <v>968462.1337692315</v>
      </c>
      <c r="K39" s="40">
        <f t="shared" si="12"/>
        <v>3174662.2183275195</v>
      </c>
    </row>
    <row r="40" spans="1:12" x14ac:dyDescent="0.2">
      <c r="A40" s="80">
        <f t="shared" si="0"/>
        <v>30</v>
      </c>
      <c r="C40" s="38"/>
      <c r="D40" s="39"/>
      <c r="E40" s="38"/>
      <c r="F40" s="40"/>
      <c r="G40" s="39"/>
      <c r="H40" s="39"/>
      <c r="I40" s="38"/>
      <c r="J40" s="40"/>
      <c r="K40" s="40"/>
    </row>
    <row r="41" spans="1:12" x14ac:dyDescent="0.2">
      <c r="A41" s="80">
        <f t="shared" si="0"/>
        <v>31</v>
      </c>
      <c r="C41" s="57">
        <v>3.3662468041046889E-3</v>
      </c>
      <c r="D41" s="56">
        <f t="shared" ref="D41:K41" si="13">$C$41</f>
        <v>3.3662468041046889E-3</v>
      </c>
      <c r="E41" s="57">
        <f t="shared" si="13"/>
        <v>3.3662468041046889E-3</v>
      </c>
      <c r="F41" s="58">
        <f t="shared" si="13"/>
        <v>3.3662468041046889E-3</v>
      </c>
      <c r="G41" s="56">
        <f t="shared" si="13"/>
        <v>3.3662468041046889E-3</v>
      </c>
      <c r="H41" s="56">
        <f t="shared" si="13"/>
        <v>3.3662468041046889E-3</v>
      </c>
      <c r="I41" s="57">
        <f t="shared" si="13"/>
        <v>3.3662468041046889E-3</v>
      </c>
      <c r="J41" s="58">
        <f t="shared" si="13"/>
        <v>3.3662468041046889E-3</v>
      </c>
      <c r="K41" s="58">
        <f t="shared" si="13"/>
        <v>3.3662468041046889E-3</v>
      </c>
      <c r="L41" s="44"/>
    </row>
    <row r="42" spans="1:12" x14ac:dyDescent="0.2">
      <c r="A42" s="80">
        <f t="shared" si="0"/>
        <v>32</v>
      </c>
      <c r="B42" s="2" t="s">
        <v>156</v>
      </c>
      <c r="C42" s="59">
        <f>SUM(D42:K42)</f>
        <v>55399.986626091973</v>
      </c>
      <c r="D42" s="45">
        <f t="shared" ref="D42:K42" si="14">D39*D41</f>
        <v>13071.140885599256</v>
      </c>
      <c r="E42" s="38">
        <f t="shared" si="14"/>
        <v>15322.530267425975</v>
      </c>
      <c r="F42" s="40">
        <f t="shared" si="14"/>
        <v>7651.9241152147933</v>
      </c>
      <c r="G42" s="45">
        <f t="shared" si="14"/>
        <v>485.75366133400752</v>
      </c>
      <c r="H42" s="45">
        <f t="shared" si="14"/>
        <v>646.27445083361033</v>
      </c>
      <c r="I42" s="38">
        <f t="shared" si="14"/>
        <v>4275.5841364303324</v>
      </c>
      <c r="J42" s="40">
        <f t="shared" si="14"/>
        <v>3260.0825626970832</v>
      </c>
      <c r="K42" s="40">
        <f t="shared" si="14"/>
        <v>10686.696546556914</v>
      </c>
      <c r="L42" s="44"/>
    </row>
    <row r="43" spans="1:12" x14ac:dyDescent="0.2">
      <c r="A43" s="80">
        <f t="shared" si="0"/>
        <v>33</v>
      </c>
      <c r="B43" s="2" t="s">
        <v>157</v>
      </c>
      <c r="C43" s="59">
        <f>SUM(D43:K43)</f>
        <v>16512894.000000002</v>
      </c>
      <c r="D43" s="63">
        <f t="shared" ref="D43:K43" si="15">D42+D39</f>
        <v>3896072.4911314407</v>
      </c>
      <c r="E43" s="59">
        <f t="shared" si="15"/>
        <v>4567136.8086329317</v>
      </c>
      <c r="F43" s="64">
        <f t="shared" si="15"/>
        <v>2280784.1572848959</v>
      </c>
      <c r="G43" s="63">
        <f t="shared" si="15"/>
        <v>144787.01545286272</v>
      </c>
      <c r="H43" s="63">
        <f t="shared" si="15"/>
        <v>192632.92559167239</v>
      </c>
      <c r="I43" s="59">
        <f t="shared" si="15"/>
        <v>1274409.4707001927</v>
      </c>
      <c r="J43" s="64">
        <f t="shared" si="15"/>
        <v>971722.21633192862</v>
      </c>
      <c r="K43" s="64">
        <f t="shared" si="15"/>
        <v>3185348.9148740764</v>
      </c>
      <c r="L43" s="44"/>
    </row>
    <row r="44" spans="1:12" x14ac:dyDescent="0.2">
      <c r="A44" s="80">
        <f t="shared" si="0"/>
        <v>34</v>
      </c>
      <c r="C44" s="83"/>
      <c r="D44" s="44"/>
      <c r="E44" s="83"/>
      <c r="F44" s="84"/>
      <c r="G44" s="44"/>
      <c r="H44" s="44"/>
      <c r="I44" s="83"/>
      <c r="J44" s="84"/>
      <c r="K44" s="84"/>
      <c r="L44" s="44"/>
    </row>
    <row r="45" spans="1:12" x14ac:dyDescent="0.2">
      <c r="A45" s="80">
        <f t="shared" si="0"/>
        <v>35</v>
      </c>
      <c r="B45" s="2" t="s">
        <v>158</v>
      </c>
      <c r="C45" s="41">
        <f>SUM(D45:K45)</f>
        <v>18578434.722559825</v>
      </c>
      <c r="D45" s="42">
        <f t="shared" ref="D45:K45" si="16">+D43+D37</f>
        <v>4383418.7060636682</v>
      </c>
      <c r="E45" s="41">
        <f t="shared" si="16"/>
        <v>5138424.134993365</v>
      </c>
      <c r="F45" s="43">
        <f t="shared" si="16"/>
        <v>2566079.5486464128</v>
      </c>
      <c r="G45" s="42">
        <f t="shared" si="16"/>
        <v>162897.92178556166</v>
      </c>
      <c r="H45" s="42">
        <f t="shared" si="16"/>
        <v>216728.71112238773</v>
      </c>
      <c r="I45" s="41">
        <f t="shared" si="16"/>
        <v>1433820.9378208052</v>
      </c>
      <c r="J45" s="43">
        <f t="shared" si="16"/>
        <v>1093271.5830782836</v>
      </c>
      <c r="K45" s="43">
        <f t="shared" si="16"/>
        <v>3583793.1790493419</v>
      </c>
      <c r="L45" s="44"/>
    </row>
    <row r="46" spans="1:12" x14ac:dyDescent="0.2">
      <c r="A46" s="80">
        <f t="shared" si="0"/>
        <v>36</v>
      </c>
      <c r="B46" s="103"/>
      <c r="C46" s="59"/>
      <c r="D46" s="60"/>
      <c r="E46" s="61"/>
      <c r="F46" s="62"/>
      <c r="G46" s="60"/>
      <c r="H46" s="60"/>
      <c r="I46" s="61"/>
      <c r="J46" s="62"/>
      <c r="K46" s="62"/>
      <c r="L46" s="44"/>
    </row>
    <row r="47" spans="1:12" x14ac:dyDescent="0.2">
      <c r="A47" s="80">
        <f t="shared" si="0"/>
        <v>37</v>
      </c>
      <c r="C47" s="59"/>
      <c r="D47" s="60"/>
      <c r="E47" s="61"/>
      <c r="F47" s="62"/>
      <c r="G47" s="60"/>
      <c r="H47" s="60"/>
      <c r="I47" s="61"/>
      <c r="J47" s="62"/>
      <c r="K47" s="62"/>
      <c r="L47" s="44"/>
    </row>
    <row r="48" spans="1:12" x14ac:dyDescent="0.2">
      <c r="A48" s="80">
        <f t="shared" si="0"/>
        <v>38</v>
      </c>
      <c r="C48" s="57">
        <v>-2.6694784210837819E-2</v>
      </c>
      <c r="D48" s="56">
        <f t="shared" ref="D48:K48" si="17">$C$48</f>
        <v>-2.6694784210837819E-2</v>
      </c>
      <c r="E48" s="57">
        <f t="shared" si="17"/>
        <v>-2.6694784210837819E-2</v>
      </c>
      <c r="F48" s="58">
        <f t="shared" si="17"/>
        <v>-2.6694784210837819E-2</v>
      </c>
      <c r="G48" s="56">
        <f t="shared" si="17"/>
        <v>-2.6694784210837819E-2</v>
      </c>
      <c r="H48" s="56">
        <f t="shared" si="17"/>
        <v>-2.6694784210837819E-2</v>
      </c>
      <c r="I48" s="57">
        <f t="shared" si="17"/>
        <v>-2.6694784210837819E-2</v>
      </c>
      <c r="J48" s="58">
        <f t="shared" si="17"/>
        <v>-2.6694784210837819E-2</v>
      </c>
      <c r="K48" s="58">
        <f t="shared" si="17"/>
        <v>-2.6694784210837819E-2</v>
      </c>
      <c r="L48" s="44"/>
    </row>
    <row r="49" spans="1:12" x14ac:dyDescent="0.2">
      <c r="A49" s="80">
        <f t="shared" si="0"/>
        <v>39</v>
      </c>
      <c r="B49" s="2" t="s">
        <v>159</v>
      </c>
      <c r="C49" s="38">
        <f>SUM(D49:K49)</f>
        <v>-495947.30589387112</v>
      </c>
      <c r="D49" s="45">
        <f t="shared" ref="D49:K49" si="18">D45*D48</f>
        <v>-117014.41646411955</v>
      </c>
      <c r="E49" s="38">
        <f t="shared" si="18"/>
        <v>-137169.12346740885</v>
      </c>
      <c r="F49" s="40">
        <f t="shared" si="18"/>
        <v>-68500.939818960091</v>
      </c>
      <c r="G49" s="45">
        <f t="shared" si="18"/>
        <v>-4348.5248704595051</v>
      </c>
      <c r="H49" s="45">
        <f t="shared" si="18"/>
        <v>-5785.5261757051467</v>
      </c>
      <c r="I49" s="38">
        <f t="shared" si="18"/>
        <v>-38275.540532107509</v>
      </c>
      <c r="J49" s="40">
        <f t="shared" si="18"/>
        <v>-29184.648994115832</v>
      </c>
      <c r="K49" s="40">
        <f t="shared" si="18"/>
        <v>-95668.585570994648</v>
      </c>
      <c r="L49" s="44"/>
    </row>
    <row r="50" spans="1:12" x14ac:dyDescent="0.2">
      <c r="A50" s="80">
        <f t="shared" si="0"/>
        <v>40</v>
      </c>
      <c r="C50" s="38"/>
      <c r="D50" s="63"/>
      <c r="E50" s="59"/>
      <c r="F50" s="64"/>
      <c r="G50" s="65"/>
      <c r="H50" s="63"/>
      <c r="I50" s="59"/>
      <c r="J50" s="64"/>
      <c r="K50" s="64"/>
      <c r="L50" s="44"/>
    </row>
    <row r="51" spans="1:12" ht="12" thickBot="1" x14ac:dyDescent="0.25">
      <c r="A51" s="80">
        <f t="shared" si="0"/>
        <v>41</v>
      </c>
      <c r="B51" s="85" t="s">
        <v>160</v>
      </c>
      <c r="C51" s="66">
        <f>SUM(D51:K51)</f>
        <v>18082487.416665953</v>
      </c>
      <c r="D51" s="67">
        <f t="shared" ref="D51:K51" si="19">D49+D45</f>
        <v>4266404.289599549</v>
      </c>
      <c r="E51" s="66">
        <f t="shared" si="19"/>
        <v>5001255.011525956</v>
      </c>
      <c r="F51" s="68">
        <f t="shared" si="19"/>
        <v>2497578.6088274526</v>
      </c>
      <c r="G51" s="67">
        <f t="shared" si="19"/>
        <v>158549.39691510214</v>
      </c>
      <c r="H51" s="67">
        <f t="shared" si="19"/>
        <v>210943.1849466826</v>
      </c>
      <c r="I51" s="66">
        <f t="shared" si="19"/>
        <v>1395545.3972886978</v>
      </c>
      <c r="J51" s="68">
        <f t="shared" si="19"/>
        <v>1064086.9340841677</v>
      </c>
      <c r="K51" s="68">
        <f t="shared" si="19"/>
        <v>3488124.5934783472</v>
      </c>
    </row>
    <row r="52" spans="1:12" ht="12" thickTop="1" x14ac:dyDescent="0.2"/>
    <row r="53" spans="1:12" x14ac:dyDescent="0.2">
      <c r="B53" s="2" t="s">
        <v>161</v>
      </c>
    </row>
    <row r="54" spans="1:12" x14ac:dyDescent="0.2">
      <c r="J54" s="44"/>
    </row>
    <row r="55" spans="1:12" x14ac:dyDescent="0.2">
      <c r="C55" s="39"/>
    </row>
    <row r="56" spans="1:12" x14ac:dyDescent="0.2">
      <c r="C56" s="86"/>
    </row>
    <row r="57" spans="1:12" x14ac:dyDescent="0.2">
      <c r="C57" s="44"/>
      <c r="E57" s="87"/>
    </row>
    <row r="58" spans="1:12" x14ac:dyDescent="0.2">
      <c r="C58" s="44"/>
      <c r="E58" s="44"/>
    </row>
    <row r="59" spans="1:12" x14ac:dyDescent="0.2">
      <c r="F59" s="44"/>
      <c r="H59" s="44"/>
    </row>
    <row r="60" spans="1:12" x14ac:dyDescent="0.2">
      <c r="F60" s="44"/>
    </row>
    <row r="61" spans="1:12" x14ac:dyDescent="0.2">
      <c r="C61" s="44"/>
      <c r="E61" s="44"/>
      <c r="F61" s="44"/>
    </row>
    <row r="63" spans="1:12" x14ac:dyDescent="0.2">
      <c r="F63" s="44"/>
    </row>
    <row r="65" spans="3:6" x14ac:dyDescent="0.2">
      <c r="F65" s="88"/>
    </row>
    <row r="66" spans="3:6" x14ac:dyDescent="0.2">
      <c r="C66" s="44"/>
      <c r="F66" s="44"/>
    </row>
    <row r="67" spans="3:6" x14ac:dyDescent="0.2">
      <c r="C67" s="44"/>
      <c r="E67" s="44"/>
      <c r="F67" s="44"/>
    </row>
    <row r="68" spans="3:6" x14ac:dyDescent="0.2">
      <c r="F68" s="44"/>
    </row>
  </sheetData>
  <mergeCells count="11">
    <mergeCell ref="K7:K8"/>
    <mergeCell ref="A1:K1"/>
    <mergeCell ref="A2:K2"/>
    <mergeCell ref="A3:K3"/>
    <mergeCell ref="A4:K4"/>
    <mergeCell ref="A5:K5"/>
    <mergeCell ref="C7:C8"/>
    <mergeCell ref="D7:E7"/>
    <mergeCell ref="F7:F8"/>
    <mergeCell ref="G7:I7"/>
    <mergeCell ref="J7:J8"/>
  </mergeCells>
  <printOptions horizontalCentered="1"/>
  <pageMargins left="0.75" right="0.75" top="1" bottom="1" header="0.5" footer="0.5"/>
  <pageSetup scale="81" orientation="landscape" r:id="rId1"/>
  <headerFooter alignWithMargins="0">
    <oddFooter>&amp;R&amp;F
&amp;A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4"/>
  <sheetViews>
    <sheetView zoomScaleNormal="100" workbookViewId="0">
      <pane ySplit="6" topLeftCell="A7" activePane="bottomLeft" state="frozen"/>
      <selection sqref="A1:H1"/>
      <selection pane="bottomLeft" sqref="A1:J1"/>
    </sheetView>
  </sheetViews>
  <sheetFormatPr defaultColWidth="9.140625" defaultRowHeight="11.25" x14ac:dyDescent="0.2"/>
  <cols>
    <col min="1" max="1" width="7.5703125" style="14" bestFit="1" customWidth="1"/>
    <col min="2" max="2" width="20" style="73" bestFit="1" customWidth="1"/>
    <col min="3" max="3" width="18.140625" style="73" bestFit="1" customWidth="1"/>
    <col min="4" max="4" width="11.140625" style="73" bestFit="1" customWidth="1"/>
    <col min="5" max="5" width="6.42578125" style="73" bestFit="1" customWidth="1"/>
    <col min="6" max="6" width="6.140625" style="3" bestFit="1" customWidth="1"/>
    <col min="7" max="7" width="9.5703125" style="3" bestFit="1" customWidth="1"/>
    <col min="8" max="9" width="8.5703125" style="3" bestFit="1" customWidth="1"/>
    <col min="10" max="10" width="11.5703125" style="3" bestFit="1" customWidth="1"/>
    <col min="11" max="16384" width="9.140625" style="3"/>
  </cols>
  <sheetData>
    <row r="1" spans="1:10" x14ac:dyDescent="0.2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x14ac:dyDescent="0.2">
      <c r="A2" s="133" t="s">
        <v>162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x14ac:dyDescent="0.2">
      <c r="A3" s="133" t="s">
        <v>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x14ac:dyDescent="0.2">
      <c r="A4" s="133" t="s">
        <v>4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x14ac:dyDescent="0.2">
      <c r="A5" s="1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22.5" x14ac:dyDescent="0.2">
      <c r="A6" s="4" t="s">
        <v>5</v>
      </c>
      <c r="B6" s="4" t="s">
        <v>6</v>
      </c>
      <c r="C6" s="7" t="s">
        <v>163</v>
      </c>
      <c r="D6" s="4" t="s">
        <v>164</v>
      </c>
      <c r="E6" s="4" t="s">
        <v>39</v>
      </c>
      <c r="F6" s="4" t="s">
        <v>63</v>
      </c>
      <c r="G6" s="4" t="s">
        <v>78</v>
      </c>
      <c r="H6" s="4" t="s">
        <v>165</v>
      </c>
      <c r="I6" s="4" t="s">
        <v>166</v>
      </c>
      <c r="J6" s="4" t="s">
        <v>116</v>
      </c>
    </row>
    <row r="7" spans="1:10" x14ac:dyDescent="0.2">
      <c r="B7" s="69" t="s">
        <v>12</v>
      </c>
      <c r="C7" s="70" t="s">
        <v>13</v>
      </c>
      <c r="D7" s="71" t="s">
        <v>38</v>
      </c>
      <c r="E7" s="8" t="s">
        <v>15</v>
      </c>
      <c r="F7" s="14" t="s">
        <v>16</v>
      </c>
      <c r="G7" s="14" t="s">
        <v>17</v>
      </c>
      <c r="H7" s="14" t="s">
        <v>127</v>
      </c>
      <c r="I7" s="14" t="s">
        <v>128</v>
      </c>
      <c r="J7" s="14" t="s">
        <v>129</v>
      </c>
    </row>
    <row r="8" spans="1:10" ht="22.5" x14ac:dyDescent="0.2">
      <c r="A8" s="14" t="s">
        <v>18</v>
      </c>
      <c r="B8" s="69"/>
      <c r="C8" s="69"/>
      <c r="D8" s="72"/>
      <c r="E8" s="8"/>
      <c r="F8" s="8"/>
      <c r="G8" s="8"/>
      <c r="H8" s="8"/>
      <c r="I8" s="8"/>
      <c r="J8" s="8" t="s">
        <v>167</v>
      </c>
    </row>
    <row r="9" spans="1:10" x14ac:dyDescent="0.2">
      <c r="A9" s="14">
        <v>1</v>
      </c>
      <c r="B9" s="96" t="s">
        <v>179</v>
      </c>
      <c r="E9" s="69"/>
    </row>
    <row r="10" spans="1:10" x14ac:dyDescent="0.2">
      <c r="A10" s="14">
        <f>A9+1</f>
        <v>2</v>
      </c>
      <c r="B10" s="96" t="s">
        <v>180</v>
      </c>
      <c r="C10" s="97" t="s">
        <v>181</v>
      </c>
      <c r="D10" s="98" t="s">
        <v>182</v>
      </c>
      <c r="E10" s="99">
        <v>0</v>
      </c>
      <c r="F10" s="100">
        <v>0</v>
      </c>
      <c r="G10" s="100">
        <v>0.18</v>
      </c>
      <c r="H10" s="100">
        <v>0.15</v>
      </c>
      <c r="I10" s="100">
        <v>0.42</v>
      </c>
      <c r="J10" s="100">
        <f>SUM(E10:I10)</f>
        <v>0.75</v>
      </c>
    </row>
    <row r="11" spans="1:10" x14ac:dyDescent="0.2">
      <c r="A11" s="14">
        <f t="shared" ref="A11:A74" si="0">A10+1</f>
        <v>3</v>
      </c>
      <c r="B11" s="96"/>
      <c r="C11" s="97"/>
      <c r="D11" s="98"/>
      <c r="E11" s="99"/>
      <c r="F11" s="100"/>
      <c r="G11" s="100"/>
      <c r="H11" s="100"/>
      <c r="I11" s="100"/>
      <c r="J11" s="100"/>
    </row>
    <row r="12" spans="1:10" x14ac:dyDescent="0.2">
      <c r="A12" s="14">
        <f t="shared" si="0"/>
        <v>4</v>
      </c>
      <c r="B12" s="96" t="s">
        <v>22</v>
      </c>
      <c r="C12" s="97" t="s">
        <v>183</v>
      </c>
      <c r="D12" s="98" t="s">
        <v>184</v>
      </c>
      <c r="E12" s="99">
        <v>0</v>
      </c>
      <c r="F12" s="100">
        <v>1.69</v>
      </c>
      <c r="G12" s="100">
        <v>0.82</v>
      </c>
      <c r="H12" s="100">
        <v>0.67</v>
      </c>
      <c r="I12" s="100">
        <v>1.89</v>
      </c>
      <c r="J12" s="100">
        <f t="shared" ref="J12:J75" si="1">SUM(E12:I12)</f>
        <v>5.0699999999999994</v>
      </c>
    </row>
    <row r="13" spans="1:10" x14ac:dyDescent="0.2">
      <c r="A13" s="14">
        <f t="shared" si="0"/>
        <v>5</v>
      </c>
      <c r="B13" s="96" t="s">
        <v>22</v>
      </c>
      <c r="C13" s="97" t="s">
        <v>183</v>
      </c>
      <c r="D13" s="98" t="s">
        <v>185</v>
      </c>
      <c r="E13" s="99">
        <v>0</v>
      </c>
      <c r="F13" s="100">
        <v>1.69</v>
      </c>
      <c r="G13" s="100">
        <v>1.43</v>
      </c>
      <c r="H13" s="100">
        <v>1.18</v>
      </c>
      <c r="I13" s="100">
        <v>3.3</v>
      </c>
      <c r="J13" s="100">
        <f t="shared" si="1"/>
        <v>7.6</v>
      </c>
    </row>
    <row r="14" spans="1:10" x14ac:dyDescent="0.2">
      <c r="A14" s="14">
        <f t="shared" si="0"/>
        <v>6</v>
      </c>
      <c r="B14" s="96" t="s">
        <v>22</v>
      </c>
      <c r="C14" s="97" t="s">
        <v>183</v>
      </c>
      <c r="D14" s="98" t="s">
        <v>186</v>
      </c>
      <c r="E14" s="99">
        <v>0</v>
      </c>
      <c r="F14" s="100">
        <v>1.69</v>
      </c>
      <c r="G14" s="100">
        <v>3.27</v>
      </c>
      <c r="H14" s="100">
        <v>2.69</v>
      </c>
      <c r="I14" s="100">
        <v>7.55</v>
      </c>
      <c r="J14" s="100">
        <f t="shared" si="1"/>
        <v>15.2</v>
      </c>
    </row>
    <row r="15" spans="1:10" x14ac:dyDescent="0.2">
      <c r="A15" s="14">
        <f t="shared" si="0"/>
        <v>7</v>
      </c>
      <c r="B15" s="96"/>
      <c r="C15" s="97"/>
      <c r="D15" s="98"/>
      <c r="E15" s="99"/>
      <c r="F15" s="100"/>
      <c r="G15" s="100"/>
      <c r="H15" s="100"/>
      <c r="I15" s="100"/>
      <c r="J15" s="100"/>
    </row>
    <row r="16" spans="1:10" x14ac:dyDescent="0.2">
      <c r="A16" s="14">
        <f t="shared" si="0"/>
        <v>8</v>
      </c>
      <c r="B16" s="96" t="s">
        <v>23</v>
      </c>
      <c r="C16" s="97" t="s">
        <v>183</v>
      </c>
      <c r="D16" s="98" t="s">
        <v>184</v>
      </c>
      <c r="E16" s="99">
        <v>0</v>
      </c>
      <c r="F16" s="100">
        <v>0</v>
      </c>
      <c r="G16" s="100">
        <v>0.82</v>
      </c>
      <c r="H16" s="100">
        <v>0.67</v>
      </c>
      <c r="I16" s="100">
        <v>1.89</v>
      </c>
      <c r="J16" s="100">
        <f t="shared" si="1"/>
        <v>3.38</v>
      </c>
    </row>
    <row r="17" spans="1:10" x14ac:dyDescent="0.2">
      <c r="A17" s="14">
        <f t="shared" si="0"/>
        <v>9</v>
      </c>
      <c r="B17" s="96" t="s">
        <v>23</v>
      </c>
      <c r="C17" s="97" t="s">
        <v>183</v>
      </c>
      <c r="D17" s="98" t="s">
        <v>185</v>
      </c>
      <c r="E17" s="99">
        <v>0</v>
      </c>
      <c r="F17" s="100">
        <v>0</v>
      </c>
      <c r="G17" s="100">
        <v>1.43</v>
      </c>
      <c r="H17" s="100">
        <v>1.18</v>
      </c>
      <c r="I17" s="100">
        <v>3.3</v>
      </c>
      <c r="J17" s="100">
        <f t="shared" si="1"/>
        <v>5.91</v>
      </c>
    </row>
    <row r="18" spans="1:10" x14ac:dyDescent="0.2">
      <c r="A18" s="14">
        <f t="shared" si="0"/>
        <v>10</v>
      </c>
      <c r="B18" s="96" t="s">
        <v>23</v>
      </c>
      <c r="C18" s="97" t="s">
        <v>183</v>
      </c>
      <c r="D18" s="98" t="s">
        <v>186</v>
      </c>
      <c r="E18" s="99">
        <v>0</v>
      </c>
      <c r="F18" s="100">
        <v>0</v>
      </c>
      <c r="G18" s="100">
        <v>3.27</v>
      </c>
      <c r="H18" s="100">
        <v>2.69</v>
      </c>
      <c r="I18" s="100">
        <v>7.55</v>
      </c>
      <c r="J18" s="100">
        <f t="shared" si="1"/>
        <v>13.51</v>
      </c>
    </row>
    <row r="19" spans="1:10" x14ac:dyDescent="0.2">
      <c r="A19" s="14">
        <f t="shared" si="0"/>
        <v>11</v>
      </c>
      <c r="B19" s="96" t="s">
        <v>23</v>
      </c>
      <c r="C19" s="97" t="s">
        <v>183</v>
      </c>
      <c r="D19" s="98" t="s">
        <v>187</v>
      </c>
      <c r="E19" s="99">
        <v>0</v>
      </c>
      <c r="F19" s="100">
        <v>0</v>
      </c>
      <c r="G19" s="100">
        <v>5.72</v>
      </c>
      <c r="H19" s="100">
        <v>4.72</v>
      </c>
      <c r="I19" s="100">
        <v>13.22</v>
      </c>
      <c r="J19" s="100">
        <f t="shared" si="1"/>
        <v>23.66</v>
      </c>
    </row>
    <row r="20" spans="1:10" x14ac:dyDescent="0.2">
      <c r="A20" s="14">
        <f t="shared" si="0"/>
        <v>12</v>
      </c>
      <c r="B20" s="96"/>
      <c r="C20" s="97"/>
      <c r="D20" s="98"/>
      <c r="E20" s="99"/>
      <c r="F20" s="100"/>
      <c r="G20" s="100"/>
      <c r="H20" s="100"/>
      <c r="I20" s="100"/>
      <c r="J20" s="100"/>
    </row>
    <row r="21" spans="1:10" x14ac:dyDescent="0.2">
      <c r="A21" s="14">
        <f t="shared" si="0"/>
        <v>13</v>
      </c>
      <c r="B21" s="96" t="s">
        <v>188</v>
      </c>
      <c r="C21" s="97"/>
      <c r="D21" s="98"/>
      <c r="E21" s="99"/>
      <c r="F21" s="100"/>
      <c r="G21" s="100"/>
      <c r="H21" s="100"/>
      <c r="I21" s="100"/>
      <c r="J21" s="100"/>
    </row>
    <row r="22" spans="1:10" ht="22.5" x14ac:dyDescent="0.2">
      <c r="A22" s="14">
        <f t="shared" si="0"/>
        <v>14</v>
      </c>
      <c r="B22" s="96" t="s">
        <v>189</v>
      </c>
      <c r="C22" s="97" t="s">
        <v>190</v>
      </c>
      <c r="D22" s="98" t="s">
        <v>191</v>
      </c>
      <c r="E22" s="99">
        <v>0</v>
      </c>
      <c r="F22" s="100">
        <v>0</v>
      </c>
      <c r="G22" s="100">
        <v>0.37</v>
      </c>
      <c r="H22" s="100">
        <v>0.3</v>
      </c>
      <c r="I22" s="100">
        <v>0.85</v>
      </c>
      <c r="J22" s="100">
        <f t="shared" si="1"/>
        <v>1.52</v>
      </c>
    </row>
    <row r="23" spans="1:10" ht="22.5" x14ac:dyDescent="0.2">
      <c r="A23" s="14">
        <f t="shared" si="0"/>
        <v>15</v>
      </c>
      <c r="B23" s="96" t="s">
        <v>189</v>
      </c>
      <c r="C23" s="97" t="s">
        <v>190</v>
      </c>
      <c r="D23" s="98" t="s">
        <v>192</v>
      </c>
      <c r="E23" s="99">
        <v>0</v>
      </c>
      <c r="F23" s="100">
        <v>0</v>
      </c>
      <c r="G23" s="100">
        <v>0.61</v>
      </c>
      <c r="H23" s="100">
        <v>0.51</v>
      </c>
      <c r="I23" s="100">
        <v>1.42</v>
      </c>
      <c r="J23" s="100">
        <f t="shared" si="1"/>
        <v>2.54</v>
      </c>
    </row>
    <row r="24" spans="1:10" ht="22.5" x14ac:dyDescent="0.2">
      <c r="A24" s="14">
        <f t="shared" si="0"/>
        <v>16</v>
      </c>
      <c r="B24" s="96" t="s">
        <v>189</v>
      </c>
      <c r="C24" s="97" t="s">
        <v>190</v>
      </c>
      <c r="D24" s="98" t="s">
        <v>193</v>
      </c>
      <c r="E24" s="99">
        <v>0</v>
      </c>
      <c r="F24" s="100">
        <v>0</v>
      </c>
      <c r="G24" s="100">
        <v>0.86</v>
      </c>
      <c r="H24" s="100">
        <v>0.71</v>
      </c>
      <c r="I24" s="100">
        <v>1.98</v>
      </c>
      <c r="J24" s="100">
        <f t="shared" si="1"/>
        <v>3.55</v>
      </c>
    </row>
    <row r="25" spans="1:10" ht="22.5" x14ac:dyDescent="0.2">
      <c r="A25" s="14">
        <f t="shared" si="0"/>
        <v>17</v>
      </c>
      <c r="B25" s="96" t="s">
        <v>189</v>
      </c>
      <c r="C25" s="97" t="s">
        <v>190</v>
      </c>
      <c r="D25" s="98" t="s">
        <v>194</v>
      </c>
      <c r="E25" s="99">
        <v>0</v>
      </c>
      <c r="F25" s="100">
        <v>0</v>
      </c>
      <c r="G25" s="100">
        <v>1.1000000000000001</v>
      </c>
      <c r="H25" s="100">
        <v>0.91</v>
      </c>
      <c r="I25" s="100">
        <v>2.5499999999999998</v>
      </c>
      <c r="J25" s="100">
        <f t="shared" si="1"/>
        <v>4.5600000000000005</v>
      </c>
    </row>
    <row r="26" spans="1:10" ht="22.5" x14ac:dyDescent="0.2">
      <c r="A26" s="14">
        <f t="shared" si="0"/>
        <v>18</v>
      </c>
      <c r="B26" s="96" t="s">
        <v>189</v>
      </c>
      <c r="C26" s="97" t="s">
        <v>190</v>
      </c>
      <c r="D26" s="98" t="s">
        <v>195</v>
      </c>
      <c r="E26" s="99">
        <v>0</v>
      </c>
      <c r="F26" s="100">
        <v>0</v>
      </c>
      <c r="G26" s="100">
        <v>1.35</v>
      </c>
      <c r="H26" s="100">
        <v>1.1100000000000001</v>
      </c>
      <c r="I26" s="100">
        <v>3.12</v>
      </c>
      <c r="J26" s="100">
        <f t="shared" si="1"/>
        <v>5.58</v>
      </c>
    </row>
    <row r="27" spans="1:10" ht="22.5" x14ac:dyDescent="0.2">
      <c r="A27" s="14">
        <f t="shared" si="0"/>
        <v>19</v>
      </c>
      <c r="B27" s="96" t="s">
        <v>189</v>
      </c>
      <c r="C27" s="97" t="s">
        <v>190</v>
      </c>
      <c r="D27" s="98" t="s">
        <v>196</v>
      </c>
      <c r="E27" s="99">
        <v>0</v>
      </c>
      <c r="F27" s="100">
        <v>0</v>
      </c>
      <c r="G27" s="100">
        <v>1.59</v>
      </c>
      <c r="H27" s="100">
        <v>1.31</v>
      </c>
      <c r="I27" s="100">
        <v>3.68</v>
      </c>
      <c r="J27" s="100">
        <f t="shared" si="1"/>
        <v>6.58</v>
      </c>
    </row>
    <row r="28" spans="1:10" ht="22.5" x14ac:dyDescent="0.2">
      <c r="A28" s="14">
        <f t="shared" si="0"/>
        <v>20</v>
      </c>
      <c r="B28" s="96" t="s">
        <v>189</v>
      </c>
      <c r="C28" s="97" t="s">
        <v>190</v>
      </c>
      <c r="D28" s="98" t="s">
        <v>197</v>
      </c>
      <c r="E28" s="99">
        <v>0</v>
      </c>
      <c r="F28" s="100">
        <v>0</v>
      </c>
      <c r="G28" s="100">
        <v>1.84</v>
      </c>
      <c r="H28" s="100">
        <v>1.52</v>
      </c>
      <c r="I28" s="100">
        <v>4.25</v>
      </c>
      <c r="J28" s="100">
        <f t="shared" si="1"/>
        <v>7.61</v>
      </c>
    </row>
    <row r="29" spans="1:10" ht="22.5" x14ac:dyDescent="0.2">
      <c r="A29" s="14">
        <f t="shared" si="0"/>
        <v>21</v>
      </c>
      <c r="B29" s="96" t="s">
        <v>189</v>
      </c>
      <c r="C29" s="97" t="s">
        <v>190</v>
      </c>
      <c r="D29" s="98" t="s">
        <v>198</v>
      </c>
      <c r="E29" s="99">
        <v>0</v>
      </c>
      <c r="F29" s="100">
        <v>0</v>
      </c>
      <c r="G29" s="100">
        <v>2.08</v>
      </c>
      <c r="H29" s="100">
        <v>1.72</v>
      </c>
      <c r="I29" s="100">
        <v>4.8099999999999996</v>
      </c>
      <c r="J29" s="100">
        <f t="shared" si="1"/>
        <v>8.61</v>
      </c>
    </row>
    <row r="30" spans="1:10" ht="22.5" x14ac:dyDescent="0.2">
      <c r="A30" s="14">
        <f t="shared" si="0"/>
        <v>22</v>
      </c>
      <c r="B30" s="96" t="s">
        <v>189</v>
      </c>
      <c r="C30" s="97" t="s">
        <v>190</v>
      </c>
      <c r="D30" s="98" t="s">
        <v>199</v>
      </c>
      <c r="E30" s="99">
        <v>0</v>
      </c>
      <c r="F30" s="100">
        <v>0</v>
      </c>
      <c r="G30" s="100">
        <v>2.33</v>
      </c>
      <c r="H30" s="100">
        <v>1.92</v>
      </c>
      <c r="I30" s="100">
        <v>5.38</v>
      </c>
      <c r="J30" s="100">
        <f t="shared" si="1"/>
        <v>9.629999999999999</v>
      </c>
    </row>
    <row r="31" spans="1:10" x14ac:dyDescent="0.2">
      <c r="A31" s="14">
        <f t="shared" si="0"/>
        <v>23</v>
      </c>
      <c r="B31" s="96"/>
      <c r="C31" s="97"/>
      <c r="D31" s="98"/>
      <c r="E31" s="99"/>
      <c r="F31" s="100"/>
      <c r="G31" s="100"/>
      <c r="H31" s="100"/>
      <c r="I31" s="100"/>
      <c r="J31" s="100"/>
    </row>
    <row r="32" spans="1:10" x14ac:dyDescent="0.2">
      <c r="A32" s="14">
        <f t="shared" si="0"/>
        <v>24</v>
      </c>
      <c r="B32" s="96" t="s">
        <v>200</v>
      </c>
      <c r="C32" s="97"/>
      <c r="D32" s="98"/>
      <c r="E32" s="99"/>
      <c r="F32" s="100"/>
      <c r="G32" s="100"/>
      <c r="H32" s="100"/>
      <c r="I32" s="100"/>
      <c r="J32" s="100"/>
    </row>
    <row r="33" spans="1:10" x14ac:dyDescent="0.2">
      <c r="A33" s="14">
        <f t="shared" si="0"/>
        <v>25</v>
      </c>
      <c r="B33" s="96" t="s">
        <v>201</v>
      </c>
      <c r="C33" s="97" t="s">
        <v>202</v>
      </c>
      <c r="D33" s="98" t="s">
        <v>203</v>
      </c>
      <c r="E33" s="99">
        <v>0</v>
      </c>
      <c r="F33" s="100">
        <v>0</v>
      </c>
      <c r="G33" s="100">
        <v>0.41</v>
      </c>
      <c r="H33" s="100">
        <v>0.34</v>
      </c>
      <c r="I33" s="100">
        <v>0.94</v>
      </c>
      <c r="J33" s="100">
        <f t="shared" si="1"/>
        <v>1.69</v>
      </c>
    </row>
    <row r="34" spans="1:10" x14ac:dyDescent="0.2">
      <c r="A34" s="14">
        <f t="shared" si="0"/>
        <v>26</v>
      </c>
      <c r="B34" s="96" t="s">
        <v>201</v>
      </c>
      <c r="C34" s="97" t="s">
        <v>202</v>
      </c>
      <c r="D34" s="98" t="s">
        <v>204</v>
      </c>
      <c r="E34" s="99">
        <v>0</v>
      </c>
      <c r="F34" s="100">
        <v>0</v>
      </c>
      <c r="G34" s="100">
        <v>0.56999999999999995</v>
      </c>
      <c r="H34" s="100">
        <v>0.47</v>
      </c>
      <c r="I34" s="100">
        <v>1.32</v>
      </c>
      <c r="J34" s="100">
        <f t="shared" si="1"/>
        <v>2.3600000000000003</v>
      </c>
    </row>
    <row r="35" spans="1:10" x14ac:dyDescent="0.2">
      <c r="A35" s="14">
        <f t="shared" si="0"/>
        <v>27</v>
      </c>
      <c r="B35" s="96" t="s">
        <v>201</v>
      </c>
      <c r="C35" s="97" t="s">
        <v>202</v>
      </c>
      <c r="D35" s="98" t="s">
        <v>205</v>
      </c>
      <c r="E35" s="99">
        <v>0</v>
      </c>
      <c r="F35" s="100">
        <v>0</v>
      </c>
      <c r="G35" s="100">
        <v>0.82</v>
      </c>
      <c r="H35" s="100">
        <v>0.67</v>
      </c>
      <c r="I35" s="100">
        <v>1.89</v>
      </c>
      <c r="J35" s="100">
        <f t="shared" si="1"/>
        <v>3.38</v>
      </c>
    </row>
    <row r="36" spans="1:10" x14ac:dyDescent="0.2">
      <c r="A36" s="14">
        <f t="shared" si="0"/>
        <v>28</v>
      </c>
      <c r="B36" s="96" t="s">
        <v>201</v>
      </c>
      <c r="C36" s="97" t="s">
        <v>202</v>
      </c>
      <c r="D36" s="98" t="s">
        <v>206</v>
      </c>
      <c r="E36" s="99">
        <v>0</v>
      </c>
      <c r="F36" s="100">
        <v>0</v>
      </c>
      <c r="G36" s="100">
        <v>1.22</v>
      </c>
      <c r="H36" s="100">
        <v>1.01</v>
      </c>
      <c r="I36" s="100">
        <v>2.83</v>
      </c>
      <c r="J36" s="100">
        <f t="shared" si="1"/>
        <v>5.0600000000000005</v>
      </c>
    </row>
    <row r="37" spans="1:10" x14ac:dyDescent="0.2">
      <c r="A37" s="14">
        <f t="shared" si="0"/>
        <v>29</v>
      </c>
      <c r="B37" s="96" t="s">
        <v>201</v>
      </c>
      <c r="C37" s="97" t="s">
        <v>202</v>
      </c>
      <c r="D37" s="98" t="s">
        <v>207</v>
      </c>
      <c r="E37" s="99">
        <v>0</v>
      </c>
      <c r="F37" s="100">
        <v>0</v>
      </c>
      <c r="G37" s="100">
        <v>1.63</v>
      </c>
      <c r="H37" s="100">
        <v>1.35</v>
      </c>
      <c r="I37" s="100">
        <v>3.78</v>
      </c>
      <c r="J37" s="100">
        <f t="shared" si="1"/>
        <v>6.76</v>
      </c>
    </row>
    <row r="38" spans="1:10" x14ac:dyDescent="0.2">
      <c r="A38" s="14">
        <f t="shared" si="0"/>
        <v>30</v>
      </c>
      <c r="B38" s="96" t="s">
        <v>201</v>
      </c>
      <c r="C38" s="97" t="s">
        <v>202</v>
      </c>
      <c r="D38" s="98" t="s">
        <v>208</v>
      </c>
      <c r="E38" s="99">
        <v>0</v>
      </c>
      <c r="F38" s="100">
        <v>0</v>
      </c>
      <c r="G38" s="100">
        <v>2.04</v>
      </c>
      <c r="H38" s="100">
        <v>1.68</v>
      </c>
      <c r="I38" s="100">
        <v>4.72</v>
      </c>
      <c r="J38" s="100">
        <f t="shared" si="1"/>
        <v>8.44</v>
      </c>
    </row>
    <row r="39" spans="1:10" x14ac:dyDescent="0.2">
      <c r="A39" s="14">
        <f t="shared" si="0"/>
        <v>31</v>
      </c>
      <c r="B39" s="96" t="s">
        <v>201</v>
      </c>
      <c r="C39" s="97" t="s">
        <v>202</v>
      </c>
      <c r="D39" s="98" t="s">
        <v>209</v>
      </c>
      <c r="E39" s="99">
        <v>0</v>
      </c>
      <c r="F39" s="100">
        <v>0</v>
      </c>
      <c r="G39" s="100">
        <v>2.5299999999999998</v>
      </c>
      <c r="H39" s="100">
        <v>2.09</v>
      </c>
      <c r="I39" s="100">
        <v>5.85</v>
      </c>
      <c r="J39" s="100">
        <f t="shared" si="1"/>
        <v>10.469999999999999</v>
      </c>
    </row>
    <row r="40" spans="1:10" x14ac:dyDescent="0.2">
      <c r="A40" s="14">
        <f t="shared" si="0"/>
        <v>32</v>
      </c>
      <c r="B40" s="96" t="s">
        <v>201</v>
      </c>
      <c r="C40" s="97" t="s">
        <v>202</v>
      </c>
      <c r="D40" s="98" t="s">
        <v>210</v>
      </c>
      <c r="E40" s="99">
        <v>0</v>
      </c>
      <c r="F40" s="100">
        <v>0</v>
      </c>
      <c r="G40" s="100">
        <v>3.27</v>
      </c>
      <c r="H40" s="100">
        <v>2.69</v>
      </c>
      <c r="I40" s="100">
        <v>7.55</v>
      </c>
      <c r="J40" s="100">
        <f t="shared" si="1"/>
        <v>13.51</v>
      </c>
    </row>
    <row r="41" spans="1:10" x14ac:dyDescent="0.2">
      <c r="A41" s="14">
        <f t="shared" si="0"/>
        <v>33</v>
      </c>
      <c r="B41" s="96"/>
      <c r="C41" s="97"/>
      <c r="D41" s="98"/>
      <c r="E41" s="99"/>
      <c r="F41" s="100"/>
      <c r="G41" s="100"/>
      <c r="H41" s="100"/>
      <c r="I41" s="100"/>
      <c r="J41" s="100"/>
    </row>
    <row r="42" spans="1:10" x14ac:dyDescent="0.2">
      <c r="A42" s="14">
        <f t="shared" si="0"/>
        <v>34</v>
      </c>
      <c r="B42" s="96" t="s">
        <v>201</v>
      </c>
      <c r="C42" s="97" t="s">
        <v>211</v>
      </c>
      <c r="D42" s="98" t="s">
        <v>212</v>
      </c>
      <c r="E42" s="99">
        <v>0</v>
      </c>
      <c r="F42" s="100">
        <v>0</v>
      </c>
      <c r="G42" s="100">
        <v>0.56999999999999995</v>
      </c>
      <c r="H42" s="100">
        <v>0.47</v>
      </c>
      <c r="I42" s="100">
        <v>1.32</v>
      </c>
      <c r="J42" s="100">
        <f t="shared" si="1"/>
        <v>2.3600000000000003</v>
      </c>
    </row>
    <row r="43" spans="1:10" x14ac:dyDescent="0.2">
      <c r="A43" s="14">
        <f t="shared" si="0"/>
        <v>35</v>
      </c>
      <c r="B43" s="96" t="s">
        <v>201</v>
      </c>
      <c r="C43" s="97" t="s">
        <v>211</v>
      </c>
      <c r="D43" s="98" t="s">
        <v>213</v>
      </c>
      <c r="E43" s="99">
        <v>0</v>
      </c>
      <c r="F43" s="100">
        <v>0</v>
      </c>
      <c r="G43" s="100">
        <v>0.82</v>
      </c>
      <c r="H43" s="100">
        <v>0.67</v>
      </c>
      <c r="I43" s="100">
        <v>1.89</v>
      </c>
      <c r="J43" s="100">
        <f t="shared" si="1"/>
        <v>3.38</v>
      </c>
    </row>
    <row r="44" spans="1:10" x14ac:dyDescent="0.2">
      <c r="A44" s="14">
        <f t="shared" si="0"/>
        <v>36</v>
      </c>
      <c r="B44" s="96" t="s">
        <v>201</v>
      </c>
      <c r="C44" s="97" t="s">
        <v>211</v>
      </c>
      <c r="D44" s="98" t="s">
        <v>214</v>
      </c>
      <c r="E44" s="99">
        <v>0</v>
      </c>
      <c r="F44" s="100">
        <v>0</v>
      </c>
      <c r="G44" s="100">
        <v>1.22</v>
      </c>
      <c r="H44" s="100">
        <v>1.01</v>
      </c>
      <c r="I44" s="100">
        <v>2.83</v>
      </c>
      <c r="J44" s="100">
        <f t="shared" si="1"/>
        <v>5.0600000000000005</v>
      </c>
    </row>
    <row r="45" spans="1:10" x14ac:dyDescent="0.2">
      <c r="A45" s="14">
        <f t="shared" si="0"/>
        <v>37</v>
      </c>
      <c r="B45" s="96" t="s">
        <v>201</v>
      </c>
      <c r="C45" s="97" t="s">
        <v>211</v>
      </c>
      <c r="D45" s="98" t="s">
        <v>215</v>
      </c>
      <c r="E45" s="99">
        <v>0</v>
      </c>
      <c r="F45" s="100">
        <v>0</v>
      </c>
      <c r="G45" s="100">
        <v>1.43</v>
      </c>
      <c r="H45" s="100">
        <v>1.18</v>
      </c>
      <c r="I45" s="100">
        <v>3.3</v>
      </c>
      <c r="J45" s="100">
        <f t="shared" si="1"/>
        <v>5.91</v>
      </c>
    </row>
    <row r="46" spans="1:10" x14ac:dyDescent="0.2">
      <c r="A46" s="14">
        <f t="shared" si="0"/>
        <v>38</v>
      </c>
      <c r="B46" s="96" t="s">
        <v>201</v>
      </c>
      <c r="C46" s="97" t="s">
        <v>211</v>
      </c>
      <c r="D46" s="98" t="s">
        <v>216</v>
      </c>
      <c r="E46" s="99">
        <v>0</v>
      </c>
      <c r="F46" s="100">
        <v>0</v>
      </c>
      <c r="G46" s="100">
        <v>2.04</v>
      </c>
      <c r="H46" s="100">
        <v>1.68</v>
      </c>
      <c r="I46" s="100">
        <v>4.72</v>
      </c>
      <c r="J46" s="100">
        <f t="shared" si="1"/>
        <v>8.44</v>
      </c>
    </row>
    <row r="47" spans="1:10" x14ac:dyDescent="0.2">
      <c r="A47" s="14">
        <f t="shared" si="0"/>
        <v>39</v>
      </c>
      <c r="B47" s="96" t="s">
        <v>201</v>
      </c>
      <c r="C47" s="97" t="s">
        <v>211</v>
      </c>
      <c r="D47" s="98" t="s">
        <v>217</v>
      </c>
      <c r="E47" s="99">
        <v>0</v>
      </c>
      <c r="F47" s="100">
        <v>0</v>
      </c>
      <c r="G47" s="100">
        <v>3.27</v>
      </c>
      <c r="H47" s="100">
        <v>2.69</v>
      </c>
      <c r="I47" s="100">
        <v>7.55</v>
      </c>
      <c r="J47" s="100">
        <f t="shared" si="1"/>
        <v>13.51</v>
      </c>
    </row>
    <row r="48" spans="1:10" x14ac:dyDescent="0.2">
      <c r="A48" s="14">
        <f t="shared" si="0"/>
        <v>40</v>
      </c>
      <c r="B48" s="96" t="s">
        <v>201</v>
      </c>
      <c r="C48" s="97" t="s">
        <v>211</v>
      </c>
      <c r="D48" s="98" t="s">
        <v>218</v>
      </c>
      <c r="E48" s="99">
        <v>0</v>
      </c>
      <c r="F48" s="100">
        <v>0</v>
      </c>
      <c r="G48" s="100">
        <v>8.16</v>
      </c>
      <c r="H48" s="100">
        <v>6.74</v>
      </c>
      <c r="I48" s="100">
        <v>18.88</v>
      </c>
      <c r="J48" s="100">
        <f t="shared" si="1"/>
        <v>33.78</v>
      </c>
    </row>
    <row r="49" spans="1:10" x14ac:dyDescent="0.2">
      <c r="A49" s="14">
        <f t="shared" si="0"/>
        <v>41</v>
      </c>
      <c r="B49" s="96"/>
      <c r="C49" s="97"/>
      <c r="D49" s="98"/>
      <c r="E49" s="99"/>
      <c r="F49" s="100"/>
      <c r="G49" s="100"/>
      <c r="H49" s="100"/>
      <c r="I49" s="100"/>
      <c r="J49" s="100"/>
    </row>
    <row r="50" spans="1:10" x14ac:dyDescent="0.2">
      <c r="A50" s="14">
        <f t="shared" si="0"/>
        <v>42</v>
      </c>
      <c r="B50" s="96" t="s">
        <v>219</v>
      </c>
      <c r="C50" s="97"/>
      <c r="D50" s="98"/>
      <c r="E50" s="99"/>
      <c r="F50" s="100"/>
      <c r="G50" s="100"/>
      <c r="H50" s="100"/>
      <c r="I50" s="100"/>
      <c r="J50" s="100"/>
    </row>
    <row r="51" spans="1:10" x14ac:dyDescent="0.2">
      <c r="A51" s="14">
        <f t="shared" si="0"/>
        <v>43</v>
      </c>
      <c r="B51" s="96" t="s">
        <v>220</v>
      </c>
      <c r="C51" s="97" t="s">
        <v>202</v>
      </c>
      <c r="D51" s="98" t="s">
        <v>221</v>
      </c>
      <c r="E51" s="99">
        <v>10.23</v>
      </c>
      <c r="F51" s="100">
        <v>1.69</v>
      </c>
      <c r="G51" s="100">
        <v>0.41</v>
      </c>
      <c r="H51" s="100">
        <v>0.34</v>
      </c>
      <c r="I51" s="100">
        <v>0.94</v>
      </c>
      <c r="J51" s="100">
        <f t="shared" si="1"/>
        <v>13.61</v>
      </c>
    </row>
    <row r="52" spans="1:10" x14ac:dyDescent="0.2">
      <c r="A52" s="14">
        <f t="shared" si="0"/>
        <v>44</v>
      </c>
      <c r="B52" s="96" t="s">
        <v>220</v>
      </c>
      <c r="C52" s="97" t="s">
        <v>202</v>
      </c>
      <c r="D52" s="98" t="s">
        <v>204</v>
      </c>
      <c r="E52" s="99">
        <v>10.23</v>
      </c>
      <c r="F52" s="100">
        <v>1.69</v>
      </c>
      <c r="G52" s="100">
        <v>0.56999999999999995</v>
      </c>
      <c r="H52" s="100">
        <v>0.47</v>
      </c>
      <c r="I52" s="100">
        <v>1.32</v>
      </c>
      <c r="J52" s="100">
        <f t="shared" si="1"/>
        <v>14.280000000000001</v>
      </c>
    </row>
    <row r="53" spans="1:10" x14ac:dyDescent="0.2">
      <c r="A53" s="14">
        <f t="shared" si="0"/>
        <v>45</v>
      </c>
      <c r="B53" s="96" t="s">
        <v>220</v>
      </c>
      <c r="C53" s="97" t="s">
        <v>202</v>
      </c>
      <c r="D53" s="98" t="s">
        <v>205</v>
      </c>
      <c r="E53" s="99">
        <v>9.65</v>
      </c>
      <c r="F53" s="100">
        <v>1.69</v>
      </c>
      <c r="G53" s="100">
        <v>0.82</v>
      </c>
      <c r="H53" s="100">
        <v>0.67</v>
      </c>
      <c r="I53" s="100">
        <v>1.89</v>
      </c>
      <c r="J53" s="100">
        <f t="shared" si="1"/>
        <v>14.72</v>
      </c>
    </row>
    <row r="54" spans="1:10" x14ac:dyDescent="0.2">
      <c r="A54" s="14">
        <f t="shared" si="0"/>
        <v>46</v>
      </c>
      <c r="B54" s="96" t="s">
        <v>220</v>
      </c>
      <c r="C54" s="97" t="s">
        <v>202</v>
      </c>
      <c r="D54" s="98" t="s">
        <v>206</v>
      </c>
      <c r="E54" s="99">
        <v>9.66</v>
      </c>
      <c r="F54" s="100">
        <v>1.69</v>
      </c>
      <c r="G54" s="100">
        <v>1.22</v>
      </c>
      <c r="H54" s="100">
        <v>1.01</v>
      </c>
      <c r="I54" s="100">
        <v>2.83</v>
      </c>
      <c r="J54" s="100">
        <f t="shared" si="1"/>
        <v>16.41</v>
      </c>
    </row>
    <row r="55" spans="1:10" x14ac:dyDescent="0.2">
      <c r="A55" s="14">
        <f t="shared" si="0"/>
        <v>47</v>
      </c>
      <c r="B55" s="96" t="s">
        <v>220</v>
      </c>
      <c r="C55" s="97" t="s">
        <v>202</v>
      </c>
      <c r="D55" s="98" t="s">
        <v>207</v>
      </c>
      <c r="E55" s="99">
        <v>10.210000000000001</v>
      </c>
      <c r="F55" s="100">
        <v>1.69</v>
      </c>
      <c r="G55" s="100">
        <v>1.63</v>
      </c>
      <c r="H55" s="100">
        <v>1.35</v>
      </c>
      <c r="I55" s="100">
        <v>3.78</v>
      </c>
      <c r="J55" s="100">
        <f t="shared" si="1"/>
        <v>18.66</v>
      </c>
    </row>
    <row r="56" spans="1:10" x14ac:dyDescent="0.2">
      <c r="A56" s="14">
        <f t="shared" si="0"/>
        <v>48</v>
      </c>
      <c r="B56" s="96" t="s">
        <v>220</v>
      </c>
      <c r="C56" s="97" t="s">
        <v>202</v>
      </c>
      <c r="D56" s="98" t="s">
        <v>208</v>
      </c>
      <c r="E56" s="99">
        <v>10.39</v>
      </c>
      <c r="F56" s="100">
        <v>1.69</v>
      </c>
      <c r="G56" s="100">
        <v>2.04</v>
      </c>
      <c r="H56" s="100">
        <v>1.68</v>
      </c>
      <c r="I56" s="100">
        <v>4.72</v>
      </c>
      <c r="J56" s="100">
        <f t="shared" si="1"/>
        <v>20.52</v>
      </c>
    </row>
    <row r="57" spans="1:10" x14ac:dyDescent="0.2">
      <c r="A57" s="14">
        <f t="shared" si="0"/>
        <v>49</v>
      </c>
      <c r="B57" s="96" t="s">
        <v>220</v>
      </c>
      <c r="C57" s="97" t="s">
        <v>202</v>
      </c>
      <c r="D57" s="98" t="s">
        <v>209</v>
      </c>
      <c r="E57" s="99">
        <v>10.8</v>
      </c>
      <c r="F57" s="100">
        <v>1.69</v>
      </c>
      <c r="G57" s="100">
        <v>2.5299999999999998</v>
      </c>
      <c r="H57" s="100">
        <v>2.09</v>
      </c>
      <c r="I57" s="100">
        <v>5.85</v>
      </c>
      <c r="J57" s="100">
        <f t="shared" si="1"/>
        <v>22.96</v>
      </c>
    </row>
    <row r="58" spans="1:10" x14ac:dyDescent="0.2">
      <c r="A58" s="14">
        <f t="shared" si="0"/>
        <v>50</v>
      </c>
      <c r="B58" s="96" t="s">
        <v>220</v>
      </c>
      <c r="C58" s="97" t="s">
        <v>202</v>
      </c>
      <c r="D58" s="98" t="s">
        <v>210</v>
      </c>
      <c r="E58" s="99">
        <v>11.57</v>
      </c>
      <c r="F58" s="100">
        <v>1.69</v>
      </c>
      <c r="G58" s="100">
        <v>3.27</v>
      </c>
      <c r="H58" s="100">
        <v>2.69</v>
      </c>
      <c r="I58" s="100">
        <v>7.55</v>
      </c>
      <c r="J58" s="100">
        <f t="shared" si="1"/>
        <v>26.770000000000003</v>
      </c>
    </row>
    <row r="59" spans="1:10" x14ac:dyDescent="0.2">
      <c r="A59" s="14">
        <f t="shared" si="0"/>
        <v>51</v>
      </c>
      <c r="B59" s="96" t="s">
        <v>220</v>
      </c>
      <c r="C59" s="97" t="s">
        <v>202</v>
      </c>
      <c r="D59" s="98" t="s">
        <v>222</v>
      </c>
      <c r="E59" s="99">
        <v>13.66</v>
      </c>
      <c r="F59" s="100">
        <v>1.69</v>
      </c>
      <c r="G59" s="100">
        <v>8.16</v>
      </c>
      <c r="H59" s="100">
        <v>6.74</v>
      </c>
      <c r="I59" s="100">
        <v>18.88</v>
      </c>
      <c r="J59" s="100">
        <f t="shared" si="1"/>
        <v>49.129999999999995</v>
      </c>
    </row>
    <row r="60" spans="1:10" x14ac:dyDescent="0.2">
      <c r="A60" s="14">
        <f t="shared" si="0"/>
        <v>52</v>
      </c>
      <c r="B60" s="96"/>
      <c r="C60" s="97"/>
      <c r="D60" s="98"/>
      <c r="E60" s="99"/>
      <c r="F60" s="100"/>
      <c r="G60" s="100"/>
      <c r="H60" s="100"/>
      <c r="I60" s="100"/>
      <c r="J60" s="100"/>
    </row>
    <row r="61" spans="1:10" x14ac:dyDescent="0.2">
      <c r="A61" s="14">
        <f t="shared" si="0"/>
        <v>53</v>
      </c>
      <c r="B61" s="96" t="s">
        <v>220</v>
      </c>
      <c r="C61" s="97" t="s">
        <v>211</v>
      </c>
      <c r="D61" s="98" t="s">
        <v>212</v>
      </c>
      <c r="E61" s="99">
        <v>9.0299999999999994</v>
      </c>
      <c r="F61" s="100">
        <v>3.37</v>
      </c>
      <c r="G61" s="100">
        <v>0.56999999999999995</v>
      </c>
      <c r="H61" s="100">
        <v>0.47</v>
      </c>
      <c r="I61" s="100">
        <v>1.32</v>
      </c>
      <c r="J61" s="100">
        <f t="shared" si="1"/>
        <v>14.76</v>
      </c>
    </row>
    <row r="62" spans="1:10" x14ac:dyDescent="0.2">
      <c r="A62" s="14">
        <f t="shared" si="0"/>
        <v>54</v>
      </c>
      <c r="B62" s="96" t="s">
        <v>220</v>
      </c>
      <c r="C62" s="97" t="s">
        <v>211</v>
      </c>
      <c r="D62" s="98" t="s">
        <v>213</v>
      </c>
      <c r="E62" s="99">
        <v>9.19</v>
      </c>
      <c r="F62" s="100">
        <v>3.37</v>
      </c>
      <c r="G62" s="100">
        <v>0.82</v>
      </c>
      <c r="H62" s="100">
        <v>0.67</v>
      </c>
      <c r="I62" s="100">
        <v>1.89</v>
      </c>
      <c r="J62" s="100">
        <f t="shared" si="1"/>
        <v>15.94</v>
      </c>
    </row>
    <row r="63" spans="1:10" x14ac:dyDescent="0.2">
      <c r="A63" s="14">
        <f t="shared" si="0"/>
        <v>55</v>
      </c>
      <c r="B63" s="96" t="s">
        <v>220</v>
      </c>
      <c r="C63" s="97" t="s">
        <v>211</v>
      </c>
      <c r="D63" s="98" t="s">
        <v>214</v>
      </c>
      <c r="E63" s="99">
        <v>9.4499999999999993</v>
      </c>
      <c r="F63" s="100">
        <v>3.37</v>
      </c>
      <c r="G63" s="100">
        <v>1.22</v>
      </c>
      <c r="H63" s="100">
        <v>1.01</v>
      </c>
      <c r="I63" s="100">
        <v>2.83</v>
      </c>
      <c r="J63" s="100">
        <f t="shared" si="1"/>
        <v>17.880000000000003</v>
      </c>
    </row>
    <row r="64" spans="1:10" x14ac:dyDescent="0.2">
      <c r="A64" s="14">
        <f t="shared" si="0"/>
        <v>56</v>
      </c>
      <c r="B64" s="96" t="s">
        <v>220</v>
      </c>
      <c r="C64" s="97" t="s">
        <v>211</v>
      </c>
      <c r="D64" s="98" t="s">
        <v>216</v>
      </c>
      <c r="E64" s="99">
        <v>10.29</v>
      </c>
      <c r="F64" s="100">
        <v>3.37</v>
      </c>
      <c r="G64" s="100">
        <v>2.04</v>
      </c>
      <c r="H64" s="100">
        <v>1.68</v>
      </c>
      <c r="I64" s="100">
        <v>4.72</v>
      </c>
      <c r="J64" s="100">
        <f t="shared" si="1"/>
        <v>22.099999999999998</v>
      </c>
    </row>
    <row r="65" spans="1:10" x14ac:dyDescent="0.2">
      <c r="A65" s="14">
        <f t="shared" si="0"/>
        <v>57</v>
      </c>
      <c r="B65" s="96" t="s">
        <v>220</v>
      </c>
      <c r="C65" s="97" t="s">
        <v>211</v>
      </c>
      <c r="D65" s="98" t="s">
        <v>217</v>
      </c>
      <c r="E65" s="99">
        <v>10.33</v>
      </c>
      <c r="F65" s="100">
        <v>3.37</v>
      </c>
      <c r="G65" s="100">
        <v>3.27</v>
      </c>
      <c r="H65" s="100">
        <v>2.69</v>
      </c>
      <c r="I65" s="100">
        <v>7.55</v>
      </c>
      <c r="J65" s="100">
        <f t="shared" si="1"/>
        <v>27.21</v>
      </c>
    </row>
    <row r="66" spans="1:10" x14ac:dyDescent="0.2">
      <c r="A66" s="14">
        <f t="shared" si="0"/>
        <v>58</v>
      </c>
      <c r="B66" s="96"/>
      <c r="C66" s="97"/>
      <c r="D66" s="98"/>
      <c r="E66" s="99"/>
      <c r="F66" s="100"/>
      <c r="G66" s="100"/>
      <c r="H66" s="100"/>
      <c r="I66" s="100"/>
      <c r="J66" s="100"/>
    </row>
    <row r="67" spans="1:10" ht="22.5" x14ac:dyDescent="0.2">
      <c r="A67" s="14">
        <f t="shared" si="0"/>
        <v>59</v>
      </c>
      <c r="B67" s="96" t="s">
        <v>220</v>
      </c>
      <c r="C67" s="97" t="s">
        <v>190</v>
      </c>
      <c r="D67" s="98" t="s">
        <v>191</v>
      </c>
      <c r="E67" s="99">
        <v>9.65</v>
      </c>
      <c r="F67" s="100">
        <v>0.34</v>
      </c>
      <c r="G67" s="100">
        <v>0.37</v>
      </c>
      <c r="H67" s="100">
        <v>0.3</v>
      </c>
      <c r="I67" s="100">
        <v>0.85</v>
      </c>
      <c r="J67" s="100">
        <f t="shared" si="1"/>
        <v>11.51</v>
      </c>
    </row>
    <row r="68" spans="1:10" ht="22.5" x14ac:dyDescent="0.2">
      <c r="A68" s="14">
        <f t="shared" si="0"/>
        <v>60</v>
      </c>
      <c r="B68" s="96" t="s">
        <v>220</v>
      </c>
      <c r="C68" s="97" t="s">
        <v>190</v>
      </c>
      <c r="D68" s="98" t="s">
        <v>192</v>
      </c>
      <c r="E68" s="99">
        <v>9.66</v>
      </c>
      <c r="F68" s="100">
        <v>0.34</v>
      </c>
      <c r="G68" s="100">
        <v>0.61</v>
      </c>
      <c r="H68" s="100">
        <v>0.51</v>
      </c>
      <c r="I68" s="100">
        <v>1.42</v>
      </c>
      <c r="J68" s="100">
        <f t="shared" si="1"/>
        <v>12.54</v>
      </c>
    </row>
    <row r="69" spans="1:10" ht="22.5" x14ac:dyDescent="0.2">
      <c r="A69" s="14">
        <f t="shared" si="0"/>
        <v>61</v>
      </c>
      <c r="B69" s="96" t="s">
        <v>220</v>
      </c>
      <c r="C69" s="97" t="s">
        <v>190</v>
      </c>
      <c r="D69" s="98" t="s">
        <v>193</v>
      </c>
      <c r="E69" s="99">
        <v>10.210000000000001</v>
      </c>
      <c r="F69" s="100">
        <v>0.34</v>
      </c>
      <c r="G69" s="100">
        <v>0.86</v>
      </c>
      <c r="H69" s="100">
        <v>0.71</v>
      </c>
      <c r="I69" s="100">
        <v>1.98</v>
      </c>
      <c r="J69" s="100">
        <f t="shared" si="1"/>
        <v>14.100000000000001</v>
      </c>
    </row>
    <row r="70" spans="1:10" ht="22.5" x14ac:dyDescent="0.2">
      <c r="A70" s="14">
        <f t="shared" si="0"/>
        <v>62</v>
      </c>
      <c r="B70" s="96" t="s">
        <v>220</v>
      </c>
      <c r="C70" s="97" t="s">
        <v>190</v>
      </c>
      <c r="D70" s="98" t="s">
        <v>194</v>
      </c>
      <c r="E70" s="99">
        <v>9.65</v>
      </c>
      <c r="F70" s="100">
        <v>0.34</v>
      </c>
      <c r="G70" s="100">
        <v>1.1000000000000001</v>
      </c>
      <c r="H70" s="100">
        <v>0.91</v>
      </c>
      <c r="I70" s="100">
        <v>2.5499999999999998</v>
      </c>
      <c r="J70" s="100">
        <f t="shared" si="1"/>
        <v>14.55</v>
      </c>
    </row>
    <row r="71" spans="1:10" ht="22.5" x14ac:dyDescent="0.2">
      <c r="A71" s="14">
        <f t="shared" si="0"/>
        <v>63</v>
      </c>
      <c r="B71" s="96" t="s">
        <v>220</v>
      </c>
      <c r="C71" s="97" t="s">
        <v>190</v>
      </c>
      <c r="D71" s="98" t="s">
        <v>195</v>
      </c>
      <c r="E71" s="99">
        <v>10.39</v>
      </c>
      <c r="F71" s="100">
        <v>0.34</v>
      </c>
      <c r="G71" s="100">
        <v>1.35</v>
      </c>
      <c r="H71" s="100">
        <v>1.1100000000000001</v>
      </c>
      <c r="I71" s="100">
        <v>3.12</v>
      </c>
      <c r="J71" s="100">
        <f t="shared" si="1"/>
        <v>16.309999999999999</v>
      </c>
    </row>
    <row r="72" spans="1:10" ht="22.5" x14ac:dyDescent="0.2">
      <c r="A72" s="14">
        <f t="shared" si="0"/>
        <v>64</v>
      </c>
      <c r="B72" s="96" t="s">
        <v>220</v>
      </c>
      <c r="C72" s="97" t="s">
        <v>190</v>
      </c>
      <c r="D72" s="98" t="s">
        <v>196</v>
      </c>
      <c r="E72" s="99">
        <v>10.210000000000001</v>
      </c>
      <c r="F72" s="100">
        <v>0.34</v>
      </c>
      <c r="G72" s="100">
        <v>1.59</v>
      </c>
      <c r="H72" s="100">
        <v>1.31</v>
      </c>
      <c r="I72" s="100">
        <v>3.68</v>
      </c>
      <c r="J72" s="100">
        <f t="shared" si="1"/>
        <v>17.130000000000003</v>
      </c>
    </row>
    <row r="73" spans="1:10" ht="22.5" x14ac:dyDescent="0.2">
      <c r="A73" s="14">
        <f t="shared" si="0"/>
        <v>65</v>
      </c>
      <c r="B73" s="96" t="s">
        <v>220</v>
      </c>
      <c r="C73" s="97" t="s">
        <v>190</v>
      </c>
      <c r="D73" s="98" t="s">
        <v>197</v>
      </c>
      <c r="E73" s="99">
        <v>10.8</v>
      </c>
      <c r="F73" s="100">
        <v>0.34</v>
      </c>
      <c r="G73" s="100">
        <v>1.84</v>
      </c>
      <c r="H73" s="100">
        <v>1.52</v>
      </c>
      <c r="I73" s="100">
        <v>4.25</v>
      </c>
      <c r="J73" s="100">
        <f t="shared" si="1"/>
        <v>18.75</v>
      </c>
    </row>
    <row r="74" spans="1:10" ht="22.5" x14ac:dyDescent="0.2">
      <c r="A74" s="14">
        <f t="shared" si="0"/>
        <v>66</v>
      </c>
      <c r="B74" s="96" t="s">
        <v>220</v>
      </c>
      <c r="C74" s="97" t="s">
        <v>190</v>
      </c>
      <c r="D74" s="98" t="s">
        <v>198</v>
      </c>
      <c r="E74" s="99">
        <v>11.57</v>
      </c>
      <c r="F74" s="100">
        <v>0.34</v>
      </c>
      <c r="G74" s="100">
        <v>2.08</v>
      </c>
      <c r="H74" s="100">
        <v>1.72</v>
      </c>
      <c r="I74" s="100">
        <v>4.8099999999999996</v>
      </c>
      <c r="J74" s="100">
        <f t="shared" si="1"/>
        <v>20.52</v>
      </c>
    </row>
    <row r="75" spans="1:10" ht="22.5" x14ac:dyDescent="0.2">
      <c r="A75" s="14">
        <f t="shared" ref="A75:A138" si="2">A74+1</f>
        <v>67</v>
      </c>
      <c r="B75" s="96" t="s">
        <v>220</v>
      </c>
      <c r="C75" s="97" t="s">
        <v>190</v>
      </c>
      <c r="D75" s="98" t="s">
        <v>199</v>
      </c>
      <c r="E75" s="99">
        <v>11.57</v>
      </c>
      <c r="F75" s="100">
        <v>0.34</v>
      </c>
      <c r="G75" s="100">
        <v>2.33</v>
      </c>
      <c r="H75" s="100">
        <v>1.92</v>
      </c>
      <c r="I75" s="100">
        <v>5.38</v>
      </c>
      <c r="J75" s="100">
        <f t="shared" si="1"/>
        <v>21.54</v>
      </c>
    </row>
    <row r="76" spans="1:10" x14ac:dyDescent="0.2">
      <c r="A76" s="14">
        <f t="shared" si="2"/>
        <v>68</v>
      </c>
      <c r="B76" s="96"/>
      <c r="C76" s="97"/>
      <c r="D76" s="98"/>
      <c r="E76" s="99"/>
      <c r="F76" s="100"/>
      <c r="G76" s="100"/>
      <c r="H76" s="100"/>
      <c r="I76" s="100"/>
      <c r="J76" s="100"/>
    </row>
    <row r="77" spans="1:10" x14ac:dyDescent="0.2">
      <c r="A77" s="14">
        <f t="shared" si="2"/>
        <v>69</v>
      </c>
      <c r="B77" s="96" t="s">
        <v>223</v>
      </c>
      <c r="C77" s="97" t="s">
        <v>202</v>
      </c>
      <c r="D77" s="98" t="s">
        <v>221</v>
      </c>
      <c r="E77" s="99">
        <v>0</v>
      </c>
      <c r="F77" s="100">
        <v>1.69</v>
      </c>
      <c r="G77" s="100">
        <v>0.41</v>
      </c>
      <c r="H77" s="100">
        <v>0.34</v>
      </c>
      <c r="I77" s="100">
        <v>0.94</v>
      </c>
      <c r="J77" s="100">
        <f t="shared" ref="J77:J140" si="3">SUM(E77:I77)</f>
        <v>3.38</v>
      </c>
    </row>
    <row r="78" spans="1:10" x14ac:dyDescent="0.2">
      <c r="A78" s="14">
        <f t="shared" si="2"/>
        <v>70</v>
      </c>
      <c r="B78" s="96" t="s">
        <v>223</v>
      </c>
      <c r="C78" s="97" t="s">
        <v>202</v>
      </c>
      <c r="D78" s="98" t="s">
        <v>204</v>
      </c>
      <c r="E78" s="99">
        <v>0</v>
      </c>
      <c r="F78" s="100">
        <v>1.69</v>
      </c>
      <c r="G78" s="100">
        <v>0.56999999999999995</v>
      </c>
      <c r="H78" s="100">
        <v>0.47</v>
      </c>
      <c r="I78" s="100">
        <v>1.32</v>
      </c>
      <c r="J78" s="100">
        <f t="shared" si="3"/>
        <v>4.05</v>
      </c>
    </row>
    <row r="79" spans="1:10" x14ac:dyDescent="0.2">
      <c r="A79" s="14">
        <f t="shared" si="2"/>
        <v>71</v>
      </c>
      <c r="B79" s="96" t="s">
        <v>223</v>
      </c>
      <c r="C79" s="97" t="s">
        <v>202</v>
      </c>
      <c r="D79" s="98" t="s">
        <v>205</v>
      </c>
      <c r="E79" s="99">
        <v>0</v>
      </c>
      <c r="F79" s="100">
        <v>1.69</v>
      </c>
      <c r="G79" s="100">
        <v>0.82</v>
      </c>
      <c r="H79" s="100">
        <v>0.67</v>
      </c>
      <c r="I79" s="100">
        <v>1.89</v>
      </c>
      <c r="J79" s="100">
        <f t="shared" si="3"/>
        <v>5.0699999999999994</v>
      </c>
    </row>
    <row r="80" spans="1:10" x14ac:dyDescent="0.2">
      <c r="A80" s="14">
        <f t="shared" si="2"/>
        <v>72</v>
      </c>
      <c r="B80" s="96" t="s">
        <v>223</v>
      </c>
      <c r="C80" s="97" t="s">
        <v>202</v>
      </c>
      <c r="D80" s="98" t="s">
        <v>206</v>
      </c>
      <c r="E80" s="99">
        <v>0</v>
      </c>
      <c r="F80" s="100">
        <v>1.69</v>
      </c>
      <c r="G80" s="100">
        <v>1.22</v>
      </c>
      <c r="H80" s="100">
        <v>1.01</v>
      </c>
      <c r="I80" s="100">
        <v>2.83</v>
      </c>
      <c r="J80" s="100">
        <f t="shared" si="3"/>
        <v>6.75</v>
      </c>
    </row>
    <row r="81" spans="1:10" x14ac:dyDescent="0.2">
      <c r="A81" s="14">
        <f t="shared" si="2"/>
        <v>73</v>
      </c>
      <c r="B81" s="96" t="s">
        <v>223</v>
      </c>
      <c r="C81" s="97" t="s">
        <v>202</v>
      </c>
      <c r="D81" s="98" t="s">
        <v>207</v>
      </c>
      <c r="E81" s="99">
        <v>0</v>
      </c>
      <c r="F81" s="100">
        <v>1.69</v>
      </c>
      <c r="G81" s="100">
        <v>1.63</v>
      </c>
      <c r="H81" s="100">
        <v>1.35</v>
      </c>
      <c r="I81" s="100">
        <v>3.78</v>
      </c>
      <c r="J81" s="100">
        <f t="shared" si="3"/>
        <v>8.4499999999999993</v>
      </c>
    </row>
    <row r="82" spans="1:10" x14ac:dyDescent="0.2">
      <c r="A82" s="14">
        <f t="shared" si="2"/>
        <v>74</v>
      </c>
      <c r="B82" s="96" t="s">
        <v>223</v>
      </c>
      <c r="C82" s="97" t="s">
        <v>202</v>
      </c>
      <c r="D82" s="98" t="s">
        <v>208</v>
      </c>
      <c r="E82" s="99">
        <v>0</v>
      </c>
      <c r="F82" s="100">
        <v>1.69</v>
      </c>
      <c r="G82" s="100">
        <v>2.04</v>
      </c>
      <c r="H82" s="100">
        <v>1.68</v>
      </c>
      <c r="I82" s="100">
        <v>4.72</v>
      </c>
      <c r="J82" s="100">
        <f t="shared" si="3"/>
        <v>10.129999999999999</v>
      </c>
    </row>
    <row r="83" spans="1:10" x14ac:dyDescent="0.2">
      <c r="A83" s="14">
        <f t="shared" si="2"/>
        <v>75</v>
      </c>
      <c r="B83" s="96" t="s">
        <v>223</v>
      </c>
      <c r="C83" s="97" t="s">
        <v>202</v>
      </c>
      <c r="D83" s="98" t="s">
        <v>209</v>
      </c>
      <c r="E83" s="99">
        <v>0</v>
      </c>
      <c r="F83" s="100">
        <v>1.69</v>
      </c>
      <c r="G83" s="100">
        <v>2.5299999999999998</v>
      </c>
      <c r="H83" s="100">
        <v>2.09</v>
      </c>
      <c r="I83" s="100">
        <v>5.85</v>
      </c>
      <c r="J83" s="100">
        <f t="shared" si="3"/>
        <v>12.16</v>
      </c>
    </row>
    <row r="84" spans="1:10" x14ac:dyDescent="0.2">
      <c r="A84" s="14">
        <f t="shared" si="2"/>
        <v>76</v>
      </c>
      <c r="B84" s="96" t="s">
        <v>223</v>
      </c>
      <c r="C84" s="97" t="s">
        <v>202</v>
      </c>
      <c r="D84" s="98" t="s">
        <v>210</v>
      </c>
      <c r="E84" s="99">
        <v>0</v>
      </c>
      <c r="F84" s="100">
        <v>1.69</v>
      </c>
      <c r="G84" s="100">
        <v>3.27</v>
      </c>
      <c r="H84" s="100">
        <v>2.69</v>
      </c>
      <c r="I84" s="100">
        <v>7.55</v>
      </c>
      <c r="J84" s="100">
        <f t="shared" si="3"/>
        <v>15.2</v>
      </c>
    </row>
    <row r="85" spans="1:10" x14ac:dyDescent="0.2">
      <c r="A85" s="14">
        <f t="shared" si="2"/>
        <v>77</v>
      </c>
      <c r="B85" s="96" t="s">
        <v>223</v>
      </c>
      <c r="C85" s="97" t="s">
        <v>202</v>
      </c>
      <c r="D85" s="98" t="s">
        <v>222</v>
      </c>
      <c r="E85" s="99">
        <v>0</v>
      </c>
      <c r="F85" s="100">
        <v>1.69</v>
      </c>
      <c r="G85" s="100">
        <v>8.16</v>
      </c>
      <c r="H85" s="100">
        <v>6.74</v>
      </c>
      <c r="I85" s="100">
        <v>18.88</v>
      </c>
      <c r="J85" s="100">
        <f t="shared" si="3"/>
        <v>35.47</v>
      </c>
    </row>
    <row r="86" spans="1:10" x14ac:dyDescent="0.2">
      <c r="A86" s="14">
        <f t="shared" si="2"/>
        <v>78</v>
      </c>
      <c r="B86" s="96"/>
      <c r="C86" s="97"/>
      <c r="D86" s="98"/>
      <c r="E86" s="99"/>
      <c r="F86" s="100"/>
      <c r="G86" s="100"/>
      <c r="H86" s="100"/>
      <c r="I86" s="100"/>
      <c r="J86" s="100"/>
    </row>
    <row r="87" spans="1:10" x14ac:dyDescent="0.2">
      <c r="A87" s="14">
        <f t="shared" si="2"/>
        <v>79</v>
      </c>
      <c r="B87" s="96" t="s">
        <v>223</v>
      </c>
      <c r="C87" s="97" t="s">
        <v>211</v>
      </c>
      <c r="D87" s="98" t="s">
        <v>224</v>
      </c>
      <c r="E87" s="99">
        <v>0</v>
      </c>
      <c r="F87" s="100">
        <v>3.37</v>
      </c>
      <c r="G87" s="100">
        <v>0.56999999999999995</v>
      </c>
      <c r="H87" s="100">
        <v>0.47</v>
      </c>
      <c r="I87" s="100">
        <v>1.32</v>
      </c>
      <c r="J87" s="100">
        <f t="shared" si="3"/>
        <v>5.73</v>
      </c>
    </row>
    <row r="88" spans="1:10" x14ac:dyDescent="0.2">
      <c r="A88" s="14">
        <f t="shared" si="2"/>
        <v>80</v>
      </c>
      <c r="B88" s="96" t="s">
        <v>223</v>
      </c>
      <c r="C88" s="97" t="s">
        <v>211</v>
      </c>
      <c r="D88" s="98" t="s">
        <v>213</v>
      </c>
      <c r="E88" s="99">
        <v>0</v>
      </c>
      <c r="F88" s="100">
        <v>3.37</v>
      </c>
      <c r="G88" s="100">
        <v>0.82</v>
      </c>
      <c r="H88" s="100">
        <v>0.67</v>
      </c>
      <c r="I88" s="100">
        <v>1.89</v>
      </c>
      <c r="J88" s="100">
        <f t="shared" si="3"/>
        <v>6.75</v>
      </c>
    </row>
    <row r="89" spans="1:10" x14ac:dyDescent="0.2">
      <c r="A89" s="14">
        <f t="shared" si="2"/>
        <v>81</v>
      </c>
      <c r="B89" s="96" t="s">
        <v>223</v>
      </c>
      <c r="C89" s="97" t="s">
        <v>211</v>
      </c>
      <c r="D89" s="98" t="s">
        <v>214</v>
      </c>
      <c r="E89" s="99">
        <v>0</v>
      </c>
      <c r="F89" s="100">
        <v>3.37</v>
      </c>
      <c r="G89" s="100">
        <v>1.22</v>
      </c>
      <c r="H89" s="100">
        <v>1.01</v>
      </c>
      <c r="I89" s="100">
        <v>2.83</v>
      </c>
      <c r="J89" s="100">
        <f t="shared" si="3"/>
        <v>8.43</v>
      </c>
    </row>
    <row r="90" spans="1:10" x14ac:dyDescent="0.2">
      <c r="A90" s="14">
        <f t="shared" si="2"/>
        <v>82</v>
      </c>
      <c r="B90" s="96" t="s">
        <v>223</v>
      </c>
      <c r="C90" s="97" t="s">
        <v>211</v>
      </c>
      <c r="D90" s="98" t="s">
        <v>215</v>
      </c>
      <c r="E90" s="99">
        <v>0</v>
      </c>
      <c r="F90" s="100">
        <v>3.37</v>
      </c>
      <c r="G90" s="100">
        <v>1.43</v>
      </c>
      <c r="H90" s="100">
        <v>1.18</v>
      </c>
      <c r="I90" s="100">
        <v>3.3</v>
      </c>
      <c r="J90" s="100">
        <f t="shared" si="3"/>
        <v>9.2799999999999994</v>
      </c>
    </row>
    <row r="91" spans="1:10" x14ac:dyDescent="0.2">
      <c r="A91" s="14">
        <f t="shared" si="2"/>
        <v>83</v>
      </c>
      <c r="B91" s="96" t="s">
        <v>223</v>
      </c>
      <c r="C91" s="97" t="s">
        <v>211</v>
      </c>
      <c r="D91" s="98" t="s">
        <v>216</v>
      </c>
      <c r="E91" s="99">
        <v>0</v>
      </c>
      <c r="F91" s="100">
        <v>3.37</v>
      </c>
      <c r="G91" s="100">
        <v>2.04</v>
      </c>
      <c r="H91" s="100">
        <v>1.68</v>
      </c>
      <c r="I91" s="100">
        <v>4.72</v>
      </c>
      <c r="J91" s="100">
        <f t="shared" si="3"/>
        <v>11.809999999999999</v>
      </c>
    </row>
    <row r="92" spans="1:10" x14ac:dyDescent="0.2">
      <c r="A92" s="14">
        <f t="shared" si="2"/>
        <v>84</v>
      </c>
      <c r="B92" s="96" t="s">
        <v>223</v>
      </c>
      <c r="C92" s="97" t="s">
        <v>211</v>
      </c>
      <c r="D92" s="98" t="s">
        <v>217</v>
      </c>
      <c r="E92" s="99">
        <v>0</v>
      </c>
      <c r="F92" s="100">
        <v>3.37</v>
      </c>
      <c r="G92" s="100">
        <v>3.27</v>
      </c>
      <c r="H92" s="100">
        <v>2.69</v>
      </c>
      <c r="I92" s="100">
        <v>7.55</v>
      </c>
      <c r="J92" s="100">
        <f t="shared" si="3"/>
        <v>16.88</v>
      </c>
    </row>
    <row r="93" spans="1:10" x14ac:dyDescent="0.2">
      <c r="A93" s="14">
        <f t="shared" si="2"/>
        <v>85</v>
      </c>
      <c r="B93" s="96"/>
      <c r="C93" s="97"/>
      <c r="D93" s="98"/>
      <c r="E93" s="99"/>
      <c r="F93" s="100"/>
      <c r="G93" s="100"/>
      <c r="H93" s="100"/>
      <c r="I93" s="100"/>
      <c r="J93" s="100"/>
    </row>
    <row r="94" spans="1:10" ht="22.5" x14ac:dyDescent="0.2">
      <c r="A94" s="14">
        <f t="shared" si="2"/>
        <v>86</v>
      </c>
      <c r="B94" s="96" t="s">
        <v>223</v>
      </c>
      <c r="C94" s="97" t="s">
        <v>190</v>
      </c>
      <c r="D94" s="98" t="s">
        <v>191</v>
      </c>
      <c r="E94" s="99">
        <v>0</v>
      </c>
      <c r="F94" s="100">
        <v>0.34</v>
      </c>
      <c r="G94" s="100">
        <v>0.37</v>
      </c>
      <c r="H94" s="100">
        <v>0.3</v>
      </c>
      <c r="I94" s="100">
        <v>0.85</v>
      </c>
      <c r="J94" s="100">
        <f t="shared" si="3"/>
        <v>1.8599999999999999</v>
      </c>
    </row>
    <row r="95" spans="1:10" ht="22.5" x14ac:dyDescent="0.2">
      <c r="A95" s="14">
        <f t="shared" si="2"/>
        <v>87</v>
      </c>
      <c r="B95" s="96" t="s">
        <v>223</v>
      </c>
      <c r="C95" s="97" t="s">
        <v>190</v>
      </c>
      <c r="D95" s="98" t="s">
        <v>192</v>
      </c>
      <c r="E95" s="99">
        <v>0</v>
      </c>
      <c r="F95" s="100">
        <v>0.34</v>
      </c>
      <c r="G95" s="100">
        <v>0.61</v>
      </c>
      <c r="H95" s="100">
        <v>0.51</v>
      </c>
      <c r="I95" s="100">
        <v>1.42</v>
      </c>
      <c r="J95" s="100">
        <f t="shared" si="3"/>
        <v>2.88</v>
      </c>
    </row>
    <row r="96" spans="1:10" ht="22.5" x14ac:dyDescent="0.2">
      <c r="A96" s="14">
        <f t="shared" si="2"/>
        <v>88</v>
      </c>
      <c r="B96" s="96" t="s">
        <v>223</v>
      </c>
      <c r="C96" s="97" t="s">
        <v>190</v>
      </c>
      <c r="D96" s="98" t="s">
        <v>193</v>
      </c>
      <c r="E96" s="99">
        <v>0</v>
      </c>
      <c r="F96" s="100">
        <v>0.34</v>
      </c>
      <c r="G96" s="100">
        <v>0.86</v>
      </c>
      <c r="H96" s="100">
        <v>0.71</v>
      </c>
      <c r="I96" s="100">
        <v>1.98</v>
      </c>
      <c r="J96" s="100">
        <f t="shared" si="3"/>
        <v>3.8899999999999997</v>
      </c>
    </row>
    <row r="97" spans="1:10" ht="22.5" x14ac:dyDescent="0.2">
      <c r="A97" s="14">
        <f t="shared" si="2"/>
        <v>89</v>
      </c>
      <c r="B97" s="96" t="s">
        <v>223</v>
      </c>
      <c r="C97" s="97" t="s">
        <v>190</v>
      </c>
      <c r="D97" s="98" t="s">
        <v>194</v>
      </c>
      <c r="E97" s="99">
        <v>0</v>
      </c>
      <c r="F97" s="100">
        <v>0.34</v>
      </c>
      <c r="G97" s="100">
        <v>1.1000000000000001</v>
      </c>
      <c r="H97" s="100">
        <v>0.91</v>
      </c>
      <c r="I97" s="100">
        <v>2.5499999999999998</v>
      </c>
      <c r="J97" s="100">
        <f t="shared" si="3"/>
        <v>4.9000000000000004</v>
      </c>
    </row>
    <row r="98" spans="1:10" ht="22.5" x14ac:dyDescent="0.2">
      <c r="A98" s="14">
        <f t="shared" si="2"/>
        <v>90</v>
      </c>
      <c r="B98" s="96" t="s">
        <v>223</v>
      </c>
      <c r="C98" s="97" t="s">
        <v>190</v>
      </c>
      <c r="D98" s="98" t="s">
        <v>195</v>
      </c>
      <c r="E98" s="99">
        <v>0</v>
      </c>
      <c r="F98" s="100">
        <v>0.34</v>
      </c>
      <c r="G98" s="100">
        <v>1.35</v>
      </c>
      <c r="H98" s="100">
        <v>1.1100000000000001</v>
      </c>
      <c r="I98" s="100">
        <v>3.12</v>
      </c>
      <c r="J98" s="100">
        <f t="shared" si="3"/>
        <v>5.92</v>
      </c>
    </row>
    <row r="99" spans="1:10" ht="22.5" x14ac:dyDescent="0.2">
      <c r="A99" s="14">
        <f t="shared" si="2"/>
        <v>91</v>
      </c>
      <c r="B99" s="96" t="s">
        <v>223</v>
      </c>
      <c r="C99" s="97" t="s">
        <v>190</v>
      </c>
      <c r="D99" s="98" t="s">
        <v>196</v>
      </c>
      <c r="E99" s="99">
        <v>0</v>
      </c>
      <c r="F99" s="100">
        <v>0.34</v>
      </c>
      <c r="G99" s="100">
        <v>1.59</v>
      </c>
      <c r="H99" s="100">
        <v>1.31</v>
      </c>
      <c r="I99" s="100">
        <v>3.68</v>
      </c>
      <c r="J99" s="100">
        <f t="shared" si="3"/>
        <v>6.92</v>
      </c>
    </row>
    <row r="100" spans="1:10" ht="22.5" x14ac:dyDescent="0.2">
      <c r="A100" s="14">
        <f t="shared" si="2"/>
        <v>92</v>
      </c>
      <c r="B100" s="96" t="s">
        <v>223</v>
      </c>
      <c r="C100" s="97" t="s">
        <v>190</v>
      </c>
      <c r="D100" s="98" t="s">
        <v>197</v>
      </c>
      <c r="E100" s="99">
        <v>0</v>
      </c>
      <c r="F100" s="100">
        <v>0.34</v>
      </c>
      <c r="G100" s="100">
        <v>1.84</v>
      </c>
      <c r="H100" s="100">
        <v>1.52</v>
      </c>
      <c r="I100" s="100">
        <v>4.25</v>
      </c>
      <c r="J100" s="100">
        <f t="shared" si="3"/>
        <v>7.95</v>
      </c>
    </row>
    <row r="101" spans="1:10" ht="22.5" x14ac:dyDescent="0.2">
      <c r="A101" s="14">
        <f t="shared" si="2"/>
        <v>93</v>
      </c>
      <c r="B101" s="96" t="s">
        <v>223</v>
      </c>
      <c r="C101" s="97" t="s">
        <v>190</v>
      </c>
      <c r="D101" s="98" t="s">
        <v>198</v>
      </c>
      <c r="E101" s="99">
        <v>0</v>
      </c>
      <c r="F101" s="100">
        <v>0.34</v>
      </c>
      <c r="G101" s="100">
        <v>2.08</v>
      </c>
      <c r="H101" s="100">
        <v>1.72</v>
      </c>
      <c r="I101" s="100">
        <v>4.8099999999999996</v>
      </c>
      <c r="J101" s="100">
        <f t="shared" si="3"/>
        <v>8.9499999999999993</v>
      </c>
    </row>
    <row r="102" spans="1:10" ht="22.5" x14ac:dyDescent="0.2">
      <c r="A102" s="14">
        <f t="shared" si="2"/>
        <v>94</v>
      </c>
      <c r="B102" s="96" t="s">
        <v>223</v>
      </c>
      <c r="C102" s="97" t="s">
        <v>190</v>
      </c>
      <c r="D102" s="98" t="s">
        <v>199</v>
      </c>
      <c r="E102" s="99">
        <v>0</v>
      </c>
      <c r="F102" s="100">
        <v>0.34</v>
      </c>
      <c r="G102" s="100">
        <v>2.33</v>
      </c>
      <c r="H102" s="100">
        <v>1.92</v>
      </c>
      <c r="I102" s="100">
        <v>5.38</v>
      </c>
      <c r="J102" s="100">
        <f t="shared" si="3"/>
        <v>9.9699999999999989</v>
      </c>
    </row>
    <row r="103" spans="1:10" x14ac:dyDescent="0.2">
      <c r="A103" s="14">
        <f t="shared" si="2"/>
        <v>95</v>
      </c>
      <c r="B103" s="96"/>
      <c r="C103" s="97"/>
      <c r="D103" s="98"/>
      <c r="E103" s="99"/>
      <c r="F103" s="100"/>
      <c r="G103" s="100"/>
      <c r="H103" s="100"/>
      <c r="I103" s="100"/>
      <c r="J103" s="100"/>
    </row>
    <row r="104" spans="1:10" x14ac:dyDescent="0.2">
      <c r="A104" s="14">
        <f t="shared" si="2"/>
        <v>96</v>
      </c>
      <c r="B104" s="96" t="s">
        <v>225</v>
      </c>
      <c r="C104" s="97"/>
      <c r="D104" s="98"/>
      <c r="E104" s="99"/>
      <c r="F104" s="100"/>
      <c r="G104" s="100"/>
      <c r="H104" s="100"/>
      <c r="I104" s="100"/>
      <c r="J104" s="100"/>
    </row>
    <row r="105" spans="1:10" x14ac:dyDescent="0.2">
      <c r="A105" s="14">
        <f t="shared" si="2"/>
        <v>97</v>
      </c>
      <c r="B105" s="96" t="s">
        <v>29</v>
      </c>
      <c r="C105" s="97" t="s">
        <v>202</v>
      </c>
      <c r="D105" s="98" t="s">
        <v>221</v>
      </c>
      <c r="E105" s="99">
        <v>0</v>
      </c>
      <c r="F105" s="100">
        <v>0</v>
      </c>
      <c r="G105" s="100">
        <v>0.41</v>
      </c>
      <c r="H105" s="100">
        <v>0.34</v>
      </c>
      <c r="I105" s="100">
        <v>0.94</v>
      </c>
      <c r="J105" s="100">
        <f t="shared" si="3"/>
        <v>1.69</v>
      </c>
    </row>
    <row r="106" spans="1:10" x14ac:dyDescent="0.2">
      <c r="A106" s="14">
        <f t="shared" si="2"/>
        <v>98</v>
      </c>
      <c r="B106" s="96" t="s">
        <v>29</v>
      </c>
      <c r="C106" s="97" t="s">
        <v>202</v>
      </c>
      <c r="D106" s="98" t="s">
        <v>204</v>
      </c>
      <c r="E106" s="99">
        <v>0</v>
      </c>
      <c r="F106" s="100">
        <v>0</v>
      </c>
      <c r="G106" s="100">
        <v>0.56999999999999995</v>
      </c>
      <c r="H106" s="100">
        <v>0.47</v>
      </c>
      <c r="I106" s="100">
        <v>1.32</v>
      </c>
      <c r="J106" s="100">
        <f t="shared" si="3"/>
        <v>2.3600000000000003</v>
      </c>
    </row>
    <row r="107" spans="1:10" x14ac:dyDescent="0.2">
      <c r="A107" s="14">
        <f t="shared" si="2"/>
        <v>99</v>
      </c>
      <c r="B107" s="96" t="s">
        <v>29</v>
      </c>
      <c r="C107" s="97" t="s">
        <v>202</v>
      </c>
      <c r="D107" s="98" t="s">
        <v>205</v>
      </c>
      <c r="E107" s="99">
        <v>0</v>
      </c>
      <c r="F107" s="100">
        <v>0</v>
      </c>
      <c r="G107" s="100">
        <v>0.82</v>
      </c>
      <c r="H107" s="100">
        <v>0.67</v>
      </c>
      <c r="I107" s="100">
        <v>1.89</v>
      </c>
      <c r="J107" s="100">
        <f t="shared" si="3"/>
        <v>3.38</v>
      </c>
    </row>
    <row r="108" spans="1:10" x14ac:dyDescent="0.2">
      <c r="A108" s="14">
        <f t="shared" si="2"/>
        <v>100</v>
      </c>
      <c r="B108" s="96" t="s">
        <v>29</v>
      </c>
      <c r="C108" s="97" t="s">
        <v>202</v>
      </c>
      <c r="D108" s="98" t="s">
        <v>206</v>
      </c>
      <c r="E108" s="99">
        <v>0</v>
      </c>
      <c r="F108" s="100">
        <v>0</v>
      </c>
      <c r="G108" s="100">
        <v>1.22</v>
      </c>
      <c r="H108" s="100">
        <v>1.01</v>
      </c>
      <c r="I108" s="100">
        <v>2.83</v>
      </c>
      <c r="J108" s="100">
        <f t="shared" si="3"/>
        <v>5.0600000000000005</v>
      </c>
    </row>
    <row r="109" spans="1:10" x14ac:dyDescent="0.2">
      <c r="A109" s="14">
        <f t="shared" si="2"/>
        <v>101</v>
      </c>
      <c r="B109" s="96" t="s">
        <v>29</v>
      </c>
      <c r="C109" s="97" t="s">
        <v>202</v>
      </c>
      <c r="D109" s="98" t="s">
        <v>207</v>
      </c>
      <c r="E109" s="99">
        <v>0</v>
      </c>
      <c r="F109" s="100">
        <v>0</v>
      </c>
      <c r="G109" s="100">
        <v>1.63</v>
      </c>
      <c r="H109" s="100">
        <v>1.35</v>
      </c>
      <c r="I109" s="100">
        <v>3.78</v>
      </c>
      <c r="J109" s="100">
        <f t="shared" si="3"/>
        <v>6.76</v>
      </c>
    </row>
    <row r="110" spans="1:10" x14ac:dyDescent="0.2">
      <c r="A110" s="14">
        <f t="shared" si="2"/>
        <v>102</v>
      </c>
      <c r="B110" s="96" t="s">
        <v>29</v>
      </c>
      <c r="C110" s="97" t="s">
        <v>202</v>
      </c>
      <c r="D110" s="98" t="s">
        <v>208</v>
      </c>
      <c r="E110" s="99">
        <v>0</v>
      </c>
      <c r="F110" s="100">
        <v>0</v>
      </c>
      <c r="G110" s="100">
        <v>2.04</v>
      </c>
      <c r="H110" s="100">
        <v>1.68</v>
      </c>
      <c r="I110" s="100">
        <v>4.72</v>
      </c>
      <c r="J110" s="100">
        <f t="shared" si="3"/>
        <v>8.44</v>
      </c>
    </row>
    <row r="111" spans="1:10" x14ac:dyDescent="0.2">
      <c r="A111" s="14">
        <f t="shared" si="2"/>
        <v>103</v>
      </c>
      <c r="B111" s="96" t="s">
        <v>29</v>
      </c>
      <c r="C111" s="97" t="s">
        <v>202</v>
      </c>
      <c r="D111" s="98" t="s">
        <v>209</v>
      </c>
      <c r="E111" s="99">
        <v>0</v>
      </c>
      <c r="F111" s="100">
        <v>0</v>
      </c>
      <c r="G111" s="100">
        <v>2.5299999999999998</v>
      </c>
      <c r="H111" s="100">
        <v>2.09</v>
      </c>
      <c r="I111" s="100">
        <v>5.85</v>
      </c>
      <c r="J111" s="100">
        <f t="shared" si="3"/>
        <v>10.469999999999999</v>
      </c>
    </row>
    <row r="112" spans="1:10" x14ac:dyDescent="0.2">
      <c r="A112" s="14">
        <f t="shared" si="2"/>
        <v>104</v>
      </c>
      <c r="B112" s="96" t="s">
        <v>29</v>
      </c>
      <c r="C112" s="97" t="s">
        <v>202</v>
      </c>
      <c r="D112" s="98" t="s">
        <v>210</v>
      </c>
      <c r="E112" s="99">
        <v>0</v>
      </c>
      <c r="F112" s="100">
        <v>0</v>
      </c>
      <c r="G112" s="100">
        <v>3.27</v>
      </c>
      <c r="H112" s="100">
        <v>2.69</v>
      </c>
      <c r="I112" s="100">
        <v>7.55</v>
      </c>
      <c r="J112" s="100">
        <f t="shared" si="3"/>
        <v>13.51</v>
      </c>
    </row>
    <row r="113" spans="1:10" x14ac:dyDescent="0.2">
      <c r="A113" s="14">
        <f t="shared" si="2"/>
        <v>105</v>
      </c>
      <c r="B113" s="96" t="s">
        <v>29</v>
      </c>
      <c r="C113" s="97" t="s">
        <v>202</v>
      </c>
      <c r="D113" s="98" t="s">
        <v>222</v>
      </c>
      <c r="E113" s="99">
        <v>0</v>
      </c>
      <c r="F113" s="100">
        <v>0</v>
      </c>
      <c r="G113" s="100">
        <v>8.16</v>
      </c>
      <c r="H113" s="100">
        <v>6.74</v>
      </c>
      <c r="I113" s="100">
        <v>18.88</v>
      </c>
      <c r="J113" s="100">
        <f t="shared" si="3"/>
        <v>33.78</v>
      </c>
    </row>
    <row r="114" spans="1:10" x14ac:dyDescent="0.2">
      <c r="A114" s="14">
        <f t="shared" si="2"/>
        <v>106</v>
      </c>
      <c r="B114" s="96"/>
      <c r="C114" s="97"/>
      <c r="D114" s="98"/>
      <c r="E114" s="99"/>
      <c r="F114" s="100"/>
      <c r="G114" s="100"/>
      <c r="H114" s="100"/>
      <c r="I114" s="100"/>
      <c r="J114" s="100"/>
    </row>
    <row r="115" spans="1:10" ht="22.5" x14ac:dyDescent="0.2">
      <c r="A115" s="14">
        <f t="shared" si="2"/>
        <v>107</v>
      </c>
      <c r="B115" s="96" t="s">
        <v>29</v>
      </c>
      <c r="C115" s="97" t="s">
        <v>190</v>
      </c>
      <c r="D115" s="98" t="s">
        <v>191</v>
      </c>
      <c r="E115" s="99">
        <v>0</v>
      </c>
      <c r="F115" s="100">
        <v>0</v>
      </c>
      <c r="G115" s="100">
        <v>0.37</v>
      </c>
      <c r="H115" s="100">
        <v>0.3</v>
      </c>
      <c r="I115" s="100">
        <v>0.85</v>
      </c>
      <c r="J115" s="100">
        <f t="shared" si="3"/>
        <v>1.52</v>
      </c>
    </row>
    <row r="116" spans="1:10" ht="22.5" x14ac:dyDescent="0.2">
      <c r="A116" s="14">
        <f t="shared" si="2"/>
        <v>108</v>
      </c>
      <c r="B116" s="96" t="s">
        <v>29</v>
      </c>
      <c r="C116" s="97" t="s">
        <v>190</v>
      </c>
      <c r="D116" s="98" t="s">
        <v>192</v>
      </c>
      <c r="E116" s="99">
        <v>0</v>
      </c>
      <c r="F116" s="100">
        <v>0</v>
      </c>
      <c r="G116" s="100">
        <v>0.61</v>
      </c>
      <c r="H116" s="100">
        <v>0.51</v>
      </c>
      <c r="I116" s="100">
        <v>1.42</v>
      </c>
      <c r="J116" s="100">
        <f t="shared" si="3"/>
        <v>2.54</v>
      </c>
    </row>
    <row r="117" spans="1:10" ht="22.5" x14ac:dyDescent="0.2">
      <c r="A117" s="14">
        <f t="shared" si="2"/>
        <v>109</v>
      </c>
      <c r="B117" s="96" t="s">
        <v>29</v>
      </c>
      <c r="C117" s="97" t="s">
        <v>190</v>
      </c>
      <c r="D117" s="98" t="s">
        <v>193</v>
      </c>
      <c r="E117" s="99">
        <v>0</v>
      </c>
      <c r="F117" s="100">
        <v>0</v>
      </c>
      <c r="G117" s="100">
        <v>0.86</v>
      </c>
      <c r="H117" s="100">
        <v>0.71</v>
      </c>
      <c r="I117" s="100">
        <v>1.98</v>
      </c>
      <c r="J117" s="100">
        <f t="shared" si="3"/>
        <v>3.55</v>
      </c>
    </row>
    <row r="118" spans="1:10" ht="22.5" x14ac:dyDescent="0.2">
      <c r="A118" s="14">
        <f t="shared" si="2"/>
        <v>110</v>
      </c>
      <c r="B118" s="96" t="s">
        <v>29</v>
      </c>
      <c r="C118" s="97" t="s">
        <v>190</v>
      </c>
      <c r="D118" s="98" t="s">
        <v>194</v>
      </c>
      <c r="E118" s="99">
        <v>0</v>
      </c>
      <c r="F118" s="100">
        <v>0</v>
      </c>
      <c r="G118" s="100">
        <v>1.1000000000000001</v>
      </c>
      <c r="H118" s="100">
        <v>0.91</v>
      </c>
      <c r="I118" s="100">
        <v>2.5499999999999998</v>
      </c>
      <c r="J118" s="100">
        <f t="shared" si="3"/>
        <v>4.5600000000000005</v>
      </c>
    </row>
    <row r="119" spans="1:10" ht="22.5" x14ac:dyDescent="0.2">
      <c r="A119" s="14">
        <f t="shared" si="2"/>
        <v>111</v>
      </c>
      <c r="B119" s="96" t="s">
        <v>29</v>
      </c>
      <c r="C119" s="97" t="s">
        <v>190</v>
      </c>
      <c r="D119" s="98" t="s">
        <v>195</v>
      </c>
      <c r="E119" s="99">
        <v>0</v>
      </c>
      <c r="F119" s="100">
        <v>0</v>
      </c>
      <c r="G119" s="100">
        <v>1.35</v>
      </c>
      <c r="H119" s="100">
        <v>1.1100000000000001</v>
      </c>
      <c r="I119" s="100">
        <v>3.12</v>
      </c>
      <c r="J119" s="100">
        <f t="shared" si="3"/>
        <v>5.58</v>
      </c>
    </row>
    <row r="120" spans="1:10" ht="22.5" x14ac:dyDescent="0.2">
      <c r="A120" s="14">
        <f t="shared" si="2"/>
        <v>112</v>
      </c>
      <c r="B120" s="96" t="s">
        <v>29</v>
      </c>
      <c r="C120" s="97" t="s">
        <v>190</v>
      </c>
      <c r="D120" s="98" t="s">
        <v>196</v>
      </c>
      <c r="E120" s="99">
        <v>0</v>
      </c>
      <c r="F120" s="100">
        <v>0</v>
      </c>
      <c r="G120" s="100">
        <v>1.59</v>
      </c>
      <c r="H120" s="100">
        <v>1.31</v>
      </c>
      <c r="I120" s="100">
        <v>3.68</v>
      </c>
      <c r="J120" s="100">
        <f t="shared" si="3"/>
        <v>6.58</v>
      </c>
    </row>
    <row r="121" spans="1:10" ht="22.5" x14ac:dyDescent="0.2">
      <c r="A121" s="14">
        <f t="shared" si="2"/>
        <v>113</v>
      </c>
      <c r="B121" s="96" t="s">
        <v>29</v>
      </c>
      <c r="C121" s="97" t="s">
        <v>190</v>
      </c>
      <c r="D121" s="98" t="s">
        <v>197</v>
      </c>
      <c r="E121" s="99">
        <v>0</v>
      </c>
      <c r="F121" s="100">
        <v>0</v>
      </c>
      <c r="G121" s="100">
        <v>1.84</v>
      </c>
      <c r="H121" s="100">
        <v>1.52</v>
      </c>
      <c r="I121" s="100">
        <v>4.25</v>
      </c>
      <c r="J121" s="100">
        <f t="shared" si="3"/>
        <v>7.61</v>
      </c>
    </row>
    <row r="122" spans="1:10" ht="22.5" x14ac:dyDescent="0.2">
      <c r="A122" s="14">
        <f t="shared" si="2"/>
        <v>114</v>
      </c>
      <c r="B122" s="96" t="s">
        <v>29</v>
      </c>
      <c r="C122" s="97" t="s">
        <v>190</v>
      </c>
      <c r="D122" s="98" t="s">
        <v>198</v>
      </c>
      <c r="E122" s="99">
        <v>0</v>
      </c>
      <c r="F122" s="100">
        <v>0</v>
      </c>
      <c r="G122" s="100">
        <v>2.08</v>
      </c>
      <c r="H122" s="100">
        <v>1.72</v>
      </c>
      <c r="I122" s="100">
        <v>4.8099999999999996</v>
      </c>
      <c r="J122" s="100">
        <f t="shared" si="3"/>
        <v>8.61</v>
      </c>
    </row>
    <row r="123" spans="1:10" ht="22.5" x14ac:dyDescent="0.2">
      <c r="A123" s="14">
        <f t="shared" si="2"/>
        <v>115</v>
      </c>
      <c r="B123" s="96" t="s">
        <v>29</v>
      </c>
      <c r="C123" s="97" t="s">
        <v>190</v>
      </c>
      <c r="D123" s="98" t="s">
        <v>199</v>
      </c>
      <c r="E123" s="99">
        <v>0</v>
      </c>
      <c r="F123" s="100">
        <v>0</v>
      </c>
      <c r="G123" s="100">
        <v>2.33</v>
      </c>
      <c r="H123" s="100">
        <v>1.92</v>
      </c>
      <c r="I123" s="100">
        <v>5.38</v>
      </c>
      <c r="J123" s="100">
        <f t="shared" si="3"/>
        <v>9.629999999999999</v>
      </c>
    </row>
    <row r="124" spans="1:10" x14ac:dyDescent="0.2">
      <c r="A124" s="14">
        <f t="shared" si="2"/>
        <v>116</v>
      </c>
      <c r="B124" s="96"/>
      <c r="C124" s="97"/>
      <c r="D124" s="98"/>
      <c r="E124" s="99"/>
      <c r="F124" s="100"/>
      <c r="G124" s="100"/>
      <c r="H124" s="100"/>
      <c r="I124" s="100"/>
      <c r="J124" s="100"/>
    </row>
    <row r="125" spans="1:10" x14ac:dyDescent="0.2">
      <c r="A125" s="14">
        <f t="shared" si="2"/>
        <v>117</v>
      </c>
      <c r="B125" s="96" t="s">
        <v>226</v>
      </c>
      <c r="C125" s="97"/>
      <c r="D125" s="98"/>
      <c r="E125" s="99"/>
      <c r="F125" s="100"/>
      <c r="G125" s="100"/>
      <c r="H125" s="100"/>
      <c r="I125" s="100"/>
      <c r="J125" s="100"/>
    </row>
    <row r="126" spans="1:10" x14ac:dyDescent="0.2">
      <c r="A126" s="14">
        <f t="shared" si="2"/>
        <v>118</v>
      </c>
      <c r="B126" s="96" t="s">
        <v>227</v>
      </c>
      <c r="C126" s="97" t="s">
        <v>202</v>
      </c>
      <c r="D126" s="98" t="s">
        <v>204</v>
      </c>
      <c r="E126" s="99">
        <v>10.23</v>
      </c>
      <c r="F126" s="100">
        <v>1.69</v>
      </c>
      <c r="G126" s="100">
        <v>0.56999999999999995</v>
      </c>
      <c r="H126" s="100">
        <v>0.48</v>
      </c>
      <c r="I126" s="100">
        <v>1.32</v>
      </c>
      <c r="J126" s="100">
        <f t="shared" si="3"/>
        <v>14.290000000000001</v>
      </c>
    </row>
    <row r="127" spans="1:10" x14ac:dyDescent="0.2">
      <c r="A127" s="14">
        <f t="shared" si="2"/>
        <v>119</v>
      </c>
      <c r="B127" s="96" t="s">
        <v>227</v>
      </c>
      <c r="C127" s="97" t="s">
        <v>202</v>
      </c>
      <c r="D127" s="98" t="s">
        <v>205</v>
      </c>
      <c r="E127" s="99">
        <v>9.65</v>
      </c>
      <c r="F127" s="100">
        <v>1.69</v>
      </c>
      <c r="G127" s="100">
        <v>0.82</v>
      </c>
      <c r="H127" s="100">
        <v>0.69</v>
      </c>
      <c r="I127" s="100">
        <v>1.89</v>
      </c>
      <c r="J127" s="100">
        <f t="shared" si="3"/>
        <v>14.74</v>
      </c>
    </row>
    <row r="128" spans="1:10" x14ac:dyDescent="0.2">
      <c r="A128" s="14">
        <f t="shared" si="2"/>
        <v>120</v>
      </c>
      <c r="B128" s="96" t="s">
        <v>227</v>
      </c>
      <c r="C128" s="97" t="s">
        <v>202</v>
      </c>
      <c r="D128" s="98" t="s">
        <v>206</v>
      </c>
      <c r="E128" s="99">
        <v>9.66</v>
      </c>
      <c r="F128" s="100">
        <v>1.69</v>
      </c>
      <c r="G128" s="100">
        <v>1.22</v>
      </c>
      <c r="H128" s="100">
        <v>1.03</v>
      </c>
      <c r="I128" s="100">
        <v>2.83</v>
      </c>
      <c r="J128" s="100">
        <f t="shared" si="3"/>
        <v>16.43</v>
      </c>
    </row>
    <row r="129" spans="1:10" x14ac:dyDescent="0.2">
      <c r="A129" s="14">
        <f t="shared" si="2"/>
        <v>121</v>
      </c>
      <c r="B129" s="96" t="s">
        <v>227</v>
      </c>
      <c r="C129" s="97" t="s">
        <v>202</v>
      </c>
      <c r="D129" s="98" t="s">
        <v>207</v>
      </c>
      <c r="E129" s="99">
        <v>10.210000000000001</v>
      </c>
      <c r="F129" s="100">
        <v>1.69</v>
      </c>
      <c r="G129" s="100">
        <v>1.63</v>
      </c>
      <c r="H129" s="100">
        <v>1.38</v>
      </c>
      <c r="I129" s="100">
        <v>3.78</v>
      </c>
      <c r="J129" s="100">
        <f t="shared" si="3"/>
        <v>18.690000000000001</v>
      </c>
    </row>
    <row r="130" spans="1:10" x14ac:dyDescent="0.2">
      <c r="A130" s="14">
        <f t="shared" si="2"/>
        <v>122</v>
      </c>
      <c r="B130" s="96" t="s">
        <v>227</v>
      </c>
      <c r="C130" s="97" t="s">
        <v>202</v>
      </c>
      <c r="D130" s="98" t="s">
        <v>208</v>
      </c>
      <c r="E130" s="99">
        <v>10.39</v>
      </c>
      <c r="F130" s="100">
        <v>1.69</v>
      </c>
      <c r="G130" s="100">
        <v>2.04</v>
      </c>
      <c r="H130" s="100">
        <v>1.72</v>
      </c>
      <c r="I130" s="100">
        <v>4.72</v>
      </c>
      <c r="J130" s="100">
        <f t="shared" si="3"/>
        <v>20.560000000000002</v>
      </c>
    </row>
    <row r="131" spans="1:10" x14ac:dyDescent="0.2">
      <c r="A131" s="14">
        <f t="shared" si="2"/>
        <v>123</v>
      </c>
      <c r="B131" s="96" t="s">
        <v>227</v>
      </c>
      <c r="C131" s="97" t="s">
        <v>202</v>
      </c>
      <c r="D131" s="98" t="s">
        <v>210</v>
      </c>
      <c r="E131" s="99">
        <v>11.57</v>
      </c>
      <c r="F131" s="100">
        <v>1.69</v>
      </c>
      <c r="G131" s="100">
        <v>3.27</v>
      </c>
      <c r="H131" s="100">
        <v>2.76</v>
      </c>
      <c r="I131" s="100">
        <v>7.55</v>
      </c>
      <c r="J131" s="100">
        <f t="shared" si="3"/>
        <v>26.84</v>
      </c>
    </row>
    <row r="132" spans="1:10" x14ac:dyDescent="0.2">
      <c r="A132" s="14">
        <f t="shared" si="2"/>
        <v>124</v>
      </c>
      <c r="B132" s="96"/>
      <c r="C132" s="97"/>
      <c r="D132" s="98"/>
      <c r="E132" s="99"/>
      <c r="F132" s="100"/>
      <c r="G132" s="100"/>
      <c r="H132" s="100"/>
      <c r="I132" s="100"/>
      <c r="J132" s="100"/>
    </row>
    <row r="133" spans="1:10" x14ac:dyDescent="0.2">
      <c r="A133" s="14">
        <f t="shared" si="2"/>
        <v>125</v>
      </c>
      <c r="B133" s="96" t="s">
        <v>227</v>
      </c>
      <c r="C133" s="97" t="s">
        <v>211</v>
      </c>
      <c r="D133" s="98" t="s">
        <v>216</v>
      </c>
      <c r="E133" s="99">
        <v>10.29</v>
      </c>
      <c r="F133" s="100">
        <v>3.37</v>
      </c>
      <c r="G133" s="100">
        <v>2.04</v>
      </c>
      <c r="H133" s="100">
        <v>1.72</v>
      </c>
      <c r="I133" s="100">
        <v>4.72</v>
      </c>
      <c r="J133" s="100">
        <f t="shared" si="3"/>
        <v>22.139999999999997</v>
      </c>
    </row>
    <row r="134" spans="1:10" x14ac:dyDescent="0.2">
      <c r="A134" s="14">
        <f t="shared" si="2"/>
        <v>126</v>
      </c>
      <c r="B134" s="96"/>
      <c r="C134" s="97"/>
      <c r="D134" s="98"/>
      <c r="E134" s="99"/>
      <c r="F134" s="100"/>
      <c r="G134" s="100"/>
      <c r="H134" s="100"/>
      <c r="I134" s="100"/>
      <c r="J134" s="100"/>
    </row>
    <row r="135" spans="1:10" ht="22.5" x14ac:dyDescent="0.2">
      <c r="A135" s="14">
        <f t="shared" si="2"/>
        <v>127</v>
      </c>
      <c r="B135" s="96" t="s">
        <v>227</v>
      </c>
      <c r="C135" s="97" t="s">
        <v>190</v>
      </c>
      <c r="D135" s="98" t="s">
        <v>191</v>
      </c>
      <c r="E135" s="99">
        <v>9.01</v>
      </c>
      <c r="F135" s="100">
        <v>0.34</v>
      </c>
      <c r="G135" s="100">
        <v>0.37</v>
      </c>
      <c r="H135" s="100">
        <v>0.31</v>
      </c>
      <c r="I135" s="100">
        <v>0.85</v>
      </c>
      <c r="J135" s="100">
        <f t="shared" si="3"/>
        <v>10.879999999999999</v>
      </c>
    </row>
    <row r="136" spans="1:10" ht="22.5" x14ac:dyDescent="0.2">
      <c r="A136" s="14">
        <f t="shared" si="2"/>
        <v>128</v>
      </c>
      <c r="B136" s="96" t="s">
        <v>227</v>
      </c>
      <c r="C136" s="97" t="s">
        <v>190</v>
      </c>
      <c r="D136" s="98" t="s">
        <v>192</v>
      </c>
      <c r="E136" s="99">
        <v>10.48</v>
      </c>
      <c r="F136" s="100">
        <v>0.34</v>
      </c>
      <c r="G136" s="100">
        <v>0.61</v>
      </c>
      <c r="H136" s="100">
        <v>0.52</v>
      </c>
      <c r="I136" s="100">
        <v>1.42</v>
      </c>
      <c r="J136" s="100">
        <f t="shared" si="3"/>
        <v>13.37</v>
      </c>
    </row>
    <row r="137" spans="1:10" ht="22.5" x14ac:dyDescent="0.2">
      <c r="A137" s="14">
        <f t="shared" si="2"/>
        <v>129</v>
      </c>
      <c r="B137" s="96" t="s">
        <v>227</v>
      </c>
      <c r="C137" s="97" t="s">
        <v>190</v>
      </c>
      <c r="D137" s="98" t="s">
        <v>193</v>
      </c>
      <c r="E137" s="99">
        <v>11.96</v>
      </c>
      <c r="F137" s="100">
        <v>0.34</v>
      </c>
      <c r="G137" s="100">
        <v>0.86</v>
      </c>
      <c r="H137" s="100">
        <v>0.72</v>
      </c>
      <c r="I137" s="100">
        <v>1.98</v>
      </c>
      <c r="J137" s="100">
        <f t="shared" si="3"/>
        <v>15.860000000000001</v>
      </c>
    </row>
    <row r="138" spans="1:10" ht="22.5" x14ac:dyDescent="0.2">
      <c r="A138" s="14">
        <f t="shared" si="2"/>
        <v>130</v>
      </c>
      <c r="B138" s="96" t="s">
        <v>227</v>
      </c>
      <c r="C138" s="97" t="s">
        <v>190</v>
      </c>
      <c r="D138" s="98" t="s">
        <v>194</v>
      </c>
      <c r="E138" s="99">
        <v>12.31</v>
      </c>
      <c r="F138" s="100">
        <v>0.34</v>
      </c>
      <c r="G138" s="100">
        <v>1.1000000000000001</v>
      </c>
      <c r="H138" s="100">
        <v>0.93</v>
      </c>
      <c r="I138" s="100">
        <v>2.5499999999999998</v>
      </c>
      <c r="J138" s="100">
        <f t="shared" si="3"/>
        <v>17.23</v>
      </c>
    </row>
    <row r="139" spans="1:10" ht="22.5" x14ac:dyDescent="0.2">
      <c r="A139" s="14">
        <f t="shared" ref="A139:A190" si="4">A138+1</f>
        <v>131</v>
      </c>
      <c r="B139" s="96" t="s">
        <v>227</v>
      </c>
      <c r="C139" s="97" t="s">
        <v>190</v>
      </c>
      <c r="D139" s="98" t="s">
        <v>195</v>
      </c>
      <c r="E139" s="99">
        <v>13.79</v>
      </c>
      <c r="F139" s="100">
        <v>0.34</v>
      </c>
      <c r="G139" s="100">
        <v>1.35</v>
      </c>
      <c r="H139" s="100">
        <v>1.1399999999999999</v>
      </c>
      <c r="I139" s="100">
        <v>3.12</v>
      </c>
      <c r="J139" s="100">
        <f t="shared" si="3"/>
        <v>19.739999999999998</v>
      </c>
    </row>
    <row r="140" spans="1:10" ht="22.5" x14ac:dyDescent="0.2">
      <c r="A140" s="14">
        <f t="shared" si="4"/>
        <v>132</v>
      </c>
      <c r="B140" s="96" t="s">
        <v>227</v>
      </c>
      <c r="C140" s="97" t="s">
        <v>190</v>
      </c>
      <c r="D140" s="98" t="s">
        <v>196</v>
      </c>
      <c r="E140" s="99">
        <v>14.93</v>
      </c>
      <c r="F140" s="100">
        <v>0.34</v>
      </c>
      <c r="G140" s="100">
        <v>1.59</v>
      </c>
      <c r="H140" s="100">
        <v>1.34</v>
      </c>
      <c r="I140" s="100">
        <v>3.68</v>
      </c>
      <c r="J140" s="100">
        <f t="shared" si="3"/>
        <v>21.88</v>
      </c>
    </row>
    <row r="141" spans="1:10" ht="22.5" x14ac:dyDescent="0.2">
      <c r="A141" s="14">
        <f t="shared" si="4"/>
        <v>133</v>
      </c>
      <c r="B141" s="96" t="s">
        <v>227</v>
      </c>
      <c r="C141" s="97" t="s">
        <v>190</v>
      </c>
      <c r="D141" s="98" t="s">
        <v>197</v>
      </c>
      <c r="E141" s="99">
        <v>16.07</v>
      </c>
      <c r="F141" s="100">
        <v>0.34</v>
      </c>
      <c r="G141" s="100">
        <v>1.84</v>
      </c>
      <c r="H141" s="100">
        <v>1.55</v>
      </c>
      <c r="I141" s="100">
        <v>4.25</v>
      </c>
      <c r="J141" s="100">
        <f t="shared" ref="J141:J190" si="5">SUM(E141:I141)</f>
        <v>24.05</v>
      </c>
    </row>
    <row r="142" spans="1:10" ht="22.5" x14ac:dyDescent="0.2">
      <c r="A142" s="14">
        <f t="shared" si="4"/>
        <v>134</v>
      </c>
      <c r="B142" s="96" t="s">
        <v>227</v>
      </c>
      <c r="C142" s="97" t="s">
        <v>190</v>
      </c>
      <c r="D142" s="98" t="s">
        <v>198</v>
      </c>
      <c r="E142" s="99">
        <v>17.21</v>
      </c>
      <c r="F142" s="100">
        <v>0.34</v>
      </c>
      <c r="G142" s="100">
        <v>2.08</v>
      </c>
      <c r="H142" s="100">
        <v>1.76</v>
      </c>
      <c r="I142" s="100">
        <v>4.8099999999999996</v>
      </c>
      <c r="J142" s="100">
        <f t="shared" si="5"/>
        <v>26.200000000000003</v>
      </c>
    </row>
    <row r="143" spans="1:10" ht="22.5" x14ac:dyDescent="0.2">
      <c r="A143" s="14">
        <f t="shared" si="4"/>
        <v>135</v>
      </c>
      <c r="B143" s="96" t="s">
        <v>227</v>
      </c>
      <c r="C143" s="97" t="s">
        <v>190</v>
      </c>
      <c r="D143" s="98" t="s">
        <v>199</v>
      </c>
      <c r="E143" s="99">
        <v>18.34</v>
      </c>
      <c r="F143" s="100">
        <v>0.34</v>
      </c>
      <c r="G143" s="100">
        <v>2.33</v>
      </c>
      <c r="H143" s="100">
        <v>1.97</v>
      </c>
      <c r="I143" s="100">
        <v>5.38</v>
      </c>
      <c r="J143" s="100">
        <f t="shared" si="5"/>
        <v>28.359999999999996</v>
      </c>
    </row>
    <row r="144" spans="1:10" x14ac:dyDescent="0.2">
      <c r="A144" s="14">
        <f t="shared" si="4"/>
        <v>136</v>
      </c>
      <c r="B144" s="96"/>
      <c r="C144" s="97"/>
      <c r="D144" s="98"/>
      <c r="E144" s="99"/>
      <c r="F144" s="100"/>
      <c r="G144" s="100"/>
      <c r="H144" s="100"/>
      <c r="I144" s="100"/>
      <c r="J144" s="100"/>
    </row>
    <row r="145" spans="1:10" x14ac:dyDescent="0.2">
      <c r="A145" s="14">
        <f t="shared" si="4"/>
        <v>137</v>
      </c>
      <c r="B145" s="96" t="s">
        <v>228</v>
      </c>
      <c r="C145" s="97"/>
      <c r="D145" s="98"/>
      <c r="E145" s="99"/>
      <c r="F145" s="100"/>
      <c r="G145" s="100"/>
      <c r="H145" s="100"/>
      <c r="I145" s="100"/>
      <c r="J145" s="100"/>
    </row>
    <row r="146" spans="1:10" x14ac:dyDescent="0.2">
      <c r="A146" s="14">
        <f t="shared" si="4"/>
        <v>138</v>
      </c>
      <c r="B146" s="96" t="s">
        <v>229</v>
      </c>
      <c r="C146" s="97" t="s">
        <v>202</v>
      </c>
      <c r="D146" s="98" t="s">
        <v>230</v>
      </c>
      <c r="E146" s="99">
        <v>10.23</v>
      </c>
      <c r="F146" s="100">
        <v>1.69</v>
      </c>
      <c r="G146" s="100">
        <v>0.56999999999999995</v>
      </c>
      <c r="H146" s="100">
        <v>0.48</v>
      </c>
      <c r="I146" s="100">
        <v>1.32</v>
      </c>
      <c r="J146" s="100">
        <f t="shared" si="5"/>
        <v>14.290000000000001</v>
      </c>
    </row>
    <row r="147" spans="1:10" x14ac:dyDescent="0.2">
      <c r="A147" s="14">
        <f t="shared" si="4"/>
        <v>139</v>
      </c>
      <c r="B147" s="96" t="s">
        <v>229</v>
      </c>
      <c r="C147" s="97" t="s">
        <v>202</v>
      </c>
      <c r="D147" s="98" t="s">
        <v>231</v>
      </c>
      <c r="E147" s="99">
        <v>9.65</v>
      </c>
      <c r="F147" s="100">
        <v>1.69</v>
      </c>
      <c r="G147" s="100">
        <v>0.82</v>
      </c>
      <c r="H147" s="100">
        <v>0.69</v>
      </c>
      <c r="I147" s="100">
        <v>1.89</v>
      </c>
      <c r="J147" s="100">
        <f t="shared" si="5"/>
        <v>14.74</v>
      </c>
    </row>
    <row r="148" spans="1:10" x14ac:dyDescent="0.2">
      <c r="A148" s="14">
        <f t="shared" si="4"/>
        <v>140</v>
      </c>
      <c r="B148" s="96" t="s">
        <v>229</v>
      </c>
      <c r="C148" s="97" t="s">
        <v>202</v>
      </c>
      <c r="D148" s="98" t="s">
        <v>232</v>
      </c>
      <c r="E148" s="99">
        <v>9.66</v>
      </c>
      <c r="F148" s="100">
        <v>1.69</v>
      </c>
      <c r="G148" s="100">
        <v>1.22</v>
      </c>
      <c r="H148" s="100">
        <v>1.03</v>
      </c>
      <c r="I148" s="100">
        <v>2.83</v>
      </c>
      <c r="J148" s="100">
        <f t="shared" si="5"/>
        <v>16.43</v>
      </c>
    </row>
    <row r="149" spans="1:10" x14ac:dyDescent="0.2">
      <c r="A149" s="14">
        <f t="shared" si="4"/>
        <v>141</v>
      </c>
      <c r="B149" s="96" t="s">
        <v>229</v>
      </c>
      <c r="C149" s="97" t="s">
        <v>202</v>
      </c>
      <c r="D149" s="98" t="s">
        <v>233</v>
      </c>
      <c r="E149" s="99">
        <v>10.210000000000001</v>
      </c>
      <c r="F149" s="100">
        <v>1.69</v>
      </c>
      <c r="G149" s="100">
        <v>1.63</v>
      </c>
      <c r="H149" s="100">
        <v>1.38</v>
      </c>
      <c r="I149" s="100">
        <v>3.78</v>
      </c>
      <c r="J149" s="100">
        <f t="shared" si="5"/>
        <v>18.690000000000001</v>
      </c>
    </row>
    <row r="150" spans="1:10" x14ac:dyDescent="0.2">
      <c r="A150" s="14">
        <f t="shared" si="4"/>
        <v>142</v>
      </c>
      <c r="B150" s="96" t="s">
        <v>229</v>
      </c>
      <c r="C150" s="97" t="s">
        <v>202</v>
      </c>
      <c r="D150" s="98" t="s">
        <v>234</v>
      </c>
      <c r="E150" s="99">
        <v>10.39</v>
      </c>
      <c r="F150" s="100">
        <v>1.69</v>
      </c>
      <c r="G150" s="100">
        <v>2.04</v>
      </c>
      <c r="H150" s="100">
        <v>1.72</v>
      </c>
      <c r="I150" s="100">
        <v>4.72</v>
      </c>
      <c r="J150" s="100">
        <f t="shared" si="5"/>
        <v>20.560000000000002</v>
      </c>
    </row>
    <row r="151" spans="1:10" x14ac:dyDescent="0.2">
      <c r="A151" s="14">
        <f t="shared" si="4"/>
        <v>143</v>
      </c>
      <c r="B151" s="96" t="s">
        <v>229</v>
      </c>
      <c r="C151" s="97" t="s">
        <v>202</v>
      </c>
      <c r="D151" s="98" t="s">
        <v>235</v>
      </c>
      <c r="E151" s="99">
        <v>11.57</v>
      </c>
      <c r="F151" s="100">
        <v>1.69</v>
      </c>
      <c r="G151" s="100">
        <v>3.27</v>
      </c>
      <c r="H151" s="100">
        <v>2.76</v>
      </c>
      <c r="I151" s="100">
        <v>7.55</v>
      </c>
      <c r="J151" s="100">
        <f t="shared" si="5"/>
        <v>26.84</v>
      </c>
    </row>
    <row r="152" spans="1:10" x14ac:dyDescent="0.2">
      <c r="A152" s="14">
        <f t="shared" si="4"/>
        <v>144</v>
      </c>
      <c r="B152" s="96"/>
      <c r="C152" s="97"/>
      <c r="D152" s="98"/>
      <c r="E152" s="99"/>
      <c r="F152" s="100"/>
      <c r="G152" s="100"/>
      <c r="H152" s="100"/>
      <c r="I152" s="100"/>
      <c r="J152" s="100"/>
    </row>
    <row r="153" spans="1:10" x14ac:dyDescent="0.2">
      <c r="A153" s="14">
        <f t="shared" si="4"/>
        <v>145</v>
      </c>
      <c r="B153" s="96" t="s">
        <v>229</v>
      </c>
      <c r="C153" s="97" t="s">
        <v>202</v>
      </c>
      <c r="D153" s="98" t="s">
        <v>236</v>
      </c>
      <c r="E153" s="99">
        <v>9.65</v>
      </c>
      <c r="F153" s="100">
        <v>1.69</v>
      </c>
      <c r="G153" s="100">
        <v>0.82</v>
      </c>
      <c r="H153" s="100">
        <v>0.69</v>
      </c>
      <c r="I153" s="100">
        <v>1.89</v>
      </c>
      <c r="J153" s="100">
        <f t="shared" si="5"/>
        <v>14.74</v>
      </c>
    </row>
    <row r="154" spans="1:10" x14ac:dyDescent="0.2">
      <c r="A154" s="14">
        <f t="shared" si="4"/>
        <v>146</v>
      </c>
      <c r="B154" s="96" t="s">
        <v>229</v>
      </c>
      <c r="C154" s="97" t="s">
        <v>202</v>
      </c>
      <c r="D154" s="98" t="s">
        <v>237</v>
      </c>
      <c r="E154" s="99">
        <v>9.66</v>
      </c>
      <c r="F154" s="100">
        <v>1.69</v>
      </c>
      <c r="G154" s="100">
        <v>1.22</v>
      </c>
      <c r="H154" s="100">
        <v>1.03</v>
      </c>
      <c r="I154" s="100">
        <v>2.83</v>
      </c>
      <c r="J154" s="100">
        <f t="shared" si="5"/>
        <v>16.43</v>
      </c>
    </row>
    <row r="155" spans="1:10" x14ac:dyDescent="0.2">
      <c r="A155" s="14">
        <f t="shared" si="4"/>
        <v>147</v>
      </c>
      <c r="B155" s="96" t="s">
        <v>229</v>
      </c>
      <c r="C155" s="97" t="s">
        <v>202</v>
      </c>
      <c r="D155" s="98" t="s">
        <v>238</v>
      </c>
      <c r="E155" s="99">
        <v>10.210000000000001</v>
      </c>
      <c r="F155" s="100">
        <v>1.69</v>
      </c>
      <c r="G155" s="100">
        <v>1.63</v>
      </c>
      <c r="H155" s="100">
        <v>1.38</v>
      </c>
      <c r="I155" s="100">
        <v>3.78</v>
      </c>
      <c r="J155" s="100">
        <f t="shared" si="5"/>
        <v>18.690000000000001</v>
      </c>
    </row>
    <row r="156" spans="1:10" x14ac:dyDescent="0.2">
      <c r="A156" s="14">
        <f t="shared" si="4"/>
        <v>148</v>
      </c>
      <c r="B156" s="96" t="s">
        <v>229</v>
      </c>
      <c r="C156" s="97" t="s">
        <v>202</v>
      </c>
      <c r="D156" s="98" t="s">
        <v>239</v>
      </c>
      <c r="E156" s="99">
        <v>10.39</v>
      </c>
      <c r="F156" s="100">
        <v>1.69</v>
      </c>
      <c r="G156" s="100">
        <v>2.04</v>
      </c>
      <c r="H156" s="100">
        <v>1.72</v>
      </c>
      <c r="I156" s="100">
        <v>4.72</v>
      </c>
      <c r="J156" s="100">
        <f t="shared" si="5"/>
        <v>20.560000000000002</v>
      </c>
    </row>
    <row r="157" spans="1:10" x14ac:dyDescent="0.2">
      <c r="A157" s="14">
        <f t="shared" si="4"/>
        <v>149</v>
      </c>
      <c r="B157" s="96" t="s">
        <v>229</v>
      </c>
      <c r="C157" s="97" t="s">
        <v>202</v>
      </c>
      <c r="D157" s="98" t="s">
        <v>240</v>
      </c>
      <c r="E157" s="99">
        <v>11.57</v>
      </c>
      <c r="F157" s="100">
        <v>1.69</v>
      </c>
      <c r="G157" s="100">
        <v>3.27</v>
      </c>
      <c r="H157" s="100">
        <v>2.76</v>
      </c>
      <c r="I157" s="100">
        <v>7.55</v>
      </c>
      <c r="J157" s="100">
        <f t="shared" si="5"/>
        <v>26.84</v>
      </c>
    </row>
    <row r="158" spans="1:10" x14ac:dyDescent="0.2">
      <c r="A158" s="14">
        <f t="shared" si="4"/>
        <v>150</v>
      </c>
      <c r="B158" s="96"/>
      <c r="C158" s="97"/>
      <c r="D158" s="98"/>
      <c r="E158" s="99"/>
      <c r="F158" s="100"/>
      <c r="G158" s="100"/>
      <c r="H158" s="100"/>
      <c r="I158" s="100"/>
      <c r="J158" s="100"/>
    </row>
    <row r="159" spans="1:10" x14ac:dyDescent="0.2">
      <c r="A159" s="14">
        <f t="shared" si="4"/>
        <v>151</v>
      </c>
      <c r="B159" s="96" t="s">
        <v>229</v>
      </c>
      <c r="C159" s="97" t="s">
        <v>211</v>
      </c>
      <c r="D159" s="98" t="s">
        <v>241</v>
      </c>
      <c r="E159" s="99">
        <v>9.58</v>
      </c>
      <c r="F159" s="100">
        <v>3.37</v>
      </c>
      <c r="G159" s="100">
        <v>1.43</v>
      </c>
      <c r="H159" s="100">
        <v>1.21</v>
      </c>
      <c r="I159" s="100">
        <v>3.3</v>
      </c>
      <c r="J159" s="100">
        <f t="shared" si="5"/>
        <v>18.89</v>
      </c>
    </row>
    <row r="160" spans="1:10" x14ac:dyDescent="0.2">
      <c r="A160" s="14">
        <f t="shared" si="4"/>
        <v>152</v>
      </c>
      <c r="B160" s="96" t="s">
        <v>229</v>
      </c>
      <c r="C160" s="97" t="s">
        <v>211</v>
      </c>
      <c r="D160" s="98" t="s">
        <v>242</v>
      </c>
      <c r="E160" s="99">
        <v>10.29</v>
      </c>
      <c r="F160" s="100">
        <v>3.37</v>
      </c>
      <c r="G160" s="100">
        <v>2.04</v>
      </c>
      <c r="H160" s="100">
        <v>1.72</v>
      </c>
      <c r="I160" s="100">
        <v>4.72</v>
      </c>
      <c r="J160" s="100">
        <f t="shared" si="5"/>
        <v>22.139999999999997</v>
      </c>
    </row>
    <row r="161" spans="1:10" x14ac:dyDescent="0.2">
      <c r="A161" s="14">
        <f t="shared" si="4"/>
        <v>153</v>
      </c>
      <c r="B161" s="96" t="s">
        <v>229</v>
      </c>
      <c r="C161" s="97" t="s">
        <v>211</v>
      </c>
      <c r="D161" s="98" t="s">
        <v>243</v>
      </c>
      <c r="E161" s="99">
        <v>10.33</v>
      </c>
      <c r="F161" s="100">
        <v>3.37</v>
      </c>
      <c r="G161" s="100">
        <v>3.27</v>
      </c>
      <c r="H161" s="100">
        <v>2.76</v>
      </c>
      <c r="I161" s="100">
        <v>7.55</v>
      </c>
      <c r="J161" s="100">
        <f t="shared" si="5"/>
        <v>27.279999999999998</v>
      </c>
    </row>
    <row r="162" spans="1:10" x14ac:dyDescent="0.2">
      <c r="A162" s="14">
        <f t="shared" si="4"/>
        <v>154</v>
      </c>
      <c r="B162" s="96" t="s">
        <v>229</v>
      </c>
      <c r="C162" s="97" t="s">
        <v>211</v>
      </c>
      <c r="D162" s="98" t="s">
        <v>244</v>
      </c>
      <c r="E162" s="99">
        <v>13.92</v>
      </c>
      <c r="F162" s="100">
        <v>3.37</v>
      </c>
      <c r="G162" s="100">
        <v>8.16</v>
      </c>
      <c r="H162" s="100">
        <v>6.9</v>
      </c>
      <c r="I162" s="100">
        <v>18.88</v>
      </c>
      <c r="J162" s="100">
        <f t="shared" si="5"/>
        <v>51.230000000000004</v>
      </c>
    </row>
    <row r="163" spans="1:10" x14ac:dyDescent="0.2">
      <c r="A163" s="14">
        <f t="shared" si="4"/>
        <v>155</v>
      </c>
      <c r="B163" s="96"/>
      <c r="C163" s="97"/>
      <c r="D163" s="98"/>
      <c r="E163" s="99"/>
      <c r="F163" s="100"/>
      <c r="G163" s="100"/>
      <c r="H163" s="100"/>
      <c r="I163" s="100"/>
      <c r="J163" s="100"/>
    </row>
    <row r="164" spans="1:10" x14ac:dyDescent="0.2">
      <c r="A164" s="14">
        <f t="shared" si="4"/>
        <v>156</v>
      </c>
      <c r="B164" s="96" t="s">
        <v>229</v>
      </c>
      <c r="C164" s="97" t="s">
        <v>211</v>
      </c>
      <c r="D164" s="98" t="s">
        <v>245</v>
      </c>
      <c r="E164" s="99">
        <v>10.29</v>
      </c>
      <c r="F164" s="100">
        <v>3.37</v>
      </c>
      <c r="G164" s="100">
        <v>2.04</v>
      </c>
      <c r="H164" s="100">
        <v>1.72</v>
      </c>
      <c r="I164" s="100">
        <v>4.72</v>
      </c>
      <c r="J164" s="100">
        <f t="shared" si="5"/>
        <v>22.139999999999997</v>
      </c>
    </row>
    <row r="165" spans="1:10" x14ac:dyDescent="0.2">
      <c r="A165" s="14">
        <f t="shared" si="4"/>
        <v>157</v>
      </c>
      <c r="B165" s="96" t="s">
        <v>229</v>
      </c>
      <c r="C165" s="97" t="s">
        <v>211</v>
      </c>
      <c r="D165" s="98" t="s">
        <v>246</v>
      </c>
      <c r="E165" s="99">
        <v>10.33</v>
      </c>
      <c r="F165" s="100">
        <v>3.37</v>
      </c>
      <c r="G165" s="100">
        <v>3.27</v>
      </c>
      <c r="H165" s="100">
        <v>2.76</v>
      </c>
      <c r="I165" s="100">
        <v>7.55</v>
      </c>
      <c r="J165" s="100">
        <f t="shared" si="5"/>
        <v>27.279999999999998</v>
      </c>
    </row>
    <row r="166" spans="1:10" x14ac:dyDescent="0.2">
      <c r="A166" s="14">
        <f t="shared" si="4"/>
        <v>158</v>
      </c>
      <c r="B166" s="96"/>
      <c r="C166" s="97"/>
      <c r="D166" s="98"/>
      <c r="E166" s="99"/>
      <c r="F166" s="100"/>
      <c r="G166" s="100"/>
      <c r="H166" s="100"/>
      <c r="I166" s="100"/>
      <c r="J166" s="100"/>
    </row>
    <row r="167" spans="1:10" ht="22.5" x14ac:dyDescent="0.2">
      <c r="A167" s="14">
        <f t="shared" si="4"/>
        <v>159</v>
      </c>
      <c r="B167" s="96" t="s">
        <v>229</v>
      </c>
      <c r="C167" s="97" t="s">
        <v>190</v>
      </c>
      <c r="D167" s="98" t="s">
        <v>191</v>
      </c>
      <c r="E167" s="99">
        <v>10.91</v>
      </c>
      <c r="F167" s="100">
        <v>0.34</v>
      </c>
      <c r="G167" s="100">
        <v>0.37</v>
      </c>
      <c r="H167" s="100">
        <v>0.31</v>
      </c>
      <c r="I167" s="100">
        <v>0.85</v>
      </c>
      <c r="J167" s="100">
        <f t="shared" si="5"/>
        <v>12.78</v>
      </c>
    </row>
    <row r="168" spans="1:10" ht="22.5" x14ac:dyDescent="0.2">
      <c r="A168" s="14">
        <f t="shared" si="4"/>
        <v>160</v>
      </c>
      <c r="B168" s="96" t="s">
        <v>229</v>
      </c>
      <c r="C168" s="97" t="s">
        <v>190</v>
      </c>
      <c r="D168" s="98" t="s">
        <v>192</v>
      </c>
      <c r="E168" s="99">
        <v>11.86</v>
      </c>
      <c r="F168" s="100">
        <v>0.34</v>
      </c>
      <c r="G168" s="100">
        <v>0.61</v>
      </c>
      <c r="H168" s="100">
        <v>0.52</v>
      </c>
      <c r="I168" s="100">
        <v>1.42</v>
      </c>
      <c r="J168" s="100">
        <f t="shared" si="5"/>
        <v>14.749999999999998</v>
      </c>
    </row>
    <row r="169" spans="1:10" ht="22.5" x14ac:dyDescent="0.2">
      <c r="A169" s="14">
        <f t="shared" si="4"/>
        <v>161</v>
      </c>
      <c r="B169" s="96" t="s">
        <v>229</v>
      </c>
      <c r="C169" s="97" t="s">
        <v>190</v>
      </c>
      <c r="D169" s="98" t="s">
        <v>193</v>
      </c>
      <c r="E169" s="99">
        <v>12.81</v>
      </c>
      <c r="F169" s="100">
        <v>0.34</v>
      </c>
      <c r="G169" s="100">
        <v>0.86</v>
      </c>
      <c r="H169" s="100">
        <v>0.72</v>
      </c>
      <c r="I169" s="100">
        <v>1.98</v>
      </c>
      <c r="J169" s="100">
        <f t="shared" si="5"/>
        <v>16.71</v>
      </c>
    </row>
    <row r="170" spans="1:10" ht="22.5" x14ac:dyDescent="0.2">
      <c r="A170" s="14">
        <f t="shared" si="4"/>
        <v>162</v>
      </c>
      <c r="B170" s="96" t="s">
        <v>229</v>
      </c>
      <c r="C170" s="97" t="s">
        <v>190</v>
      </c>
      <c r="D170" s="98" t="s">
        <v>194</v>
      </c>
      <c r="E170" s="99">
        <v>13.76</v>
      </c>
      <c r="F170" s="100">
        <v>0.34</v>
      </c>
      <c r="G170" s="100">
        <v>1.1000000000000001</v>
      </c>
      <c r="H170" s="100">
        <v>0.93</v>
      </c>
      <c r="I170" s="100">
        <v>2.5499999999999998</v>
      </c>
      <c r="J170" s="100">
        <f t="shared" si="5"/>
        <v>18.68</v>
      </c>
    </row>
    <row r="171" spans="1:10" ht="22.5" x14ac:dyDescent="0.2">
      <c r="A171" s="14">
        <f t="shared" si="4"/>
        <v>163</v>
      </c>
      <c r="B171" s="96" t="s">
        <v>229</v>
      </c>
      <c r="C171" s="97" t="s">
        <v>190</v>
      </c>
      <c r="D171" s="98" t="s">
        <v>195</v>
      </c>
      <c r="E171" s="99">
        <v>14.7</v>
      </c>
      <c r="F171" s="100">
        <v>0.34</v>
      </c>
      <c r="G171" s="100">
        <v>1.35</v>
      </c>
      <c r="H171" s="100">
        <v>1.1399999999999999</v>
      </c>
      <c r="I171" s="100">
        <v>3.12</v>
      </c>
      <c r="J171" s="100">
        <f t="shared" si="5"/>
        <v>20.650000000000002</v>
      </c>
    </row>
    <row r="172" spans="1:10" ht="22.5" x14ac:dyDescent="0.2">
      <c r="A172" s="14">
        <f t="shared" si="4"/>
        <v>164</v>
      </c>
      <c r="B172" s="96" t="s">
        <v>229</v>
      </c>
      <c r="C172" s="97" t="s">
        <v>190</v>
      </c>
      <c r="D172" s="98" t="s">
        <v>196</v>
      </c>
      <c r="E172" s="99">
        <v>15.65</v>
      </c>
      <c r="F172" s="100">
        <v>0.34</v>
      </c>
      <c r="G172" s="100">
        <v>1.59</v>
      </c>
      <c r="H172" s="100">
        <v>1.34</v>
      </c>
      <c r="I172" s="100">
        <v>3.68</v>
      </c>
      <c r="J172" s="100">
        <f t="shared" si="5"/>
        <v>22.6</v>
      </c>
    </row>
    <row r="173" spans="1:10" ht="22.5" x14ac:dyDescent="0.2">
      <c r="A173" s="14">
        <f t="shared" si="4"/>
        <v>165</v>
      </c>
      <c r="B173" s="96" t="s">
        <v>229</v>
      </c>
      <c r="C173" s="97" t="s">
        <v>190</v>
      </c>
      <c r="D173" s="98" t="s">
        <v>197</v>
      </c>
      <c r="E173" s="99">
        <v>16.600000000000001</v>
      </c>
      <c r="F173" s="100">
        <v>0.34</v>
      </c>
      <c r="G173" s="100">
        <v>1.84</v>
      </c>
      <c r="H173" s="100">
        <v>1.55</v>
      </c>
      <c r="I173" s="100">
        <v>4.25</v>
      </c>
      <c r="J173" s="100">
        <f t="shared" si="5"/>
        <v>24.580000000000002</v>
      </c>
    </row>
    <row r="174" spans="1:10" ht="22.5" x14ac:dyDescent="0.2">
      <c r="A174" s="14">
        <f t="shared" si="4"/>
        <v>166</v>
      </c>
      <c r="B174" s="96" t="s">
        <v>229</v>
      </c>
      <c r="C174" s="97" t="s">
        <v>190</v>
      </c>
      <c r="D174" s="98" t="s">
        <v>198</v>
      </c>
      <c r="E174" s="99">
        <v>17.55</v>
      </c>
      <c r="F174" s="100">
        <v>0.34</v>
      </c>
      <c r="G174" s="100">
        <v>2.08</v>
      </c>
      <c r="H174" s="100">
        <v>1.76</v>
      </c>
      <c r="I174" s="100">
        <v>4.8099999999999996</v>
      </c>
      <c r="J174" s="100">
        <f t="shared" si="5"/>
        <v>26.54</v>
      </c>
    </row>
    <row r="175" spans="1:10" ht="22.5" x14ac:dyDescent="0.2">
      <c r="A175" s="14">
        <f t="shared" si="4"/>
        <v>167</v>
      </c>
      <c r="B175" s="96" t="s">
        <v>229</v>
      </c>
      <c r="C175" s="97" t="s">
        <v>190</v>
      </c>
      <c r="D175" s="98" t="s">
        <v>199</v>
      </c>
      <c r="E175" s="99">
        <v>18.5</v>
      </c>
      <c r="F175" s="100">
        <v>0.34</v>
      </c>
      <c r="G175" s="100">
        <v>2.33</v>
      </c>
      <c r="H175" s="100">
        <v>1.97</v>
      </c>
      <c r="I175" s="100">
        <v>5.38</v>
      </c>
      <c r="J175" s="100">
        <f t="shared" si="5"/>
        <v>28.52</v>
      </c>
    </row>
    <row r="176" spans="1:10" ht="22.5" x14ac:dyDescent="0.2">
      <c r="A176" s="14">
        <f t="shared" si="4"/>
        <v>168</v>
      </c>
      <c r="B176" s="96" t="s">
        <v>229</v>
      </c>
      <c r="C176" s="97" t="s">
        <v>190</v>
      </c>
      <c r="D176" s="98" t="s">
        <v>247</v>
      </c>
      <c r="E176" s="99">
        <v>20.55</v>
      </c>
      <c r="F176" s="100">
        <v>0.34</v>
      </c>
      <c r="G176" s="100">
        <v>2.86</v>
      </c>
      <c r="H176" s="100">
        <v>2.41</v>
      </c>
      <c r="I176" s="100">
        <v>6.61</v>
      </c>
      <c r="J176" s="100">
        <f t="shared" si="5"/>
        <v>32.770000000000003</v>
      </c>
    </row>
    <row r="177" spans="1:10" ht="22.5" x14ac:dyDescent="0.2">
      <c r="A177" s="14">
        <f t="shared" si="4"/>
        <v>169</v>
      </c>
      <c r="B177" s="96" t="s">
        <v>229</v>
      </c>
      <c r="C177" s="97" t="s">
        <v>190</v>
      </c>
      <c r="D177" s="98" t="s">
        <v>248</v>
      </c>
      <c r="E177" s="99">
        <v>23.71</v>
      </c>
      <c r="F177" s="100">
        <v>0.34</v>
      </c>
      <c r="G177" s="100">
        <v>3.67</v>
      </c>
      <c r="H177" s="100">
        <v>3.1</v>
      </c>
      <c r="I177" s="100">
        <v>8.5</v>
      </c>
      <c r="J177" s="100">
        <f t="shared" si="5"/>
        <v>39.32</v>
      </c>
    </row>
    <row r="178" spans="1:10" ht="22.5" x14ac:dyDescent="0.2">
      <c r="A178" s="14">
        <f t="shared" si="4"/>
        <v>170</v>
      </c>
      <c r="B178" s="96" t="s">
        <v>229</v>
      </c>
      <c r="C178" s="97" t="s">
        <v>190</v>
      </c>
      <c r="D178" s="98" t="s">
        <v>249</v>
      </c>
      <c r="E178" s="99">
        <v>26.87</v>
      </c>
      <c r="F178" s="100">
        <v>0.34</v>
      </c>
      <c r="G178" s="100">
        <v>4.49</v>
      </c>
      <c r="H178" s="100">
        <v>3.79</v>
      </c>
      <c r="I178" s="100">
        <v>10.39</v>
      </c>
      <c r="J178" s="100">
        <f t="shared" si="5"/>
        <v>45.88</v>
      </c>
    </row>
    <row r="179" spans="1:10" ht="22.5" x14ac:dyDescent="0.2">
      <c r="A179" s="14">
        <f t="shared" si="4"/>
        <v>171</v>
      </c>
      <c r="B179" s="96" t="s">
        <v>229</v>
      </c>
      <c r="C179" s="97" t="s">
        <v>190</v>
      </c>
      <c r="D179" s="98" t="s">
        <v>250</v>
      </c>
      <c r="E179" s="99">
        <v>30.03</v>
      </c>
      <c r="F179" s="100">
        <v>0.34</v>
      </c>
      <c r="G179" s="100">
        <v>5.31</v>
      </c>
      <c r="H179" s="100">
        <v>4.4800000000000004</v>
      </c>
      <c r="I179" s="100">
        <v>12.27</v>
      </c>
      <c r="J179" s="100">
        <f t="shared" si="5"/>
        <v>52.429999999999993</v>
      </c>
    </row>
    <row r="180" spans="1:10" ht="22.5" x14ac:dyDescent="0.2">
      <c r="A180" s="14">
        <f t="shared" si="4"/>
        <v>172</v>
      </c>
      <c r="B180" s="96" t="s">
        <v>229</v>
      </c>
      <c r="C180" s="97" t="s">
        <v>190</v>
      </c>
      <c r="D180" s="98" t="s">
        <v>251</v>
      </c>
      <c r="E180" s="99">
        <v>33.19</v>
      </c>
      <c r="F180" s="100">
        <v>0.34</v>
      </c>
      <c r="G180" s="100">
        <v>6.12</v>
      </c>
      <c r="H180" s="100">
        <v>5.17</v>
      </c>
      <c r="I180" s="100">
        <v>14.16</v>
      </c>
      <c r="J180" s="100">
        <f t="shared" si="5"/>
        <v>58.980000000000004</v>
      </c>
    </row>
    <row r="181" spans="1:10" ht="22.5" x14ac:dyDescent="0.2">
      <c r="A181" s="14">
        <f t="shared" si="4"/>
        <v>173</v>
      </c>
      <c r="B181" s="96" t="s">
        <v>229</v>
      </c>
      <c r="C181" s="97" t="s">
        <v>190</v>
      </c>
      <c r="D181" s="98" t="s">
        <v>252</v>
      </c>
      <c r="E181" s="99">
        <v>36.36</v>
      </c>
      <c r="F181" s="100">
        <v>0.34</v>
      </c>
      <c r="G181" s="100">
        <v>6.94</v>
      </c>
      <c r="H181" s="100">
        <v>5.86</v>
      </c>
      <c r="I181" s="100">
        <v>16.05</v>
      </c>
      <c r="J181" s="100">
        <f t="shared" si="5"/>
        <v>65.55</v>
      </c>
    </row>
    <row r="182" spans="1:10" x14ac:dyDescent="0.2">
      <c r="A182" s="14">
        <f t="shared" si="4"/>
        <v>174</v>
      </c>
      <c r="B182" s="96"/>
      <c r="C182" s="97"/>
      <c r="D182" s="98"/>
      <c r="E182" s="99"/>
      <c r="F182" s="100"/>
      <c r="G182" s="100"/>
      <c r="H182" s="100"/>
      <c r="I182" s="100"/>
      <c r="J182" s="100"/>
    </row>
    <row r="183" spans="1:10" x14ac:dyDescent="0.2">
      <c r="A183" s="14">
        <f t="shared" si="4"/>
        <v>175</v>
      </c>
      <c r="B183" s="96" t="s">
        <v>253</v>
      </c>
      <c r="C183" s="97"/>
      <c r="D183" s="98"/>
      <c r="E183" s="99"/>
      <c r="F183" s="100"/>
      <c r="G183" s="100"/>
      <c r="H183" s="100"/>
      <c r="I183" s="100"/>
      <c r="J183" s="100"/>
    </row>
    <row r="184" spans="1:10" x14ac:dyDescent="0.2">
      <c r="A184" s="14">
        <f t="shared" si="4"/>
        <v>176</v>
      </c>
      <c r="B184" s="96" t="s">
        <v>31</v>
      </c>
      <c r="C184" s="97" t="s">
        <v>254</v>
      </c>
      <c r="D184" s="101">
        <v>1090639.8333333333</v>
      </c>
      <c r="E184" s="99">
        <v>0</v>
      </c>
      <c r="F184" s="100">
        <v>0</v>
      </c>
      <c r="G184" s="100">
        <v>1579.69</v>
      </c>
      <c r="H184" s="100">
        <v>7030.14</v>
      </c>
      <c r="I184" s="100">
        <v>42952.44</v>
      </c>
      <c r="J184" s="100">
        <f>SUM(E184:I184)</f>
        <v>51562.270000000004</v>
      </c>
    </row>
    <row r="185" spans="1:10" x14ac:dyDescent="0.2">
      <c r="A185" s="14">
        <f t="shared" si="4"/>
        <v>177</v>
      </c>
      <c r="B185" s="96"/>
      <c r="C185" s="97"/>
      <c r="D185" s="98"/>
      <c r="E185" s="99"/>
      <c r="F185" s="100"/>
      <c r="G185" s="100"/>
      <c r="H185" s="100"/>
      <c r="I185" s="100"/>
      <c r="J185" s="100"/>
    </row>
    <row r="186" spans="1:10" x14ac:dyDescent="0.2">
      <c r="A186" s="14">
        <f t="shared" si="4"/>
        <v>178</v>
      </c>
      <c r="B186" s="96" t="s">
        <v>255</v>
      </c>
      <c r="C186" s="97"/>
      <c r="D186" s="98"/>
      <c r="E186" s="99"/>
      <c r="F186" s="100"/>
      <c r="G186" s="100"/>
      <c r="H186" s="100"/>
      <c r="I186" s="100"/>
      <c r="J186" s="100"/>
    </row>
    <row r="187" spans="1:10" x14ac:dyDescent="0.2">
      <c r="A187" s="14">
        <f t="shared" si="4"/>
        <v>179</v>
      </c>
      <c r="B187" s="96" t="s">
        <v>256</v>
      </c>
      <c r="C187" s="97" t="s">
        <v>257</v>
      </c>
      <c r="D187" s="98" t="s">
        <v>258</v>
      </c>
      <c r="E187" s="99">
        <v>4.99</v>
      </c>
      <c r="F187" s="100">
        <v>1.69</v>
      </c>
      <c r="G187" s="100">
        <v>0</v>
      </c>
      <c r="H187" s="100">
        <v>0</v>
      </c>
      <c r="I187" s="100">
        <v>0</v>
      </c>
      <c r="J187" s="100">
        <f>SUM(E187:I187)</f>
        <v>6.68</v>
      </c>
    </row>
    <row r="188" spans="1:10" x14ac:dyDescent="0.2">
      <c r="A188" s="14">
        <f t="shared" si="4"/>
        <v>180</v>
      </c>
      <c r="B188" s="96" t="s">
        <v>259</v>
      </c>
      <c r="C188" s="97" t="s">
        <v>257</v>
      </c>
      <c r="D188" s="98" t="s">
        <v>260</v>
      </c>
      <c r="E188" s="99">
        <v>9.98</v>
      </c>
      <c r="F188" s="100">
        <v>1.69</v>
      </c>
      <c r="G188" s="100">
        <v>0</v>
      </c>
      <c r="H188" s="100">
        <v>0</v>
      </c>
      <c r="I188" s="100">
        <v>0</v>
      </c>
      <c r="J188" s="100">
        <f t="shared" si="5"/>
        <v>11.67</v>
      </c>
    </row>
    <row r="189" spans="1:10" x14ac:dyDescent="0.2">
      <c r="A189" s="14">
        <f t="shared" si="4"/>
        <v>181</v>
      </c>
      <c r="B189" s="96"/>
      <c r="C189" s="97"/>
      <c r="D189" s="98"/>
      <c r="E189" s="99"/>
      <c r="F189" s="100"/>
      <c r="G189" s="100"/>
      <c r="H189" s="100"/>
      <c r="I189" s="100"/>
      <c r="J189" s="100"/>
    </row>
    <row r="190" spans="1:10" x14ac:dyDescent="0.2">
      <c r="A190" s="14">
        <f t="shared" si="4"/>
        <v>182</v>
      </c>
      <c r="B190" s="96" t="s">
        <v>261</v>
      </c>
      <c r="C190" s="97" t="s">
        <v>257</v>
      </c>
      <c r="D190" s="98" t="s">
        <v>260</v>
      </c>
      <c r="E190" s="99">
        <v>9.98</v>
      </c>
      <c r="F190" s="100">
        <v>1.69</v>
      </c>
      <c r="G190" s="100">
        <v>0</v>
      </c>
      <c r="H190" s="100">
        <v>0</v>
      </c>
      <c r="I190" s="100">
        <v>0</v>
      </c>
      <c r="J190" s="100">
        <f t="shared" si="5"/>
        <v>11.67</v>
      </c>
    </row>
    <row r="191" spans="1:10" x14ac:dyDescent="0.2">
      <c r="B191" s="96"/>
      <c r="C191" s="97"/>
      <c r="D191" s="98"/>
      <c r="E191" s="99"/>
      <c r="F191" s="100"/>
      <c r="G191" s="100"/>
      <c r="H191" s="100"/>
      <c r="I191" s="100"/>
      <c r="J191" s="100"/>
    </row>
    <row r="192" spans="1:10" x14ac:dyDescent="0.2">
      <c r="B192" s="96"/>
      <c r="C192" s="97"/>
      <c r="D192" s="98"/>
      <c r="E192" s="99"/>
      <c r="F192" s="100"/>
      <c r="G192" s="100"/>
      <c r="H192" s="100"/>
      <c r="I192" s="100"/>
      <c r="J192" s="100"/>
    </row>
    <row r="193" spans="2:10" x14ac:dyDescent="0.2">
      <c r="B193" s="96"/>
      <c r="C193" s="97"/>
      <c r="D193" s="98"/>
      <c r="E193" s="99"/>
      <c r="F193" s="100"/>
      <c r="G193" s="100"/>
      <c r="H193" s="100"/>
      <c r="I193" s="100"/>
      <c r="J193" s="100"/>
    </row>
    <row r="194" spans="2:10" x14ac:dyDescent="0.2">
      <c r="B194" s="96"/>
      <c r="C194" s="97"/>
      <c r="D194" s="98"/>
      <c r="E194" s="99"/>
      <c r="F194" s="100"/>
      <c r="G194" s="100"/>
      <c r="H194" s="100"/>
      <c r="I194" s="100"/>
      <c r="J194" s="100"/>
    </row>
    <row r="195" spans="2:10" x14ac:dyDescent="0.2">
      <c r="B195" s="96"/>
      <c r="C195" s="97"/>
      <c r="D195" s="98"/>
      <c r="E195" s="99"/>
      <c r="F195" s="100"/>
      <c r="G195" s="100"/>
      <c r="H195" s="100"/>
      <c r="I195" s="100"/>
      <c r="J195" s="100"/>
    </row>
    <row r="196" spans="2:10" x14ac:dyDescent="0.2">
      <c r="B196" s="96"/>
      <c r="C196" s="97"/>
      <c r="D196" s="98"/>
      <c r="E196" s="99"/>
      <c r="F196" s="100"/>
      <c r="G196" s="100"/>
      <c r="H196" s="100"/>
      <c r="I196" s="100"/>
      <c r="J196" s="100"/>
    </row>
    <row r="197" spans="2:10" x14ac:dyDescent="0.2">
      <c r="B197" s="96"/>
      <c r="C197" s="97"/>
      <c r="D197" s="98"/>
      <c r="E197" s="99"/>
      <c r="F197" s="100"/>
      <c r="G197" s="100"/>
      <c r="H197" s="100"/>
      <c r="I197" s="100"/>
      <c r="J197" s="100"/>
    </row>
    <row r="198" spans="2:10" x14ac:dyDescent="0.2">
      <c r="B198" s="96"/>
      <c r="C198" s="97"/>
      <c r="D198" s="98"/>
      <c r="E198" s="99"/>
      <c r="F198" s="100"/>
      <c r="G198" s="100"/>
      <c r="H198" s="100"/>
      <c r="I198" s="100"/>
      <c r="J198" s="100"/>
    </row>
    <row r="199" spans="2:10" x14ac:dyDescent="0.2">
      <c r="B199" s="96"/>
      <c r="C199" s="97"/>
      <c r="D199" s="98"/>
      <c r="E199" s="99"/>
      <c r="F199" s="100"/>
      <c r="G199" s="100"/>
      <c r="H199" s="100"/>
      <c r="I199" s="100"/>
      <c r="J199" s="100"/>
    </row>
    <row r="200" spans="2:10" x14ac:dyDescent="0.2">
      <c r="E200" s="7"/>
    </row>
    <row r="201" spans="2:10" x14ac:dyDescent="0.2">
      <c r="B201" s="74"/>
    </row>
    <row r="203" spans="2:10" x14ac:dyDescent="0.2">
      <c r="B203" s="74"/>
    </row>
    <row r="204" spans="2:10" x14ac:dyDescent="0.2">
      <c r="B204" s="74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60" fitToHeight="2" orientation="portrait" r:id="rId1"/>
  <headerFooter>
    <oddFooter>&amp;R&amp;F
&amp;A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8"/>
  <sheetViews>
    <sheetView workbookViewId="0">
      <pane ySplit="6" topLeftCell="A7" activePane="bottomLeft" state="frozen"/>
      <selection sqref="A1:H1"/>
      <selection pane="bottomLeft" sqref="A1:H1"/>
    </sheetView>
  </sheetViews>
  <sheetFormatPr defaultColWidth="8.85546875" defaultRowHeight="11.25" x14ac:dyDescent="0.2"/>
  <cols>
    <col min="1" max="1" width="6.28515625" style="14" bestFit="1" customWidth="1"/>
    <col min="2" max="2" width="8" style="3" customWidth="1"/>
    <col min="3" max="3" width="28.28515625" style="3" bestFit="1" customWidth="1"/>
    <col min="4" max="4" width="23.42578125" style="3" bestFit="1" customWidth="1"/>
    <col min="5" max="5" width="6.85546875" style="3" customWidth="1"/>
    <col min="6" max="7" width="9" style="91" bestFit="1" customWidth="1"/>
    <col min="8" max="8" width="9.140625" style="91" bestFit="1" customWidth="1"/>
    <col min="9" max="16384" width="8.85546875" style="3"/>
  </cols>
  <sheetData>
    <row r="1" spans="1:8" x14ac:dyDescent="0.2">
      <c r="A1" s="134" t="str">
        <f>'JAP-5 Summary (Base Revenue)'!A1:G1</f>
        <v>Puget Sound Energy</v>
      </c>
      <c r="B1" s="134"/>
      <c r="C1" s="134"/>
      <c r="D1" s="134"/>
      <c r="E1" s="134"/>
      <c r="F1" s="134"/>
      <c r="G1" s="134"/>
      <c r="H1" s="134"/>
    </row>
    <row r="2" spans="1:8" x14ac:dyDescent="0.2">
      <c r="A2" s="134" t="s">
        <v>168</v>
      </c>
      <c r="B2" s="134"/>
      <c r="C2" s="134"/>
      <c r="D2" s="134"/>
      <c r="E2" s="134"/>
      <c r="F2" s="134"/>
      <c r="G2" s="134"/>
      <c r="H2" s="134"/>
    </row>
    <row r="3" spans="1:8" x14ac:dyDescent="0.2">
      <c r="A3" s="134" t="str">
        <f>'JAP-5 Summary (Base Revenue)'!A4:G4</f>
        <v>2019 Greneral Rate Case (GRC)</v>
      </c>
      <c r="B3" s="134"/>
      <c r="C3" s="134"/>
      <c r="D3" s="134"/>
      <c r="E3" s="134"/>
      <c r="F3" s="134"/>
      <c r="G3" s="134"/>
      <c r="H3" s="134"/>
    </row>
    <row r="4" spans="1:8" x14ac:dyDescent="0.2">
      <c r="A4" s="134" t="str">
        <f>'JAP-5 Summary (Base Revenue)'!A5:G5</f>
        <v>Test Year Ending December 31, 2018</v>
      </c>
      <c r="B4" s="134"/>
      <c r="C4" s="134"/>
      <c r="D4" s="134"/>
      <c r="E4" s="134"/>
      <c r="F4" s="134"/>
      <c r="G4" s="134"/>
      <c r="H4" s="134"/>
    </row>
    <row r="6" spans="1:8" ht="45" x14ac:dyDescent="0.2">
      <c r="A6" s="75" t="s">
        <v>5</v>
      </c>
      <c r="B6" s="75" t="s">
        <v>169</v>
      </c>
      <c r="C6" s="75" t="s">
        <v>6</v>
      </c>
      <c r="D6" s="75" t="s">
        <v>170</v>
      </c>
      <c r="E6" s="75" t="s">
        <v>171</v>
      </c>
      <c r="F6" s="76" t="s">
        <v>172</v>
      </c>
      <c r="G6" s="76" t="s">
        <v>173</v>
      </c>
      <c r="H6" s="76" t="s">
        <v>174</v>
      </c>
    </row>
    <row r="7" spans="1:8" x14ac:dyDescent="0.2">
      <c r="D7" s="10"/>
      <c r="E7" s="10" t="s">
        <v>175</v>
      </c>
      <c r="F7" s="77" t="s">
        <v>176</v>
      </c>
      <c r="G7" s="77" t="s">
        <v>177</v>
      </c>
      <c r="H7" s="77" t="s">
        <v>178</v>
      </c>
    </row>
    <row r="8" spans="1:8" x14ac:dyDescent="0.2">
      <c r="A8" s="14">
        <v>1</v>
      </c>
      <c r="B8" s="14">
        <v>50</v>
      </c>
      <c r="C8" s="14" t="s">
        <v>262</v>
      </c>
      <c r="D8" s="14" t="s">
        <v>263</v>
      </c>
      <c r="E8" s="92">
        <v>43221</v>
      </c>
      <c r="F8" s="93">
        <v>0.68</v>
      </c>
      <c r="G8" s="91">
        <v>0.74</v>
      </c>
      <c r="H8" s="91">
        <f>G8-F8</f>
        <v>5.9999999999999942E-2</v>
      </c>
    </row>
    <row r="9" spans="1:8" x14ac:dyDescent="0.2">
      <c r="A9" s="14">
        <f>A8+1</f>
        <v>2</v>
      </c>
      <c r="B9" s="14"/>
      <c r="C9" s="14"/>
      <c r="D9" s="14"/>
      <c r="E9" s="14"/>
      <c r="F9" s="93"/>
    </row>
    <row r="10" spans="1:8" x14ac:dyDescent="0.2">
      <c r="A10" s="14">
        <f t="shared" ref="A10:A73" si="0">A9+1</f>
        <v>3</v>
      </c>
      <c r="B10" s="14">
        <v>50</v>
      </c>
      <c r="C10" s="14" t="s">
        <v>264</v>
      </c>
      <c r="D10" s="14" t="s">
        <v>265</v>
      </c>
      <c r="E10" s="92">
        <v>43221</v>
      </c>
      <c r="F10" s="93">
        <v>5.19</v>
      </c>
      <c r="G10" s="91">
        <v>5.0599999999999996</v>
      </c>
      <c r="H10" s="91">
        <f>G10-F10</f>
        <v>-0.13000000000000078</v>
      </c>
    </row>
    <row r="11" spans="1:8" x14ac:dyDescent="0.2">
      <c r="A11" s="14">
        <f t="shared" si="0"/>
        <v>4</v>
      </c>
      <c r="B11" s="14">
        <v>50</v>
      </c>
      <c r="C11" s="14" t="s">
        <v>264</v>
      </c>
      <c r="D11" s="14" t="s">
        <v>266</v>
      </c>
      <c r="E11" s="92">
        <v>43221</v>
      </c>
      <c r="F11" s="93">
        <v>7.5</v>
      </c>
      <c r="G11" s="91">
        <v>7.6</v>
      </c>
      <c r="H11" s="91">
        <f>G11-F11</f>
        <v>9.9999999999999645E-2</v>
      </c>
    </row>
    <row r="12" spans="1:8" x14ac:dyDescent="0.2">
      <c r="A12" s="14">
        <f t="shared" si="0"/>
        <v>5</v>
      </c>
      <c r="B12" s="14">
        <v>50</v>
      </c>
      <c r="C12" s="14" t="s">
        <v>264</v>
      </c>
      <c r="D12" s="14" t="s">
        <v>267</v>
      </c>
      <c r="E12" s="92">
        <v>43221</v>
      </c>
      <c r="F12" s="93">
        <v>14.45</v>
      </c>
      <c r="G12" s="91">
        <v>15.2</v>
      </c>
      <c r="H12" s="91">
        <f>G12-F12</f>
        <v>0.75</v>
      </c>
    </row>
    <row r="13" spans="1:8" x14ac:dyDescent="0.2">
      <c r="A13" s="14">
        <f t="shared" si="0"/>
        <v>6</v>
      </c>
      <c r="B13" s="14"/>
      <c r="C13" s="14"/>
      <c r="D13" s="14"/>
      <c r="E13" s="14"/>
      <c r="F13" s="93"/>
    </row>
    <row r="14" spans="1:8" x14ac:dyDescent="0.2">
      <c r="A14" s="14">
        <f t="shared" si="0"/>
        <v>7</v>
      </c>
      <c r="B14" s="14"/>
      <c r="C14" s="14"/>
      <c r="D14" s="14"/>
      <c r="E14" s="14"/>
      <c r="F14" s="93"/>
    </row>
    <row r="15" spans="1:8" x14ac:dyDescent="0.2">
      <c r="A15" s="14">
        <f t="shared" si="0"/>
        <v>8</v>
      </c>
      <c r="B15" s="14">
        <v>50</v>
      </c>
      <c r="C15" s="14" t="s">
        <v>268</v>
      </c>
      <c r="D15" s="14" t="s">
        <v>265</v>
      </c>
      <c r="E15" s="92">
        <v>43221</v>
      </c>
      <c r="F15" s="93">
        <v>3.09</v>
      </c>
      <c r="G15" s="91">
        <v>3.38</v>
      </c>
      <c r="H15" s="91">
        <f>G15-F15</f>
        <v>0.29000000000000004</v>
      </c>
    </row>
    <row r="16" spans="1:8" x14ac:dyDescent="0.2">
      <c r="A16" s="14">
        <f t="shared" si="0"/>
        <v>9</v>
      </c>
      <c r="B16" s="14">
        <v>50</v>
      </c>
      <c r="C16" s="14" t="s">
        <v>268</v>
      </c>
      <c r="D16" s="14" t="s">
        <v>266</v>
      </c>
      <c r="E16" s="92">
        <v>43221</v>
      </c>
      <c r="F16" s="93">
        <v>5.4</v>
      </c>
      <c r="G16" s="91">
        <v>5.91</v>
      </c>
      <c r="H16" s="91">
        <f>G16-F16</f>
        <v>0.50999999999999979</v>
      </c>
    </row>
    <row r="17" spans="1:8" x14ac:dyDescent="0.2">
      <c r="A17" s="14">
        <f t="shared" si="0"/>
        <v>10</v>
      </c>
      <c r="B17" s="14">
        <v>50</v>
      </c>
      <c r="C17" s="14" t="s">
        <v>268</v>
      </c>
      <c r="D17" s="14" t="s">
        <v>267</v>
      </c>
      <c r="E17" s="92">
        <v>43221</v>
      </c>
      <c r="F17" s="93">
        <v>12.35</v>
      </c>
      <c r="G17" s="91">
        <v>13.51</v>
      </c>
      <c r="H17" s="91">
        <f>G17-F17</f>
        <v>1.1600000000000001</v>
      </c>
    </row>
    <row r="18" spans="1:8" x14ac:dyDescent="0.2">
      <c r="A18" s="14">
        <f t="shared" si="0"/>
        <v>11</v>
      </c>
      <c r="B18" s="14">
        <v>50</v>
      </c>
      <c r="C18" s="14" t="s">
        <v>268</v>
      </c>
      <c r="D18" s="14" t="s">
        <v>269</v>
      </c>
      <c r="E18" s="92">
        <v>43221</v>
      </c>
      <c r="F18" s="93">
        <v>21.61</v>
      </c>
      <c r="G18" s="91">
        <v>23.65</v>
      </c>
      <c r="H18" s="91">
        <f>G18-F18</f>
        <v>2.0399999999999991</v>
      </c>
    </row>
    <row r="19" spans="1:8" x14ac:dyDescent="0.2">
      <c r="A19" s="14">
        <f t="shared" si="0"/>
        <v>12</v>
      </c>
      <c r="B19" s="14"/>
      <c r="C19" s="14"/>
      <c r="D19" s="14"/>
      <c r="E19" s="14"/>
      <c r="F19" s="93"/>
    </row>
    <row r="20" spans="1:8" x14ac:dyDescent="0.2">
      <c r="A20" s="14">
        <f t="shared" si="0"/>
        <v>13</v>
      </c>
      <c r="B20" s="14">
        <v>51</v>
      </c>
      <c r="C20" s="14" t="s">
        <v>270</v>
      </c>
      <c r="D20" s="14" t="s">
        <v>271</v>
      </c>
      <c r="E20" s="92">
        <v>43252</v>
      </c>
      <c r="F20" s="94">
        <v>1.328E-2</v>
      </c>
      <c r="G20" s="95">
        <v>1.4840000000000001E-2</v>
      </c>
      <c r="H20" s="95">
        <f>G20-F20</f>
        <v>1.5600000000000006E-3</v>
      </c>
    </row>
    <row r="21" spans="1:8" x14ac:dyDescent="0.2">
      <c r="A21" s="14">
        <f t="shared" si="0"/>
        <v>14</v>
      </c>
      <c r="B21" s="14">
        <v>51</v>
      </c>
      <c r="C21" s="14" t="s">
        <v>270</v>
      </c>
      <c r="D21" s="14" t="s">
        <v>272</v>
      </c>
      <c r="E21" s="92">
        <v>43252</v>
      </c>
      <c r="F21" s="94">
        <v>7.3999999999999999E-4</v>
      </c>
      <c r="G21" s="95">
        <v>1.3600000000000001E-3</v>
      </c>
      <c r="H21" s="95">
        <f>G21-F21</f>
        <v>6.2000000000000011E-4</v>
      </c>
    </row>
    <row r="22" spans="1:8" x14ac:dyDescent="0.2">
      <c r="A22" s="14">
        <f t="shared" si="0"/>
        <v>15</v>
      </c>
      <c r="B22" s="14"/>
      <c r="C22" s="14"/>
      <c r="D22" s="14"/>
      <c r="E22" s="14"/>
      <c r="F22" s="93"/>
    </row>
    <row r="23" spans="1:8" x14ac:dyDescent="0.2">
      <c r="A23" s="14">
        <f t="shared" si="0"/>
        <v>16</v>
      </c>
      <c r="B23" s="14">
        <v>51</v>
      </c>
      <c r="C23" s="14" t="s">
        <v>273</v>
      </c>
      <c r="D23" s="14" t="s">
        <v>274</v>
      </c>
      <c r="E23" s="92">
        <v>43221</v>
      </c>
      <c r="F23" s="93">
        <v>1.39</v>
      </c>
      <c r="G23" s="91">
        <v>1.52</v>
      </c>
      <c r="H23" s="91">
        <f t="shared" ref="H23:H31" si="1">G23-F23</f>
        <v>0.13000000000000012</v>
      </c>
    </row>
    <row r="24" spans="1:8" x14ac:dyDescent="0.2">
      <c r="A24" s="14">
        <f t="shared" si="0"/>
        <v>17</v>
      </c>
      <c r="B24" s="14">
        <v>51</v>
      </c>
      <c r="C24" s="14" t="s">
        <v>273</v>
      </c>
      <c r="D24" s="14" t="s">
        <v>275</v>
      </c>
      <c r="E24" s="92">
        <v>43221</v>
      </c>
      <c r="F24" s="93">
        <v>2.3199999999999998</v>
      </c>
      <c r="G24" s="91">
        <v>2.5299999999999998</v>
      </c>
      <c r="H24" s="91">
        <f t="shared" si="1"/>
        <v>0.20999999999999996</v>
      </c>
    </row>
    <row r="25" spans="1:8" x14ac:dyDescent="0.2">
      <c r="A25" s="14">
        <f t="shared" si="0"/>
        <v>18</v>
      </c>
      <c r="B25" s="14">
        <v>51</v>
      </c>
      <c r="C25" s="14" t="s">
        <v>273</v>
      </c>
      <c r="D25" s="14" t="s">
        <v>276</v>
      </c>
      <c r="E25" s="92">
        <v>43221</v>
      </c>
      <c r="F25" s="93">
        <v>3.24</v>
      </c>
      <c r="G25" s="91">
        <v>3.55</v>
      </c>
      <c r="H25" s="91">
        <f t="shared" si="1"/>
        <v>0.30999999999999961</v>
      </c>
    </row>
    <row r="26" spans="1:8" x14ac:dyDescent="0.2">
      <c r="A26" s="14">
        <f t="shared" si="0"/>
        <v>19</v>
      </c>
      <c r="B26" s="14">
        <v>51</v>
      </c>
      <c r="C26" s="14" t="s">
        <v>273</v>
      </c>
      <c r="D26" s="14" t="s">
        <v>277</v>
      </c>
      <c r="E26" s="92">
        <v>43221</v>
      </c>
      <c r="F26" s="93">
        <v>4.17</v>
      </c>
      <c r="G26" s="91">
        <v>4.5599999999999996</v>
      </c>
      <c r="H26" s="91">
        <f t="shared" si="1"/>
        <v>0.38999999999999968</v>
      </c>
    </row>
    <row r="27" spans="1:8" x14ac:dyDescent="0.2">
      <c r="A27" s="14">
        <f t="shared" si="0"/>
        <v>20</v>
      </c>
      <c r="B27" s="14">
        <v>51</v>
      </c>
      <c r="C27" s="14" t="s">
        <v>273</v>
      </c>
      <c r="D27" s="14" t="s">
        <v>278</v>
      </c>
      <c r="E27" s="92">
        <v>43221</v>
      </c>
      <c r="F27" s="93">
        <v>5.09</v>
      </c>
      <c r="G27" s="91">
        <v>5.57</v>
      </c>
      <c r="H27" s="91">
        <f t="shared" si="1"/>
        <v>0.48000000000000043</v>
      </c>
    </row>
    <row r="28" spans="1:8" x14ac:dyDescent="0.2">
      <c r="A28" s="14">
        <f t="shared" si="0"/>
        <v>21</v>
      </c>
      <c r="B28" s="14">
        <v>51</v>
      </c>
      <c r="C28" s="14" t="s">
        <v>273</v>
      </c>
      <c r="D28" s="14" t="s">
        <v>279</v>
      </c>
      <c r="E28" s="92">
        <v>43221</v>
      </c>
      <c r="F28" s="93">
        <v>6.02</v>
      </c>
      <c r="G28" s="91">
        <v>6.59</v>
      </c>
      <c r="H28" s="91">
        <f t="shared" si="1"/>
        <v>0.57000000000000028</v>
      </c>
    </row>
    <row r="29" spans="1:8" x14ac:dyDescent="0.2">
      <c r="A29" s="14">
        <f t="shared" si="0"/>
        <v>22</v>
      </c>
      <c r="B29" s="14">
        <v>51</v>
      </c>
      <c r="C29" s="14" t="s">
        <v>273</v>
      </c>
      <c r="D29" s="14" t="s">
        <v>280</v>
      </c>
      <c r="E29" s="92">
        <v>43221</v>
      </c>
      <c r="F29" s="93">
        <v>6.95</v>
      </c>
      <c r="G29" s="91">
        <v>7.6</v>
      </c>
      <c r="H29" s="91">
        <f t="shared" si="1"/>
        <v>0.64999999999999947</v>
      </c>
    </row>
    <row r="30" spans="1:8" x14ac:dyDescent="0.2">
      <c r="A30" s="14">
        <f t="shared" si="0"/>
        <v>23</v>
      </c>
      <c r="B30" s="14">
        <v>51</v>
      </c>
      <c r="C30" s="14" t="s">
        <v>273</v>
      </c>
      <c r="D30" s="14" t="s">
        <v>281</v>
      </c>
      <c r="E30" s="92">
        <v>43221</v>
      </c>
      <c r="F30" s="93">
        <v>7.87</v>
      </c>
      <c r="G30" s="91">
        <v>8.61</v>
      </c>
      <c r="H30" s="91">
        <f t="shared" si="1"/>
        <v>0.73999999999999932</v>
      </c>
    </row>
    <row r="31" spans="1:8" x14ac:dyDescent="0.2">
      <c r="A31" s="14">
        <f t="shared" si="0"/>
        <v>24</v>
      </c>
      <c r="B31" s="14">
        <v>51</v>
      </c>
      <c r="C31" s="14" t="s">
        <v>273</v>
      </c>
      <c r="D31" s="14" t="s">
        <v>282</v>
      </c>
      <c r="E31" s="92">
        <v>43221</v>
      </c>
      <c r="F31" s="93">
        <v>8.8000000000000007</v>
      </c>
      <c r="G31" s="91">
        <v>9.6300000000000008</v>
      </c>
      <c r="H31" s="91">
        <f t="shared" si="1"/>
        <v>0.83000000000000007</v>
      </c>
    </row>
    <row r="32" spans="1:8" x14ac:dyDescent="0.2">
      <c r="A32" s="14">
        <f t="shared" si="0"/>
        <v>25</v>
      </c>
      <c r="B32" s="14"/>
      <c r="C32" s="14"/>
      <c r="D32" s="14"/>
      <c r="E32" s="14"/>
      <c r="F32" s="93"/>
    </row>
    <row r="33" spans="1:8" x14ac:dyDescent="0.2">
      <c r="A33" s="14">
        <f t="shared" si="0"/>
        <v>26</v>
      </c>
      <c r="B33" s="14">
        <v>52</v>
      </c>
      <c r="C33" s="14" t="s">
        <v>283</v>
      </c>
      <c r="D33" s="14" t="s">
        <v>271</v>
      </c>
      <c r="E33" s="92">
        <v>43252</v>
      </c>
      <c r="F33" s="94">
        <v>1.4930000000000001E-2</v>
      </c>
      <c r="G33" s="95">
        <v>1.4840000000000001E-2</v>
      </c>
      <c r="H33" s="95">
        <f>G33-F33</f>
        <v>-8.9999999999999802E-5</v>
      </c>
    </row>
    <row r="34" spans="1:8" x14ac:dyDescent="0.2">
      <c r="A34" s="14">
        <f t="shared" si="0"/>
        <v>27</v>
      </c>
      <c r="B34" s="14">
        <v>52</v>
      </c>
      <c r="C34" s="14" t="s">
        <v>283</v>
      </c>
      <c r="D34" s="14" t="s">
        <v>272</v>
      </c>
      <c r="E34" s="92">
        <v>43252</v>
      </c>
      <c r="F34" s="94">
        <v>2.3900000000000002E-3</v>
      </c>
      <c r="G34" s="95">
        <v>1.3600000000000001E-3</v>
      </c>
      <c r="H34" s="95">
        <f>G34-F34</f>
        <v>-1.0300000000000001E-3</v>
      </c>
    </row>
    <row r="35" spans="1:8" x14ac:dyDescent="0.2">
      <c r="A35" s="14">
        <f t="shared" si="0"/>
        <v>28</v>
      </c>
      <c r="B35" s="14"/>
      <c r="C35" s="14"/>
      <c r="D35" s="14"/>
      <c r="E35" s="14"/>
      <c r="F35" s="93"/>
    </row>
    <row r="36" spans="1:8" x14ac:dyDescent="0.2">
      <c r="A36" s="14">
        <f t="shared" si="0"/>
        <v>29</v>
      </c>
      <c r="B36" s="14">
        <v>52</v>
      </c>
      <c r="C36" s="14" t="s">
        <v>283</v>
      </c>
      <c r="D36" s="14" t="s">
        <v>284</v>
      </c>
      <c r="E36" s="92">
        <v>43252</v>
      </c>
      <c r="F36" s="93">
        <v>1.54</v>
      </c>
      <c r="G36" s="91">
        <v>1.69</v>
      </c>
      <c r="H36" s="91">
        <f t="shared" ref="H36:H43" si="2">G36-F36</f>
        <v>0.14999999999999991</v>
      </c>
    </row>
    <row r="37" spans="1:8" x14ac:dyDescent="0.2">
      <c r="A37" s="14">
        <f t="shared" si="0"/>
        <v>30</v>
      </c>
      <c r="B37" s="14">
        <v>52</v>
      </c>
      <c r="C37" s="14" t="s">
        <v>283</v>
      </c>
      <c r="D37" s="14" t="s">
        <v>285</v>
      </c>
      <c r="E37" s="92">
        <v>43252</v>
      </c>
      <c r="F37" s="93">
        <v>2.16</v>
      </c>
      <c r="G37" s="91">
        <v>2.36</v>
      </c>
      <c r="H37" s="91">
        <f t="shared" si="2"/>
        <v>0.19999999999999973</v>
      </c>
    </row>
    <row r="38" spans="1:8" x14ac:dyDescent="0.2">
      <c r="A38" s="14">
        <f t="shared" si="0"/>
        <v>31</v>
      </c>
      <c r="B38" s="14">
        <v>52</v>
      </c>
      <c r="C38" s="14" t="s">
        <v>283</v>
      </c>
      <c r="D38" s="14" t="s">
        <v>265</v>
      </c>
      <c r="E38" s="92">
        <v>43252</v>
      </c>
      <c r="F38" s="93">
        <v>3.09</v>
      </c>
      <c r="G38" s="91">
        <v>3.38</v>
      </c>
      <c r="H38" s="91">
        <f t="shared" si="2"/>
        <v>0.29000000000000004</v>
      </c>
    </row>
    <row r="39" spans="1:8" x14ac:dyDescent="0.2">
      <c r="A39" s="14">
        <f t="shared" si="0"/>
        <v>32</v>
      </c>
      <c r="B39" s="14">
        <v>52</v>
      </c>
      <c r="C39" s="14" t="s">
        <v>283</v>
      </c>
      <c r="D39" s="14" t="s">
        <v>286</v>
      </c>
      <c r="E39" s="92">
        <v>43252</v>
      </c>
      <c r="F39" s="93">
        <v>4.63</v>
      </c>
      <c r="G39" s="91">
        <v>5.07</v>
      </c>
      <c r="H39" s="91">
        <f t="shared" si="2"/>
        <v>0.44000000000000039</v>
      </c>
    </row>
    <row r="40" spans="1:8" x14ac:dyDescent="0.2">
      <c r="A40" s="14">
        <f t="shared" si="0"/>
        <v>33</v>
      </c>
      <c r="B40" s="14">
        <v>52</v>
      </c>
      <c r="C40" s="14" t="s">
        <v>283</v>
      </c>
      <c r="D40" s="14" t="s">
        <v>287</v>
      </c>
      <c r="E40" s="92">
        <v>43252</v>
      </c>
      <c r="F40" s="93">
        <v>6.17</v>
      </c>
      <c r="G40" s="91">
        <v>6.76</v>
      </c>
      <c r="H40" s="91">
        <f t="shared" si="2"/>
        <v>0.58999999999999986</v>
      </c>
    </row>
    <row r="41" spans="1:8" x14ac:dyDescent="0.2">
      <c r="A41" s="14">
        <f t="shared" si="0"/>
        <v>34</v>
      </c>
      <c r="B41" s="14">
        <v>52</v>
      </c>
      <c r="C41" s="14" t="s">
        <v>283</v>
      </c>
      <c r="D41" s="14" t="s">
        <v>288</v>
      </c>
      <c r="E41" s="92">
        <v>43252</v>
      </c>
      <c r="F41" s="93">
        <v>7.72</v>
      </c>
      <c r="G41" s="91">
        <v>8.4499999999999993</v>
      </c>
      <c r="H41" s="91">
        <f t="shared" si="2"/>
        <v>0.72999999999999954</v>
      </c>
    </row>
    <row r="42" spans="1:8" x14ac:dyDescent="0.2">
      <c r="A42" s="14">
        <f t="shared" si="0"/>
        <v>35</v>
      </c>
      <c r="B42" s="14">
        <v>52</v>
      </c>
      <c r="C42" s="14" t="s">
        <v>283</v>
      </c>
      <c r="D42" s="14" t="s">
        <v>289</v>
      </c>
      <c r="E42" s="92">
        <v>43252</v>
      </c>
      <c r="F42" s="93">
        <v>9.57</v>
      </c>
      <c r="G42" s="91">
        <v>10.47</v>
      </c>
      <c r="H42" s="91">
        <f t="shared" si="2"/>
        <v>0.90000000000000036</v>
      </c>
    </row>
    <row r="43" spans="1:8" x14ac:dyDescent="0.2">
      <c r="A43" s="14">
        <f t="shared" si="0"/>
        <v>36</v>
      </c>
      <c r="B43" s="14">
        <v>52</v>
      </c>
      <c r="C43" s="14" t="s">
        <v>283</v>
      </c>
      <c r="D43" s="14" t="s">
        <v>267</v>
      </c>
      <c r="E43" s="92">
        <v>43252</v>
      </c>
      <c r="F43" s="93">
        <v>12.35</v>
      </c>
      <c r="G43" s="91">
        <v>13.51</v>
      </c>
      <c r="H43" s="91">
        <f t="shared" si="2"/>
        <v>1.1600000000000001</v>
      </c>
    </row>
    <row r="44" spans="1:8" x14ac:dyDescent="0.2">
      <c r="A44" s="14">
        <f t="shared" si="0"/>
        <v>37</v>
      </c>
      <c r="B44" s="14"/>
      <c r="C44" s="14"/>
      <c r="D44" s="14"/>
      <c r="E44" s="14"/>
      <c r="F44" s="93"/>
    </row>
    <row r="45" spans="1:8" x14ac:dyDescent="0.2">
      <c r="A45" s="14">
        <f t="shared" si="0"/>
        <v>38</v>
      </c>
      <c r="B45" s="14">
        <v>52</v>
      </c>
      <c r="C45" s="14" t="s">
        <v>290</v>
      </c>
      <c r="D45" s="14" t="s">
        <v>285</v>
      </c>
      <c r="E45" s="92">
        <v>43252</v>
      </c>
      <c r="F45" s="93">
        <v>2.16</v>
      </c>
      <c r="G45" s="91">
        <v>2.36</v>
      </c>
      <c r="H45" s="91">
        <f t="shared" ref="H45:H51" si="3">G45-F45</f>
        <v>0.19999999999999973</v>
      </c>
    </row>
    <row r="46" spans="1:8" x14ac:dyDescent="0.2">
      <c r="A46" s="14">
        <f t="shared" si="0"/>
        <v>39</v>
      </c>
      <c r="B46" s="14">
        <v>52</v>
      </c>
      <c r="C46" s="14" t="s">
        <v>290</v>
      </c>
      <c r="D46" s="14" t="s">
        <v>265</v>
      </c>
      <c r="E46" s="92">
        <v>43252</v>
      </c>
      <c r="F46" s="93">
        <v>3.09</v>
      </c>
      <c r="G46" s="91">
        <v>3.38</v>
      </c>
      <c r="H46" s="91">
        <f t="shared" si="3"/>
        <v>0.29000000000000004</v>
      </c>
    </row>
    <row r="47" spans="1:8" x14ac:dyDescent="0.2">
      <c r="A47" s="14">
        <f t="shared" si="0"/>
        <v>40</v>
      </c>
      <c r="B47" s="14">
        <v>52</v>
      </c>
      <c r="C47" s="14" t="s">
        <v>290</v>
      </c>
      <c r="D47" s="14" t="s">
        <v>286</v>
      </c>
      <c r="E47" s="92">
        <v>43252</v>
      </c>
      <c r="F47" s="93">
        <v>4.63</v>
      </c>
      <c r="G47" s="91">
        <v>5.07</v>
      </c>
      <c r="H47" s="91">
        <f t="shared" si="3"/>
        <v>0.44000000000000039</v>
      </c>
    </row>
    <row r="48" spans="1:8" x14ac:dyDescent="0.2">
      <c r="A48" s="14">
        <f t="shared" si="0"/>
        <v>41</v>
      </c>
      <c r="B48" s="14">
        <v>52</v>
      </c>
      <c r="C48" s="14" t="s">
        <v>290</v>
      </c>
      <c r="D48" s="14" t="s">
        <v>266</v>
      </c>
      <c r="E48" s="92">
        <v>43252</v>
      </c>
      <c r="F48" s="93">
        <v>5.4</v>
      </c>
      <c r="G48" s="91">
        <v>5.91</v>
      </c>
      <c r="H48" s="91">
        <f t="shared" si="3"/>
        <v>0.50999999999999979</v>
      </c>
    </row>
    <row r="49" spans="1:8" x14ac:dyDescent="0.2">
      <c r="A49" s="14">
        <f t="shared" si="0"/>
        <v>42</v>
      </c>
      <c r="B49" s="14">
        <v>52</v>
      </c>
      <c r="C49" s="14" t="s">
        <v>290</v>
      </c>
      <c r="D49" s="14" t="s">
        <v>288</v>
      </c>
      <c r="E49" s="92">
        <v>43252</v>
      </c>
      <c r="F49" s="93">
        <v>7.72</v>
      </c>
      <c r="G49" s="91">
        <v>8.4499999999999993</v>
      </c>
      <c r="H49" s="91">
        <f t="shared" si="3"/>
        <v>0.72999999999999954</v>
      </c>
    </row>
    <row r="50" spans="1:8" x14ac:dyDescent="0.2">
      <c r="A50" s="14">
        <f t="shared" si="0"/>
        <v>43</v>
      </c>
      <c r="B50" s="14">
        <v>52</v>
      </c>
      <c r="C50" s="14" t="s">
        <v>290</v>
      </c>
      <c r="D50" s="14" t="s">
        <v>267</v>
      </c>
      <c r="E50" s="92">
        <v>43252</v>
      </c>
      <c r="F50" s="93">
        <v>12.35</v>
      </c>
      <c r="G50" s="91">
        <v>13.51</v>
      </c>
      <c r="H50" s="91">
        <f t="shared" si="3"/>
        <v>1.1600000000000001</v>
      </c>
    </row>
    <row r="51" spans="1:8" x14ac:dyDescent="0.2">
      <c r="A51" s="14">
        <f t="shared" si="0"/>
        <v>44</v>
      </c>
      <c r="B51" s="14">
        <v>52</v>
      </c>
      <c r="C51" s="14" t="s">
        <v>290</v>
      </c>
      <c r="D51" s="14" t="s">
        <v>291</v>
      </c>
      <c r="E51" s="92">
        <v>43252</v>
      </c>
      <c r="F51" s="93">
        <v>30.87</v>
      </c>
      <c r="G51" s="91">
        <v>33.78</v>
      </c>
      <c r="H51" s="91">
        <f t="shared" si="3"/>
        <v>2.91</v>
      </c>
    </row>
    <row r="52" spans="1:8" x14ac:dyDescent="0.2">
      <c r="A52" s="14">
        <f t="shared" si="0"/>
        <v>45</v>
      </c>
      <c r="B52" s="14"/>
      <c r="C52" s="14"/>
      <c r="D52" s="14"/>
      <c r="E52" s="14"/>
      <c r="F52" s="93"/>
    </row>
    <row r="53" spans="1:8" x14ac:dyDescent="0.2">
      <c r="A53" s="14">
        <f t="shared" si="0"/>
        <v>46</v>
      </c>
      <c r="B53" s="14">
        <v>53</v>
      </c>
      <c r="C53" s="14" t="s">
        <v>292</v>
      </c>
      <c r="D53" s="14" t="s">
        <v>284</v>
      </c>
      <c r="E53" s="92">
        <v>43252</v>
      </c>
      <c r="F53" s="93">
        <v>10.72</v>
      </c>
      <c r="G53" s="91">
        <v>13.6</v>
      </c>
      <c r="H53" s="91">
        <f t="shared" ref="H53:H61" si="4">G53-F53</f>
        <v>2.879999999999999</v>
      </c>
    </row>
    <row r="54" spans="1:8" x14ac:dyDescent="0.2">
      <c r="A54" s="14">
        <f t="shared" si="0"/>
        <v>47</v>
      </c>
      <c r="B54" s="14">
        <v>53</v>
      </c>
      <c r="C54" s="14" t="s">
        <v>292</v>
      </c>
      <c r="D54" s="14" t="s">
        <v>285</v>
      </c>
      <c r="E54" s="92">
        <v>43252</v>
      </c>
      <c r="F54" s="93">
        <v>11.5</v>
      </c>
      <c r="G54" s="91">
        <v>14.28</v>
      </c>
      <c r="H54" s="91">
        <f t="shared" si="4"/>
        <v>2.7799999999999994</v>
      </c>
    </row>
    <row r="55" spans="1:8" x14ac:dyDescent="0.2">
      <c r="A55" s="14">
        <f t="shared" si="0"/>
        <v>48</v>
      </c>
      <c r="B55" s="14">
        <v>53</v>
      </c>
      <c r="C55" s="14" t="s">
        <v>292</v>
      </c>
      <c r="D55" s="14" t="s">
        <v>265</v>
      </c>
      <c r="E55" s="92">
        <v>43252</v>
      </c>
      <c r="F55" s="93">
        <v>12.68</v>
      </c>
      <c r="G55" s="91">
        <v>14.71</v>
      </c>
      <c r="H55" s="91">
        <f t="shared" si="4"/>
        <v>2.0300000000000011</v>
      </c>
    </row>
    <row r="56" spans="1:8" x14ac:dyDescent="0.2">
      <c r="A56" s="14">
        <f t="shared" si="0"/>
        <v>49</v>
      </c>
      <c r="B56" s="14">
        <v>53</v>
      </c>
      <c r="C56" s="14" t="s">
        <v>292</v>
      </c>
      <c r="D56" s="14" t="s">
        <v>286</v>
      </c>
      <c r="E56" s="92">
        <v>43252</v>
      </c>
      <c r="F56" s="93">
        <v>14.64</v>
      </c>
      <c r="G56" s="91">
        <v>16.420000000000002</v>
      </c>
      <c r="H56" s="91">
        <f t="shared" si="4"/>
        <v>1.7800000000000011</v>
      </c>
    </row>
    <row r="57" spans="1:8" x14ac:dyDescent="0.2">
      <c r="A57" s="14">
        <f t="shared" si="0"/>
        <v>50</v>
      </c>
      <c r="B57" s="14">
        <v>53</v>
      </c>
      <c r="C57" s="14" t="s">
        <v>292</v>
      </c>
      <c r="D57" s="14" t="s">
        <v>287</v>
      </c>
      <c r="E57" s="92">
        <v>43252</v>
      </c>
      <c r="F57" s="93">
        <v>16.61</v>
      </c>
      <c r="G57" s="91">
        <v>18.649999999999999</v>
      </c>
      <c r="H57" s="91">
        <f t="shared" si="4"/>
        <v>2.0399999999999991</v>
      </c>
    </row>
    <row r="58" spans="1:8" x14ac:dyDescent="0.2">
      <c r="A58" s="14">
        <f t="shared" si="0"/>
        <v>51</v>
      </c>
      <c r="B58" s="14">
        <v>53</v>
      </c>
      <c r="C58" s="14" t="s">
        <v>292</v>
      </c>
      <c r="D58" s="14" t="s">
        <v>288</v>
      </c>
      <c r="E58" s="92">
        <v>43252</v>
      </c>
      <c r="F58" s="93">
        <v>18.57</v>
      </c>
      <c r="G58" s="91">
        <v>20.52</v>
      </c>
      <c r="H58" s="91">
        <f t="shared" si="4"/>
        <v>1.9499999999999993</v>
      </c>
    </row>
    <row r="59" spans="1:8" x14ac:dyDescent="0.2">
      <c r="A59" s="14">
        <f t="shared" si="0"/>
        <v>52</v>
      </c>
      <c r="B59" s="14">
        <v>53</v>
      </c>
      <c r="C59" s="14" t="s">
        <v>292</v>
      </c>
      <c r="D59" s="14" t="s">
        <v>289</v>
      </c>
      <c r="E59" s="92">
        <v>43252</v>
      </c>
      <c r="F59" s="93">
        <v>20.93</v>
      </c>
      <c r="G59" s="91">
        <v>22.96</v>
      </c>
      <c r="H59" s="91">
        <f t="shared" si="4"/>
        <v>2.0300000000000011</v>
      </c>
    </row>
    <row r="60" spans="1:8" x14ac:dyDescent="0.2">
      <c r="A60" s="14">
        <f t="shared" si="0"/>
        <v>53</v>
      </c>
      <c r="B60" s="14">
        <v>53</v>
      </c>
      <c r="C60" s="14" t="s">
        <v>292</v>
      </c>
      <c r="D60" s="14" t="s">
        <v>267</v>
      </c>
      <c r="E60" s="92">
        <v>43252</v>
      </c>
      <c r="F60" s="93">
        <v>24.46</v>
      </c>
      <c r="G60" s="91">
        <v>26.77</v>
      </c>
      <c r="H60" s="91">
        <f t="shared" si="4"/>
        <v>2.3099999999999987</v>
      </c>
    </row>
    <row r="61" spans="1:8" x14ac:dyDescent="0.2">
      <c r="A61" s="14">
        <f t="shared" si="0"/>
        <v>54</v>
      </c>
      <c r="B61" s="14">
        <v>53</v>
      </c>
      <c r="C61" s="14" t="s">
        <v>292</v>
      </c>
      <c r="D61" s="14" t="s">
        <v>291</v>
      </c>
      <c r="E61" s="92">
        <v>43252</v>
      </c>
      <c r="F61" s="93">
        <v>48.03</v>
      </c>
      <c r="G61" s="91">
        <v>49.13</v>
      </c>
      <c r="H61" s="91">
        <f t="shared" si="4"/>
        <v>1.1000000000000014</v>
      </c>
    </row>
    <row r="62" spans="1:8" x14ac:dyDescent="0.2">
      <c r="A62" s="14">
        <f t="shared" si="0"/>
        <v>55</v>
      </c>
      <c r="B62" s="14"/>
      <c r="C62" s="14"/>
      <c r="D62" s="14"/>
      <c r="E62" s="14"/>
      <c r="F62" s="93"/>
    </row>
    <row r="63" spans="1:8" x14ac:dyDescent="0.2">
      <c r="A63" s="14">
        <f t="shared" si="0"/>
        <v>56</v>
      </c>
      <c r="B63" s="14">
        <v>53</v>
      </c>
      <c r="C63" s="14" t="s">
        <v>293</v>
      </c>
      <c r="D63" s="14" t="s">
        <v>285</v>
      </c>
      <c r="E63" s="92">
        <v>43252</v>
      </c>
      <c r="F63" s="93">
        <v>14.18</v>
      </c>
      <c r="G63" s="91">
        <v>14.77</v>
      </c>
      <c r="H63" s="91">
        <f>G63-F63</f>
        <v>0.58999999999999986</v>
      </c>
    </row>
    <row r="64" spans="1:8" x14ac:dyDescent="0.2">
      <c r="A64" s="14">
        <f t="shared" si="0"/>
        <v>57</v>
      </c>
      <c r="B64" s="14">
        <v>53</v>
      </c>
      <c r="C64" s="14" t="s">
        <v>293</v>
      </c>
      <c r="D64" s="14" t="s">
        <v>265</v>
      </c>
      <c r="E64" s="92">
        <v>43252</v>
      </c>
      <c r="F64" s="93">
        <v>15.44</v>
      </c>
      <c r="G64" s="91">
        <v>15.94</v>
      </c>
      <c r="H64" s="91">
        <f>G64-F64</f>
        <v>0.5</v>
      </c>
    </row>
    <row r="65" spans="1:8" x14ac:dyDescent="0.2">
      <c r="A65" s="14">
        <f t="shared" si="0"/>
        <v>58</v>
      </c>
      <c r="B65" s="14">
        <v>53</v>
      </c>
      <c r="C65" s="14" t="s">
        <v>293</v>
      </c>
      <c r="D65" s="14" t="s">
        <v>286</v>
      </c>
      <c r="E65" s="92">
        <v>43252</v>
      </c>
      <c r="F65" s="93">
        <v>17.52</v>
      </c>
      <c r="G65" s="91">
        <v>17.89</v>
      </c>
      <c r="H65" s="91">
        <f>G65-F65</f>
        <v>0.37000000000000099</v>
      </c>
    </row>
    <row r="66" spans="1:8" x14ac:dyDescent="0.2">
      <c r="A66" s="14">
        <f t="shared" si="0"/>
        <v>59</v>
      </c>
      <c r="B66" s="14">
        <v>53</v>
      </c>
      <c r="C66" s="14" t="s">
        <v>293</v>
      </c>
      <c r="D66" s="14" t="s">
        <v>288</v>
      </c>
      <c r="E66" s="92">
        <v>43252</v>
      </c>
      <c r="F66" s="93">
        <v>21.69</v>
      </c>
      <c r="G66" s="91">
        <v>22.11</v>
      </c>
      <c r="H66" s="91">
        <f>G66-F66</f>
        <v>0.41999999999999815</v>
      </c>
    </row>
    <row r="67" spans="1:8" x14ac:dyDescent="0.2">
      <c r="A67" s="14">
        <f t="shared" si="0"/>
        <v>60</v>
      </c>
      <c r="B67" s="14">
        <v>53</v>
      </c>
      <c r="C67" s="14" t="s">
        <v>293</v>
      </c>
      <c r="D67" s="14" t="s">
        <v>267</v>
      </c>
      <c r="E67" s="92">
        <v>43252</v>
      </c>
      <c r="F67" s="93">
        <v>27.95</v>
      </c>
      <c r="G67" s="91">
        <v>27.22</v>
      </c>
      <c r="H67" s="91">
        <f>G67-F67</f>
        <v>-0.73000000000000043</v>
      </c>
    </row>
    <row r="68" spans="1:8" x14ac:dyDescent="0.2">
      <c r="A68" s="14">
        <f t="shared" si="0"/>
        <v>61</v>
      </c>
      <c r="B68" s="14"/>
      <c r="C68" s="14"/>
      <c r="D68" s="14"/>
      <c r="E68" s="14"/>
      <c r="F68" s="93"/>
    </row>
    <row r="69" spans="1:8" x14ac:dyDescent="0.2">
      <c r="A69" s="14">
        <f t="shared" si="0"/>
        <v>62</v>
      </c>
      <c r="B69" s="14">
        <v>53</v>
      </c>
      <c r="C69" s="14" t="s">
        <v>294</v>
      </c>
      <c r="D69" s="14" t="s">
        <v>274</v>
      </c>
      <c r="E69" s="92">
        <v>43252</v>
      </c>
      <c r="F69" s="93">
        <v>9.9700000000000006</v>
      </c>
      <c r="G69" s="91">
        <v>11.5</v>
      </c>
      <c r="H69" s="91">
        <f t="shared" ref="H69:H77" si="5">G69-F69</f>
        <v>1.5299999999999994</v>
      </c>
    </row>
    <row r="70" spans="1:8" x14ac:dyDescent="0.2">
      <c r="A70" s="14">
        <f t="shared" si="0"/>
        <v>63</v>
      </c>
      <c r="B70" s="14">
        <v>53</v>
      </c>
      <c r="C70" s="14" t="s">
        <v>294</v>
      </c>
      <c r="D70" s="14" t="s">
        <v>275</v>
      </c>
      <c r="E70" s="92">
        <v>43252</v>
      </c>
      <c r="F70" s="93">
        <v>11.03</v>
      </c>
      <c r="G70" s="91">
        <v>12.53</v>
      </c>
      <c r="H70" s="91">
        <f t="shared" si="5"/>
        <v>1.5</v>
      </c>
    </row>
    <row r="71" spans="1:8" x14ac:dyDescent="0.2">
      <c r="A71" s="14">
        <f t="shared" si="0"/>
        <v>64</v>
      </c>
      <c r="B71" s="14">
        <v>53</v>
      </c>
      <c r="C71" s="14" t="s">
        <v>294</v>
      </c>
      <c r="D71" s="14" t="s">
        <v>276</v>
      </c>
      <c r="E71" s="92">
        <v>43252</v>
      </c>
      <c r="F71" s="93">
        <v>12.1</v>
      </c>
      <c r="G71" s="91">
        <v>14.1</v>
      </c>
      <c r="H71" s="91">
        <f t="shared" si="5"/>
        <v>2</v>
      </c>
    </row>
    <row r="72" spans="1:8" x14ac:dyDescent="0.2">
      <c r="A72" s="14">
        <f t="shared" si="0"/>
        <v>65</v>
      </c>
      <c r="B72" s="14">
        <v>53</v>
      </c>
      <c r="C72" s="14" t="s">
        <v>294</v>
      </c>
      <c r="D72" s="14" t="s">
        <v>277</v>
      </c>
      <c r="E72" s="92">
        <v>43252</v>
      </c>
      <c r="F72" s="93">
        <v>13.16</v>
      </c>
      <c r="G72" s="91">
        <v>14.55</v>
      </c>
      <c r="H72" s="91">
        <f t="shared" si="5"/>
        <v>1.3900000000000006</v>
      </c>
    </row>
    <row r="73" spans="1:8" x14ac:dyDescent="0.2">
      <c r="A73" s="14">
        <f t="shared" si="0"/>
        <v>66</v>
      </c>
      <c r="B73" s="14">
        <v>53</v>
      </c>
      <c r="C73" s="14" t="s">
        <v>294</v>
      </c>
      <c r="D73" s="14" t="s">
        <v>278</v>
      </c>
      <c r="E73" s="92">
        <v>43252</v>
      </c>
      <c r="F73" s="93">
        <v>14.23</v>
      </c>
      <c r="G73" s="91">
        <v>16.3</v>
      </c>
      <c r="H73" s="91">
        <f t="shared" si="5"/>
        <v>2.0700000000000003</v>
      </c>
    </row>
    <row r="74" spans="1:8" x14ac:dyDescent="0.2">
      <c r="A74" s="14">
        <f t="shared" ref="A74:A137" si="6">A73+1</f>
        <v>67</v>
      </c>
      <c r="B74" s="14">
        <v>53</v>
      </c>
      <c r="C74" s="14" t="s">
        <v>294</v>
      </c>
      <c r="D74" s="14" t="s">
        <v>279</v>
      </c>
      <c r="E74" s="92">
        <v>43252</v>
      </c>
      <c r="F74" s="93">
        <v>15.29</v>
      </c>
      <c r="G74" s="91">
        <v>17.14</v>
      </c>
      <c r="H74" s="91">
        <f t="shared" si="5"/>
        <v>1.8500000000000014</v>
      </c>
    </row>
    <row r="75" spans="1:8" x14ac:dyDescent="0.2">
      <c r="A75" s="14">
        <f t="shared" si="6"/>
        <v>68</v>
      </c>
      <c r="B75" s="14">
        <v>53</v>
      </c>
      <c r="C75" s="14" t="s">
        <v>294</v>
      </c>
      <c r="D75" s="14" t="s">
        <v>280</v>
      </c>
      <c r="E75" s="92">
        <v>43252</v>
      </c>
      <c r="F75" s="93">
        <v>16.36</v>
      </c>
      <c r="G75" s="91">
        <v>18.739999999999998</v>
      </c>
      <c r="H75" s="91">
        <f t="shared" si="5"/>
        <v>2.379999999999999</v>
      </c>
    </row>
    <row r="76" spans="1:8" x14ac:dyDescent="0.2">
      <c r="A76" s="14">
        <f t="shared" si="6"/>
        <v>69</v>
      </c>
      <c r="B76" s="14">
        <v>53</v>
      </c>
      <c r="C76" s="14" t="s">
        <v>294</v>
      </c>
      <c r="D76" s="14" t="s">
        <v>281</v>
      </c>
      <c r="E76" s="92">
        <v>43252</v>
      </c>
      <c r="F76" s="93">
        <v>17.420000000000002</v>
      </c>
      <c r="G76" s="91">
        <v>20.52</v>
      </c>
      <c r="H76" s="91">
        <f t="shared" si="5"/>
        <v>3.0999999999999979</v>
      </c>
    </row>
    <row r="77" spans="1:8" x14ac:dyDescent="0.2">
      <c r="A77" s="14">
        <f t="shared" si="6"/>
        <v>70</v>
      </c>
      <c r="B77" s="14">
        <v>53</v>
      </c>
      <c r="C77" s="14" t="s">
        <v>294</v>
      </c>
      <c r="D77" s="14" t="s">
        <v>282</v>
      </c>
      <c r="E77" s="92">
        <v>43252</v>
      </c>
      <c r="F77" s="93">
        <v>18.489999999999998</v>
      </c>
      <c r="G77" s="91">
        <v>21.54</v>
      </c>
      <c r="H77" s="91">
        <f t="shared" si="5"/>
        <v>3.0500000000000007</v>
      </c>
    </row>
    <row r="78" spans="1:8" x14ac:dyDescent="0.2">
      <c r="A78" s="14">
        <f t="shared" si="6"/>
        <v>71</v>
      </c>
      <c r="B78" s="14"/>
      <c r="C78" s="14"/>
      <c r="D78" s="14"/>
      <c r="E78" s="14"/>
      <c r="F78" s="93"/>
    </row>
    <row r="79" spans="1:8" x14ac:dyDescent="0.2">
      <c r="A79" s="14">
        <f t="shared" si="6"/>
        <v>72</v>
      </c>
      <c r="B79" s="14">
        <v>53</v>
      </c>
      <c r="C79" s="14" t="s">
        <v>295</v>
      </c>
      <c r="D79" s="14" t="s">
        <v>284</v>
      </c>
      <c r="E79" s="92">
        <v>43221</v>
      </c>
      <c r="F79" s="93">
        <v>3.64</v>
      </c>
      <c r="G79" s="91">
        <v>3.38</v>
      </c>
      <c r="H79" s="91">
        <f t="shared" ref="H79:H87" si="7">G79-F79</f>
        <v>-0.26000000000000023</v>
      </c>
    </row>
    <row r="80" spans="1:8" x14ac:dyDescent="0.2">
      <c r="A80" s="14">
        <f t="shared" si="6"/>
        <v>73</v>
      </c>
      <c r="B80" s="14">
        <v>53</v>
      </c>
      <c r="C80" s="14" t="s">
        <v>295</v>
      </c>
      <c r="D80" s="14" t="s">
        <v>285</v>
      </c>
      <c r="E80" s="92">
        <v>43221</v>
      </c>
      <c r="F80" s="93">
        <v>4.26</v>
      </c>
      <c r="G80" s="91">
        <v>4.05</v>
      </c>
      <c r="H80" s="91">
        <f t="shared" si="7"/>
        <v>-0.20999999999999996</v>
      </c>
    </row>
    <row r="81" spans="1:8" x14ac:dyDescent="0.2">
      <c r="A81" s="14">
        <f t="shared" si="6"/>
        <v>74</v>
      </c>
      <c r="B81" s="14">
        <v>53</v>
      </c>
      <c r="C81" s="14" t="s">
        <v>295</v>
      </c>
      <c r="D81" s="14" t="s">
        <v>265</v>
      </c>
      <c r="E81" s="92">
        <v>43221</v>
      </c>
      <c r="F81" s="93">
        <v>5.19</v>
      </c>
      <c r="G81" s="91">
        <v>5.0599999999999996</v>
      </c>
      <c r="H81" s="91">
        <f t="shared" si="7"/>
        <v>-0.13000000000000078</v>
      </c>
    </row>
    <row r="82" spans="1:8" x14ac:dyDescent="0.2">
      <c r="A82" s="14">
        <f t="shared" si="6"/>
        <v>75</v>
      </c>
      <c r="B82" s="14">
        <v>53</v>
      </c>
      <c r="C82" s="14" t="s">
        <v>295</v>
      </c>
      <c r="D82" s="14" t="s">
        <v>286</v>
      </c>
      <c r="E82" s="92">
        <v>43221</v>
      </c>
      <c r="F82" s="93">
        <v>6.73</v>
      </c>
      <c r="G82" s="91">
        <v>6.75</v>
      </c>
      <c r="H82" s="91">
        <f t="shared" si="7"/>
        <v>1.9999999999999574E-2</v>
      </c>
    </row>
    <row r="83" spans="1:8" x14ac:dyDescent="0.2">
      <c r="A83" s="14">
        <f t="shared" si="6"/>
        <v>76</v>
      </c>
      <c r="B83" s="14">
        <v>53</v>
      </c>
      <c r="C83" s="14" t="s">
        <v>295</v>
      </c>
      <c r="D83" s="14" t="s">
        <v>287</v>
      </c>
      <c r="E83" s="92">
        <v>43221</v>
      </c>
      <c r="F83" s="93">
        <v>8.27</v>
      </c>
      <c r="G83" s="91">
        <v>8.44</v>
      </c>
      <c r="H83" s="91">
        <f t="shared" si="7"/>
        <v>0.16999999999999993</v>
      </c>
    </row>
    <row r="84" spans="1:8" x14ac:dyDescent="0.2">
      <c r="A84" s="14">
        <f t="shared" si="6"/>
        <v>77</v>
      </c>
      <c r="B84" s="14">
        <v>53</v>
      </c>
      <c r="C84" s="14" t="s">
        <v>295</v>
      </c>
      <c r="D84" s="14" t="s">
        <v>288</v>
      </c>
      <c r="E84" s="92">
        <v>43221</v>
      </c>
      <c r="F84" s="93">
        <v>9.82</v>
      </c>
      <c r="G84" s="91">
        <v>10.130000000000001</v>
      </c>
      <c r="H84" s="91">
        <f t="shared" si="7"/>
        <v>0.3100000000000005</v>
      </c>
    </row>
    <row r="85" spans="1:8" x14ac:dyDescent="0.2">
      <c r="A85" s="14">
        <f t="shared" si="6"/>
        <v>78</v>
      </c>
      <c r="B85" s="14">
        <v>53</v>
      </c>
      <c r="C85" s="14" t="s">
        <v>295</v>
      </c>
      <c r="D85" s="14" t="s">
        <v>289</v>
      </c>
      <c r="E85" s="92">
        <v>43221</v>
      </c>
      <c r="F85" s="93">
        <v>11.67</v>
      </c>
      <c r="G85" s="91">
        <v>12.16</v>
      </c>
      <c r="H85" s="91">
        <f t="shared" si="7"/>
        <v>0.49000000000000021</v>
      </c>
    </row>
    <row r="86" spans="1:8" x14ac:dyDescent="0.2">
      <c r="A86" s="14">
        <f t="shared" si="6"/>
        <v>79</v>
      </c>
      <c r="B86" s="14">
        <v>53</v>
      </c>
      <c r="C86" s="14" t="s">
        <v>295</v>
      </c>
      <c r="D86" s="14" t="s">
        <v>267</v>
      </c>
      <c r="E86" s="92">
        <v>43221</v>
      </c>
      <c r="F86" s="93">
        <v>14.45</v>
      </c>
      <c r="G86" s="91">
        <v>15.2</v>
      </c>
      <c r="H86" s="91">
        <f t="shared" si="7"/>
        <v>0.75</v>
      </c>
    </row>
    <row r="87" spans="1:8" x14ac:dyDescent="0.2">
      <c r="A87" s="14">
        <f t="shared" si="6"/>
        <v>80</v>
      </c>
      <c r="B87" s="14">
        <v>53</v>
      </c>
      <c r="C87" s="14" t="s">
        <v>295</v>
      </c>
      <c r="D87" s="14" t="s">
        <v>291</v>
      </c>
      <c r="E87" s="92">
        <v>43221</v>
      </c>
      <c r="F87" s="93">
        <v>32.97</v>
      </c>
      <c r="G87" s="91">
        <v>35.47</v>
      </c>
      <c r="H87" s="91">
        <f t="shared" si="7"/>
        <v>2.5</v>
      </c>
    </row>
    <row r="88" spans="1:8" x14ac:dyDescent="0.2">
      <c r="A88" s="14">
        <f t="shared" si="6"/>
        <v>81</v>
      </c>
      <c r="B88" s="14"/>
      <c r="C88" s="14"/>
      <c r="D88" s="14"/>
      <c r="E88" s="14"/>
      <c r="F88" s="93"/>
    </row>
    <row r="89" spans="1:8" x14ac:dyDescent="0.2">
      <c r="A89" s="14">
        <f t="shared" si="6"/>
        <v>82</v>
      </c>
      <c r="B89" s="14">
        <v>53</v>
      </c>
      <c r="C89" s="14" t="s">
        <v>296</v>
      </c>
      <c r="D89" s="14" t="s">
        <v>285</v>
      </c>
      <c r="E89" s="92">
        <v>43221</v>
      </c>
      <c r="F89" s="93">
        <v>6.36</v>
      </c>
      <c r="G89" s="91">
        <v>5.74</v>
      </c>
      <c r="H89" s="91">
        <f t="shared" ref="H89:H94" si="8">G89-F89</f>
        <v>-0.62000000000000011</v>
      </c>
    </row>
    <row r="90" spans="1:8" x14ac:dyDescent="0.2">
      <c r="A90" s="14">
        <f t="shared" si="6"/>
        <v>83</v>
      </c>
      <c r="B90" s="14">
        <v>53</v>
      </c>
      <c r="C90" s="14" t="s">
        <v>296</v>
      </c>
      <c r="D90" s="14" t="s">
        <v>265</v>
      </c>
      <c r="E90" s="92">
        <v>43221</v>
      </c>
      <c r="F90" s="93">
        <v>7.28</v>
      </c>
      <c r="G90" s="91">
        <v>6.75</v>
      </c>
      <c r="H90" s="91">
        <f t="shared" si="8"/>
        <v>-0.53000000000000025</v>
      </c>
    </row>
    <row r="91" spans="1:8" x14ac:dyDescent="0.2">
      <c r="A91" s="14">
        <f t="shared" si="6"/>
        <v>84</v>
      </c>
      <c r="B91" s="14">
        <v>53</v>
      </c>
      <c r="C91" s="14" t="s">
        <v>296</v>
      </c>
      <c r="D91" s="14" t="s">
        <v>286</v>
      </c>
      <c r="E91" s="92">
        <v>43221</v>
      </c>
      <c r="F91" s="93">
        <v>8.83</v>
      </c>
      <c r="G91" s="91">
        <v>8.44</v>
      </c>
      <c r="H91" s="91">
        <f t="shared" si="8"/>
        <v>-0.39000000000000057</v>
      </c>
    </row>
    <row r="92" spans="1:8" x14ac:dyDescent="0.2">
      <c r="A92" s="14">
        <f t="shared" si="6"/>
        <v>85</v>
      </c>
      <c r="B92" s="14">
        <v>53</v>
      </c>
      <c r="C92" s="14" t="s">
        <v>296</v>
      </c>
      <c r="D92" s="14" t="s">
        <v>266</v>
      </c>
      <c r="E92" s="92">
        <v>43221</v>
      </c>
      <c r="F92" s="93">
        <v>9.6</v>
      </c>
      <c r="G92" s="91">
        <v>9.2799999999999994</v>
      </c>
      <c r="H92" s="91">
        <f t="shared" si="8"/>
        <v>-0.32000000000000028</v>
      </c>
    </row>
    <row r="93" spans="1:8" x14ac:dyDescent="0.2">
      <c r="A93" s="14">
        <f t="shared" si="6"/>
        <v>86</v>
      </c>
      <c r="B93" s="14">
        <v>53</v>
      </c>
      <c r="C93" s="14" t="s">
        <v>296</v>
      </c>
      <c r="D93" s="14" t="s">
        <v>288</v>
      </c>
      <c r="E93" s="92">
        <v>43221</v>
      </c>
      <c r="F93" s="93">
        <v>11.91</v>
      </c>
      <c r="G93" s="91">
        <v>11.82</v>
      </c>
      <c r="H93" s="91">
        <f t="shared" si="8"/>
        <v>-8.9999999999999858E-2</v>
      </c>
    </row>
    <row r="94" spans="1:8" x14ac:dyDescent="0.2">
      <c r="A94" s="14">
        <f t="shared" si="6"/>
        <v>87</v>
      </c>
      <c r="B94" s="14">
        <v>53</v>
      </c>
      <c r="C94" s="14" t="s">
        <v>296</v>
      </c>
      <c r="D94" s="14" t="s">
        <v>267</v>
      </c>
      <c r="E94" s="92">
        <v>43221</v>
      </c>
      <c r="F94" s="93">
        <v>16.55</v>
      </c>
      <c r="G94" s="91">
        <v>16.89</v>
      </c>
      <c r="H94" s="91">
        <f t="shared" si="8"/>
        <v>0.33999999999999986</v>
      </c>
    </row>
    <row r="95" spans="1:8" x14ac:dyDescent="0.2">
      <c r="A95" s="14">
        <f t="shared" si="6"/>
        <v>88</v>
      </c>
      <c r="B95" s="14"/>
      <c r="C95" s="14"/>
      <c r="D95" s="14"/>
      <c r="E95" s="14"/>
      <c r="F95" s="93"/>
    </row>
    <row r="96" spans="1:8" x14ac:dyDescent="0.2">
      <c r="A96" s="14">
        <f t="shared" si="6"/>
        <v>89</v>
      </c>
      <c r="B96" s="14">
        <v>53</v>
      </c>
      <c r="C96" s="14" t="s">
        <v>297</v>
      </c>
      <c r="D96" s="14" t="s">
        <v>274</v>
      </c>
      <c r="E96" s="92">
        <v>43221</v>
      </c>
      <c r="F96" s="93">
        <v>1.81</v>
      </c>
      <c r="G96" s="91">
        <v>1.86</v>
      </c>
      <c r="H96" s="91">
        <f t="shared" ref="H96:H104" si="9">G96-F96</f>
        <v>5.0000000000000044E-2</v>
      </c>
    </row>
    <row r="97" spans="1:8" x14ac:dyDescent="0.2">
      <c r="A97" s="14">
        <f t="shared" si="6"/>
        <v>90</v>
      </c>
      <c r="B97" s="14">
        <v>53</v>
      </c>
      <c r="C97" s="14" t="s">
        <v>297</v>
      </c>
      <c r="D97" s="14" t="s">
        <v>275</v>
      </c>
      <c r="E97" s="92">
        <v>43221</v>
      </c>
      <c r="F97" s="93">
        <v>2.74</v>
      </c>
      <c r="G97" s="91">
        <v>2.87</v>
      </c>
      <c r="H97" s="91">
        <f t="shared" si="9"/>
        <v>0.12999999999999989</v>
      </c>
    </row>
    <row r="98" spans="1:8" x14ac:dyDescent="0.2">
      <c r="A98" s="14">
        <f t="shared" si="6"/>
        <v>91</v>
      </c>
      <c r="B98" s="14">
        <v>53</v>
      </c>
      <c r="C98" s="14" t="s">
        <v>297</v>
      </c>
      <c r="D98" s="14" t="s">
        <v>276</v>
      </c>
      <c r="E98" s="92">
        <v>43221</v>
      </c>
      <c r="F98" s="93">
        <v>3.66</v>
      </c>
      <c r="G98" s="91">
        <v>3.88</v>
      </c>
      <c r="H98" s="91">
        <f t="shared" si="9"/>
        <v>0.21999999999999975</v>
      </c>
    </row>
    <row r="99" spans="1:8" x14ac:dyDescent="0.2">
      <c r="A99" s="14">
        <f t="shared" si="6"/>
        <v>92</v>
      </c>
      <c r="B99" s="14">
        <v>53</v>
      </c>
      <c r="C99" s="14" t="s">
        <v>297</v>
      </c>
      <c r="D99" s="14" t="s">
        <v>277</v>
      </c>
      <c r="E99" s="92">
        <v>43221</v>
      </c>
      <c r="F99" s="93">
        <v>4.59</v>
      </c>
      <c r="G99" s="91">
        <v>4.9000000000000004</v>
      </c>
      <c r="H99" s="91">
        <f t="shared" si="9"/>
        <v>0.3100000000000005</v>
      </c>
    </row>
    <row r="100" spans="1:8" x14ac:dyDescent="0.2">
      <c r="A100" s="14">
        <f t="shared" si="6"/>
        <v>93</v>
      </c>
      <c r="B100" s="14">
        <v>53</v>
      </c>
      <c r="C100" s="14" t="s">
        <v>297</v>
      </c>
      <c r="D100" s="14" t="s">
        <v>278</v>
      </c>
      <c r="E100" s="92">
        <v>43221</v>
      </c>
      <c r="F100" s="93">
        <v>5.51</v>
      </c>
      <c r="G100" s="91">
        <v>5.91</v>
      </c>
      <c r="H100" s="91">
        <f t="shared" si="9"/>
        <v>0.40000000000000036</v>
      </c>
    </row>
    <row r="101" spans="1:8" x14ac:dyDescent="0.2">
      <c r="A101" s="14">
        <f t="shared" si="6"/>
        <v>94</v>
      </c>
      <c r="B101" s="14">
        <v>53</v>
      </c>
      <c r="C101" s="14" t="s">
        <v>297</v>
      </c>
      <c r="D101" s="14" t="s">
        <v>279</v>
      </c>
      <c r="E101" s="92">
        <v>43221</v>
      </c>
      <c r="F101" s="93">
        <v>6.44</v>
      </c>
      <c r="G101" s="91">
        <v>6.92</v>
      </c>
      <c r="H101" s="91">
        <f t="shared" si="9"/>
        <v>0.47999999999999954</v>
      </c>
    </row>
    <row r="102" spans="1:8" x14ac:dyDescent="0.2">
      <c r="A102" s="14">
        <f t="shared" si="6"/>
        <v>95</v>
      </c>
      <c r="B102" s="14">
        <v>53</v>
      </c>
      <c r="C102" s="14" t="s">
        <v>297</v>
      </c>
      <c r="D102" s="14" t="s">
        <v>280</v>
      </c>
      <c r="E102" s="92">
        <v>43221</v>
      </c>
      <c r="F102" s="93">
        <v>7.37</v>
      </c>
      <c r="G102" s="91">
        <v>7.94</v>
      </c>
      <c r="H102" s="91">
        <f t="shared" si="9"/>
        <v>0.57000000000000028</v>
      </c>
    </row>
    <row r="103" spans="1:8" x14ac:dyDescent="0.2">
      <c r="A103" s="14">
        <f t="shared" si="6"/>
        <v>96</v>
      </c>
      <c r="B103" s="14">
        <v>53</v>
      </c>
      <c r="C103" s="14" t="s">
        <v>297</v>
      </c>
      <c r="D103" s="14" t="s">
        <v>281</v>
      </c>
      <c r="E103" s="92">
        <v>43221</v>
      </c>
      <c r="F103" s="93">
        <v>8.2899999999999991</v>
      </c>
      <c r="G103" s="91">
        <v>8.9499999999999993</v>
      </c>
      <c r="H103" s="91">
        <f t="shared" si="9"/>
        <v>0.66000000000000014</v>
      </c>
    </row>
    <row r="104" spans="1:8" x14ac:dyDescent="0.2">
      <c r="A104" s="14">
        <f t="shared" si="6"/>
        <v>97</v>
      </c>
      <c r="B104" s="14">
        <v>53</v>
      </c>
      <c r="C104" s="14" t="s">
        <v>297</v>
      </c>
      <c r="D104" s="14" t="s">
        <v>282</v>
      </c>
      <c r="E104" s="92">
        <v>43221</v>
      </c>
      <c r="F104" s="93">
        <v>9.2200000000000006</v>
      </c>
      <c r="G104" s="91">
        <v>9.9700000000000006</v>
      </c>
      <c r="H104" s="91">
        <f t="shared" si="9"/>
        <v>0.75</v>
      </c>
    </row>
    <row r="105" spans="1:8" x14ac:dyDescent="0.2">
      <c r="A105" s="14">
        <f t="shared" si="6"/>
        <v>98</v>
      </c>
      <c r="B105" s="14"/>
      <c r="C105" s="14"/>
      <c r="D105" s="14"/>
      <c r="E105" s="14"/>
      <c r="F105" s="93"/>
    </row>
    <row r="106" spans="1:8" x14ac:dyDescent="0.2">
      <c r="A106" s="14">
        <f t="shared" si="6"/>
        <v>99</v>
      </c>
      <c r="B106" s="14">
        <v>54</v>
      </c>
      <c r="C106" s="14" t="s">
        <v>298</v>
      </c>
      <c r="D106" s="14" t="s">
        <v>284</v>
      </c>
      <c r="E106" s="92">
        <v>43221</v>
      </c>
      <c r="F106" s="93">
        <v>1.54</v>
      </c>
      <c r="G106" s="91">
        <v>1.69</v>
      </c>
      <c r="H106" s="91">
        <f t="shared" ref="H106:H113" si="10">G106-F106</f>
        <v>0.14999999999999991</v>
      </c>
    </row>
    <row r="107" spans="1:8" x14ac:dyDescent="0.2">
      <c r="A107" s="14">
        <f t="shared" si="6"/>
        <v>100</v>
      </c>
      <c r="B107" s="14">
        <v>54</v>
      </c>
      <c r="C107" s="14" t="s">
        <v>298</v>
      </c>
      <c r="D107" s="14" t="s">
        <v>285</v>
      </c>
      <c r="E107" s="92">
        <v>43221</v>
      </c>
      <c r="F107" s="93">
        <v>2.16</v>
      </c>
      <c r="G107" s="91">
        <v>2.36</v>
      </c>
      <c r="H107" s="91">
        <f t="shared" si="10"/>
        <v>0.19999999999999973</v>
      </c>
    </row>
    <row r="108" spans="1:8" x14ac:dyDescent="0.2">
      <c r="A108" s="14">
        <f t="shared" si="6"/>
        <v>101</v>
      </c>
      <c r="B108" s="14">
        <v>54</v>
      </c>
      <c r="C108" s="14" t="s">
        <v>298</v>
      </c>
      <c r="D108" s="14" t="s">
        <v>265</v>
      </c>
      <c r="E108" s="92">
        <v>43221</v>
      </c>
      <c r="F108" s="93">
        <v>3.09</v>
      </c>
      <c r="G108" s="91">
        <v>3.38</v>
      </c>
      <c r="H108" s="91">
        <f t="shared" si="10"/>
        <v>0.29000000000000004</v>
      </c>
    </row>
    <row r="109" spans="1:8" x14ac:dyDescent="0.2">
      <c r="A109" s="14">
        <f t="shared" si="6"/>
        <v>102</v>
      </c>
      <c r="B109" s="14">
        <v>54</v>
      </c>
      <c r="C109" s="14" t="s">
        <v>298</v>
      </c>
      <c r="D109" s="14" t="s">
        <v>286</v>
      </c>
      <c r="E109" s="92">
        <v>43221</v>
      </c>
      <c r="F109" s="93">
        <v>4.63</v>
      </c>
      <c r="G109" s="91">
        <v>5.07</v>
      </c>
      <c r="H109" s="91">
        <f t="shared" si="10"/>
        <v>0.44000000000000039</v>
      </c>
    </row>
    <row r="110" spans="1:8" x14ac:dyDescent="0.2">
      <c r="A110" s="14">
        <f t="shared" si="6"/>
        <v>103</v>
      </c>
      <c r="B110" s="14">
        <v>54</v>
      </c>
      <c r="C110" s="14" t="s">
        <v>298</v>
      </c>
      <c r="D110" s="14" t="s">
        <v>287</v>
      </c>
      <c r="E110" s="92">
        <v>43221</v>
      </c>
      <c r="F110" s="93">
        <v>6.17</v>
      </c>
      <c r="G110" s="91">
        <v>6.76</v>
      </c>
      <c r="H110" s="91">
        <f t="shared" si="10"/>
        <v>0.58999999999999986</v>
      </c>
    </row>
    <row r="111" spans="1:8" x14ac:dyDescent="0.2">
      <c r="A111" s="14">
        <f t="shared" si="6"/>
        <v>104</v>
      </c>
      <c r="B111" s="14">
        <v>54</v>
      </c>
      <c r="C111" s="14" t="s">
        <v>298</v>
      </c>
      <c r="D111" s="14" t="s">
        <v>288</v>
      </c>
      <c r="E111" s="92">
        <v>43221</v>
      </c>
      <c r="F111" s="93">
        <v>7.72</v>
      </c>
      <c r="G111" s="91">
        <v>8.4499999999999993</v>
      </c>
      <c r="H111" s="91">
        <f t="shared" si="10"/>
        <v>0.72999999999999954</v>
      </c>
    </row>
    <row r="112" spans="1:8" x14ac:dyDescent="0.2">
      <c r="A112" s="14">
        <f t="shared" si="6"/>
        <v>105</v>
      </c>
      <c r="B112" s="14">
        <v>54</v>
      </c>
      <c r="C112" s="14" t="s">
        <v>298</v>
      </c>
      <c r="D112" s="14" t="s">
        <v>289</v>
      </c>
      <c r="E112" s="92">
        <v>43221</v>
      </c>
      <c r="F112" s="93">
        <v>9.57</v>
      </c>
      <c r="G112" s="91">
        <v>10.47</v>
      </c>
      <c r="H112" s="91">
        <f t="shared" si="10"/>
        <v>0.90000000000000036</v>
      </c>
    </row>
    <row r="113" spans="1:8" x14ac:dyDescent="0.2">
      <c r="A113" s="14">
        <f t="shared" si="6"/>
        <v>106</v>
      </c>
      <c r="B113" s="14">
        <v>54</v>
      </c>
      <c r="C113" s="14" t="s">
        <v>298</v>
      </c>
      <c r="D113" s="14" t="s">
        <v>267</v>
      </c>
      <c r="E113" s="92">
        <v>43221</v>
      </c>
      <c r="F113" s="93">
        <v>12.35</v>
      </c>
      <c r="G113" s="91">
        <v>13.51</v>
      </c>
      <c r="H113" s="91">
        <f t="shared" si="10"/>
        <v>1.1600000000000001</v>
      </c>
    </row>
    <row r="114" spans="1:8" x14ac:dyDescent="0.2">
      <c r="A114" s="14">
        <f t="shared" si="6"/>
        <v>107</v>
      </c>
      <c r="B114" s="14">
        <v>54</v>
      </c>
      <c r="C114" s="14" t="s">
        <v>298</v>
      </c>
      <c r="D114" s="14" t="s">
        <v>291</v>
      </c>
      <c r="E114" s="92">
        <v>43221</v>
      </c>
      <c r="F114" s="93">
        <v>30.87</v>
      </c>
      <c r="G114" s="91">
        <v>33.78</v>
      </c>
      <c r="H114" s="91">
        <f>G114-F114</f>
        <v>2.91</v>
      </c>
    </row>
    <row r="115" spans="1:8" x14ac:dyDescent="0.2">
      <c r="A115" s="14">
        <f t="shared" si="6"/>
        <v>108</v>
      </c>
      <c r="B115" s="14"/>
      <c r="C115" s="14"/>
      <c r="D115" s="14"/>
      <c r="E115" s="14"/>
      <c r="F115" s="93"/>
    </row>
    <row r="116" spans="1:8" x14ac:dyDescent="0.2">
      <c r="A116" s="14">
        <f t="shared" si="6"/>
        <v>109</v>
      </c>
      <c r="B116" s="14">
        <v>54</v>
      </c>
      <c r="C116" s="14" t="s">
        <v>299</v>
      </c>
      <c r="D116" s="14" t="s">
        <v>274</v>
      </c>
      <c r="E116" s="92">
        <v>43221</v>
      </c>
      <c r="F116" s="93">
        <v>1.39</v>
      </c>
      <c r="G116" s="91">
        <v>1.52</v>
      </c>
      <c r="H116" s="91">
        <f t="shared" ref="H116:H124" si="11">G116-F116</f>
        <v>0.13000000000000012</v>
      </c>
    </row>
    <row r="117" spans="1:8" x14ac:dyDescent="0.2">
      <c r="A117" s="14">
        <f t="shared" si="6"/>
        <v>110</v>
      </c>
      <c r="B117" s="14">
        <v>54</v>
      </c>
      <c r="C117" s="14" t="s">
        <v>299</v>
      </c>
      <c r="D117" s="14" t="s">
        <v>275</v>
      </c>
      <c r="E117" s="92">
        <v>43221</v>
      </c>
      <c r="F117" s="93">
        <v>2.3199999999999998</v>
      </c>
      <c r="G117" s="91">
        <v>2.5299999999999998</v>
      </c>
      <c r="H117" s="91">
        <f t="shared" si="11"/>
        <v>0.20999999999999996</v>
      </c>
    </row>
    <row r="118" spans="1:8" x14ac:dyDescent="0.2">
      <c r="A118" s="14">
        <f t="shared" si="6"/>
        <v>111</v>
      </c>
      <c r="B118" s="14">
        <v>54</v>
      </c>
      <c r="C118" s="14" t="s">
        <v>299</v>
      </c>
      <c r="D118" s="14" t="s">
        <v>276</v>
      </c>
      <c r="E118" s="92">
        <v>43221</v>
      </c>
      <c r="F118" s="93">
        <v>3.24</v>
      </c>
      <c r="G118" s="91">
        <v>3.55</v>
      </c>
      <c r="H118" s="91">
        <f t="shared" si="11"/>
        <v>0.30999999999999961</v>
      </c>
    </row>
    <row r="119" spans="1:8" x14ac:dyDescent="0.2">
      <c r="A119" s="14">
        <f t="shared" si="6"/>
        <v>112</v>
      </c>
      <c r="B119" s="14">
        <v>54</v>
      </c>
      <c r="C119" s="14" t="s">
        <v>299</v>
      </c>
      <c r="D119" s="14" t="s">
        <v>277</v>
      </c>
      <c r="E119" s="92">
        <v>43221</v>
      </c>
      <c r="F119" s="93">
        <v>4.17</v>
      </c>
      <c r="G119" s="91">
        <v>4.5599999999999996</v>
      </c>
      <c r="H119" s="91">
        <f t="shared" si="11"/>
        <v>0.38999999999999968</v>
      </c>
    </row>
    <row r="120" spans="1:8" x14ac:dyDescent="0.2">
      <c r="A120" s="14">
        <f t="shared" si="6"/>
        <v>113</v>
      </c>
      <c r="B120" s="14">
        <v>54</v>
      </c>
      <c r="C120" s="14" t="s">
        <v>299</v>
      </c>
      <c r="D120" s="14" t="s">
        <v>278</v>
      </c>
      <c r="E120" s="92">
        <v>43221</v>
      </c>
      <c r="F120" s="93">
        <v>5.09</v>
      </c>
      <c r="G120" s="91">
        <v>5.57</v>
      </c>
      <c r="H120" s="91">
        <f t="shared" si="11"/>
        <v>0.48000000000000043</v>
      </c>
    </row>
    <row r="121" spans="1:8" x14ac:dyDescent="0.2">
      <c r="A121" s="14">
        <f t="shared" si="6"/>
        <v>114</v>
      </c>
      <c r="B121" s="14">
        <v>54</v>
      </c>
      <c r="C121" s="14" t="s">
        <v>299</v>
      </c>
      <c r="D121" s="14" t="s">
        <v>279</v>
      </c>
      <c r="E121" s="92">
        <v>43221</v>
      </c>
      <c r="F121" s="93">
        <v>6.02</v>
      </c>
      <c r="G121" s="91">
        <v>6.59</v>
      </c>
      <c r="H121" s="91">
        <f t="shared" si="11"/>
        <v>0.57000000000000028</v>
      </c>
    </row>
    <row r="122" spans="1:8" x14ac:dyDescent="0.2">
      <c r="A122" s="14">
        <f t="shared" si="6"/>
        <v>115</v>
      </c>
      <c r="B122" s="14">
        <v>54</v>
      </c>
      <c r="C122" s="14" t="s">
        <v>299</v>
      </c>
      <c r="D122" s="14" t="s">
        <v>280</v>
      </c>
      <c r="E122" s="92">
        <v>43221</v>
      </c>
      <c r="F122" s="93">
        <v>6.95</v>
      </c>
      <c r="G122" s="91">
        <v>7.6</v>
      </c>
      <c r="H122" s="91">
        <f t="shared" si="11"/>
        <v>0.64999999999999947</v>
      </c>
    </row>
    <row r="123" spans="1:8" x14ac:dyDescent="0.2">
      <c r="A123" s="14">
        <f t="shared" si="6"/>
        <v>116</v>
      </c>
      <c r="B123" s="14">
        <v>54</v>
      </c>
      <c r="C123" s="14" t="s">
        <v>299</v>
      </c>
      <c r="D123" s="14" t="s">
        <v>281</v>
      </c>
      <c r="E123" s="92">
        <v>43221</v>
      </c>
      <c r="F123" s="93">
        <v>7.87</v>
      </c>
      <c r="G123" s="91">
        <v>8.61</v>
      </c>
      <c r="H123" s="91">
        <f t="shared" si="11"/>
        <v>0.73999999999999932</v>
      </c>
    </row>
    <row r="124" spans="1:8" x14ac:dyDescent="0.2">
      <c r="A124" s="14">
        <f t="shared" si="6"/>
        <v>117</v>
      </c>
      <c r="B124" s="14">
        <v>54</v>
      </c>
      <c r="C124" s="14" t="s">
        <v>299</v>
      </c>
      <c r="D124" s="14" t="s">
        <v>282</v>
      </c>
      <c r="E124" s="92">
        <v>43221</v>
      </c>
      <c r="F124" s="93">
        <v>8.8000000000000007</v>
      </c>
      <c r="G124" s="91">
        <v>9.6300000000000008</v>
      </c>
      <c r="H124" s="91">
        <f t="shared" si="11"/>
        <v>0.83000000000000007</v>
      </c>
    </row>
    <row r="125" spans="1:8" x14ac:dyDescent="0.2">
      <c r="A125" s="14">
        <f t="shared" si="6"/>
        <v>118</v>
      </c>
      <c r="B125" s="14"/>
      <c r="C125" s="14"/>
      <c r="D125" s="14"/>
      <c r="E125" s="14"/>
      <c r="F125" s="93"/>
    </row>
    <row r="126" spans="1:8" x14ac:dyDescent="0.2">
      <c r="A126" s="14">
        <f t="shared" si="6"/>
        <v>119</v>
      </c>
      <c r="B126" s="14" t="s">
        <v>256</v>
      </c>
      <c r="C126" s="14" t="s">
        <v>300</v>
      </c>
      <c r="D126" s="14" t="s">
        <v>285</v>
      </c>
      <c r="E126" s="92">
        <v>43252</v>
      </c>
      <c r="F126" s="93">
        <v>11.53</v>
      </c>
      <c r="G126" s="91">
        <v>14.28858357263627</v>
      </c>
      <c r="H126" s="91">
        <f t="shared" ref="H126:H131" si="12">G126-F126</f>
        <v>2.7585835726362706</v>
      </c>
    </row>
    <row r="127" spans="1:8" x14ac:dyDescent="0.2">
      <c r="A127" s="14">
        <f t="shared" si="6"/>
        <v>120</v>
      </c>
      <c r="B127" s="14" t="s">
        <v>256</v>
      </c>
      <c r="C127" s="14" t="s">
        <v>300</v>
      </c>
      <c r="D127" s="14" t="s">
        <v>265</v>
      </c>
      <c r="E127" s="92">
        <v>43252</v>
      </c>
      <c r="F127" s="93">
        <v>12.72</v>
      </c>
      <c r="G127" s="91">
        <v>14.727559024668677</v>
      </c>
      <c r="H127" s="91">
        <f t="shared" si="12"/>
        <v>2.0075590246686765</v>
      </c>
    </row>
    <row r="128" spans="1:8" x14ac:dyDescent="0.2">
      <c r="A128" s="14">
        <f t="shared" si="6"/>
        <v>121</v>
      </c>
      <c r="B128" s="14" t="s">
        <v>256</v>
      </c>
      <c r="C128" s="14" t="s">
        <v>300</v>
      </c>
      <c r="D128" s="14" t="s">
        <v>286</v>
      </c>
      <c r="E128" s="92">
        <v>43252</v>
      </c>
      <c r="F128" s="93">
        <v>14.71</v>
      </c>
      <c r="G128" s="91">
        <v>16.440648727181436</v>
      </c>
      <c r="H128" s="91">
        <f t="shared" si="12"/>
        <v>1.7306487271814355</v>
      </c>
    </row>
    <row r="129" spans="1:8" x14ac:dyDescent="0.2">
      <c r="A129" s="14">
        <f t="shared" si="6"/>
        <v>122</v>
      </c>
      <c r="B129" s="14" t="s">
        <v>256</v>
      </c>
      <c r="C129" s="14" t="s">
        <v>300</v>
      </c>
      <c r="D129" s="14" t="s">
        <v>287</v>
      </c>
      <c r="E129" s="92">
        <v>43252</v>
      </c>
      <c r="F129" s="93">
        <v>16.690000000000001</v>
      </c>
      <c r="G129" s="91">
        <v>18.685439806874246</v>
      </c>
      <c r="H129" s="91">
        <f t="shared" si="12"/>
        <v>1.9954398068742449</v>
      </c>
    </row>
    <row r="130" spans="1:8" x14ac:dyDescent="0.2">
      <c r="A130" s="14">
        <f t="shared" si="6"/>
        <v>123</v>
      </c>
      <c r="B130" s="14" t="s">
        <v>256</v>
      </c>
      <c r="C130" s="14" t="s">
        <v>300</v>
      </c>
      <c r="D130" s="14" t="s">
        <v>288</v>
      </c>
      <c r="E130" s="92">
        <v>43252</v>
      </c>
      <c r="F130" s="93">
        <v>18.68</v>
      </c>
      <c r="G130" s="91">
        <v>20.560801244610353</v>
      </c>
      <c r="H130" s="91">
        <f t="shared" si="12"/>
        <v>1.8808012446103533</v>
      </c>
    </row>
    <row r="131" spans="1:8" x14ac:dyDescent="0.2">
      <c r="A131" s="14">
        <f t="shared" si="6"/>
        <v>124</v>
      </c>
      <c r="B131" s="14" t="s">
        <v>256</v>
      </c>
      <c r="C131" s="14" t="s">
        <v>300</v>
      </c>
      <c r="D131" s="14" t="s">
        <v>267</v>
      </c>
      <c r="E131" s="92">
        <v>43252</v>
      </c>
      <c r="F131" s="93">
        <v>24.63</v>
      </c>
      <c r="G131" s="91">
        <v>26.832799915909007</v>
      </c>
      <c r="H131" s="91">
        <f t="shared" si="12"/>
        <v>2.2027999159090079</v>
      </c>
    </row>
    <row r="132" spans="1:8" x14ac:dyDescent="0.2">
      <c r="A132" s="14">
        <f t="shared" si="6"/>
        <v>125</v>
      </c>
      <c r="B132" s="14"/>
      <c r="C132" s="14"/>
      <c r="D132" s="14"/>
      <c r="E132" s="14"/>
      <c r="F132" s="93"/>
    </row>
    <row r="133" spans="1:8" x14ac:dyDescent="0.2">
      <c r="A133" s="14">
        <f t="shared" si="6"/>
        <v>126</v>
      </c>
      <c r="B133" s="14" t="s">
        <v>256</v>
      </c>
      <c r="C133" s="14" t="s">
        <v>301</v>
      </c>
      <c r="D133" s="14" t="s">
        <v>288</v>
      </c>
      <c r="E133" s="92">
        <v>43252</v>
      </c>
      <c r="F133" s="93">
        <v>21.8</v>
      </c>
      <c r="G133" s="91">
        <v>22.14702730287312</v>
      </c>
      <c r="H133" s="91">
        <f>G133-F133</f>
        <v>0.34702730287311923</v>
      </c>
    </row>
    <row r="134" spans="1:8" x14ac:dyDescent="0.2">
      <c r="A134" s="14">
        <f t="shared" si="6"/>
        <v>127</v>
      </c>
      <c r="B134" s="14"/>
      <c r="C134" s="14"/>
      <c r="D134" s="14"/>
      <c r="E134" s="14"/>
      <c r="F134" s="93"/>
    </row>
    <row r="135" spans="1:8" x14ac:dyDescent="0.2">
      <c r="A135" s="14">
        <f t="shared" si="6"/>
        <v>128</v>
      </c>
      <c r="B135" s="14" t="s">
        <v>256</v>
      </c>
      <c r="C135" s="14" t="s">
        <v>302</v>
      </c>
      <c r="D135" s="14" t="s">
        <v>274</v>
      </c>
      <c r="E135" s="92">
        <v>43252</v>
      </c>
      <c r="F135" s="93">
        <v>12.31</v>
      </c>
      <c r="G135" s="91">
        <v>10.87</v>
      </c>
      <c r="H135" s="91">
        <f t="shared" ref="H135:H143" si="13">G135-F135</f>
        <v>-1.4400000000000013</v>
      </c>
    </row>
    <row r="136" spans="1:8" x14ac:dyDescent="0.2">
      <c r="A136" s="14">
        <f t="shared" si="6"/>
        <v>129</v>
      </c>
      <c r="B136" s="14" t="s">
        <v>256</v>
      </c>
      <c r="C136" s="14" t="s">
        <v>302</v>
      </c>
      <c r="D136" s="14" t="s">
        <v>275</v>
      </c>
      <c r="E136" s="92">
        <v>43252</v>
      </c>
      <c r="F136" s="93">
        <v>13.42</v>
      </c>
      <c r="G136" s="91">
        <v>13.37</v>
      </c>
      <c r="H136" s="91">
        <f t="shared" si="13"/>
        <v>-5.0000000000000711E-2</v>
      </c>
    </row>
    <row r="137" spans="1:8" x14ac:dyDescent="0.2">
      <c r="A137" s="14">
        <f t="shared" si="6"/>
        <v>130</v>
      </c>
      <c r="B137" s="14" t="s">
        <v>256</v>
      </c>
      <c r="C137" s="14" t="s">
        <v>302</v>
      </c>
      <c r="D137" s="14" t="s">
        <v>276</v>
      </c>
      <c r="E137" s="92">
        <v>43252</v>
      </c>
      <c r="F137" s="93">
        <v>14.54</v>
      </c>
      <c r="G137" s="91">
        <v>15.86</v>
      </c>
      <c r="H137" s="91">
        <f t="shared" si="13"/>
        <v>1.3200000000000003</v>
      </c>
    </row>
    <row r="138" spans="1:8" x14ac:dyDescent="0.2">
      <c r="A138" s="14">
        <f t="shared" ref="A138:A188" si="14">A137+1</f>
        <v>131</v>
      </c>
      <c r="B138" s="14" t="s">
        <v>256</v>
      </c>
      <c r="C138" s="14" t="s">
        <v>302</v>
      </c>
      <c r="D138" s="14" t="s">
        <v>277</v>
      </c>
      <c r="E138" s="92">
        <v>43252</v>
      </c>
      <c r="F138" s="93">
        <v>15.66</v>
      </c>
      <c r="G138" s="91">
        <v>17.23</v>
      </c>
      <c r="H138" s="91">
        <f t="shared" si="13"/>
        <v>1.5700000000000003</v>
      </c>
    </row>
    <row r="139" spans="1:8" x14ac:dyDescent="0.2">
      <c r="A139" s="14">
        <f t="shared" si="14"/>
        <v>132</v>
      </c>
      <c r="B139" s="14" t="s">
        <v>256</v>
      </c>
      <c r="C139" s="14" t="s">
        <v>302</v>
      </c>
      <c r="D139" s="14" t="s">
        <v>278</v>
      </c>
      <c r="E139" s="92">
        <v>43252</v>
      </c>
      <c r="F139" s="93">
        <v>16.77</v>
      </c>
      <c r="G139" s="91">
        <v>19.73</v>
      </c>
      <c r="H139" s="91">
        <f t="shared" si="13"/>
        <v>2.9600000000000009</v>
      </c>
    </row>
    <row r="140" spans="1:8" x14ac:dyDescent="0.2">
      <c r="A140" s="14">
        <f t="shared" si="14"/>
        <v>133</v>
      </c>
      <c r="B140" s="14" t="s">
        <v>256</v>
      </c>
      <c r="C140" s="14" t="s">
        <v>302</v>
      </c>
      <c r="D140" s="14" t="s">
        <v>279</v>
      </c>
      <c r="E140" s="92">
        <v>43252</v>
      </c>
      <c r="F140" s="93">
        <v>17.89</v>
      </c>
      <c r="G140" s="91">
        <v>21.88</v>
      </c>
      <c r="H140" s="91">
        <f t="shared" si="13"/>
        <v>3.9899999999999984</v>
      </c>
    </row>
    <row r="141" spans="1:8" x14ac:dyDescent="0.2">
      <c r="A141" s="14">
        <f t="shared" si="14"/>
        <v>134</v>
      </c>
      <c r="B141" s="14" t="s">
        <v>256</v>
      </c>
      <c r="C141" s="14" t="s">
        <v>302</v>
      </c>
      <c r="D141" s="14" t="s">
        <v>280</v>
      </c>
      <c r="E141" s="92">
        <v>43252</v>
      </c>
      <c r="F141" s="93">
        <v>19</v>
      </c>
      <c r="G141" s="91">
        <v>24.04</v>
      </c>
      <c r="H141" s="91">
        <f t="shared" si="13"/>
        <v>5.0399999999999991</v>
      </c>
    </row>
    <row r="142" spans="1:8" x14ac:dyDescent="0.2">
      <c r="A142" s="14">
        <f t="shared" si="14"/>
        <v>135</v>
      </c>
      <c r="B142" s="14" t="s">
        <v>256</v>
      </c>
      <c r="C142" s="14" t="s">
        <v>302</v>
      </c>
      <c r="D142" s="14" t="s">
        <v>281</v>
      </c>
      <c r="E142" s="92">
        <v>43252</v>
      </c>
      <c r="F142" s="93">
        <v>20.12</v>
      </c>
      <c r="G142" s="91">
        <v>26.2</v>
      </c>
      <c r="H142" s="91">
        <f t="shared" si="13"/>
        <v>6.0799999999999983</v>
      </c>
    </row>
    <row r="143" spans="1:8" x14ac:dyDescent="0.2">
      <c r="A143" s="14">
        <f t="shared" si="14"/>
        <v>136</v>
      </c>
      <c r="B143" s="14" t="s">
        <v>256</v>
      </c>
      <c r="C143" s="14" t="s">
        <v>302</v>
      </c>
      <c r="D143" s="14" t="s">
        <v>282</v>
      </c>
      <c r="E143" s="92">
        <v>43252</v>
      </c>
      <c r="F143" s="93">
        <v>21.24</v>
      </c>
      <c r="G143" s="91">
        <v>28.36</v>
      </c>
      <c r="H143" s="91">
        <f t="shared" si="13"/>
        <v>7.120000000000001</v>
      </c>
    </row>
    <row r="144" spans="1:8" x14ac:dyDescent="0.2">
      <c r="A144" s="14">
        <f t="shared" si="14"/>
        <v>137</v>
      </c>
      <c r="B144" s="14"/>
      <c r="C144" s="14"/>
      <c r="D144" s="14"/>
      <c r="E144" s="14"/>
      <c r="F144" s="93"/>
    </row>
    <row r="145" spans="1:8" x14ac:dyDescent="0.2">
      <c r="A145" s="14">
        <f t="shared" si="14"/>
        <v>138</v>
      </c>
      <c r="B145" s="14">
        <v>55</v>
      </c>
      <c r="C145" s="14" t="s">
        <v>303</v>
      </c>
      <c r="D145" s="14" t="s">
        <v>304</v>
      </c>
      <c r="E145" s="92">
        <v>43252</v>
      </c>
      <c r="F145" s="93">
        <v>5.93</v>
      </c>
      <c r="G145" s="91">
        <v>6.68</v>
      </c>
      <c r="H145" s="91">
        <f>G145-F145</f>
        <v>0.75</v>
      </c>
    </row>
    <row r="146" spans="1:8" x14ac:dyDescent="0.2">
      <c r="A146" s="14">
        <f t="shared" si="14"/>
        <v>139</v>
      </c>
      <c r="B146" s="14">
        <v>55</v>
      </c>
      <c r="C146" s="14" t="s">
        <v>303</v>
      </c>
      <c r="D146" s="14" t="s">
        <v>305</v>
      </c>
      <c r="E146" s="92">
        <v>43252</v>
      </c>
      <c r="F146" s="93">
        <v>9.75</v>
      </c>
      <c r="G146" s="91">
        <v>11.67</v>
      </c>
      <c r="H146" s="91">
        <f>G146-F146</f>
        <v>1.92</v>
      </c>
    </row>
    <row r="147" spans="1:8" x14ac:dyDescent="0.2">
      <c r="A147" s="14">
        <f t="shared" si="14"/>
        <v>140</v>
      </c>
      <c r="B147" s="14"/>
      <c r="C147" s="14"/>
      <c r="D147" s="14"/>
      <c r="E147" s="14"/>
      <c r="F147" s="93"/>
    </row>
    <row r="148" spans="1:8" x14ac:dyDescent="0.2">
      <c r="A148" s="14">
        <f t="shared" si="14"/>
        <v>141</v>
      </c>
      <c r="B148" s="14">
        <v>57</v>
      </c>
      <c r="C148" s="14" t="s">
        <v>306</v>
      </c>
      <c r="D148" s="14" t="s">
        <v>307</v>
      </c>
      <c r="E148" s="92">
        <v>43221</v>
      </c>
      <c r="F148" s="94">
        <v>3.9269999999999999E-2</v>
      </c>
      <c r="G148" s="95">
        <v>4.7280000000000003E-2</v>
      </c>
      <c r="H148" s="95">
        <f>G148-F148</f>
        <v>8.0100000000000032E-3</v>
      </c>
    </row>
    <row r="149" spans="1:8" x14ac:dyDescent="0.2">
      <c r="A149" s="14">
        <f t="shared" si="14"/>
        <v>142</v>
      </c>
      <c r="B149" s="14">
        <v>57</v>
      </c>
      <c r="C149" s="14" t="s">
        <v>306</v>
      </c>
      <c r="D149" s="14" t="s">
        <v>308</v>
      </c>
      <c r="E149" s="92">
        <v>43221</v>
      </c>
      <c r="F149" s="93" t="s">
        <v>309</v>
      </c>
      <c r="G149" s="93" t="s">
        <v>309</v>
      </c>
      <c r="H149" s="93" t="s">
        <v>309</v>
      </c>
    </row>
    <row r="150" spans="1:8" x14ac:dyDescent="0.2">
      <c r="A150" s="14">
        <f t="shared" si="14"/>
        <v>143</v>
      </c>
      <c r="B150" s="14"/>
      <c r="C150" s="14"/>
      <c r="D150" s="14"/>
      <c r="E150" s="14"/>
      <c r="F150" s="93"/>
    </row>
    <row r="151" spans="1:8" x14ac:dyDescent="0.2">
      <c r="A151" s="14">
        <f t="shared" si="14"/>
        <v>144</v>
      </c>
      <c r="B151" s="14" t="s">
        <v>310</v>
      </c>
      <c r="C151" s="14" t="s">
        <v>311</v>
      </c>
      <c r="D151" s="14" t="s">
        <v>285</v>
      </c>
      <c r="E151" s="92">
        <v>43252</v>
      </c>
      <c r="F151" s="93">
        <v>11.53</v>
      </c>
      <c r="G151" s="91">
        <v>14.29</v>
      </c>
      <c r="H151" s="91">
        <f t="shared" ref="H151:H156" si="15">G151-F151</f>
        <v>2.76</v>
      </c>
    </row>
    <row r="152" spans="1:8" x14ac:dyDescent="0.2">
      <c r="A152" s="14">
        <f t="shared" si="14"/>
        <v>145</v>
      </c>
      <c r="B152" s="14" t="s">
        <v>310</v>
      </c>
      <c r="C152" s="14" t="s">
        <v>311</v>
      </c>
      <c r="D152" s="14" t="s">
        <v>265</v>
      </c>
      <c r="E152" s="92">
        <v>43252</v>
      </c>
      <c r="F152" s="93">
        <v>12.72</v>
      </c>
      <c r="G152" s="91">
        <v>14.73</v>
      </c>
      <c r="H152" s="91">
        <f t="shared" si="15"/>
        <v>2.0099999999999998</v>
      </c>
    </row>
    <row r="153" spans="1:8" x14ac:dyDescent="0.2">
      <c r="A153" s="14">
        <f t="shared" si="14"/>
        <v>146</v>
      </c>
      <c r="B153" s="14" t="s">
        <v>310</v>
      </c>
      <c r="C153" s="14" t="s">
        <v>311</v>
      </c>
      <c r="D153" s="14" t="s">
        <v>286</v>
      </c>
      <c r="E153" s="92">
        <v>43252</v>
      </c>
      <c r="F153" s="93">
        <v>14.71</v>
      </c>
      <c r="G153" s="91">
        <v>16.440000000000001</v>
      </c>
      <c r="H153" s="91">
        <f t="shared" si="15"/>
        <v>1.7300000000000004</v>
      </c>
    </row>
    <row r="154" spans="1:8" x14ac:dyDescent="0.2">
      <c r="A154" s="14">
        <f t="shared" si="14"/>
        <v>147</v>
      </c>
      <c r="B154" s="14" t="s">
        <v>310</v>
      </c>
      <c r="C154" s="14" t="s">
        <v>311</v>
      </c>
      <c r="D154" s="14" t="s">
        <v>287</v>
      </c>
      <c r="E154" s="92">
        <v>43252</v>
      </c>
      <c r="F154" s="93">
        <v>16.690000000000001</v>
      </c>
      <c r="G154" s="91">
        <v>18.690000000000001</v>
      </c>
      <c r="H154" s="91">
        <f t="shared" si="15"/>
        <v>2</v>
      </c>
    </row>
    <row r="155" spans="1:8" x14ac:dyDescent="0.2">
      <c r="A155" s="14">
        <f t="shared" si="14"/>
        <v>148</v>
      </c>
      <c r="B155" s="14" t="s">
        <v>310</v>
      </c>
      <c r="C155" s="14" t="s">
        <v>311</v>
      </c>
      <c r="D155" s="14" t="s">
        <v>288</v>
      </c>
      <c r="E155" s="92">
        <v>43252</v>
      </c>
      <c r="F155" s="93">
        <v>18.68</v>
      </c>
      <c r="G155" s="91">
        <v>20.56</v>
      </c>
      <c r="H155" s="91">
        <f t="shared" si="15"/>
        <v>1.879999999999999</v>
      </c>
    </row>
    <row r="156" spans="1:8" x14ac:dyDescent="0.2">
      <c r="A156" s="14">
        <f t="shared" si="14"/>
        <v>149</v>
      </c>
      <c r="B156" s="14" t="s">
        <v>310</v>
      </c>
      <c r="C156" s="14" t="s">
        <v>311</v>
      </c>
      <c r="D156" s="14" t="s">
        <v>267</v>
      </c>
      <c r="E156" s="92">
        <v>43252</v>
      </c>
      <c r="F156" s="93">
        <v>24.63</v>
      </c>
      <c r="G156" s="91">
        <v>26.83</v>
      </c>
      <c r="H156" s="91">
        <f t="shared" si="15"/>
        <v>2.1999999999999993</v>
      </c>
    </row>
    <row r="157" spans="1:8" x14ac:dyDescent="0.2">
      <c r="A157" s="14">
        <f t="shared" si="14"/>
        <v>150</v>
      </c>
      <c r="B157" s="14"/>
      <c r="C157" s="14"/>
      <c r="D157" s="14"/>
      <c r="E157" s="14"/>
      <c r="F157" s="93"/>
    </row>
    <row r="158" spans="1:8" x14ac:dyDescent="0.2">
      <c r="A158" s="14">
        <f t="shared" si="14"/>
        <v>151</v>
      </c>
      <c r="B158" s="14" t="s">
        <v>310</v>
      </c>
      <c r="C158" s="14" t="s">
        <v>312</v>
      </c>
      <c r="D158" s="14" t="s">
        <v>266</v>
      </c>
      <c r="E158" s="92">
        <v>43252</v>
      </c>
      <c r="F158" s="93">
        <v>18.64</v>
      </c>
      <c r="G158" s="91">
        <v>18.89</v>
      </c>
      <c r="H158" s="91">
        <f>G158-F158</f>
        <v>0.25</v>
      </c>
    </row>
    <row r="159" spans="1:8" x14ac:dyDescent="0.2">
      <c r="A159" s="14">
        <f t="shared" si="14"/>
        <v>152</v>
      </c>
      <c r="B159" s="14" t="s">
        <v>310</v>
      </c>
      <c r="C159" s="14" t="s">
        <v>312</v>
      </c>
      <c r="D159" s="14" t="s">
        <v>288</v>
      </c>
      <c r="E159" s="92">
        <v>43252</v>
      </c>
      <c r="F159" s="93">
        <v>21.8</v>
      </c>
      <c r="G159" s="91">
        <v>22.15</v>
      </c>
      <c r="H159" s="91">
        <f>G159-F159</f>
        <v>0.34999999999999787</v>
      </c>
    </row>
    <row r="160" spans="1:8" x14ac:dyDescent="0.2">
      <c r="A160" s="14">
        <f t="shared" si="14"/>
        <v>153</v>
      </c>
      <c r="B160" s="14" t="s">
        <v>310</v>
      </c>
      <c r="C160" s="14" t="s">
        <v>312</v>
      </c>
      <c r="D160" s="14" t="s">
        <v>267</v>
      </c>
      <c r="E160" s="92">
        <v>43252</v>
      </c>
      <c r="F160" s="93">
        <v>28.12</v>
      </c>
      <c r="G160" s="91">
        <v>27.28</v>
      </c>
      <c r="H160" s="91">
        <f>G160-F160</f>
        <v>-0.83999999999999986</v>
      </c>
    </row>
    <row r="161" spans="1:8" x14ac:dyDescent="0.2">
      <c r="A161" s="14">
        <f t="shared" si="14"/>
        <v>154</v>
      </c>
      <c r="B161" s="14" t="s">
        <v>310</v>
      </c>
      <c r="C161" s="14" t="s">
        <v>312</v>
      </c>
      <c r="D161" s="14" t="s">
        <v>291</v>
      </c>
      <c r="E161" s="92">
        <v>43252</v>
      </c>
      <c r="F161" s="93">
        <v>53.4</v>
      </c>
      <c r="G161" s="91">
        <v>51.23</v>
      </c>
      <c r="H161" s="91">
        <f>G161-F161</f>
        <v>-2.1700000000000017</v>
      </c>
    </row>
    <row r="162" spans="1:8" x14ac:dyDescent="0.2">
      <c r="A162" s="14">
        <f t="shared" si="14"/>
        <v>155</v>
      </c>
      <c r="B162" s="14"/>
      <c r="C162" s="14"/>
      <c r="D162" s="14"/>
      <c r="E162" s="14"/>
      <c r="F162" s="93"/>
    </row>
    <row r="163" spans="1:8" x14ac:dyDescent="0.2">
      <c r="A163" s="14">
        <f t="shared" si="14"/>
        <v>156</v>
      </c>
      <c r="B163" s="14" t="s">
        <v>310</v>
      </c>
      <c r="C163" s="14" t="s">
        <v>313</v>
      </c>
      <c r="D163" s="14" t="s">
        <v>265</v>
      </c>
      <c r="E163" s="92">
        <v>43252</v>
      </c>
      <c r="F163" s="93">
        <v>12.72</v>
      </c>
      <c r="G163" s="91">
        <v>14.73</v>
      </c>
      <c r="H163" s="91">
        <f>G163-F163</f>
        <v>2.0099999999999998</v>
      </c>
    </row>
    <row r="164" spans="1:8" x14ac:dyDescent="0.2">
      <c r="A164" s="14">
        <f t="shared" si="14"/>
        <v>157</v>
      </c>
      <c r="B164" s="14" t="s">
        <v>310</v>
      </c>
      <c r="C164" s="14" t="s">
        <v>313</v>
      </c>
      <c r="D164" s="14" t="s">
        <v>286</v>
      </c>
      <c r="E164" s="92">
        <v>43252</v>
      </c>
      <c r="F164" s="93">
        <v>14.71</v>
      </c>
      <c r="G164" s="91">
        <v>16.440000000000001</v>
      </c>
      <c r="H164" s="91">
        <f>G164-F164</f>
        <v>1.7300000000000004</v>
      </c>
    </row>
    <row r="165" spans="1:8" x14ac:dyDescent="0.2">
      <c r="A165" s="14">
        <f t="shared" si="14"/>
        <v>158</v>
      </c>
      <c r="B165" s="14" t="s">
        <v>310</v>
      </c>
      <c r="C165" s="14" t="s">
        <v>313</v>
      </c>
      <c r="D165" s="14" t="s">
        <v>287</v>
      </c>
      <c r="E165" s="92">
        <v>43252</v>
      </c>
      <c r="F165" s="93">
        <v>16.690000000000001</v>
      </c>
      <c r="G165" s="91">
        <v>18.690000000000001</v>
      </c>
      <c r="H165" s="91">
        <f>G165-F165</f>
        <v>2</v>
      </c>
    </row>
    <row r="166" spans="1:8" x14ac:dyDescent="0.2">
      <c r="A166" s="14">
        <f t="shared" si="14"/>
        <v>159</v>
      </c>
      <c r="B166" s="14" t="s">
        <v>310</v>
      </c>
      <c r="C166" s="14" t="s">
        <v>313</v>
      </c>
      <c r="D166" s="14" t="s">
        <v>288</v>
      </c>
      <c r="E166" s="92">
        <v>43252</v>
      </c>
      <c r="F166" s="93">
        <v>18.68</v>
      </c>
      <c r="G166" s="91">
        <v>20.56</v>
      </c>
      <c r="H166" s="91">
        <f>G166-F166</f>
        <v>1.879999999999999</v>
      </c>
    </row>
    <row r="167" spans="1:8" x14ac:dyDescent="0.2">
      <c r="A167" s="14">
        <f t="shared" si="14"/>
        <v>160</v>
      </c>
      <c r="B167" s="14" t="s">
        <v>310</v>
      </c>
      <c r="C167" s="14" t="s">
        <v>313</v>
      </c>
      <c r="D167" s="14" t="s">
        <v>267</v>
      </c>
      <c r="E167" s="92">
        <v>43252</v>
      </c>
      <c r="F167" s="93">
        <v>24.63</v>
      </c>
      <c r="G167" s="91">
        <v>26.83</v>
      </c>
      <c r="H167" s="91">
        <f>G167-F167</f>
        <v>2.1999999999999993</v>
      </c>
    </row>
    <row r="168" spans="1:8" x14ac:dyDescent="0.2">
      <c r="A168" s="14">
        <f t="shared" si="14"/>
        <v>161</v>
      </c>
      <c r="B168" s="14"/>
      <c r="C168" s="14"/>
      <c r="D168" s="14"/>
      <c r="E168" s="14"/>
      <c r="F168" s="93"/>
    </row>
    <row r="169" spans="1:8" x14ac:dyDescent="0.2">
      <c r="A169" s="14">
        <f t="shared" si="14"/>
        <v>162</v>
      </c>
      <c r="B169" s="14" t="s">
        <v>310</v>
      </c>
      <c r="C169" s="14" t="s">
        <v>314</v>
      </c>
      <c r="D169" s="14" t="s">
        <v>288</v>
      </c>
      <c r="E169" s="92">
        <v>43252</v>
      </c>
      <c r="F169" s="93">
        <v>21.8</v>
      </c>
      <c r="G169" s="91">
        <v>22.15</v>
      </c>
      <c r="H169" s="91">
        <f>G169-F169</f>
        <v>0.34999999999999787</v>
      </c>
    </row>
    <row r="170" spans="1:8" x14ac:dyDescent="0.2">
      <c r="A170" s="14">
        <f t="shared" si="14"/>
        <v>163</v>
      </c>
      <c r="B170" s="14" t="s">
        <v>310</v>
      </c>
      <c r="C170" s="14" t="s">
        <v>314</v>
      </c>
      <c r="D170" s="14" t="s">
        <v>267</v>
      </c>
      <c r="E170" s="92">
        <v>43252</v>
      </c>
      <c r="F170" s="93">
        <v>28.12</v>
      </c>
      <c r="G170" s="91">
        <v>27.28</v>
      </c>
      <c r="H170" s="91">
        <f>G170-F170</f>
        <v>-0.83999999999999986</v>
      </c>
    </row>
    <row r="171" spans="1:8" x14ac:dyDescent="0.2">
      <c r="A171" s="14">
        <f t="shared" si="14"/>
        <v>164</v>
      </c>
      <c r="B171" s="14"/>
      <c r="C171" s="14"/>
      <c r="D171" s="14"/>
      <c r="E171" s="14"/>
      <c r="F171" s="93"/>
    </row>
    <row r="172" spans="1:8" x14ac:dyDescent="0.2">
      <c r="A172" s="14">
        <f t="shared" si="14"/>
        <v>165</v>
      </c>
      <c r="B172" s="14" t="s">
        <v>310</v>
      </c>
      <c r="C172" s="14" t="s">
        <v>315</v>
      </c>
      <c r="D172" s="14" t="s">
        <v>274</v>
      </c>
      <c r="E172" s="92">
        <v>43252</v>
      </c>
      <c r="F172" s="93">
        <v>12.31</v>
      </c>
      <c r="G172" s="91">
        <v>12.78</v>
      </c>
      <c r="H172" s="91">
        <f t="shared" ref="H172:H188" si="16">G172-F172</f>
        <v>0.46999999999999886</v>
      </c>
    </row>
    <row r="173" spans="1:8" x14ac:dyDescent="0.2">
      <c r="A173" s="14">
        <f t="shared" si="14"/>
        <v>166</v>
      </c>
      <c r="B173" s="14" t="s">
        <v>310</v>
      </c>
      <c r="C173" s="14" t="s">
        <v>315</v>
      </c>
      <c r="D173" s="14" t="s">
        <v>275</v>
      </c>
      <c r="E173" s="92">
        <v>43252</v>
      </c>
      <c r="F173" s="93">
        <v>13.42</v>
      </c>
      <c r="G173" s="91">
        <v>14.74</v>
      </c>
      <c r="H173" s="91">
        <f t="shared" si="16"/>
        <v>1.3200000000000003</v>
      </c>
    </row>
    <row r="174" spans="1:8" x14ac:dyDescent="0.2">
      <c r="A174" s="14">
        <f t="shared" si="14"/>
        <v>167</v>
      </c>
      <c r="B174" s="14" t="s">
        <v>310</v>
      </c>
      <c r="C174" s="14" t="s">
        <v>315</v>
      </c>
      <c r="D174" s="14" t="s">
        <v>276</v>
      </c>
      <c r="E174" s="92">
        <v>43252</v>
      </c>
      <c r="F174" s="93">
        <v>14.54</v>
      </c>
      <c r="G174" s="91">
        <v>16.71</v>
      </c>
      <c r="H174" s="91">
        <f t="shared" si="16"/>
        <v>2.1700000000000017</v>
      </c>
    </row>
    <row r="175" spans="1:8" x14ac:dyDescent="0.2">
      <c r="A175" s="14">
        <f t="shared" si="14"/>
        <v>168</v>
      </c>
      <c r="B175" s="14" t="s">
        <v>310</v>
      </c>
      <c r="C175" s="14" t="s">
        <v>315</v>
      </c>
      <c r="D175" s="14" t="s">
        <v>277</v>
      </c>
      <c r="E175" s="92">
        <v>43252</v>
      </c>
      <c r="F175" s="93">
        <v>15.66</v>
      </c>
      <c r="G175" s="91">
        <v>18.670000000000002</v>
      </c>
      <c r="H175" s="91">
        <f t="shared" si="16"/>
        <v>3.0100000000000016</v>
      </c>
    </row>
    <row r="176" spans="1:8" x14ac:dyDescent="0.2">
      <c r="A176" s="14">
        <f t="shared" si="14"/>
        <v>169</v>
      </c>
      <c r="B176" s="14" t="s">
        <v>310</v>
      </c>
      <c r="C176" s="14" t="s">
        <v>315</v>
      </c>
      <c r="D176" s="14" t="s">
        <v>278</v>
      </c>
      <c r="E176" s="92">
        <v>43252</v>
      </c>
      <c r="F176" s="93">
        <v>16.77</v>
      </c>
      <c r="G176" s="91">
        <v>20.64</v>
      </c>
      <c r="H176" s="91">
        <f t="shared" si="16"/>
        <v>3.870000000000001</v>
      </c>
    </row>
    <row r="177" spans="1:8" x14ac:dyDescent="0.2">
      <c r="A177" s="14">
        <f t="shared" si="14"/>
        <v>170</v>
      </c>
      <c r="B177" s="14" t="s">
        <v>310</v>
      </c>
      <c r="C177" s="14" t="s">
        <v>315</v>
      </c>
      <c r="D177" s="14" t="s">
        <v>279</v>
      </c>
      <c r="E177" s="92">
        <v>43252</v>
      </c>
      <c r="F177" s="93">
        <v>17.89</v>
      </c>
      <c r="G177" s="91">
        <v>22.61</v>
      </c>
      <c r="H177" s="91">
        <f t="shared" si="16"/>
        <v>4.7199999999999989</v>
      </c>
    </row>
    <row r="178" spans="1:8" x14ac:dyDescent="0.2">
      <c r="A178" s="14">
        <f t="shared" si="14"/>
        <v>171</v>
      </c>
      <c r="B178" s="14" t="s">
        <v>310</v>
      </c>
      <c r="C178" s="14" t="s">
        <v>315</v>
      </c>
      <c r="D178" s="14" t="s">
        <v>280</v>
      </c>
      <c r="E178" s="92">
        <v>43252</v>
      </c>
      <c r="F178" s="93">
        <v>19</v>
      </c>
      <c r="G178" s="91">
        <v>24.57</v>
      </c>
      <c r="H178" s="91">
        <f t="shared" si="16"/>
        <v>5.57</v>
      </c>
    </row>
    <row r="179" spans="1:8" x14ac:dyDescent="0.2">
      <c r="A179" s="14">
        <f t="shared" si="14"/>
        <v>172</v>
      </c>
      <c r="B179" s="14" t="s">
        <v>310</v>
      </c>
      <c r="C179" s="14" t="s">
        <v>315</v>
      </c>
      <c r="D179" s="14" t="s">
        <v>281</v>
      </c>
      <c r="E179" s="92">
        <v>43252</v>
      </c>
      <c r="F179" s="93">
        <v>20.12</v>
      </c>
      <c r="G179" s="91">
        <v>26.54</v>
      </c>
      <c r="H179" s="91">
        <f t="shared" si="16"/>
        <v>6.4199999999999982</v>
      </c>
    </row>
    <row r="180" spans="1:8" x14ac:dyDescent="0.2">
      <c r="A180" s="14">
        <f t="shared" si="14"/>
        <v>173</v>
      </c>
      <c r="B180" s="14" t="s">
        <v>310</v>
      </c>
      <c r="C180" s="14" t="s">
        <v>315</v>
      </c>
      <c r="D180" s="14" t="s">
        <v>282</v>
      </c>
      <c r="E180" s="92">
        <v>43252</v>
      </c>
      <c r="F180" s="93">
        <v>21.24</v>
      </c>
      <c r="G180" s="91">
        <v>28.51</v>
      </c>
      <c r="H180" s="91">
        <f t="shared" si="16"/>
        <v>7.2700000000000031</v>
      </c>
    </row>
    <row r="181" spans="1:8" x14ac:dyDescent="0.2">
      <c r="A181" s="14">
        <f t="shared" si="14"/>
        <v>174</v>
      </c>
      <c r="B181" s="14" t="s">
        <v>310</v>
      </c>
      <c r="C181" s="14" t="s">
        <v>315</v>
      </c>
      <c r="D181" s="14" t="s">
        <v>316</v>
      </c>
      <c r="E181" s="92">
        <v>43252</v>
      </c>
      <c r="F181" s="93">
        <v>23.66</v>
      </c>
      <c r="G181" s="91">
        <v>32.770000000000003</v>
      </c>
      <c r="H181" s="91">
        <f t="shared" si="16"/>
        <v>9.110000000000003</v>
      </c>
    </row>
    <row r="182" spans="1:8" x14ac:dyDescent="0.2">
      <c r="A182" s="14">
        <f t="shared" si="14"/>
        <v>175</v>
      </c>
      <c r="B182" s="14" t="s">
        <v>310</v>
      </c>
      <c r="C182" s="14" t="s">
        <v>315</v>
      </c>
      <c r="D182" s="14" t="s">
        <v>317</v>
      </c>
      <c r="E182" s="92">
        <v>43252</v>
      </c>
      <c r="F182" s="93">
        <v>27.38</v>
      </c>
      <c r="G182" s="91">
        <v>39.32</v>
      </c>
      <c r="H182" s="91">
        <f t="shared" si="16"/>
        <v>11.940000000000001</v>
      </c>
    </row>
    <row r="183" spans="1:8" x14ac:dyDescent="0.2">
      <c r="A183" s="14">
        <f t="shared" si="14"/>
        <v>176</v>
      </c>
      <c r="B183" s="14" t="s">
        <v>310</v>
      </c>
      <c r="C183" s="14" t="s">
        <v>315</v>
      </c>
      <c r="D183" s="14" t="s">
        <v>318</v>
      </c>
      <c r="E183" s="92">
        <v>43252</v>
      </c>
      <c r="F183" s="93">
        <v>31.1</v>
      </c>
      <c r="G183" s="91">
        <v>45.88</v>
      </c>
      <c r="H183" s="91">
        <f t="shared" si="16"/>
        <v>14.780000000000001</v>
      </c>
    </row>
    <row r="184" spans="1:8" x14ac:dyDescent="0.2">
      <c r="A184" s="14">
        <f t="shared" si="14"/>
        <v>177</v>
      </c>
      <c r="B184" s="14" t="s">
        <v>310</v>
      </c>
      <c r="C184" s="14" t="s">
        <v>315</v>
      </c>
      <c r="D184" s="14" t="s">
        <v>319</v>
      </c>
      <c r="E184" s="92">
        <v>43252</v>
      </c>
      <c r="F184" s="93">
        <v>34.82</v>
      </c>
      <c r="G184" s="91">
        <v>52.43</v>
      </c>
      <c r="H184" s="91">
        <f t="shared" si="16"/>
        <v>17.61</v>
      </c>
    </row>
    <row r="185" spans="1:8" x14ac:dyDescent="0.2">
      <c r="A185" s="14">
        <f t="shared" si="14"/>
        <v>178</v>
      </c>
      <c r="B185" s="14" t="s">
        <v>310</v>
      </c>
      <c r="C185" s="14" t="s">
        <v>315</v>
      </c>
      <c r="D185" s="14" t="s">
        <v>320</v>
      </c>
      <c r="E185" s="92">
        <v>43252</v>
      </c>
      <c r="F185" s="93">
        <v>38.54</v>
      </c>
      <c r="G185" s="91">
        <v>58.99</v>
      </c>
      <c r="H185" s="91">
        <f t="shared" si="16"/>
        <v>20.450000000000003</v>
      </c>
    </row>
    <row r="186" spans="1:8" x14ac:dyDescent="0.2">
      <c r="A186" s="14">
        <f t="shared" si="14"/>
        <v>179</v>
      </c>
      <c r="B186" s="14" t="s">
        <v>310</v>
      </c>
      <c r="C186" s="14" t="s">
        <v>315</v>
      </c>
      <c r="D186" s="14" t="s">
        <v>321</v>
      </c>
      <c r="E186" s="92">
        <v>43252</v>
      </c>
      <c r="F186" s="93">
        <v>42.26</v>
      </c>
      <c r="G186" s="91">
        <v>65.540000000000006</v>
      </c>
      <c r="H186" s="91">
        <f t="shared" si="16"/>
        <v>23.280000000000008</v>
      </c>
    </row>
    <row r="187" spans="1:8" x14ac:dyDescent="0.2">
      <c r="A187" s="14">
        <f t="shared" si="14"/>
        <v>180</v>
      </c>
      <c r="B187" s="14"/>
      <c r="C187" s="14"/>
      <c r="D187" s="14"/>
      <c r="E187" s="14"/>
      <c r="F187" s="93"/>
    </row>
    <row r="188" spans="1:8" x14ac:dyDescent="0.2">
      <c r="A188" s="14">
        <f t="shared" si="14"/>
        <v>181</v>
      </c>
      <c r="B188" s="14" t="s">
        <v>310</v>
      </c>
      <c r="C188" s="14" t="s">
        <v>322</v>
      </c>
      <c r="D188" s="14" t="s">
        <v>305</v>
      </c>
      <c r="E188" s="92">
        <v>43252</v>
      </c>
      <c r="F188" s="93">
        <v>9.75</v>
      </c>
      <c r="G188" s="91">
        <v>11.67</v>
      </c>
      <c r="H188" s="91">
        <f t="shared" si="16"/>
        <v>1.92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91" fitToHeight="4" orientation="portrait" r:id="rId1"/>
  <headerFooter>
    <oddFooter>&amp;R&amp;F
&amp;A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C4947F-9F8F-45A2-B43C-BFC8BBBF3FA2}"/>
</file>

<file path=customXml/itemProps2.xml><?xml version="1.0" encoding="utf-8"?>
<ds:datastoreItem xmlns:ds="http://schemas.openxmlformats.org/officeDocument/2006/customXml" ds:itemID="{426F3BBB-479D-4582-9644-CBA5FE3C8D6D}"/>
</file>

<file path=customXml/itemProps3.xml><?xml version="1.0" encoding="utf-8"?>
<ds:datastoreItem xmlns:ds="http://schemas.openxmlformats.org/officeDocument/2006/customXml" ds:itemID="{5B0B4CE5-A2BB-47EA-A2C1-EB8747F5BEDF}"/>
</file>

<file path=customXml/itemProps4.xml><?xml version="1.0" encoding="utf-8"?>
<ds:datastoreItem xmlns:ds="http://schemas.openxmlformats.org/officeDocument/2006/customXml" ds:itemID="{B8801BD3-472C-413B-A5C3-55CFE1383E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JAP-5 Summary (Base Revenue)</vt:lpstr>
      <vt:lpstr>JAP-5 Unitized Lighting Costs</vt:lpstr>
      <vt:lpstr>JAP-5 Classification of Costs</vt:lpstr>
      <vt:lpstr>JAP-5 Combined Charges</vt:lpstr>
      <vt:lpstr>JAP-5 Tariff Summary Lights</vt:lpstr>
      <vt:lpstr>'JAP-5 Classification of Costs'!Print_Area</vt:lpstr>
      <vt:lpstr>'JAP-5 Combined Charges'!Print_Area</vt:lpstr>
      <vt:lpstr>'JAP-5 Summary (Base Revenue)'!Print_Area</vt:lpstr>
      <vt:lpstr>'JAP-5 Unitized Lighting Costs'!Print_Area</vt:lpstr>
      <vt:lpstr>'JAP-5 Combined Charges'!Print_Titles</vt:lpstr>
      <vt:lpstr>'JAP-5 Tariff Summary Lights'!Print_Titles</vt:lpstr>
      <vt:lpstr>'JAP-5 Unitized Lighting Costs'!Print_Titles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2020-02-06T16:48:00Z</dcterms:created>
  <dcterms:modified xsi:type="dcterms:W3CDTF">2020-02-10T19:45:44Z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