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\"/>
    </mc:Choice>
  </mc:AlternateContent>
  <bookViews>
    <workbookView xWindow="0" yWindow="0" windowWidth="28800" windowHeight="14100"/>
  </bookViews>
  <sheets>
    <sheet name="RJA-3_Electric_Attrition" sheetId="1" r:id="rId1"/>
    <sheet name="RJA-4_Gas_Attrition" sheetId="2" r:id="rId2"/>
  </sheets>
  <definedNames>
    <definedName name="__FDS_HYPERLINK_TOGGLE_STATE__">"ON"</definedName>
    <definedName name="__FDS_UNIQUE_RANGE_ID_GENERATOR_COUNTER">59</definedName>
    <definedName name="_1__FDSAUDITLINK__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0__FDSAUDITLINK__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0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9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0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6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7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0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2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7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__FDSAUDITLINK__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0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1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2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5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6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8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__FDSAUDITLINK__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0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5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0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1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2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6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9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__FDSAUDITLINK__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0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__FDSAUDITLINK__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0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3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4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5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7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9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__FDSAUDITLINK__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0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5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7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8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9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0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2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5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7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9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FDSAUDITLINK__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0__FDSAUDITLINK__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0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2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3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6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8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0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5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6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__FDSAUDITLINK__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0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3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6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7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9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3__FDSAUDITLINK__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0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1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4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6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__FDSAUDITLINK__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0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1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FDSAUDITLINK__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0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1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6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9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0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1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3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4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5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6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7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__FDSAUDITLINK__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0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__FDSAUDITLINK__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9__FDSAUDITLINK__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3__FDSAUDITLINK__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0__FDSAUDITLINK__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1__FDSAUDITLINK__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2__FDSAUDITLINK__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3__FDSAUDITLINK__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4__FDSAUDITLINK__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5__FDSAUDITLINK__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6__FDSAUDITLINK__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7__FDSAUDITLINK__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8__FDSAUDITLINK__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9__FDSAUDITLINK__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88__FDSAUDITLINK__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3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8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4__FDSAUDITLINK__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0__FDSAUDITLINK__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00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3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4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1__FDSAUDITLINK__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2__FDSAUDITLINK__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3__FDSAUDITLINK__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4__FDSAUDITLINK__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5__FDSAUDITLINK__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6__FDSAUDITLINK__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7__FDSAUDITLINK__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8__FDSAUDITLINK__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9__FDSAUDITLINK__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5__FDSAUDITLINK__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0__FDSAUDITLINK__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1__FDSAUDITLINK__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2__FDSAUDITLINK__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3__FDSAUDITLINK__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4__FDSAUDITLINK__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5__FDSAUDITLINK__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6__FDSAUDITLINK__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7__FDSAUDITLINK__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8__FDSAUDITLINK__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9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0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2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9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FDSAUDITLINK__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0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3__FDSAUDITLINK__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5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0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3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6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8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9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9__FDSAUDITLINK__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0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1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2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3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4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5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6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7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8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9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GSRATES_1">"CT300001Latest          "</definedName>
    <definedName name="_GSRATES_COUNT">1</definedName>
    <definedName name="_Order1">255</definedName>
    <definedName name="_Order2">255</definedName>
    <definedName name="_Regression_Int">1</definedName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ccessDatabase">"I:\COMTREL\FINICLE\TradeSummary.mdb"</definedName>
    <definedName name="anscount">1</definedName>
    <definedName name="AS2DocOpenMode">"AS2DocumentEdit"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_opts">"1, 9, 1, False, 2, False, False, , 0, False, False, 1, 1"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-2060790043</definedName>
    <definedName name="CIQWBGuid">"b8d3fceb-6199-4dec-8317-9bf11e617481"</definedName>
    <definedName name="ev.Calculation">-4135</definedName>
    <definedName name="ev.Initialized">FALSE</definedName>
    <definedName name="FDD_57_10">"A34334"</definedName>
    <definedName name="hn.NoUpload">0</definedName>
    <definedName name="HTML_CodePage">1252</definedName>
    <definedName name="HTML_Control">{"'Sheet1'!$A$1:$J$121"}</definedName>
    <definedName name="html_control_1">{"'IG3Q99'!$A$306:$I$356"}</definedName>
    <definedName name="HTML_Control_a">{"'IG3Q99'!$A$306:$I$356"}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TML1_10">"Dave_LeVee"</definedName>
    <definedName name="HTML1_11">1</definedName>
    <definedName name="HTML1_12">"G:\MONET\WEB\FORECAST\hub71.htm"</definedName>
    <definedName name="HTML1_2">1</definedName>
    <definedName name="HTML1_3">"MONET71"</definedName>
    <definedName name="HTML1_4">"Market Hubs by Condition"</definedName>
    <definedName name="HTML1_5">""</definedName>
    <definedName name="HTML1_6">1</definedName>
    <definedName name="HTML1_7">1</definedName>
    <definedName name="HTML1_8">"4/10/96"</definedName>
    <definedName name="HTML1_9">"Resource Forecasting Department"</definedName>
    <definedName name="HTML2_10">"Dave_LeVee"</definedName>
    <definedName name="HTML2_11">1</definedName>
    <definedName name="HTML2_12">"G:\MONET\WEB\FORECAST\mc71.htm"</definedName>
    <definedName name="HTML2_2">1</definedName>
    <definedName name="HTML2_3">"MONET71"</definedName>
    <definedName name="HTML2_4">"FlatMarginalCost"</definedName>
    <definedName name="HTML2_5">""</definedName>
    <definedName name="HTML2_6">1</definedName>
    <definedName name="HTML2_7">1</definedName>
    <definedName name="HTML2_8">"4/10/96"</definedName>
    <definedName name="HTML2_9">"Resource Forecasting Department"</definedName>
    <definedName name="HTML3_10">"dave_levee@pgn.com"</definedName>
    <definedName name="HTML3_11">1</definedName>
    <definedName name="HTML3_12">"G:\MONET\WEB\FORECAST\Hub84.htm"</definedName>
    <definedName name="HTML3_2">1</definedName>
    <definedName name="HTML3_3">"MONET84"</definedName>
    <definedName name="HTML3_4">"Market Hubs by Condition"</definedName>
    <definedName name="HTML3_5">""</definedName>
    <definedName name="HTML3_6">1</definedName>
    <definedName name="HTML3_7">1</definedName>
    <definedName name="HTML3_8">"4/15/96"</definedName>
    <definedName name="HTML3_9">"Resource Forecasting Department"</definedName>
    <definedName name="HTML4_10">"dave_levee@pgn.com"</definedName>
    <definedName name="HTML4_11">1</definedName>
    <definedName name="HTML4_12">"G:\MONET\WEB\FORECAST\mc84.htm"</definedName>
    <definedName name="HTML4_2">1</definedName>
    <definedName name="HTML4_3">"MONET84"</definedName>
    <definedName name="HTML4_4">"ConditionMarginalCost"</definedName>
    <definedName name="HTML4_5">""</definedName>
    <definedName name="HTML4_6">1</definedName>
    <definedName name="HTML4_7">1</definedName>
    <definedName name="HTML4_8">"4/15/96"</definedName>
    <definedName name="HTML4_9">"Resource Forecasting Department"</definedName>
    <definedName name="HTML5_10">"dave_levee@pgn.com"</definedName>
    <definedName name="HTML5_11">1</definedName>
    <definedName name="HTML5_12">"G:\MONET\WEB\FORECAST\mc84.htm"</definedName>
    <definedName name="HTML5_2">1</definedName>
    <definedName name="HTML5_3">"MONET84"</definedName>
    <definedName name="HTML5_4">"ConditionMarginalCost"</definedName>
    <definedName name="HTML5_5">""</definedName>
    <definedName name="HTML5_6">1</definedName>
    <definedName name="HTML5_7">1</definedName>
    <definedName name="HTML5_8">"4/15/96"</definedName>
    <definedName name="HTML5_9">"Resource Forecasting Department"</definedName>
    <definedName name="HTMLCount">5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ONDRATING_FITCH">"IQ_BONDRATING_FITCH"</definedName>
    <definedName name="IQ_BONDRATING_SP">"IQ_BONDRATING_SP"</definedName>
    <definedName name="IQ_BOOK_VALUE">"IQ_BOOK_VALUE"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CE_FDIC">"c6296"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DA_BR">"c248"</definedName>
    <definedName name="IQ_DA_CF_BR">"c251"</definedName>
    <definedName name="IQ_DA_SUPPL_BR">"c260"</definedName>
    <definedName name="IQ_DA_SUPPL_CF_BR">"c263"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IT_10K">"IQ_EBIT_10K"</definedName>
    <definedName name="IQ_EBIT_10Q">"IQ_EBIT_10Q"</definedName>
    <definedName name="IQ_EBIT_10Q1">"IQ_EBIT_10Q1"</definedName>
    <definedName name="IQ_EBIT_GROWTH_1">"IQ_EBIT_GROWTH_1"</definedName>
    <definedName name="IQ_EBIT_GROWTH_2">"IQ_EBIT_GROWTH_2"</definedName>
    <definedName name="IQ_EBITDA_10K">"IQ_EBITDA_10K"</definedName>
    <definedName name="IQ_EBITDA_10Q">"IQ_EBITDA_10Q"</definedName>
    <definedName name="IQ_EBITDA_10Q1">"IQ_EBITDA_10Q1"</definedName>
    <definedName name="IQ_EBITDA_GROWTH_1">"IQ_EBITDA_GROWTH_1"</definedName>
    <definedName name="IQ_EBITDA_GROWTH_2">"IQ_EBITDA_GROWTH_2"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">"IQ_EPS"</definedName>
    <definedName name="IQ_EPS_10K">"IQ_EPS_10K"</definedName>
    <definedName name="IQ_EPS_10Q">"IQ_EPS_10Q"</definedName>
    <definedName name="IQ_EPS_10Q1">"IQ_EPS_10Q1"</definedName>
    <definedName name="IQ_EPS_EST_1">"IQ_EPS_EST_1"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EPS_SURPRISE">"c1635"</definedName>
    <definedName name="IQ_ESTIMATED_ASSESSABLE_DEPOSITS_FDIC">"c6490"</definedName>
    <definedName name="IQ_ESTIMATED_INSURED_DEPOSITS_FDIC">"c6491"</definedName>
    <definedName name="IQ_EV_OVER_REVENUE_EST">"IQ_EV_OVER_REVENUE_EST"</definedName>
    <definedName name="IQ_EV_OVER_REVENUE_EST_1">"IQ_EV_OVER_REVENUE_EST_1"</definedName>
    <definedName name="IQ_EXPENSE_CODE_">"019802400"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_CONTRACTS_FDIC">"c6517"</definedName>
    <definedName name="IQ_FX_CONTRACTS_SPOT_FDIC">"c6356"</definedName>
    <definedName name="IQ_FY_DATE">"IQ_FY_DATE"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INC_10K">"IQ_INTEREST_INC_10K"</definedName>
    <definedName name="IQ_INTEREST_INC_10Q">"IQ_INTEREST_INC_10Q"</definedName>
    <definedName name="IQ_INTEREST_INC_10Q1">"IQ_INTEREST_INC_10Q1"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ST_EBIT_MARGIN">"IQ_LAST_EBIT_MARGIN"</definedName>
    <definedName name="IQ_LAST_EBITDA_MARGIN">"IQ_LAST_EBITDA_MARGIN"</definedName>
    <definedName name="IQ_LAST_GROSS_MARGIN">"IQ_LAST_GROSS_MARGIN"</definedName>
    <definedName name="IQ_LAST_NET_INC_MARGIN">"IQ_LAST_NET_INC_MARGIN"</definedName>
    <definedName name="IQ_LATEST">"1"</definedName>
    <definedName name="IQ_LATESTK">1000</definedName>
    <definedName name="IQ_LATESTKFR">"100"</definedName>
    <definedName name="IQ_LATESTQ">500</definedName>
    <definedName name="IQ_LATESTQFR">"50"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_DATE">"IQ_LTM_DATE"</definedName>
    <definedName name="IQ_LTMMONTH">120000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41198.5202083333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_10K">"IQ_NET_INC_10K"</definedName>
    <definedName name="IQ_NET_INC_10Q">"IQ_NET_INC_10Q"</definedName>
    <definedName name="IQ_NET_INC_10Q1">"IQ_NET_INC_10Q1"</definedName>
    <definedName name="IQ_NET_INC_GROWTH_1">"IQ_NET_INC_GROWTH_1"</definedName>
    <definedName name="IQ_NET_INC_GROWTH_2">"IQ_NET_INC_GROWTH_2"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INC">"IQ_PRETAX_INC"</definedName>
    <definedName name="IQ_PRETAX_INC_10K">"IQ_PRETAX_INC_10K"</definedName>
    <definedName name="IQ_PRETAX_INC_10Q">"IQ_PRETAX_INC_10Q"</definedName>
    <definedName name="IQ_PRETAX_INC_10Q1">"IQ_PRETAX_INC_10Q1"</definedName>
    <definedName name="IQ_PRETAX_RETURN_ASSETS_FDIC">"c6731"</definedName>
    <definedName name="IQ_PRICE_OVER_EPS_EST">"IQ_PRICE_OVER_EPS_EST"</definedName>
    <definedName name="IQ_PRICE_OVER_EPS_EST_1">"IQ_PRICE_OVER_EPS_EST_1"</definedName>
    <definedName name="IQ_PRICEDATETIME">"IQ_PRICEDATETIME"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ENUE_10K">"IQ_REVENUE_10K"</definedName>
    <definedName name="IQ_REVENUE_10Q">"IQ_REVENUE_10Q"</definedName>
    <definedName name="IQ_REVENUE_10Q1">"IQ_REVENUE_10Q1"</definedName>
    <definedName name="IQ_REVENUE_EST_1">"IQ_REVENUE_EST_1"</definedName>
    <definedName name="IQ_REVENUE_GROWTH_1">"IQ_REVENUE_GROWTH_1"</definedName>
    <definedName name="IQ_REVENUE_GROWTH_2">"IQ_REVENUE_GROWTH_2"</definedName>
    <definedName name="IQ_REVOLVING_SECURED_1_–4_NON_ACCRUAL_FFIEC">"c15565"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MONTH">130000</definedName>
    <definedName name="limcount">1</definedName>
    <definedName name="_xlnm.Print_Titles" localSheetId="0">'RJA-3_Electric_Attrition'!$4:$6</definedName>
    <definedName name="_xlnm.Print_Titles" localSheetId="1">'RJA-4_Gas_Attrition'!$1:$6</definedName>
    <definedName name="SAPBEXhrIndnt">"Wide"</definedName>
    <definedName name="SAPBEXrevision">12</definedName>
    <definedName name="SAPBEXsysID">"BW1"</definedName>
    <definedName name="SAPBEXwbID">"EXVQ7024UZF98DYY6FAM7GVXF"</definedName>
    <definedName name="SAPsysID">"708C5W7SBKP804JT78WJ0JNKI"</definedName>
    <definedName name="SAPwbID">"ARS"</definedName>
    <definedName name="sencount">1</definedName>
    <definedName name="solver_eval">0</definedName>
    <definedName name="solver_lin">0</definedName>
    <definedName name="solver_ntri">1000</definedName>
    <definedName name="solver_num">0</definedName>
    <definedName name="solver_rel1">1</definedName>
    <definedName name="solver_rhs1">0.15</definedName>
    <definedName name="solver_rsmp">1</definedName>
    <definedName name="solver_seed">0</definedName>
    <definedName name="solver_tmp">0.15</definedName>
    <definedName name="solver_typ">3</definedName>
    <definedName name="solver_val">0.6</definedName>
    <definedName name="TextRefCopyRangeCount">1</definedName>
    <definedName name="TP_Footer_Path">"S:\74639\03RET\(417) 2004 Cost Projection\"</definedName>
    <definedName name="TP_Footer_User">"Mary Lou Barrios"</definedName>
    <definedName name="UNI_AA_VERSION">"150.2.0"</definedName>
    <definedName name="UNI_FILT_END">8</definedName>
    <definedName name="UNI_FILT_OFFSPEC">2</definedName>
    <definedName name="UNI_FILT_ONSPEC">1</definedName>
    <definedName name="UNI_FILT_START">4</definedName>
    <definedName name="UNI_NOTHING">0</definedName>
    <definedName name="UNI_PRES_CLOSEST">512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MRECORD">64</definedName>
    <definedName name="UNI_PRES_OUTLIERS">32</definedName>
    <definedName name="UNI_PRES_POST">256</definedName>
    <definedName name="UNI_PRES_PRIOR">2048</definedName>
    <definedName name="UNI_PRES_RECENT">1024</definedName>
    <definedName name="UNI_PRES_STATIC">128</definedName>
    <definedName name="UNI_RET_ATTRIB">64</definedName>
    <definedName name="UNI_RET_CONF">32</definedName>
    <definedName name="UNI_RET_DESC">4</definedName>
    <definedName name="UNI_RET_END">16384</definedName>
    <definedName name="UNI_RET_EQUIP">1</definedName>
    <definedName name="UNI_RET_EVENT">4096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START">8192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3._.Scenarios.">{"full model","100% Stock",FALSE,"PROFORMA";"full model","50/50",FALSE,"PROFORMA";"full model","100% Cash",FALSE,"PROFORMA"}</definedName>
    <definedName name="wrn.BV._.Matrix.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NPV._.Matrix.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G8" i="2"/>
  <c r="M8" i="2"/>
  <c r="G9" i="2"/>
  <c r="I9" i="2" s="1"/>
  <c r="M9" i="2" s="1"/>
  <c r="G10" i="2"/>
  <c r="C11" i="2"/>
  <c r="D11" i="2"/>
  <c r="E11" i="2"/>
  <c r="F11" i="2"/>
  <c r="J11" i="2"/>
  <c r="K11" i="2"/>
  <c r="L11" i="2"/>
  <c r="A12" i="2"/>
  <c r="A13" i="2"/>
  <c r="A15" i="2"/>
  <c r="A17" i="2"/>
  <c r="G18" i="2"/>
  <c r="I18" i="2"/>
  <c r="I20" i="2" s="1"/>
  <c r="A19" i="2"/>
  <c r="C20" i="2"/>
  <c r="D20" i="2"/>
  <c r="E20" i="2"/>
  <c r="F20" i="2"/>
  <c r="G20" i="2"/>
  <c r="J20" i="2"/>
  <c r="J36" i="2" s="1"/>
  <c r="K20" i="2"/>
  <c r="L20" i="2"/>
  <c r="A21" i="2"/>
  <c r="G22" i="2"/>
  <c r="G23" i="2"/>
  <c r="G24" i="2"/>
  <c r="G25" i="2"/>
  <c r="G26" i="2"/>
  <c r="G27" i="2"/>
  <c r="I27" i="2"/>
  <c r="M27" i="2" s="1"/>
  <c r="G28" i="2"/>
  <c r="D36" i="2"/>
  <c r="G30" i="2"/>
  <c r="G31" i="2"/>
  <c r="G32" i="2"/>
  <c r="G33" i="2"/>
  <c r="G34" i="2"/>
  <c r="M34" i="2"/>
  <c r="G35" i="2"/>
  <c r="M35" i="2"/>
  <c r="E36" i="2"/>
  <c r="F36" i="2"/>
  <c r="K36" i="2"/>
  <c r="A37" i="2"/>
  <c r="A41" i="2"/>
  <c r="A43" i="2"/>
  <c r="D45" i="2"/>
  <c r="K45" i="2"/>
  <c r="D48" i="2"/>
  <c r="E48" i="2"/>
  <c r="F48" i="2"/>
  <c r="J48" i="2"/>
  <c r="K48" i="2"/>
  <c r="L48" i="2"/>
  <c r="D50" i="2"/>
  <c r="E50" i="2"/>
  <c r="F50" i="2"/>
  <c r="J50" i="2"/>
  <c r="K50" i="2"/>
  <c r="L50" i="2"/>
  <c r="M54" i="2"/>
  <c r="M55" i="2"/>
  <c r="M57" i="2"/>
  <c r="M58" i="2"/>
  <c r="D59" i="2"/>
  <c r="E59" i="2"/>
  <c r="E45" i="2" s="1"/>
  <c r="F59" i="2"/>
  <c r="J59" i="2"/>
  <c r="J45" i="2" s="1"/>
  <c r="K59" i="2"/>
  <c r="L59" i="2"/>
  <c r="L45" i="2" s="1"/>
  <c r="A60" i="2"/>
  <c r="M62" i="2"/>
  <c r="M63" i="2"/>
  <c r="E67" i="2"/>
  <c r="F67" i="2"/>
  <c r="M66" i="2"/>
  <c r="M98" i="2" s="1"/>
  <c r="D67" i="2"/>
  <c r="K67" i="2"/>
  <c r="L67" i="2"/>
  <c r="A68" i="2"/>
  <c r="M70" i="2"/>
  <c r="M71" i="2"/>
  <c r="M72" i="2"/>
  <c r="M73" i="2"/>
  <c r="M74" i="2"/>
  <c r="D75" i="2"/>
  <c r="E75" i="2"/>
  <c r="F75" i="2"/>
  <c r="I75" i="2"/>
  <c r="J75" i="2"/>
  <c r="K75" i="2"/>
  <c r="L75" i="2"/>
  <c r="A76" i="2"/>
  <c r="M78" i="2"/>
  <c r="M79" i="2"/>
  <c r="M83" i="2" s="1"/>
  <c r="M80" i="2"/>
  <c r="M81" i="2"/>
  <c r="M82" i="2"/>
  <c r="D83" i="2"/>
  <c r="E83" i="2"/>
  <c r="F83" i="2"/>
  <c r="I83" i="2"/>
  <c r="J83" i="2"/>
  <c r="K83" i="2"/>
  <c r="L83" i="2"/>
  <c r="A84" i="2"/>
  <c r="D86" i="2"/>
  <c r="D94" i="2" s="1"/>
  <c r="D99" i="2" s="1"/>
  <c r="E86" i="2"/>
  <c r="E94" i="2" s="1"/>
  <c r="F86" i="2"/>
  <c r="D87" i="2"/>
  <c r="D95" i="2" s="1"/>
  <c r="E87" i="2"/>
  <c r="E95" i="2" s="1"/>
  <c r="F87" i="2"/>
  <c r="M87" i="2"/>
  <c r="M95" i="2" s="1"/>
  <c r="D88" i="2"/>
  <c r="F88" i="2"/>
  <c r="M88" i="2"/>
  <c r="D89" i="2"/>
  <c r="E89" i="2"/>
  <c r="E97" i="2" s="1"/>
  <c r="M89" i="2"/>
  <c r="D90" i="2"/>
  <c r="E90" i="2"/>
  <c r="E98" i="2" s="1"/>
  <c r="F90" i="2"/>
  <c r="M90" i="2"/>
  <c r="K91" i="2"/>
  <c r="K47" i="2" s="1"/>
  <c r="L91" i="2"/>
  <c r="L47" i="2" s="1"/>
  <c r="A92" i="2"/>
  <c r="F94" i="2"/>
  <c r="I94" i="2"/>
  <c r="J94" i="2"/>
  <c r="K94" i="2"/>
  <c r="L94" i="2"/>
  <c r="F95" i="2"/>
  <c r="I95" i="2"/>
  <c r="J95" i="2"/>
  <c r="K95" i="2"/>
  <c r="L95" i="2"/>
  <c r="D96" i="2"/>
  <c r="F96" i="2"/>
  <c r="J96" i="2"/>
  <c r="K96" i="2"/>
  <c r="L96" i="2"/>
  <c r="D97" i="2"/>
  <c r="I97" i="2"/>
  <c r="J97" i="2"/>
  <c r="K97" i="2"/>
  <c r="L97" i="2"/>
  <c r="D98" i="2"/>
  <c r="F98" i="2"/>
  <c r="I98" i="2"/>
  <c r="J98" i="2"/>
  <c r="K98" i="2"/>
  <c r="L98" i="2"/>
  <c r="A100" i="2"/>
  <c r="C48" i="2"/>
  <c r="C50" i="2"/>
  <c r="A113" i="2"/>
  <c r="A7" i="1"/>
  <c r="G8" i="1"/>
  <c r="G9" i="1"/>
  <c r="G10" i="1"/>
  <c r="G11" i="1"/>
  <c r="C12" i="1"/>
  <c r="D12" i="1"/>
  <c r="E12" i="1"/>
  <c r="F12" i="1"/>
  <c r="G12" i="1"/>
  <c r="J12" i="1"/>
  <c r="K12" i="1"/>
  <c r="L12" i="1"/>
  <c r="A13" i="1"/>
  <c r="A15" i="1"/>
  <c r="G17" i="1"/>
  <c r="G18" i="1"/>
  <c r="G19" i="1"/>
  <c r="G20" i="1"/>
  <c r="C21" i="1"/>
  <c r="F21" i="1"/>
  <c r="J21" i="1"/>
  <c r="K21" i="1"/>
  <c r="L21" i="1"/>
  <c r="A22" i="1"/>
  <c r="G26" i="1"/>
  <c r="G28" i="1"/>
  <c r="G31" i="1"/>
  <c r="M31" i="1"/>
  <c r="G32" i="1"/>
  <c r="G33" i="1"/>
  <c r="G34" i="1"/>
  <c r="G36" i="1"/>
  <c r="M36" i="1"/>
  <c r="G37" i="1"/>
  <c r="M37" i="1"/>
  <c r="D38" i="1"/>
  <c r="E38" i="1"/>
  <c r="F38" i="1"/>
  <c r="J38" i="1"/>
  <c r="K38" i="1"/>
  <c r="A39" i="1"/>
  <c r="A41" i="1"/>
  <c r="A43" i="1"/>
  <c r="A45" i="1"/>
  <c r="J47" i="1"/>
  <c r="D49" i="1"/>
  <c r="E49" i="1"/>
  <c r="F49" i="1"/>
  <c r="J49" i="1"/>
  <c r="K49" i="1"/>
  <c r="L49" i="1"/>
  <c r="C50" i="1"/>
  <c r="D50" i="1"/>
  <c r="E50" i="1"/>
  <c r="F50" i="1"/>
  <c r="J50" i="1"/>
  <c r="K50" i="1"/>
  <c r="L50" i="1"/>
  <c r="D52" i="1"/>
  <c r="E52" i="1"/>
  <c r="F52" i="1"/>
  <c r="J52" i="1"/>
  <c r="K52" i="1"/>
  <c r="L52" i="1"/>
  <c r="D53" i="1"/>
  <c r="E53" i="1"/>
  <c r="F53" i="1"/>
  <c r="J53" i="1"/>
  <c r="K53" i="1"/>
  <c r="L53" i="1"/>
  <c r="A55" i="1"/>
  <c r="G58" i="1"/>
  <c r="M58" i="1"/>
  <c r="C99" i="1"/>
  <c r="E62" i="1"/>
  <c r="M59" i="1"/>
  <c r="G60" i="1"/>
  <c r="K100" i="1"/>
  <c r="M60" i="1"/>
  <c r="D62" i="1"/>
  <c r="D47" i="1" s="1"/>
  <c r="F62" i="1"/>
  <c r="J62" i="1"/>
  <c r="L62" i="1"/>
  <c r="L47" i="1" s="1"/>
  <c r="A63" i="1"/>
  <c r="G65" i="1"/>
  <c r="M65" i="1"/>
  <c r="G66" i="1"/>
  <c r="M66" i="1"/>
  <c r="E70" i="1"/>
  <c r="I99" i="1"/>
  <c r="F70" i="1"/>
  <c r="G68" i="1"/>
  <c r="M69" i="1"/>
  <c r="C70" i="1"/>
  <c r="D70" i="1"/>
  <c r="K70" i="1"/>
  <c r="L70" i="1"/>
  <c r="A71" i="1"/>
  <c r="C89" i="1"/>
  <c r="G73" i="1"/>
  <c r="M73" i="1"/>
  <c r="G74" i="1"/>
  <c r="M74" i="1"/>
  <c r="G75" i="1"/>
  <c r="M75" i="1"/>
  <c r="G76" i="1"/>
  <c r="M76" i="1"/>
  <c r="G77" i="1"/>
  <c r="M77" i="1"/>
  <c r="D78" i="1"/>
  <c r="E78" i="1"/>
  <c r="I78" i="1"/>
  <c r="J78" i="1"/>
  <c r="K78" i="1"/>
  <c r="L78" i="1"/>
  <c r="A79" i="1"/>
  <c r="G81" i="1"/>
  <c r="M81" i="1"/>
  <c r="M82" i="1"/>
  <c r="G83" i="1"/>
  <c r="M83" i="1"/>
  <c r="G84" i="1"/>
  <c r="M84" i="1"/>
  <c r="G85" i="1"/>
  <c r="M85" i="1"/>
  <c r="D86" i="1"/>
  <c r="E86" i="1"/>
  <c r="F86" i="1"/>
  <c r="I86" i="1"/>
  <c r="J86" i="1"/>
  <c r="K86" i="1"/>
  <c r="L86" i="1"/>
  <c r="A87" i="1"/>
  <c r="D89" i="1"/>
  <c r="E89" i="1"/>
  <c r="F89" i="1"/>
  <c r="M89" i="1"/>
  <c r="D90" i="1"/>
  <c r="E90" i="1"/>
  <c r="F90" i="1"/>
  <c r="M90" i="1"/>
  <c r="C91" i="1"/>
  <c r="D91" i="1"/>
  <c r="F91" i="1"/>
  <c r="M91" i="1"/>
  <c r="C92" i="1"/>
  <c r="C100" i="1" s="1"/>
  <c r="D92" i="1"/>
  <c r="D100" i="1" s="1"/>
  <c r="E92" i="1"/>
  <c r="F92" i="1"/>
  <c r="C93" i="1"/>
  <c r="D93" i="1"/>
  <c r="D101" i="1" s="1"/>
  <c r="E93" i="1"/>
  <c r="F93" i="1"/>
  <c r="I94" i="1"/>
  <c r="J94" i="1"/>
  <c r="J51" i="1" s="1"/>
  <c r="K94" i="1"/>
  <c r="K51" i="1" s="1"/>
  <c r="L94" i="1"/>
  <c r="L51" i="1" s="1"/>
  <c r="A95" i="1"/>
  <c r="D97" i="1"/>
  <c r="J97" i="1"/>
  <c r="K97" i="1"/>
  <c r="L97" i="1"/>
  <c r="D98" i="1"/>
  <c r="I98" i="1"/>
  <c r="J98" i="1"/>
  <c r="K98" i="1"/>
  <c r="L98" i="1"/>
  <c r="M98" i="1"/>
  <c r="D99" i="1"/>
  <c r="F99" i="1"/>
  <c r="K99" i="1"/>
  <c r="L99" i="1"/>
  <c r="E100" i="1"/>
  <c r="I100" i="1"/>
  <c r="J100" i="1"/>
  <c r="L100" i="1"/>
  <c r="E101" i="1"/>
  <c r="F101" i="1"/>
  <c r="J101" i="1"/>
  <c r="K101" i="1"/>
  <c r="L101" i="1"/>
  <c r="L102" i="1"/>
  <c r="A103" i="1"/>
  <c r="G104" i="1"/>
  <c r="G105" i="1"/>
  <c r="G106" i="1"/>
  <c r="G107" i="1"/>
  <c r="A109" i="1"/>
  <c r="D91" i="2" l="1"/>
  <c r="D47" i="2" s="1"/>
  <c r="M18" i="2"/>
  <c r="E47" i="1"/>
  <c r="C86" i="1"/>
  <c r="C90" i="1"/>
  <c r="G82" i="1"/>
  <c r="G90" i="1" s="1"/>
  <c r="D102" i="1"/>
  <c r="G78" i="1"/>
  <c r="M100" i="1"/>
  <c r="M86" i="1"/>
  <c r="M78" i="1"/>
  <c r="J99" i="1"/>
  <c r="J70" i="1"/>
  <c r="F48" i="1"/>
  <c r="F98" i="1"/>
  <c r="C97" i="1"/>
  <c r="E48" i="1"/>
  <c r="M29" i="2"/>
  <c r="I104" i="1"/>
  <c r="G49" i="1"/>
  <c r="I51" i="1"/>
  <c r="G91" i="1"/>
  <c r="L48" i="1"/>
  <c r="G69" i="1"/>
  <c r="C101" i="1"/>
  <c r="G50" i="1"/>
  <c r="I105" i="1"/>
  <c r="I107" i="1"/>
  <c r="G53" i="1"/>
  <c r="I101" i="1"/>
  <c r="M61" i="1"/>
  <c r="I62" i="1"/>
  <c r="I97" i="1"/>
  <c r="M57" i="1"/>
  <c r="I106" i="1"/>
  <c r="G52" i="1"/>
  <c r="L108" i="1"/>
  <c r="G92" i="1"/>
  <c r="A8" i="1"/>
  <c r="A9" i="1"/>
  <c r="K102" i="1"/>
  <c r="C48" i="1"/>
  <c r="I32" i="1"/>
  <c r="E94" i="1"/>
  <c r="E98" i="1"/>
  <c r="M67" i="1"/>
  <c r="G59" i="1"/>
  <c r="C53" i="1"/>
  <c r="C49" i="1"/>
  <c r="I33" i="1"/>
  <c r="J99" i="2"/>
  <c r="G29" i="1"/>
  <c r="F100" i="1"/>
  <c r="F94" i="1"/>
  <c r="M93" i="1"/>
  <c r="G89" i="1"/>
  <c r="F78" i="1"/>
  <c r="G67" i="1"/>
  <c r="C62" i="1"/>
  <c r="G61" i="1"/>
  <c r="G57" i="1"/>
  <c r="D48" i="1"/>
  <c r="I28" i="1"/>
  <c r="C38" i="1"/>
  <c r="G27" i="1"/>
  <c r="I70" i="1"/>
  <c r="K62" i="1"/>
  <c r="F97" i="1"/>
  <c r="D94" i="1"/>
  <c r="G93" i="1"/>
  <c r="F47" i="1"/>
  <c r="I34" i="1"/>
  <c r="M30" i="1"/>
  <c r="D104" i="2"/>
  <c r="E97" i="1"/>
  <c r="M92" i="1"/>
  <c r="C78" i="1"/>
  <c r="M68" i="1"/>
  <c r="C52" i="1"/>
  <c r="K48" i="1"/>
  <c r="E91" i="1"/>
  <c r="L46" i="2"/>
  <c r="G50" i="2"/>
  <c r="G48" i="2"/>
  <c r="I23" i="2"/>
  <c r="G25" i="1"/>
  <c r="L99" i="2"/>
  <c r="K46" i="2"/>
  <c r="F45" i="2"/>
  <c r="M56" i="2"/>
  <c r="I59" i="2"/>
  <c r="F46" i="2"/>
  <c r="M20" i="2"/>
  <c r="L38" i="1"/>
  <c r="G35" i="1"/>
  <c r="G24" i="1"/>
  <c r="K99" i="2"/>
  <c r="E46" i="2"/>
  <c r="C36" i="2"/>
  <c r="G30" i="1"/>
  <c r="G23" i="1"/>
  <c r="G21" i="1"/>
  <c r="I20" i="1"/>
  <c r="I19" i="1"/>
  <c r="I18" i="1"/>
  <c r="I17" i="1"/>
  <c r="I10" i="1"/>
  <c r="M8" i="1"/>
  <c r="I32" i="2"/>
  <c r="L36" i="2"/>
  <c r="I91" i="2"/>
  <c r="M86" i="2"/>
  <c r="D38" i="2"/>
  <c r="F38" i="2"/>
  <c r="M75" i="2"/>
  <c r="I31" i="2"/>
  <c r="G29" i="2"/>
  <c r="E38" i="2"/>
  <c r="G11" i="2"/>
  <c r="G103" i="2"/>
  <c r="G102" i="2"/>
  <c r="J91" i="2"/>
  <c r="J67" i="2"/>
  <c r="L49" i="2"/>
  <c r="A9" i="2"/>
  <c r="A10" i="2"/>
  <c r="A11" i="2"/>
  <c r="A14" i="2" s="1"/>
  <c r="F89" i="2"/>
  <c r="D46" i="2"/>
  <c r="M30" i="2"/>
  <c r="E88" i="2"/>
  <c r="E91" i="2" s="1"/>
  <c r="M65" i="2"/>
  <c r="G98" i="1" l="1"/>
  <c r="M18" i="1"/>
  <c r="J48" i="1"/>
  <c r="L51" i="2"/>
  <c r="K47" i="1"/>
  <c r="F91" i="2"/>
  <c r="F97" i="2"/>
  <c r="A16" i="2"/>
  <c r="A18" i="2" s="1"/>
  <c r="E47" i="2"/>
  <c r="M17" i="1"/>
  <c r="I21" i="1"/>
  <c r="I45" i="2"/>
  <c r="L104" i="2"/>
  <c r="M28" i="1"/>
  <c r="G94" i="1"/>
  <c r="I102" i="2"/>
  <c r="C38" i="2"/>
  <c r="I103" i="2"/>
  <c r="F51" i="1"/>
  <c r="M99" i="1"/>
  <c r="M97" i="2"/>
  <c r="M91" i="2"/>
  <c r="M94" i="2"/>
  <c r="G36" i="2"/>
  <c r="G38" i="2" s="1"/>
  <c r="G70" i="1"/>
  <c r="I48" i="1"/>
  <c r="M70" i="1"/>
  <c r="M106" i="1"/>
  <c r="I52" i="1"/>
  <c r="M107" i="1"/>
  <c r="I53" i="1"/>
  <c r="M31" i="2"/>
  <c r="F54" i="1"/>
  <c r="M19" i="1"/>
  <c r="C98" i="1"/>
  <c r="M20" i="1"/>
  <c r="E96" i="2"/>
  <c r="J46" i="2"/>
  <c r="G38" i="1"/>
  <c r="M23" i="2"/>
  <c r="G101" i="1"/>
  <c r="K108" i="1"/>
  <c r="M97" i="1"/>
  <c r="M62" i="1"/>
  <c r="M94" i="1"/>
  <c r="C94" i="1"/>
  <c r="D54" i="1"/>
  <c r="K49" i="2"/>
  <c r="D51" i="1"/>
  <c r="C40" i="1"/>
  <c r="C47" i="1"/>
  <c r="A10" i="1"/>
  <c r="I102" i="1"/>
  <c r="M104" i="1"/>
  <c r="I49" i="1"/>
  <c r="I67" i="2"/>
  <c r="M64" i="2"/>
  <c r="I96" i="2"/>
  <c r="D49" i="2"/>
  <c r="F102" i="1"/>
  <c r="M59" i="2"/>
  <c r="G99" i="1"/>
  <c r="E51" i="1"/>
  <c r="I47" i="1"/>
  <c r="D108" i="1"/>
  <c r="M33" i="1"/>
  <c r="G86" i="1"/>
  <c r="G62" i="1"/>
  <c r="G97" i="1"/>
  <c r="J47" i="2"/>
  <c r="M32" i="2"/>
  <c r="M10" i="1"/>
  <c r="K104" i="2"/>
  <c r="E99" i="1"/>
  <c r="M34" i="1"/>
  <c r="J104" i="2"/>
  <c r="M32" i="1"/>
  <c r="M101" i="1"/>
  <c r="I50" i="1"/>
  <c r="M105" i="1"/>
  <c r="J102" i="1"/>
  <c r="L54" i="1"/>
  <c r="G100" i="1"/>
  <c r="D51" i="2" l="1"/>
  <c r="M47" i="1"/>
  <c r="J108" i="1"/>
  <c r="M21" i="1"/>
  <c r="E99" i="2"/>
  <c r="M53" i="1"/>
  <c r="J54" i="1"/>
  <c r="E102" i="1"/>
  <c r="G102" i="1"/>
  <c r="F108" i="1"/>
  <c r="I99" i="2"/>
  <c r="F99" i="2"/>
  <c r="K54" i="1"/>
  <c r="M45" i="2"/>
  <c r="M102" i="1"/>
  <c r="G48" i="1"/>
  <c r="E49" i="2"/>
  <c r="F47" i="2"/>
  <c r="M48" i="1"/>
  <c r="M50" i="1"/>
  <c r="M67" i="2"/>
  <c r="G47" i="1"/>
  <c r="E54" i="1"/>
  <c r="I46" i="2"/>
  <c r="K51" i="2"/>
  <c r="C51" i="1"/>
  <c r="A20" i="2"/>
  <c r="M96" i="2"/>
  <c r="M99" i="2" s="1"/>
  <c r="M52" i="1"/>
  <c r="L105" i="2"/>
  <c r="A11" i="1"/>
  <c r="I48" i="2"/>
  <c r="M102" i="2"/>
  <c r="M51" i="1"/>
  <c r="G40" i="1"/>
  <c r="I50" i="2"/>
  <c r="M103" i="2"/>
  <c r="G51" i="1"/>
  <c r="I54" i="1"/>
  <c r="I108" i="1"/>
  <c r="J49" i="2"/>
  <c r="M49" i="1"/>
  <c r="C102" i="1"/>
  <c r="C39" i="2"/>
  <c r="M50" i="2" l="1"/>
  <c r="F49" i="2"/>
  <c r="D40" i="2"/>
  <c r="D105" i="2"/>
  <c r="F104" i="2"/>
  <c r="E108" i="1"/>
  <c r="C108" i="1"/>
  <c r="C54" i="1"/>
  <c r="G54" i="1"/>
  <c r="E51" i="2"/>
  <c r="M108" i="1"/>
  <c r="E104" i="2"/>
  <c r="J51" i="2"/>
  <c r="M54" i="1"/>
  <c r="M46" i="2"/>
  <c r="A22" i="2"/>
  <c r="I42" i="1"/>
  <c r="M48" i="2"/>
  <c r="K105" i="2"/>
  <c r="A12" i="1"/>
  <c r="G108" i="1"/>
  <c r="M42" i="1" l="1"/>
  <c r="M111" i="1"/>
  <c r="A16" i="1"/>
  <c r="C42" i="1"/>
  <c r="G42" i="1"/>
  <c r="A17" i="1"/>
  <c r="F51" i="2"/>
  <c r="E40" i="2"/>
  <c r="E105" i="2"/>
  <c r="A24" i="2"/>
  <c r="A23" i="2"/>
  <c r="J105" i="2"/>
  <c r="A14" i="1"/>
  <c r="A18" i="1" l="1"/>
  <c r="G44" i="1"/>
  <c r="A19" i="1"/>
  <c r="A25" i="2"/>
  <c r="A26" i="2"/>
  <c r="A27" i="2" s="1"/>
  <c r="A28" i="2" s="1"/>
  <c r="F105" i="2"/>
  <c r="F40" i="2"/>
  <c r="A20" i="1"/>
  <c r="C44" i="1"/>
  <c r="A29" i="2" l="1"/>
  <c r="A30" i="2" s="1"/>
  <c r="A31" i="2" s="1"/>
  <c r="A32" i="2" s="1"/>
  <c r="A33" i="2" s="1"/>
  <c r="A34" i="2" s="1"/>
  <c r="A35" i="2" s="1"/>
  <c r="A36" i="2" s="1"/>
  <c r="A38" i="2" s="1"/>
  <c r="A39" i="2" s="1"/>
  <c r="A40" i="2" s="1"/>
  <c r="A42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1" i="2" s="1"/>
  <c r="A62" i="2" s="1"/>
  <c r="A63" i="2" s="1"/>
  <c r="A64" i="2" s="1"/>
  <c r="A65" i="2" s="1"/>
  <c r="A66" i="2" s="1"/>
  <c r="A67" i="2" s="1"/>
  <c r="A69" i="2" s="1"/>
  <c r="A70" i="2" s="1"/>
  <c r="A71" i="2" s="1"/>
  <c r="A72" i="2" s="1"/>
  <c r="A73" i="2" s="1"/>
  <c r="A74" i="2" s="1"/>
  <c r="A75" i="2" s="1"/>
  <c r="A77" i="2" s="1"/>
  <c r="A78" i="2" s="1"/>
  <c r="A79" i="2" s="1"/>
  <c r="A80" i="2" s="1"/>
  <c r="A81" i="2" s="1"/>
  <c r="A82" i="2" s="1"/>
  <c r="A83" i="2" s="1"/>
  <c r="A85" i="2" s="1"/>
  <c r="A86" i="2" s="1"/>
  <c r="A87" i="2" s="1"/>
  <c r="A88" i="2" s="1"/>
  <c r="A89" i="2" s="1"/>
  <c r="A90" i="2" s="1"/>
  <c r="A91" i="2" s="1"/>
  <c r="A93" i="2" s="1"/>
  <c r="A94" i="2" s="1"/>
  <c r="A95" i="2" s="1"/>
  <c r="A96" i="2" s="1"/>
  <c r="A97" i="2" s="1"/>
  <c r="A98" i="2" s="1"/>
  <c r="A99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21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0" i="1" s="1"/>
  <c r="A42" i="1" s="1"/>
  <c r="A44" i="1" s="1"/>
  <c r="A46" i="1" s="1"/>
  <c r="A47" i="1" s="1"/>
  <c r="A48" i="1" l="1"/>
  <c r="A50" i="1" s="1"/>
  <c r="A51" i="1" s="1"/>
  <c r="A52" i="1" s="1"/>
  <c r="A53" i="1" s="1"/>
  <c r="A54" i="1" s="1"/>
  <c r="A56" i="1" s="1"/>
  <c r="A57" i="1" s="1"/>
  <c r="A58" i="1" s="1"/>
  <c r="A59" i="1" s="1"/>
  <c r="A60" i="1" s="1"/>
  <c r="A61" i="1" s="1"/>
  <c r="A62" i="1" s="1"/>
  <c r="A64" i="1" s="1"/>
  <c r="A65" i="1" s="1"/>
  <c r="A66" i="1" s="1"/>
  <c r="A67" i="1" s="1"/>
  <c r="A68" i="1" s="1"/>
  <c r="A69" i="1" s="1"/>
  <c r="A70" i="1" s="1"/>
  <c r="A72" i="1" s="1"/>
  <c r="A73" i="1" s="1"/>
  <c r="A74" i="1" s="1"/>
  <c r="A75" i="1" s="1"/>
  <c r="A76" i="1" s="1"/>
  <c r="A77" i="1" s="1"/>
  <c r="A78" i="1" s="1"/>
  <c r="A80" i="1" s="1"/>
  <c r="A81" i="1" s="1"/>
  <c r="A82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6" i="1" s="1"/>
  <c r="A97" i="1" s="1"/>
  <c r="A98" i="1" s="1"/>
  <c r="A99" i="1" s="1"/>
  <c r="A100" i="1" s="1"/>
  <c r="A101" i="1" s="1"/>
  <c r="A102" i="1" s="1"/>
  <c r="A49" i="1"/>
  <c r="A104" i="1" l="1"/>
  <c r="A105" i="1"/>
  <c r="A106" i="1" s="1"/>
  <c r="A107" i="1" s="1"/>
  <c r="A108" i="1" s="1"/>
  <c r="A110" i="1" s="1"/>
  <c r="A111" i="1" s="1"/>
  <c r="A112" i="1" s="1"/>
  <c r="A113" i="1" s="1"/>
  <c r="A114" i="1" s="1"/>
  <c r="A115" i="1" s="1"/>
  <c r="A116" i="1" s="1"/>
  <c r="G72" i="2" l="1"/>
  <c r="G57" i="2"/>
  <c r="C86" i="2"/>
  <c r="C94" i="2" s="1"/>
  <c r="C75" i="2"/>
  <c r="G70" i="2"/>
  <c r="G56" i="2"/>
  <c r="G65" i="2"/>
  <c r="G71" i="2"/>
  <c r="G64" i="2"/>
  <c r="G63" i="2"/>
  <c r="G66" i="2"/>
  <c r="G73" i="2"/>
  <c r="G74" i="2"/>
  <c r="I10" i="2"/>
  <c r="G62" i="2"/>
  <c r="C67" i="2"/>
  <c r="G55" i="2"/>
  <c r="G54" i="2"/>
  <c r="C59" i="2"/>
  <c r="G58" i="2"/>
  <c r="C89" i="2"/>
  <c r="C90" i="2"/>
  <c r="C97" i="2" l="1"/>
  <c r="C98" i="2"/>
  <c r="G79" i="2"/>
  <c r="M10" i="2"/>
  <c r="I11" i="2"/>
  <c r="G90" i="2"/>
  <c r="G80" i="2"/>
  <c r="C46" i="2"/>
  <c r="G89" i="2"/>
  <c r="I23" i="1"/>
  <c r="G59" i="2"/>
  <c r="G82" i="2"/>
  <c r="G78" i="2"/>
  <c r="C83" i="2"/>
  <c r="C87" i="2"/>
  <c r="C91" i="2" s="1"/>
  <c r="G86" i="2"/>
  <c r="G75" i="2"/>
  <c r="C88" i="2"/>
  <c r="G81" i="2"/>
  <c r="G101" i="2"/>
  <c r="C45" i="2"/>
  <c r="G67" i="2"/>
  <c r="G88" i="2" l="1"/>
  <c r="G97" i="2"/>
  <c r="C96" i="2"/>
  <c r="G45" i="2"/>
  <c r="C47" i="2"/>
  <c r="C49" i="2" s="1"/>
  <c r="I35" i="1"/>
  <c r="C95" i="2"/>
  <c r="G96" i="2"/>
  <c r="G87" i="2"/>
  <c r="G91" i="2" s="1"/>
  <c r="I101" i="2"/>
  <c r="G94" i="2"/>
  <c r="G46" i="2"/>
  <c r="H11" i="2"/>
  <c r="M11" i="2"/>
  <c r="G83" i="2"/>
  <c r="M23" i="1"/>
  <c r="G98" i="2"/>
  <c r="M101" i="2" l="1"/>
  <c r="I47" i="2"/>
  <c r="I104" i="2"/>
  <c r="G47" i="2"/>
  <c r="M111" i="2"/>
  <c r="C99" i="2"/>
  <c r="C51" i="2"/>
  <c r="I29" i="1"/>
  <c r="M35" i="1"/>
  <c r="G95" i="2"/>
  <c r="G49" i="2" l="1"/>
  <c r="G51" i="2" s="1"/>
  <c r="I22" i="2"/>
  <c r="I28" i="2"/>
  <c r="M47" i="2"/>
  <c r="I49" i="2"/>
  <c r="M29" i="1"/>
  <c r="M104" i="2"/>
  <c r="C104" i="2"/>
  <c r="I24" i="2"/>
  <c r="I25" i="1"/>
  <c r="G99" i="2"/>
  <c r="C40" i="2"/>
  <c r="I24" i="1"/>
  <c r="C105" i="2" l="1"/>
  <c r="M24" i="1"/>
  <c r="I9" i="1"/>
  <c r="M28" i="2"/>
  <c r="M25" i="1"/>
  <c r="M24" i="2"/>
  <c r="I27" i="1"/>
  <c r="M22" i="2"/>
  <c r="I51" i="2"/>
  <c r="I26" i="1"/>
  <c r="G104" i="2"/>
  <c r="M49" i="2"/>
  <c r="I26" i="2"/>
  <c r="G40" i="2"/>
  <c r="I11" i="1"/>
  <c r="I25" i="2"/>
  <c r="M11" i="1" l="1"/>
  <c r="M26" i="1"/>
  <c r="M51" i="2"/>
  <c r="M27" i="1"/>
  <c r="I38" i="1"/>
  <c r="G105" i="2"/>
  <c r="M9" i="1"/>
  <c r="I12" i="1"/>
  <c r="M25" i="2"/>
  <c r="M26" i="2"/>
  <c r="I40" i="2"/>
  <c r="I105" i="2"/>
  <c r="I40" i="1" l="1"/>
  <c r="H12" i="1"/>
  <c r="M12" i="1"/>
  <c r="M40" i="2"/>
  <c r="M107" i="2"/>
  <c r="M105" i="2"/>
  <c r="M38" i="1"/>
  <c r="I44" i="1" l="1"/>
  <c r="M115" i="1"/>
  <c r="M40" i="1"/>
  <c r="M44" i="1" l="1"/>
  <c r="M112" i="1"/>
  <c r="M114" i="1" l="1"/>
  <c r="M116" i="1" l="1"/>
  <c r="I33" i="2" l="1"/>
  <c r="M33" i="2" l="1"/>
  <c r="I36" i="2"/>
  <c r="I38" i="2" l="1"/>
  <c r="M36" i="2"/>
  <c r="M39" i="2"/>
  <c r="M38" i="2" l="1"/>
  <c r="M108" i="2" l="1"/>
  <c r="M110" i="2" l="1"/>
  <c r="M112" i="2" l="1"/>
</calcChain>
</file>

<file path=xl/sharedStrings.xml><?xml version="1.0" encoding="utf-8"?>
<sst xmlns="http://schemas.openxmlformats.org/spreadsheetml/2006/main" count="243" uniqueCount="116">
  <si>
    <t>Attrition Adjusted Revenue Requirement</t>
  </si>
  <si>
    <t>Revenue Growth Factor</t>
  </si>
  <si>
    <t>Revenue Requirement</t>
  </si>
  <si>
    <t>Revenue Conversion Factor</t>
  </si>
  <si>
    <t>Operating Income Deficiency</t>
  </si>
  <si>
    <t>Return on Plant in Service at Proposed Rate</t>
  </si>
  <si>
    <t>Proposed Rate of Return</t>
  </si>
  <si>
    <t>Total Rate Base</t>
  </si>
  <si>
    <t>Other</t>
  </si>
  <si>
    <t>Allowance for Working Capital</t>
  </si>
  <si>
    <t>Deferred Debits</t>
  </si>
  <si>
    <t>Non-plant DFIT</t>
  </si>
  <si>
    <t>Total</t>
  </si>
  <si>
    <t>General Plant</t>
  </si>
  <si>
    <t>Intangible Plant</t>
  </si>
  <si>
    <t>Distribution</t>
  </si>
  <si>
    <t>Transmission</t>
  </si>
  <si>
    <t>Total Production</t>
  </si>
  <si>
    <t>Net Plant after Deferred Income Taxes</t>
  </si>
  <si>
    <t>Total DFIT</t>
  </si>
  <si>
    <t>Bonus DFIT</t>
  </si>
  <si>
    <t>Deferred Federal Income Taxes (w/o Bonus)</t>
  </si>
  <si>
    <t xml:space="preserve">Accumulated Depreciation </t>
  </si>
  <si>
    <t>Gross Plant</t>
  </si>
  <si>
    <t xml:space="preserve">  Other</t>
  </si>
  <si>
    <t xml:space="preserve">  Allowance for Working Capital</t>
  </si>
  <si>
    <t xml:space="preserve">  Deferred Taxes</t>
  </si>
  <si>
    <t xml:space="preserve">  Deferred Debits</t>
  </si>
  <si>
    <t xml:space="preserve">  Non-plant DFIT</t>
  </si>
  <si>
    <t xml:space="preserve"> Accumulated Depreciation </t>
  </si>
  <si>
    <t xml:space="preserve"> Gross Utility Plant in Service</t>
  </si>
  <si>
    <t>Rate Base:</t>
  </si>
  <si>
    <t>Rate of Return</t>
  </si>
  <si>
    <t xml:space="preserve">Rate Base </t>
  </si>
  <si>
    <t>Net Operating Income</t>
  </si>
  <si>
    <t>Total Operating Rev. Deduct.</t>
  </si>
  <si>
    <t>Deferred Income Taxes</t>
  </si>
  <si>
    <t>Federal Income Taxes</t>
  </si>
  <si>
    <t>Taxes Other Than F.I.T.</t>
  </si>
  <si>
    <t>Asc 815</t>
  </si>
  <si>
    <t>Other Operating Expenses</t>
  </si>
  <si>
    <t>Amortiz Of Property Gain/Loss</t>
  </si>
  <si>
    <t>in column g</t>
  </si>
  <si>
    <t>Amortization</t>
  </si>
  <si>
    <t>Depreciation</t>
  </si>
  <si>
    <t>Admin &amp; General Expense</t>
  </si>
  <si>
    <t>Conservation Amortization</t>
  </si>
  <si>
    <t>Customer Service Expenses</t>
  </si>
  <si>
    <t>Customer Account Expenses</t>
  </si>
  <si>
    <t>Distribution Expense</t>
  </si>
  <si>
    <t>Transmission Expense</t>
  </si>
  <si>
    <t>Other Power Supply Expenses</t>
  </si>
  <si>
    <t>Total Production Expenses</t>
  </si>
  <si>
    <t>Residential Exchange</t>
  </si>
  <si>
    <t>Wheeling</t>
  </si>
  <si>
    <t>Purchased and Interchanged</t>
  </si>
  <si>
    <t>Fuel</t>
  </si>
  <si>
    <t>Power Costs:</t>
  </si>
  <si>
    <t>Operating Revenue Deductions:</t>
  </si>
  <si>
    <t>Total Operating Revenues</t>
  </si>
  <si>
    <t>Other Operating Revenues</t>
  </si>
  <si>
    <t>Sales to Other Utilities</t>
  </si>
  <si>
    <t>Sales from Resale-Firm</t>
  </si>
  <si>
    <t>Sales to Customers</t>
  </si>
  <si>
    <t>Operating Revenues:</t>
  </si>
  <si>
    <t>j = ∑ g thru i</t>
  </si>
  <si>
    <t>n</t>
  </si>
  <si>
    <t>i</t>
  </si>
  <si>
    <t>h</t>
  </si>
  <si>
    <t>g</t>
  </si>
  <si>
    <t>f</t>
  </si>
  <si>
    <t>e = ∑ a thru d</t>
  </si>
  <si>
    <t>d</t>
  </si>
  <si>
    <t>c</t>
  </si>
  <si>
    <t>b</t>
  </si>
  <si>
    <t>a</t>
  </si>
  <si>
    <t>Rate Year Revenue &amp; Costs</t>
  </si>
  <si>
    <t>Other Adjustments</t>
  </si>
  <si>
    <t>GTZ</t>
  </si>
  <si>
    <t>AMI</t>
  </si>
  <si>
    <t>Trended Costs</t>
  </si>
  <si>
    <t>Escalation Factor</t>
  </si>
  <si>
    <t>Escalation Base</t>
  </si>
  <si>
    <t>Colstrip</t>
  </si>
  <si>
    <t>Attrition Base Year (SEF-9 page 1)</t>
  </si>
  <si>
    <t>Line Description</t>
  </si>
  <si>
    <t>LINE NO.</t>
  </si>
  <si>
    <t>12 ME April 2021</t>
  </si>
  <si>
    <t xml:space="preserve">12 ME Dec 2018 </t>
  </si>
  <si>
    <t>ELECTRIC ATTRITION</t>
  </si>
  <si>
    <t>check</t>
  </si>
  <si>
    <t>Total Ratebase</t>
  </si>
  <si>
    <t>Depreciation and Other Liabilities</t>
  </si>
  <si>
    <t>Non Plant ADIT</t>
  </si>
  <si>
    <t>Production</t>
  </si>
  <si>
    <t>Net Plant After ADIT</t>
  </si>
  <si>
    <t>Total ADIT</t>
  </si>
  <si>
    <t>Bonus ADIT</t>
  </si>
  <si>
    <t>ADIT (w/o Bonus)</t>
  </si>
  <si>
    <t>Accumulated Depreciation</t>
  </si>
  <si>
    <t>Total Net Investment</t>
  </si>
  <si>
    <t xml:space="preserve">  Depreciation and Other Liabilities</t>
  </si>
  <si>
    <t xml:space="preserve">  Accumulated Deferred Fit - Liberalized</t>
  </si>
  <si>
    <t xml:space="preserve">  Accumulated Depreciation</t>
  </si>
  <si>
    <t xml:space="preserve">  Utility Plant in Service And Other Assets</t>
  </si>
  <si>
    <t>ptnoi</t>
  </si>
  <si>
    <t>Amortization of Property Loss</t>
  </si>
  <si>
    <t xml:space="preserve"> Purchased Gas</t>
  </si>
  <si>
    <t>Gas Costs:</t>
  </si>
  <si>
    <t>Municipal Additions</t>
  </si>
  <si>
    <t>k = ∑ g thru j</t>
  </si>
  <si>
    <t>j</t>
  </si>
  <si>
    <t>CRM</t>
  </si>
  <si>
    <t>Attrition Base Year (SEF-9 page 2)</t>
  </si>
  <si>
    <t>12 ME Apr 2021</t>
  </si>
  <si>
    <t>GAS ATTRITION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</si>
</sst>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164" formatCode="_(&quot;$&quot;* #,##0_);_(&quot;$&quot;* \(#,##0\);_(&quot;$&quot;* &quot;-&quot;??_);_(@_)"/>
    <numFmt numFmtId="165" formatCode="_(* #,##0.0000_);_(* \(#,##0.0000\);_(* &quot;-&quot;??_);_(@_)"/>
    <numFmt numFmtId="166" formatCode="_(* #,##0.000000_);_(* \(#,##0.000000\);_(* &quot;-&quot;??????_);_(@_)"/>
    <numFmt numFmtId="167" formatCode="_(&quot;$&quot;* #,##0_);[Red]_(&quot;$&quot;* \(#,##0\);_(&quot;$&quot;* &quot;-&quot;_);_(@_)"/>
    <numFmt numFmtId="168" formatCode="#,##0;\(#,##0\)"/>
    <numFmt numFmtId="169" formatCode="_(&quot;$&quot;* #,##0.0000_);_(&quot;$&quot;* \(#,##0.0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41" fontId="0" fillId="0" borderId="0" xfId="0" applyNumberFormat="1" applyFill="1"/>
    <xf numFmtId="42" fontId="0" fillId="0" borderId="0" xfId="0" applyNumberFormat="1" applyFill="1"/>
    <xf numFmtId="164" fontId="0" fillId="0" borderId="0" xfId="0" applyNumberFormat="1" applyFill="1"/>
    <xf numFmtId="0" fontId="3" fillId="0" borderId="0" xfId="0" applyNumberFormat="1" applyFont="1" applyFill="1" applyAlignment="1">
      <alignment horizontal="center"/>
    </xf>
    <xf numFmtId="165" fontId="0" fillId="0" borderId="0" xfId="0" applyNumberFormat="1" applyFont="1" applyFill="1"/>
    <xf numFmtId="166" fontId="0" fillId="0" borderId="0" xfId="0" applyNumberFormat="1" applyFont="1" applyFill="1"/>
    <xf numFmtId="42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left"/>
    </xf>
    <xf numFmtId="41" fontId="3" fillId="0" borderId="0" xfId="0" applyNumberFormat="1" applyFont="1" applyFill="1" applyAlignment="1" applyProtection="1">
      <protection locked="0"/>
    </xf>
    <xf numFmtId="41" fontId="0" fillId="0" borderId="0" xfId="0" applyNumberFormat="1" applyFill="1" applyBorder="1" applyAlignment="1">
      <alignment horizontal="center"/>
    </xf>
    <xf numFmtId="0" fontId="3" fillId="0" borderId="0" xfId="0" applyNumberFormat="1" applyFont="1" applyFill="1" applyAlignment="1"/>
    <xf numFmtId="42" fontId="3" fillId="0" borderId="0" xfId="0" applyNumberFormat="1" applyFont="1" applyFill="1" applyBorder="1" applyAlignment="1"/>
    <xf numFmtId="10" fontId="0" fillId="0" borderId="0" xfId="0" applyNumberFormat="1" applyFill="1" applyBorder="1"/>
    <xf numFmtId="0" fontId="3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42" fontId="3" fillId="0" borderId="2" xfId="0" applyNumberFormat="1" applyFont="1" applyFill="1" applyBorder="1" applyAlignment="1" applyProtection="1"/>
    <xf numFmtId="0" fontId="0" fillId="0" borderId="0" xfId="0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left"/>
    </xf>
    <xf numFmtId="41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10" fontId="0" fillId="0" borderId="0" xfId="0" applyNumberForma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0" fillId="0" borderId="0" xfId="0" applyFont="1" applyFill="1"/>
    <xf numFmtId="42" fontId="0" fillId="0" borderId="0" xfId="0" applyNumberFormat="1" applyFont="1" applyFill="1"/>
    <xf numFmtId="10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2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/>
    <xf numFmtId="167" fontId="3" fillId="0" borderId="0" xfId="0" applyNumberFormat="1" applyFont="1" applyFill="1" applyAlignment="1" applyProtection="1">
      <alignment horizontal="left"/>
    </xf>
    <xf numFmtId="10" fontId="3" fillId="0" borderId="0" xfId="0" applyNumberFormat="1" applyFont="1" applyFill="1" applyAlignment="1"/>
    <xf numFmtId="42" fontId="3" fillId="0" borderId="0" xfId="0" applyNumberFormat="1" applyFont="1" applyFill="1" applyAlignment="1"/>
    <xf numFmtId="42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42" fontId="3" fillId="0" borderId="0" xfId="0" applyNumberFormat="1" applyFont="1" applyFill="1" applyAlignment="1" applyProtection="1">
      <protection locked="0"/>
    </xf>
    <xf numFmtId="42" fontId="3" fillId="0" borderId="2" xfId="0" applyNumberFormat="1" applyFont="1" applyFill="1" applyBorder="1" applyAlignment="1"/>
    <xf numFmtId="0" fontId="3" fillId="0" borderId="0" xfId="0" quotePrefix="1" applyNumberFormat="1" applyFont="1" applyFill="1" applyAlignment="1">
      <alignment horizontal="left"/>
    </xf>
    <xf numFmtId="41" fontId="3" fillId="0" borderId="0" xfId="0" applyNumberFormat="1" applyFont="1" applyFill="1" applyAlignment="1" applyProtection="1">
      <alignment horizontal="center"/>
      <protection locked="0"/>
    </xf>
    <xf numFmtId="168" fontId="3" fillId="0" borderId="0" xfId="0" applyNumberFormat="1" applyFont="1" applyFill="1" applyAlignment="1"/>
    <xf numFmtId="41" fontId="3" fillId="0" borderId="2" xfId="0" applyNumberFormat="1" applyFont="1" applyFill="1" applyBorder="1" applyAlignment="1" applyProtection="1">
      <protection locked="0"/>
    </xf>
    <xf numFmtId="41" fontId="3" fillId="0" borderId="3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left" indent="1"/>
    </xf>
    <xf numFmtId="168" fontId="3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5" fillId="0" borderId="3" xfId="0" applyNumberFormat="1" applyFont="1" applyFill="1" applyBorder="1" applyAlignment="1">
      <alignment horizontal="center" wrapText="1"/>
    </xf>
    <xf numFmtId="0" fontId="5" fillId="0" borderId="4" xfId="0" applyNumberFormat="1" applyFont="1" applyFill="1" applyBorder="1" applyAlignment="1">
      <alignment horizontal="centerContinuous" wrapText="1"/>
    </xf>
    <xf numFmtId="0" fontId="2" fillId="0" borderId="4" xfId="0" applyFont="1" applyFill="1" applyBorder="1" applyAlignment="1">
      <alignment horizontal="centerContinuous"/>
    </xf>
    <xf numFmtId="0" fontId="5" fillId="0" borderId="0" xfId="0" applyNumberFormat="1" applyFont="1" applyFill="1" applyAlignment="1"/>
    <xf numFmtId="0" fontId="2" fillId="0" borderId="0" xfId="0" applyFont="1" applyFill="1"/>
    <xf numFmtId="0" fontId="0" fillId="0" borderId="0" xfId="0" applyFont="1"/>
    <xf numFmtId="0" fontId="0" fillId="0" borderId="0" xfId="0" applyFont="1" applyFill="1" applyBorder="1"/>
    <xf numFmtId="37" fontId="1" fillId="0" borderId="0" xfId="0" applyNumberFormat="1" applyFont="1" applyFill="1"/>
    <xf numFmtId="0" fontId="1" fillId="0" borderId="0" xfId="0" applyFont="1" applyAlignment="1">
      <alignment horizontal="right"/>
    </xf>
    <xf numFmtId="42" fontId="0" fillId="0" borderId="1" xfId="0" applyNumberFormat="1" applyFont="1" applyFill="1" applyBorder="1"/>
    <xf numFmtId="42" fontId="0" fillId="0" borderId="0" xfId="0" applyNumberFormat="1" applyFont="1" applyFill="1" applyBorder="1"/>
    <xf numFmtId="0" fontId="0" fillId="0" borderId="1" xfId="0" applyBorder="1" applyAlignment="1">
      <alignment horizontal="left"/>
    </xf>
    <xf numFmtId="41" fontId="6" fillId="0" borderId="0" xfId="0" applyNumberFormat="1" applyFont="1" applyFill="1" applyAlignment="1" applyProtection="1">
      <protection locked="0"/>
    </xf>
    <xf numFmtId="0" fontId="0" fillId="0" borderId="0" xfId="0" applyAlignment="1">
      <alignment horizontal="left" indent="1"/>
    </xf>
    <xf numFmtId="42" fontId="0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42" fontId="0" fillId="0" borderId="0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10" fontId="0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42" fontId="1" fillId="0" borderId="0" xfId="0" applyNumberFormat="1" applyFont="1" applyFill="1" applyBorder="1" applyAlignment="1">
      <alignment horizontal="center"/>
    </xf>
    <xf numFmtId="42" fontId="6" fillId="0" borderId="1" xfId="0" applyNumberFormat="1" applyFont="1" applyFill="1" applyBorder="1" applyAlignment="1" applyProtection="1"/>
    <xf numFmtId="42" fontId="6" fillId="0" borderId="0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protection locked="0"/>
    </xf>
    <xf numFmtId="42" fontId="6" fillId="0" borderId="2" xfId="0" applyNumberFormat="1" applyFont="1" applyFill="1" applyBorder="1" applyAlignment="1" applyProtection="1"/>
    <xf numFmtId="41" fontId="0" fillId="0" borderId="0" xfId="0" applyNumberFormat="1" applyFont="1" applyFill="1" applyAlignment="1" applyProtection="1">
      <alignment horizontal="left"/>
      <protection locked="0"/>
    </xf>
    <xf numFmtId="41" fontId="6" fillId="0" borderId="0" xfId="0" applyNumberFormat="1" applyFont="1" applyFill="1" applyAlignment="1" applyProtection="1">
      <alignment horizontal="left"/>
      <protection locked="0"/>
    </xf>
    <xf numFmtId="42" fontId="6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Alignment="1"/>
    <xf numFmtId="0" fontId="0" fillId="0" borderId="0" xfId="0" applyNumberFormat="1" applyFont="1" applyFill="1" applyAlignment="1"/>
    <xf numFmtId="42" fontId="0" fillId="0" borderId="0" xfId="0" applyNumberFormat="1" applyFont="1" applyFill="1" applyAlignment="1"/>
    <xf numFmtId="41" fontId="3" fillId="0" borderId="3" xfId="0" applyNumberFormat="1" applyFont="1" applyFill="1" applyBorder="1" applyAlignment="1">
      <alignment horizontal="right"/>
    </xf>
    <xf numFmtId="41" fontId="3" fillId="0" borderId="0" xfId="0" applyNumberFormat="1" applyFont="1" applyFill="1" applyAlignment="1">
      <alignment horizontal="right"/>
    </xf>
    <xf numFmtId="42" fontId="3" fillId="0" borderId="0" xfId="0" applyNumberFormat="1" applyFont="1" applyFill="1" applyAlignment="1">
      <alignment horizontal="right"/>
    </xf>
    <xf numFmtId="10" fontId="0" fillId="0" borderId="0" xfId="0" applyNumberFormat="1" applyFont="1" applyFill="1" applyBorder="1"/>
    <xf numFmtId="42" fontId="3" fillId="0" borderId="2" xfId="0" applyNumberFormat="1" applyFont="1" applyFill="1" applyBorder="1" applyAlignment="1" applyProtection="1">
      <protection locked="0"/>
    </xf>
    <xf numFmtId="42" fontId="0" fillId="0" borderId="0" xfId="0" applyNumberFormat="1"/>
    <xf numFmtId="10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3" fillId="0" borderId="3" xfId="0" applyNumberFormat="1" applyFont="1" applyFill="1" applyBorder="1" applyAlignment="1"/>
    <xf numFmtId="0" fontId="2" fillId="0" borderId="4" xfId="0" applyFont="1" applyFill="1" applyBorder="1" applyAlignment="1">
      <alignment horizontal="centerContinuous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123"/>
  <sheetViews>
    <sheetView tabSelected="1" zoomScale="85" zoomScaleNormal="85" workbookViewId="0">
      <pane xSplit="2" ySplit="6" topLeftCell="N56" activePane="bottomRight" state="frozen"/>
      <selection activeCell="G82" sqref="G82"/>
      <selection pane="topRight" activeCell="G82" sqref="G82"/>
      <selection pane="bottomLeft" activeCell="G82" sqref="G82"/>
      <selection pane="bottomRight" activeCell="N88" sqref="N88"/>
    </sheetView>
  </sheetViews>
  <sheetFormatPr defaultColWidth="9.140625" defaultRowHeight="15" outlineLevelRow="1" outlineLevelCol="1" x14ac:dyDescent="0.25"/>
  <cols>
    <col min="1" max="1" width="4.85546875" style="1" bestFit="1" customWidth="1"/>
    <col min="2" max="2" width="35.140625" style="1" bestFit="1" customWidth="1"/>
    <col min="3" max="3" width="23.42578125" style="1" bestFit="1" customWidth="1"/>
    <col min="4" max="4" width="15" style="1" bestFit="1" customWidth="1"/>
    <col min="5" max="5" width="15.42578125" style="1" bestFit="1" customWidth="1"/>
    <col min="6" max="6" width="15" style="1" bestFit="1" customWidth="1"/>
    <col min="7" max="7" width="20.140625" style="1" bestFit="1" customWidth="1"/>
    <col min="8" max="8" width="9.5703125" style="1" bestFit="1" customWidth="1"/>
    <col min="9" max="9" width="18.7109375" style="1" bestFit="1" customWidth="1"/>
    <col min="10" max="11" width="15.7109375" style="1" bestFit="1" customWidth="1"/>
    <col min="12" max="12" width="18.28515625" style="1" hidden="1" customWidth="1" outlineLevel="1"/>
    <col min="13" max="13" width="22.42578125" style="1" bestFit="1" customWidth="1" collapsed="1"/>
    <col min="14" max="14" width="13" style="1" customWidth="1"/>
    <col min="15" max="16" width="13.7109375" customWidth="1" outlineLevel="1"/>
    <col min="17" max="17" width="18.140625" customWidth="1" outlineLevel="1"/>
    <col min="18" max="18" width="16.28515625" customWidth="1" outlineLevel="1"/>
    <col min="19" max="25" width="9.140625" customWidth="1" outlineLevel="1"/>
    <col min="37" max="37" width="12.28515625" bestFit="1" customWidth="1"/>
    <col min="38" max="16384" width="9.140625" style="1"/>
  </cols>
  <sheetData>
    <row r="1" spans="1:13" outlineLevel="1" x14ac:dyDescent="0.25">
      <c r="A1" s="50"/>
    </row>
    <row r="2" spans="1:13" outlineLevel="1" x14ac:dyDescent="0.25"/>
    <row r="3" spans="1:13" outlineLevel="1" x14ac:dyDescent="0.25"/>
    <row r="4" spans="1:13" x14ac:dyDescent="0.25">
      <c r="A4" s="50" t="s">
        <v>89</v>
      </c>
      <c r="B4" s="49"/>
      <c r="C4" s="47" t="s">
        <v>88</v>
      </c>
      <c r="D4" s="47"/>
      <c r="E4" s="47"/>
      <c r="F4" s="47"/>
      <c r="G4" s="47"/>
      <c r="I4" s="48" t="s">
        <v>87</v>
      </c>
      <c r="J4" s="47"/>
      <c r="K4" s="47"/>
      <c r="L4" s="47"/>
      <c r="M4" s="47"/>
    </row>
    <row r="5" spans="1:13" ht="30" x14ac:dyDescent="0.25">
      <c r="A5" s="46" t="s">
        <v>86</v>
      </c>
      <c r="B5" s="46" t="s">
        <v>85</v>
      </c>
      <c r="C5" s="46" t="s">
        <v>84</v>
      </c>
      <c r="D5" s="46" t="s">
        <v>83</v>
      </c>
      <c r="E5" s="46" t="s">
        <v>79</v>
      </c>
      <c r="F5" s="46" t="s">
        <v>78</v>
      </c>
      <c r="G5" s="46" t="s">
        <v>82</v>
      </c>
      <c r="H5" s="46" t="s">
        <v>81</v>
      </c>
      <c r="I5" s="46" t="s">
        <v>80</v>
      </c>
      <c r="J5" s="46" t="s">
        <v>79</v>
      </c>
      <c r="K5" s="46" t="s">
        <v>78</v>
      </c>
      <c r="L5" s="46" t="s">
        <v>77</v>
      </c>
      <c r="M5" s="46" t="s">
        <v>76</v>
      </c>
    </row>
    <row r="6" spans="1:13" x14ac:dyDescent="0.25">
      <c r="A6" s="12"/>
      <c r="B6" s="12"/>
      <c r="C6" s="45" t="s">
        <v>75</v>
      </c>
      <c r="D6" s="45" t="s">
        <v>74</v>
      </c>
      <c r="E6" s="45" t="s">
        <v>73</v>
      </c>
      <c r="F6" s="45" t="s">
        <v>72</v>
      </c>
      <c r="G6" s="45" t="s">
        <v>71</v>
      </c>
      <c r="H6" s="45" t="s">
        <v>70</v>
      </c>
      <c r="I6" s="45" t="s">
        <v>69</v>
      </c>
      <c r="J6" s="45" t="s">
        <v>68</v>
      </c>
      <c r="K6" s="45" t="s">
        <v>67</v>
      </c>
      <c r="L6" s="45" t="s">
        <v>66</v>
      </c>
      <c r="M6" s="45" t="s">
        <v>65</v>
      </c>
    </row>
    <row r="7" spans="1:13" x14ac:dyDescent="0.25">
      <c r="A7" s="5">
        <f>IF(ISBLANK(B7),"",MAX(A$6:A6)+1)</f>
        <v>1</v>
      </c>
      <c r="B7" s="44" t="s">
        <v>64</v>
      </c>
    </row>
    <row r="8" spans="1:13" x14ac:dyDescent="0.25">
      <c r="A8" s="5">
        <f>IF(ISBLANK(B8),"",MAX(A$6:A7)+1)</f>
        <v>2</v>
      </c>
      <c r="B8" s="42" t="s">
        <v>63</v>
      </c>
      <c r="C8" s="35">
        <v>1285578905.296809</v>
      </c>
      <c r="D8" s="35"/>
      <c r="E8" s="35"/>
      <c r="F8" s="35"/>
      <c r="G8" s="35">
        <f>SUM(C8:F8)</f>
        <v>1285578905.296809</v>
      </c>
      <c r="H8" s="14"/>
      <c r="I8" s="35">
        <v>1330085063.5070419</v>
      </c>
      <c r="J8" s="35"/>
      <c r="K8" s="35"/>
      <c r="L8" s="35"/>
      <c r="M8" s="35">
        <f>SUM(I8:L8)</f>
        <v>1330085063.5070419</v>
      </c>
    </row>
    <row r="9" spans="1:13" x14ac:dyDescent="0.25">
      <c r="A9" s="5">
        <f>IF(ISBLANK(B9),"",MAX(A$6:A8)+1)</f>
        <v>3</v>
      </c>
      <c r="B9" s="42" t="s">
        <v>62</v>
      </c>
      <c r="C9" s="10">
        <v>327360.15999999898</v>
      </c>
      <c r="D9" s="10"/>
      <c r="E9" s="10"/>
      <c r="F9" s="10"/>
      <c r="G9" s="10">
        <f>SUM(C9:F9)</f>
        <v>327360.15999999898</v>
      </c>
      <c r="H9" s="22">
        <v>1.1759750394165991E-2</v>
      </c>
      <c r="I9" s="10">
        <f>G9*(1+H9)^(28/12)</f>
        <v>336413.24583847454</v>
      </c>
      <c r="J9" s="10"/>
      <c r="K9" s="10"/>
      <c r="L9" s="10"/>
      <c r="M9" s="10">
        <f>SUM(I9:L9)</f>
        <v>336413.24583847454</v>
      </c>
    </row>
    <row r="10" spans="1:13" x14ac:dyDescent="0.25">
      <c r="A10" s="5">
        <f>IF(ISBLANK(B10),"",MAX(A$6:A9)+1)</f>
        <v>4</v>
      </c>
      <c r="B10" s="42" t="s">
        <v>61</v>
      </c>
      <c r="C10" s="10">
        <v>0</v>
      </c>
      <c r="D10" s="10"/>
      <c r="E10" s="10"/>
      <c r="F10" s="10"/>
      <c r="G10" s="10">
        <f>SUM(C10:F10)</f>
        <v>0</v>
      </c>
      <c r="H10" s="22"/>
      <c r="I10" s="10">
        <f>G10*(1+H10)^(28/12)</f>
        <v>0</v>
      </c>
      <c r="J10" s="10"/>
      <c r="K10" s="10"/>
      <c r="L10" s="10"/>
      <c r="M10" s="10">
        <f>SUM(I10:L10)</f>
        <v>0</v>
      </c>
    </row>
    <row r="11" spans="1:13" x14ac:dyDescent="0.25">
      <c r="A11" s="5">
        <f>IF(ISBLANK(B11),"",MAX(A$6:A10)+1)</f>
        <v>5</v>
      </c>
      <c r="B11" s="42" t="s">
        <v>60</v>
      </c>
      <c r="C11" s="41">
        <v>52105313.610000014</v>
      </c>
      <c r="D11" s="41"/>
      <c r="E11" s="41"/>
      <c r="F11" s="41"/>
      <c r="G11" s="41">
        <f>SUM(C11:F11)</f>
        <v>52105313.610000014</v>
      </c>
      <c r="H11" s="22">
        <v>1.1759750394165991E-2</v>
      </c>
      <c r="I11" s="41">
        <f>G11*(1+H11)^(28/12)</f>
        <v>53546276.605472714</v>
      </c>
      <c r="J11" s="41"/>
      <c r="K11" s="41"/>
      <c r="L11" s="41"/>
      <c r="M11" s="41">
        <f>SUM(I11:L11)</f>
        <v>53546276.605472714</v>
      </c>
    </row>
    <row r="12" spans="1:13" x14ac:dyDescent="0.25">
      <c r="A12" s="5">
        <f>IF(ISBLANK(B12),"",MAX(A$6:A11)+1)</f>
        <v>6</v>
      </c>
      <c r="B12" s="19" t="s">
        <v>59</v>
      </c>
      <c r="C12" s="40">
        <f>SUM(C8:C11)</f>
        <v>1338011579.0668092</v>
      </c>
      <c r="D12" s="40">
        <f>SUM(D8:D11)</f>
        <v>0</v>
      </c>
      <c r="E12" s="40">
        <f>SUM(E8:E11)</f>
        <v>0</v>
      </c>
      <c r="F12" s="40">
        <f>SUM(F8:F11)</f>
        <v>0</v>
      </c>
      <c r="G12" s="40">
        <f>SUM(G8:G11)</f>
        <v>1338011579.0668092</v>
      </c>
      <c r="H12" s="22">
        <f>(I12/G12)^(12/28)-1</f>
        <v>1.4578070656687148E-2</v>
      </c>
      <c r="I12" s="40">
        <f>SUM(I8:I11)</f>
        <v>1383967753.3583531</v>
      </c>
      <c r="J12" s="40">
        <f>SUM(J8:J11)</f>
        <v>0</v>
      </c>
      <c r="K12" s="40">
        <f>SUM(K8:K11)</f>
        <v>0</v>
      </c>
      <c r="L12" s="40">
        <f>SUM(L8:L11)</f>
        <v>0</v>
      </c>
      <c r="M12" s="40">
        <f>SUM(M8:M11)</f>
        <v>1383967753.3583531</v>
      </c>
    </row>
    <row r="13" spans="1:13" x14ac:dyDescent="0.25">
      <c r="A13" s="5" t="str">
        <f>IF(ISBLANK(B13),"",MAX(A$6:A12)+1)</f>
        <v/>
      </c>
      <c r="B13" s="12"/>
      <c r="C13" s="12"/>
      <c r="D13" s="12"/>
      <c r="E13" s="12"/>
      <c r="F13" s="12"/>
      <c r="G13" s="12"/>
      <c r="H13" s="18"/>
      <c r="I13" s="12"/>
      <c r="J13" s="12"/>
      <c r="K13" s="12"/>
      <c r="L13" s="12"/>
      <c r="M13" s="12"/>
    </row>
    <row r="14" spans="1:13" x14ac:dyDescent="0.25">
      <c r="A14" s="5">
        <f>IF(ISBLANK(B14),"",MAX(A$6:A13)+1)</f>
        <v>7</v>
      </c>
      <c r="B14" s="44" t="s">
        <v>58</v>
      </c>
      <c r="C14" s="43"/>
      <c r="D14" s="43"/>
      <c r="E14" s="43"/>
      <c r="F14" s="43"/>
      <c r="G14" s="43"/>
      <c r="H14" s="18"/>
      <c r="I14" s="43"/>
      <c r="J14" s="43"/>
      <c r="K14" s="43"/>
      <c r="L14" s="43"/>
      <c r="M14" s="43"/>
    </row>
    <row r="15" spans="1:13" x14ac:dyDescent="0.25">
      <c r="A15" s="5" t="str">
        <f>IF(ISBLANK(B15),"",MAX(A$6:A14)+1)</f>
        <v/>
      </c>
      <c r="B15" s="12"/>
      <c r="C15" s="12"/>
      <c r="D15" s="12"/>
      <c r="E15" s="12"/>
      <c r="F15" s="12"/>
      <c r="G15" s="12"/>
      <c r="H15" s="18"/>
      <c r="I15" s="12"/>
      <c r="J15" s="12"/>
      <c r="K15" s="12"/>
      <c r="L15" s="12"/>
      <c r="M15" s="12"/>
    </row>
    <row r="16" spans="1:13" x14ac:dyDescent="0.25">
      <c r="A16" s="5">
        <f>IF(ISBLANK(B16),"",MAX(A$6:A15)+1)</f>
        <v>8</v>
      </c>
      <c r="B16" s="44" t="s">
        <v>57</v>
      </c>
      <c r="C16" s="43"/>
      <c r="D16" s="43"/>
      <c r="E16" s="43"/>
      <c r="F16" s="43"/>
      <c r="G16" s="43"/>
      <c r="H16" s="18"/>
      <c r="I16" s="43"/>
      <c r="J16" s="43"/>
      <c r="K16" s="43"/>
      <c r="L16" s="43"/>
      <c r="M16" s="43"/>
    </row>
    <row r="17" spans="1:13" x14ac:dyDescent="0.25">
      <c r="A17" s="5">
        <f>IF(ISBLANK(B17),"",MAX(A$6:A16)+1)</f>
        <v>9</v>
      </c>
      <c r="B17" s="42" t="s">
        <v>56</v>
      </c>
      <c r="C17" s="10">
        <v>0</v>
      </c>
      <c r="D17" s="10"/>
      <c r="E17" s="10"/>
      <c r="F17" s="10"/>
      <c r="G17" s="10">
        <f>SUM(C17:F17)</f>
        <v>0</v>
      </c>
      <c r="H17" s="22"/>
      <c r="I17" s="10">
        <f>G17*(1+H17)^(28/12)</f>
        <v>0</v>
      </c>
      <c r="J17" s="10"/>
      <c r="K17" s="10"/>
      <c r="L17" s="10"/>
      <c r="M17" s="10">
        <f>SUM(I17:L17)</f>
        <v>0</v>
      </c>
    </row>
    <row r="18" spans="1:13" x14ac:dyDescent="0.25">
      <c r="A18" s="5">
        <f>IF(ISBLANK(B18),"",MAX(A$6:A17)+1)</f>
        <v>10</v>
      </c>
      <c r="B18" s="42" t="s">
        <v>55</v>
      </c>
      <c r="C18" s="10">
        <v>0</v>
      </c>
      <c r="D18" s="10"/>
      <c r="E18" s="10"/>
      <c r="F18" s="10"/>
      <c r="G18" s="10">
        <f>SUM(C18:F18)</f>
        <v>0</v>
      </c>
      <c r="H18" s="22"/>
      <c r="I18" s="10">
        <f>G18*(1+H18)^(28/12)</f>
        <v>0</v>
      </c>
      <c r="J18" s="10"/>
      <c r="K18" s="10"/>
      <c r="L18" s="10"/>
      <c r="M18" s="10">
        <f>SUM(I18:L18)</f>
        <v>0</v>
      </c>
    </row>
    <row r="19" spans="1:13" x14ac:dyDescent="0.25">
      <c r="A19" s="5">
        <f>IF(ISBLANK(B19),"",MAX(A$6:A18)+1)</f>
        <v>11</v>
      </c>
      <c r="B19" s="42" t="s">
        <v>54</v>
      </c>
      <c r="C19" s="10">
        <v>0</v>
      </c>
      <c r="D19" s="10"/>
      <c r="E19" s="10"/>
      <c r="F19" s="10"/>
      <c r="G19" s="10">
        <f>SUM(C19:F19)</f>
        <v>0</v>
      </c>
      <c r="H19" s="22"/>
      <c r="I19" s="10">
        <f>G19*(1+H19)^(28/12)</f>
        <v>0</v>
      </c>
      <c r="J19" s="10"/>
      <c r="K19" s="10"/>
      <c r="L19" s="10"/>
      <c r="M19" s="10">
        <f>SUM(I19:L19)</f>
        <v>0</v>
      </c>
    </row>
    <row r="20" spans="1:13" x14ac:dyDescent="0.25">
      <c r="A20" s="5">
        <f>IF(ISBLANK(B20),"",MAX(A$6:A19)+1)</f>
        <v>12</v>
      </c>
      <c r="B20" s="42" t="s">
        <v>53</v>
      </c>
      <c r="C20" s="41">
        <v>0</v>
      </c>
      <c r="D20" s="41"/>
      <c r="E20" s="41"/>
      <c r="F20" s="41"/>
      <c r="G20" s="41">
        <f>SUM(C20:F20)</f>
        <v>0</v>
      </c>
      <c r="H20" s="22"/>
      <c r="I20" s="41">
        <f>G20*(1+H20)^(28/12)</f>
        <v>0</v>
      </c>
      <c r="J20" s="41"/>
      <c r="K20" s="41"/>
      <c r="L20" s="41"/>
      <c r="M20" s="41">
        <f>SUM(I20:L20)</f>
        <v>0</v>
      </c>
    </row>
    <row r="21" spans="1:13" x14ac:dyDescent="0.25">
      <c r="A21" s="5">
        <f>IF(ISBLANK(B21),"",MAX(A$6:A20)+1)</f>
        <v>13</v>
      </c>
      <c r="B21" s="19" t="s">
        <v>52</v>
      </c>
      <c r="C21" s="40">
        <f>SUM(C17:C20)</f>
        <v>0</v>
      </c>
      <c r="D21" s="40"/>
      <c r="E21" s="40"/>
      <c r="F21" s="40">
        <f>SUM(F17:F20)</f>
        <v>0</v>
      </c>
      <c r="G21" s="40">
        <f>SUM(G17:G20)</f>
        <v>0</v>
      </c>
      <c r="H21" s="18"/>
      <c r="I21" s="40">
        <f>SUM(I17:I20)</f>
        <v>0</v>
      </c>
      <c r="J21" s="40">
        <f>SUM(J17:J20)</f>
        <v>0</v>
      </c>
      <c r="K21" s="40">
        <f>SUM(K17:K20)</f>
        <v>0</v>
      </c>
      <c r="L21" s="40">
        <f>SUM(L17:L20)</f>
        <v>0</v>
      </c>
      <c r="M21" s="40">
        <f>SUM(M17:M20)</f>
        <v>0</v>
      </c>
    </row>
    <row r="22" spans="1:13" x14ac:dyDescent="0.25">
      <c r="A22" s="5" t="str">
        <f>IF(ISBLANK(B22),"",MAX(A$6:A21)+1)</f>
        <v/>
      </c>
      <c r="B22" s="34"/>
      <c r="C22" s="39"/>
      <c r="D22" s="39"/>
      <c r="E22" s="39"/>
      <c r="F22" s="39"/>
      <c r="G22" s="39"/>
      <c r="H22" s="18"/>
      <c r="I22" s="39"/>
      <c r="J22" s="39"/>
      <c r="K22" s="39"/>
      <c r="L22" s="39"/>
      <c r="M22" s="39"/>
    </row>
    <row r="23" spans="1:13" x14ac:dyDescent="0.25">
      <c r="A23" s="5">
        <f>IF(ISBLANK(B23),"",MAX(A$6:A22)+1)</f>
        <v>14</v>
      </c>
      <c r="B23" s="15" t="s">
        <v>51</v>
      </c>
      <c r="C23" s="35">
        <v>127132037.69018357</v>
      </c>
      <c r="D23" s="35">
        <v>-18854857.18</v>
      </c>
      <c r="E23" s="35"/>
      <c r="F23" s="35"/>
      <c r="G23" s="35">
        <f>SUM(C23:F23)</f>
        <v>108277180.51018357</v>
      </c>
      <c r="H23" s="22">
        <v>2.2058288256380676E-2</v>
      </c>
      <c r="I23" s="35">
        <f>G23*(1+H23)^(28/12)</f>
        <v>113932288.80731113</v>
      </c>
      <c r="J23" s="35"/>
      <c r="K23" s="35"/>
      <c r="L23" s="35"/>
      <c r="M23" s="35">
        <f>SUM(I23:L23)</f>
        <v>113932288.80731113</v>
      </c>
    </row>
    <row r="24" spans="1:13" x14ac:dyDescent="0.25">
      <c r="A24" s="5">
        <f>IF(ISBLANK(B24),"",MAX(A$6:A23)+1)</f>
        <v>15</v>
      </c>
      <c r="B24" s="34" t="s">
        <v>50</v>
      </c>
      <c r="C24" s="10">
        <v>24319869.025746707</v>
      </c>
      <c r="D24" s="10"/>
      <c r="E24" s="10"/>
      <c r="F24" s="10"/>
      <c r="G24" s="10">
        <f>SUM(C24:F24)</f>
        <v>24319869.025746707</v>
      </c>
      <c r="H24" s="22">
        <v>2.3221538863637203E-2</v>
      </c>
      <c r="I24" s="10">
        <f>G24*(1+H24)^(28/12)</f>
        <v>25658059.22110616</v>
      </c>
      <c r="J24" s="10"/>
      <c r="K24" s="10"/>
      <c r="L24" s="10"/>
      <c r="M24" s="10">
        <f>SUM(I24:L24)</f>
        <v>25658059.22110616</v>
      </c>
    </row>
    <row r="25" spans="1:13" x14ac:dyDescent="0.25">
      <c r="A25" s="5">
        <f>IF(ISBLANK(B25),"",MAX(A$6:A24)+1)</f>
        <v>16</v>
      </c>
      <c r="B25" s="34" t="s">
        <v>49</v>
      </c>
      <c r="C25" s="10">
        <v>83321444.144423828</v>
      </c>
      <c r="D25" s="10"/>
      <c r="E25" s="10"/>
      <c r="F25" s="10"/>
      <c r="G25" s="10">
        <f>SUM(C25:F25)</f>
        <v>83321444.144423828</v>
      </c>
      <c r="H25" s="22">
        <v>2.3221538863637203E-2</v>
      </c>
      <c r="I25" s="10">
        <f>G25*(1+H25)^(28/12)</f>
        <v>87906170.299783334</v>
      </c>
      <c r="J25" s="10"/>
      <c r="K25" s="10"/>
      <c r="L25" s="10"/>
      <c r="M25" s="10">
        <f>SUM(I25:L25)</f>
        <v>87906170.299783334</v>
      </c>
    </row>
    <row r="26" spans="1:13" x14ac:dyDescent="0.25">
      <c r="A26" s="5">
        <f>IF(ISBLANK(B26),"",MAX(A$6:A25)+1)</f>
        <v>17</v>
      </c>
      <c r="B26" s="34" t="s">
        <v>48</v>
      </c>
      <c r="C26" s="10">
        <v>46156575.140734799</v>
      </c>
      <c r="D26" s="10"/>
      <c r="E26" s="10"/>
      <c r="F26" s="10"/>
      <c r="G26" s="10">
        <f>SUM(C26:F26)</f>
        <v>46156575.140734799</v>
      </c>
      <c r="H26" s="22">
        <v>2.4518113913641004E-2</v>
      </c>
      <c r="I26" s="10">
        <f>G26*(1+H26)^(28/12)</f>
        <v>48840421.806414381</v>
      </c>
      <c r="J26" s="10"/>
      <c r="K26" s="10"/>
      <c r="L26" s="10"/>
      <c r="M26" s="10">
        <f>SUM(I26:L26)</f>
        <v>48840421.806414381</v>
      </c>
    </row>
    <row r="27" spans="1:13" x14ac:dyDescent="0.25">
      <c r="A27" s="5">
        <f>IF(ISBLANK(B27),"",MAX(A$6:A26)+1)</f>
        <v>18</v>
      </c>
      <c r="B27" s="34" t="s">
        <v>47</v>
      </c>
      <c r="C27" s="10">
        <v>4015681.2075902633</v>
      </c>
      <c r="D27" s="10"/>
      <c r="E27" s="10"/>
      <c r="F27" s="10"/>
      <c r="G27" s="10">
        <f>SUM(C27:F27)</f>
        <v>4015681.2075902633</v>
      </c>
      <c r="H27" s="22">
        <v>2.4518113913641004E-2</v>
      </c>
      <c r="I27" s="10">
        <f>G27*(1+H27)^(28/12)</f>
        <v>4249179.3080572495</v>
      </c>
      <c r="J27" s="10"/>
      <c r="K27" s="10"/>
      <c r="L27" s="10"/>
      <c r="M27" s="10">
        <f>SUM(I27:L27)</f>
        <v>4249179.3080572495</v>
      </c>
    </row>
    <row r="28" spans="1:13" x14ac:dyDescent="0.25">
      <c r="A28" s="5">
        <f>IF(ISBLANK(B28),"",MAX(A$6:A27)+1)</f>
        <v>19</v>
      </c>
      <c r="B28" s="34" t="s">
        <v>46</v>
      </c>
      <c r="C28" s="10">
        <v>0</v>
      </c>
      <c r="D28" s="10"/>
      <c r="E28" s="10"/>
      <c r="F28" s="10"/>
      <c r="G28" s="10">
        <f>SUM(C28:F28)</f>
        <v>0</v>
      </c>
      <c r="H28" s="22"/>
      <c r="I28" s="10">
        <f>G28*(1+H28)^(28/12)</f>
        <v>0</v>
      </c>
      <c r="J28" s="10"/>
      <c r="K28" s="10"/>
      <c r="L28" s="10"/>
      <c r="M28" s="10">
        <f>SUM(I28:L28)</f>
        <v>0</v>
      </c>
    </row>
    <row r="29" spans="1:13" x14ac:dyDescent="0.25">
      <c r="A29" s="5">
        <f>IF(ISBLANK(B29),"",MAX(A$6:A28)+1)</f>
        <v>20</v>
      </c>
      <c r="B29" s="34" t="s">
        <v>45</v>
      </c>
      <c r="C29" s="10">
        <v>124099219.17215073</v>
      </c>
      <c r="D29" s="10"/>
      <c r="E29" s="10"/>
      <c r="F29" s="10"/>
      <c r="G29" s="10">
        <f>SUM(C29:F29)</f>
        <v>124099219.17215073</v>
      </c>
      <c r="H29" s="22">
        <v>3.0173455755267975E-2</v>
      </c>
      <c r="I29" s="10">
        <f>G29*(1+H29)^(28/12)</f>
        <v>133012731.28494009</v>
      </c>
      <c r="J29" s="10"/>
      <c r="K29" s="10"/>
      <c r="L29" s="10"/>
      <c r="M29" s="10">
        <f>SUM(I29:L29)</f>
        <v>133012731.28494009</v>
      </c>
    </row>
    <row r="30" spans="1:13" x14ac:dyDescent="0.25">
      <c r="A30" s="5">
        <f>IF(ISBLANK(B30),"",MAX(A$6:A29)+1)</f>
        <v>21</v>
      </c>
      <c r="B30" s="34" t="s">
        <v>44</v>
      </c>
      <c r="C30" s="10">
        <v>341356195.95999998</v>
      </c>
      <c r="D30" s="10">
        <v>-42298712.619999997</v>
      </c>
      <c r="E30" s="10">
        <v>-5438518.1342967749</v>
      </c>
      <c r="F30" s="10">
        <v>0</v>
      </c>
      <c r="G30" s="10">
        <f>SUM(C30:F30)</f>
        <v>293618965.2057032</v>
      </c>
      <c r="H30" s="22"/>
      <c r="I30" s="10">
        <v>399268794.73172241</v>
      </c>
      <c r="J30" s="38" t="s">
        <v>42</v>
      </c>
      <c r="K30" s="38"/>
      <c r="L30" s="10"/>
      <c r="M30" s="10">
        <f>SUM(I30:L30)</f>
        <v>399268794.73172241</v>
      </c>
    </row>
    <row r="31" spans="1:13" x14ac:dyDescent="0.25">
      <c r="A31" s="5">
        <f>IF(ISBLANK(B31),"",MAX(A$6:A30)+1)</f>
        <v>22</v>
      </c>
      <c r="B31" s="34" t="s">
        <v>43</v>
      </c>
      <c r="C31" s="10">
        <v>75292958.060000002</v>
      </c>
      <c r="D31" s="10"/>
      <c r="E31" s="10"/>
      <c r="F31" s="10">
        <v>-6449028.8199709654</v>
      </c>
      <c r="G31" s="10">
        <f>SUM(C31:F31)</f>
        <v>68843929.240029037</v>
      </c>
      <c r="H31" s="22"/>
      <c r="I31" s="10">
        <v>92202250.778924987</v>
      </c>
      <c r="J31" s="38"/>
      <c r="K31" s="38" t="s">
        <v>42</v>
      </c>
      <c r="L31" s="10"/>
      <c r="M31" s="10">
        <f>SUM(I31:L31)</f>
        <v>92202250.778924987</v>
      </c>
    </row>
    <row r="32" spans="1:13" x14ac:dyDescent="0.25">
      <c r="A32" s="5">
        <f>IF(ISBLANK(B32),"",MAX(A$6:A31)+1)</f>
        <v>23</v>
      </c>
      <c r="B32" s="37" t="s">
        <v>41</v>
      </c>
      <c r="C32" s="10">
        <v>43150399.323406145</v>
      </c>
      <c r="D32" s="10"/>
      <c r="E32" s="10"/>
      <c r="F32" s="10"/>
      <c r="G32" s="10">
        <f>SUM(C32:F32)</f>
        <v>43150399.323406145</v>
      </c>
      <c r="H32" s="22"/>
      <c r="I32" s="10">
        <f>G32*(1+H32)^(28/12)</f>
        <v>43150399.323406145</v>
      </c>
      <c r="J32" s="10"/>
      <c r="K32" s="10"/>
      <c r="L32" s="10"/>
      <c r="M32" s="10">
        <f>SUM(I32:L32)</f>
        <v>43150399.323406145</v>
      </c>
    </row>
    <row r="33" spans="1:14" x14ac:dyDescent="0.25">
      <c r="A33" s="5">
        <f>IF(ISBLANK(B33),"",MAX(A$6:A32)+1)</f>
        <v>24</v>
      </c>
      <c r="B33" s="34" t="s">
        <v>40</v>
      </c>
      <c r="C33" s="10">
        <v>12818324.85102915</v>
      </c>
      <c r="D33" s="10"/>
      <c r="E33" s="10"/>
      <c r="F33" s="10"/>
      <c r="G33" s="10">
        <f>SUM(C33:F33)</f>
        <v>12818324.85102915</v>
      </c>
      <c r="H33" s="22">
        <v>0</v>
      </c>
      <c r="I33" s="10">
        <f>G33*(1+H33)^(28/12)</f>
        <v>12818324.85102915</v>
      </c>
      <c r="J33" s="10"/>
      <c r="K33" s="10"/>
      <c r="L33" s="10"/>
      <c r="M33" s="10">
        <f>SUM(I33:L33)</f>
        <v>12818324.85102915</v>
      </c>
    </row>
    <row r="34" spans="1:14" x14ac:dyDescent="0.25">
      <c r="A34" s="5">
        <f>IF(ISBLANK(B34),"",MAX(A$6:A33)+1)</f>
        <v>25</v>
      </c>
      <c r="B34" s="12" t="s">
        <v>39</v>
      </c>
      <c r="C34" s="10">
        <v>0</v>
      </c>
      <c r="D34" s="10"/>
      <c r="E34" s="10"/>
      <c r="F34" s="10"/>
      <c r="G34" s="10">
        <f>SUM(C34:F34)</f>
        <v>0</v>
      </c>
      <c r="H34" s="22"/>
      <c r="I34" s="10">
        <f>G34*(1+H34)^(28/12)</f>
        <v>0</v>
      </c>
      <c r="J34" s="10"/>
      <c r="K34" s="10"/>
      <c r="L34" s="10"/>
      <c r="M34" s="10">
        <f>SUM(I34:L34)</f>
        <v>0</v>
      </c>
    </row>
    <row r="35" spans="1:14" x14ac:dyDescent="0.25">
      <c r="A35" s="5">
        <f>IF(ISBLANK(B35),"",MAX(A$6:A34)+1)</f>
        <v>26</v>
      </c>
      <c r="B35" s="34" t="s">
        <v>38</v>
      </c>
      <c r="C35" s="10">
        <v>57992756.224727258</v>
      </c>
      <c r="D35" s="10"/>
      <c r="E35" s="10"/>
      <c r="F35" s="10"/>
      <c r="G35" s="10">
        <f>SUM(C35:F35)</f>
        <v>57992756.224727258</v>
      </c>
      <c r="H35" s="22">
        <v>8.69009851137581E-3</v>
      </c>
      <c r="I35" s="10">
        <f>G35*(1+H35)^(28/12)</f>
        <v>59175488.444326468</v>
      </c>
      <c r="J35" s="10"/>
      <c r="K35" s="10"/>
      <c r="L35" s="10"/>
      <c r="M35" s="10">
        <f>SUM(I35:L35)</f>
        <v>59175488.444326468</v>
      </c>
    </row>
    <row r="36" spans="1:14" x14ac:dyDescent="0.25">
      <c r="A36" s="5">
        <f>IF(ISBLANK(B36),"",MAX(A$6:A35)+1)</f>
        <v>27</v>
      </c>
      <c r="B36" s="34" t="s">
        <v>37</v>
      </c>
      <c r="C36" s="10">
        <v>84057444.08153142</v>
      </c>
      <c r="D36" s="10"/>
      <c r="E36" s="10"/>
      <c r="F36" s="10"/>
      <c r="G36" s="10">
        <f>SUM(C36:F36)</f>
        <v>84057444.08153142</v>
      </c>
      <c r="H36" s="22"/>
      <c r="I36" s="10">
        <v>74132421.345279619</v>
      </c>
      <c r="J36" s="10"/>
      <c r="K36" s="10"/>
      <c r="L36" s="10"/>
      <c r="M36" s="10">
        <f>I36</f>
        <v>74132421.345279619</v>
      </c>
    </row>
    <row r="37" spans="1:14" x14ac:dyDescent="0.25">
      <c r="A37" s="5">
        <f>IF(ISBLANK(B37),"",MAX(A$6:A36)+1)</f>
        <v>28</v>
      </c>
      <c r="B37" s="12" t="s">
        <v>36</v>
      </c>
      <c r="C37" s="10">
        <v>-51808800.905295342</v>
      </c>
      <c r="D37" s="10"/>
      <c r="E37" s="10"/>
      <c r="F37" s="10"/>
      <c r="G37" s="10">
        <f>SUM(C37:F37)</f>
        <v>-51808800.905295342</v>
      </c>
      <c r="H37" s="22"/>
      <c r="I37" s="10">
        <v>-58908382.197239473</v>
      </c>
      <c r="J37" s="10"/>
      <c r="K37" s="10"/>
      <c r="L37" s="10"/>
      <c r="M37" s="10">
        <f>I37</f>
        <v>-58908382.197239473</v>
      </c>
      <c r="N37" s="3"/>
    </row>
    <row r="38" spans="1:14" x14ac:dyDescent="0.25">
      <c r="A38" s="5">
        <f>IF(ISBLANK(B38),"",MAX(A$6:A37)+1)</f>
        <v>29</v>
      </c>
      <c r="B38" s="19" t="s">
        <v>35</v>
      </c>
      <c r="C38" s="36">
        <f>SUM(C21:C37)</f>
        <v>971904103.97622836</v>
      </c>
      <c r="D38" s="36">
        <f>SUM(D21:D37)</f>
        <v>-61153569.799999997</v>
      </c>
      <c r="E38" s="36">
        <f>SUM(E21:E37)</f>
        <v>-5438518.1342967749</v>
      </c>
      <c r="F38" s="36">
        <f>SUM(F21:F37)</f>
        <v>-6449028.8199709654</v>
      </c>
      <c r="G38" s="36">
        <f>SUM(G21:G37)</f>
        <v>898862987.22196066</v>
      </c>
      <c r="H38" s="18"/>
      <c r="I38" s="36">
        <f>SUM(I21:I37)</f>
        <v>1035438148.0050617</v>
      </c>
      <c r="J38" s="36">
        <f>SUM(J21:J37)</f>
        <v>0</v>
      </c>
      <c r="K38" s="36">
        <f>SUM(K21:K37)</f>
        <v>0</v>
      </c>
      <c r="L38" s="36">
        <f>SUM(L21:L37)</f>
        <v>0</v>
      </c>
      <c r="M38" s="36">
        <f>SUM(M21:M37)</f>
        <v>1035438148.0050617</v>
      </c>
    </row>
    <row r="39" spans="1:14" x14ac:dyDescent="0.25">
      <c r="A39" s="5" t="str">
        <f>IF(ISBLANK(B39),"",MAX(A$6:A38)+1)</f>
        <v/>
      </c>
      <c r="B39" s="12"/>
      <c r="C39" s="32"/>
      <c r="D39" s="32"/>
      <c r="E39" s="32"/>
      <c r="F39" s="32"/>
      <c r="G39" s="32"/>
      <c r="H39" s="18"/>
      <c r="I39" s="32"/>
      <c r="J39" s="32"/>
      <c r="K39" s="32"/>
      <c r="L39" s="32"/>
      <c r="M39" s="32"/>
    </row>
    <row r="40" spans="1:14" x14ac:dyDescent="0.25">
      <c r="A40" s="5">
        <f>IF(ISBLANK(B40),"",MAX(A$6:A39)+1)</f>
        <v>30</v>
      </c>
      <c r="B40" s="12" t="s">
        <v>34</v>
      </c>
      <c r="C40" s="35">
        <f>C12-C38</f>
        <v>366107475.09058082</v>
      </c>
      <c r="D40" s="35"/>
      <c r="E40" s="35"/>
      <c r="F40" s="35"/>
      <c r="G40" s="35">
        <f>G12-G38</f>
        <v>439148591.84484851</v>
      </c>
      <c r="H40" s="18"/>
      <c r="I40" s="35">
        <f>I12-I38</f>
        <v>348529605.35329139</v>
      </c>
      <c r="J40" s="35"/>
      <c r="K40" s="35"/>
      <c r="L40" s="35"/>
      <c r="M40" s="35">
        <f>M12-M38</f>
        <v>348529605.35329139</v>
      </c>
    </row>
    <row r="41" spans="1:14" x14ac:dyDescent="0.25">
      <c r="A41" s="5" t="str">
        <f>IF(ISBLANK(B41),"",MAX(A$6:A40)+1)</f>
        <v/>
      </c>
      <c r="B41" s="34"/>
      <c r="C41" s="33"/>
      <c r="D41" s="33"/>
      <c r="E41" s="33"/>
      <c r="F41" s="33"/>
      <c r="G41" s="33"/>
      <c r="H41" s="18"/>
      <c r="I41" s="33"/>
      <c r="J41" s="33"/>
      <c r="K41" s="33"/>
      <c r="L41" s="33"/>
      <c r="M41" s="33"/>
    </row>
    <row r="42" spans="1:14" x14ac:dyDescent="0.25">
      <c r="A42" s="5">
        <f>IF(ISBLANK(B42),"",MAX(A$6:A41)+1)</f>
        <v>31</v>
      </c>
      <c r="B42" s="12" t="s">
        <v>33</v>
      </c>
      <c r="C42" s="32">
        <f>C54</f>
        <v>5203693617.2019539</v>
      </c>
      <c r="D42" s="32"/>
      <c r="E42" s="32"/>
      <c r="F42" s="32"/>
      <c r="G42" s="32">
        <f>G54</f>
        <v>5138329714.250844</v>
      </c>
      <c r="H42" s="18"/>
      <c r="I42" s="32">
        <f>I54</f>
        <v>5270759871.915473</v>
      </c>
      <c r="J42" s="32"/>
      <c r="K42" s="32"/>
      <c r="L42" s="32"/>
      <c r="M42" s="32">
        <f>M54</f>
        <v>5517393205.705946</v>
      </c>
    </row>
    <row r="43" spans="1:14" x14ac:dyDescent="0.25">
      <c r="A43" s="5" t="str">
        <f>IF(ISBLANK(B43),"",MAX(A$6:A42)+1)</f>
        <v/>
      </c>
      <c r="B43" s="12"/>
      <c r="C43" s="12"/>
      <c r="D43" s="12"/>
      <c r="E43" s="12"/>
      <c r="F43" s="12"/>
      <c r="G43" s="12"/>
      <c r="H43" s="18"/>
      <c r="I43" s="12"/>
      <c r="J43" s="12"/>
      <c r="K43" s="12"/>
      <c r="L43" s="12"/>
      <c r="M43" s="12"/>
    </row>
    <row r="44" spans="1:14" x14ac:dyDescent="0.25">
      <c r="A44" s="5">
        <f>IF(ISBLANK(B44),"",MAX(A$6:A43)+1)</f>
        <v>32</v>
      </c>
      <c r="B44" s="12" t="s">
        <v>32</v>
      </c>
      <c r="C44" s="31">
        <f>C40/C42</f>
        <v>7.0355309520977946E-2</v>
      </c>
      <c r="D44" s="31"/>
      <c r="E44" s="31"/>
      <c r="F44" s="31"/>
      <c r="G44" s="31">
        <f>G40/G42</f>
        <v>8.5465241871672162E-2</v>
      </c>
      <c r="H44" s="18"/>
      <c r="I44" s="31">
        <f>I40/I42</f>
        <v>6.6125115509508212E-2</v>
      </c>
      <c r="J44" s="31"/>
      <c r="K44" s="31"/>
      <c r="L44" s="31"/>
      <c r="M44" s="31">
        <f>M40/M42</f>
        <v>6.3169252645044596E-2</v>
      </c>
    </row>
    <row r="45" spans="1:14" x14ac:dyDescent="0.25">
      <c r="A45" s="5" t="str">
        <f>IF(ISBLANK(B45),"",MAX(A$6:A44)+1)</f>
        <v/>
      </c>
      <c r="B45" s="12"/>
      <c r="C45" s="12"/>
      <c r="D45" s="12"/>
      <c r="E45" s="12"/>
      <c r="F45" s="12"/>
      <c r="G45" s="12"/>
      <c r="H45" s="18"/>
      <c r="I45" s="12"/>
      <c r="J45" s="12"/>
      <c r="K45" s="12"/>
      <c r="L45" s="12"/>
      <c r="M45" s="12"/>
    </row>
    <row r="46" spans="1:14" x14ac:dyDescent="0.25">
      <c r="A46" s="5">
        <f>IF(ISBLANK(B46),"",MAX(A$6:A45)+1)</f>
        <v>33</v>
      </c>
      <c r="B46" s="12" t="s">
        <v>31</v>
      </c>
      <c r="C46" s="12"/>
      <c r="D46" s="12"/>
      <c r="E46" s="12"/>
      <c r="F46" s="12"/>
      <c r="G46" s="12"/>
      <c r="H46" s="18"/>
      <c r="I46" s="12"/>
      <c r="J46" s="12"/>
      <c r="K46" s="12"/>
      <c r="L46" s="12"/>
      <c r="M46" s="12"/>
    </row>
    <row r="47" spans="1:14" x14ac:dyDescent="0.25">
      <c r="A47" s="5">
        <f>IF(ISBLANK(B47),"",MAX(A$6:A46)+1)</f>
        <v>34</v>
      </c>
      <c r="B47" s="30" t="s">
        <v>30</v>
      </c>
      <c r="C47" s="13">
        <f>C62</f>
        <v>10567150332.031586</v>
      </c>
      <c r="D47" s="13">
        <f>D62</f>
        <v>0</v>
      </c>
      <c r="E47" s="13">
        <f>E62</f>
        <v>-43086547.452637523</v>
      </c>
      <c r="F47" s="13">
        <f>F62</f>
        <v>-32493590.70949842</v>
      </c>
      <c r="G47" s="13">
        <f>G62</f>
        <v>10491570193.86945</v>
      </c>
      <c r="H47" s="18"/>
      <c r="I47" s="13">
        <f>I62</f>
        <v>11427754208.041882</v>
      </c>
      <c r="J47" s="13">
        <f>J62</f>
        <v>170075026.29643583</v>
      </c>
      <c r="K47" s="13">
        <f>K62</f>
        <v>162226501.42875069</v>
      </c>
      <c r="L47" s="13">
        <f>L62</f>
        <v>0</v>
      </c>
      <c r="M47" s="13">
        <f>M62</f>
        <v>11760055735.767067</v>
      </c>
    </row>
    <row r="48" spans="1:14" x14ac:dyDescent="0.25">
      <c r="A48" s="5">
        <f>IF(ISBLANK(B48),"",MAX(A$6:A47)+1)</f>
        <v>35</v>
      </c>
      <c r="B48" s="30" t="s">
        <v>29</v>
      </c>
      <c r="C48" s="10">
        <f>C70</f>
        <v>-4242911054.3971</v>
      </c>
      <c r="D48" s="10">
        <f>D70</f>
        <v>0</v>
      </c>
      <c r="E48" s="10">
        <f>E70</f>
        <v>2800433.4436958949</v>
      </c>
      <c r="F48" s="10">
        <f>F70</f>
        <v>2801052.512056177</v>
      </c>
      <c r="G48" s="10">
        <f>G70</f>
        <v>-4237309568.4413481</v>
      </c>
      <c r="H48" s="18"/>
      <c r="I48" s="10">
        <f>I70</f>
        <v>-5173194217.8279486</v>
      </c>
      <c r="J48" s="10">
        <f>J70</f>
        <v>-26949739.940672945</v>
      </c>
      <c r="K48" s="10">
        <f>K70</f>
        <v>-36667721.805506274</v>
      </c>
      <c r="L48" s="10">
        <f>L70</f>
        <v>0</v>
      </c>
      <c r="M48" s="10">
        <f>M70</f>
        <v>-5236811679.5741282</v>
      </c>
    </row>
    <row r="49" spans="1:13" x14ac:dyDescent="0.25">
      <c r="A49" s="5">
        <f>IF(ISBLANK(B49),"",MAX(A$6:A47)+1)</f>
        <v>35</v>
      </c>
      <c r="B49" s="15" t="s">
        <v>28</v>
      </c>
      <c r="C49" s="10">
        <f>C104</f>
        <v>-23695575.657928072</v>
      </c>
      <c r="D49" s="10">
        <f>D104</f>
        <v>0</v>
      </c>
      <c r="E49" s="10">
        <f>E104</f>
        <v>0</v>
      </c>
      <c r="F49" s="10">
        <f>F104</f>
        <v>0</v>
      </c>
      <c r="G49" s="10">
        <f>G104</f>
        <v>-23695575.657928072</v>
      </c>
      <c r="H49" s="18"/>
      <c r="I49" s="10">
        <f>I104</f>
        <v>-23695575.657928072</v>
      </c>
      <c r="J49" s="10">
        <f>J104</f>
        <v>0</v>
      </c>
      <c r="K49" s="10">
        <f>K104</f>
        <v>0</v>
      </c>
      <c r="L49" s="10">
        <f>L104</f>
        <v>0</v>
      </c>
      <c r="M49" s="10">
        <f>M104</f>
        <v>-23695575.657928072</v>
      </c>
    </row>
    <row r="50" spans="1:13" x14ac:dyDescent="0.25">
      <c r="A50" s="5">
        <f>IF(ISBLANK(B50),"",MAX(A$6:A48)+1)</f>
        <v>36</v>
      </c>
      <c r="B50" s="12" t="s">
        <v>27</v>
      </c>
      <c r="C50" s="10">
        <f>C105</f>
        <v>281073578.47439861</v>
      </c>
      <c r="D50" s="10">
        <f>D105</f>
        <v>0</v>
      </c>
      <c r="E50" s="10">
        <f>E105</f>
        <v>0</v>
      </c>
      <c r="F50" s="10">
        <f>F105</f>
        <v>0</v>
      </c>
      <c r="G50" s="10">
        <f>G105</f>
        <v>281073578.47439861</v>
      </c>
      <c r="H50" s="18"/>
      <c r="I50" s="10">
        <f>I105</f>
        <v>281073578.47439861</v>
      </c>
      <c r="J50" s="10">
        <f>J105</f>
        <v>0</v>
      </c>
      <c r="K50" s="10">
        <f>K105</f>
        <v>0</v>
      </c>
      <c r="L50" s="10">
        <f>L105</f>
        <v>0</v>
      </c>
      <c r="M50" s="10">
        <f>M105</f>
        <v>281073578.47439861</v>
      </c>
    </row>
    <row r="51" spans="1:13" x14ac:dyDescent="0.25">
      <c r="A51" s="5">
        <f>IF(ISBLANK(B51),"",MAX(A$6:A50)+1)</f>
        <v>37</v>
      </c>
      <c r="B51" s="12" t="s">
        <v>26</v>
      </c>
      <c r="C51" s="10">
        <f>C94</f>
        <v>-1417003604.7176015</v>
      </c>
      <c r="D51" s="10">
        <f>D94</f>
        <v>0</v>
      </c>
      <c r="E51" s="10">
        <f>E94</f>
        <v>2798356.0552379121</v>
      </c>
      <c r="F51" s="10">
        <f>F94</f>
        <v>1816393.2000356747</v>
      </c>
      <c r="G51" s="10">
        <f>G94</f>
        <v>-1412388855.4623277</v>
      </c>
      <c r="H51" s="18"/>
      <c r="I51" s="10">
        <f>I94</f>
        <v>-1280258062.5835309</v>
      </c>
      <c r="J51" s="10">
        <f>J94</f>
        <v>-8820726.9787761793</v>
      </c>
      <c r="K51" s="10">
        <f>K94</f>
        <v>-13230005.209756112</v>
      </c>
      <c r="L51" s="10">
        <f>L94</f>
        <v>0</v>
      </c>
      <c r="M51" s="10">
        <f>M94</f>
        <v>-1302308794.7720635</v>
      </c>
    </row>
    <row r="52" spans="1:13" x14ac:dyDescent="0.25">
      <c r="A52" s="5">
        <f>IF(ISBLANK(B52),"",MAX(A$6:A51)+1)</f>
        <v>38</v>
      </c>
      <c r="B52" s="12" t="s">
        <v>25</v>
      </c>
      <c r="C52" s="10">
        <f>C106</f>
        <v>145303204.9988502</v>
      </c>
      <c r="D52" s="10">
        <f>D106</f>
        <v>0</v>
      </c>
      <c r="E52" s="10">
        <f>E106</f>
        <v>0</v>
      </c>
      <c r="F52" s="10">
        <f>F106</f>
        <v>0</v>
      </c>
      <c r="G52" s="10">
        <f>G106</f>
        <v>145303204.9988502</v>
      </c>
      <c r="H52" s="18"/>
      <c r="I52" s="10">
        <f>I106</f>
        <v>145303204.9988502</v>
      </c>
      <c r="J52" s="10">
        <f>J106</f>
        <v>0</v>
      </c>
      <c r="K52" s="10">
        <f>K106</f>
        <v>0</v>
      </c>
      <c r="L52" s="10">
        <f>L106</f>
        <v>0</v>
      </c>
      <c r="M52" s="10">
        <f>M106</f>
        <v>145303204.9988502</v>
      </c>
    </row>
    <row r="53" spans="1:13" x14ac:dyDescent="0.25">
      <c r="A53" s="5">
        <f>IF(ISBLANK(B53),"",MAX(A$6:A52)+1)</f>
        <v>39</v>
      </c>
      <c r="B53" s="12" t="s">
        <v>24</v>
      </c>
      <c r="C53" s="10">
        <f>C107</f>
        <v>-106223263.53024991</v>
      </c>
      <c r="D53" s="10">
        <f>D107</f>
        <v>0</v>
      </c>
      <c r="E53" s="10">
        <f>E107</f>
        <v>0</v>
      </c>
      <c r="F53" s="10">
        <f>F107</f>
        <v>0</v>
      </c>
      <c r="G53" s="10">
        <f>G107</f>
        <v>-106223263.53024991</v>
      </c>
      <c r="H53" s="18"/>
      <c r="I53" s="10">
        <f>I107</f>
        <v>-106223263.53024991</v>
      </c>
      <c r="J53" s="10">
        <f>J107</f>
        <v>0</v>
      </c>
      <c r="K53" s="10">
        <f>K107</f>
        <v>0</v>
      </c>
      <c r="L53" s="10">
        <f>L107</f>
        <v>0</v>
      </c>
      <c r="M53" s="10">
        <f>M107</f>
        <v>-106223263.53024991</v>
      </c>
    </row>
    <row r="54" spans="1:13" ht="15.75" thickBot="1" x14ac:dyDescent="0.3">
      <c r="A54" s="5">
        <f>IF(ISBLANK(B54),"",MAX(A$6:A53)+1)</f>
        <v>40</v>
      </c>
      <c r="B54" s="29" t="s">
        <v>7</v>
      </c>
      <c r="C54" s="28">
        <f>SUM(C47:C53)</f>
        <v>5203693617.2019539</v>
      </c>
      <c r="D54" s="28">
        <f>SUM(D47:D53)</f>
        <v>0</v>
      </c>
      <c r="E54" s="28">
        <f>SUM(E47:E53)</f>
        <v>-37487757.953703716</v>
      </c>
      <c r="F54" s="28">
        <f>SUM(F47:F53)</f>
        <v>-27876144.997406568</v>
      </c>
      <c r="G54" s="28">
        <f>SUM(G47:G53)</f>
        <v>5138329714.250844</v>
      </c>
      <c r="H54" s="18"/>
      <c r="I54" s="28">
        <f>SUM(I47:I53)</f>
        <v>5270759871.915473</v>
      </c>
      <c r="J54" s="28">
        <f>SUM(J47:J53)</f>
        <v>134304559.37698671</v>
      </c>
      <c r="K54" s="28">
        <f>SUM(K47:K53)</f>
        <v>112328774.41348831</v>
      </c>
      <c r="L54" s="28">
        <f>SUM(L47:L53)</f>
        <v>0</v>
      </c>
      <c r="M54" s="28">
        <f>SUM(M47:M53)</f>
        <v>5517393205.705946</v>
      </c>
    </row>
    <row r="55" spans="1:13" ht="15.75" thickTop="1" x14ac:dyDescent="0.25">
      <c r="A55" s="5" t="str">
        <f>IF(ISBLANK(B55),"",MAX(A$6:A54)+1)</f>
        <v/>
      </c>
      <c r="B55" s="24"/>
      <c r="C55" s="24"/>
      <c r="D55" s="24"/>
      <c r="E55" s="24"/>
      <c r="F55" s="24"/>
      <c r="G55" s="24"/>
      <c r="H55" s="27"/>
      <c r="I55" s="24"/>
      <c r="J55" s="24"/>
      <c r="K55" s="24"/>
      <c r="L55" s="24"/>
      <c r="M55" s="24"/>
    </row>
    <row r="56" spans="1:13" x14ac:dyDescent="0.25">
      <c r="A56" s="5">
        <f>IF(ISBLANK(B56),"",MAX(A$6:A55)+1)</f>
        <v>41</v>
      </c>
      <c r="B56" s="23" t="s">
        <v>23</v>
      </c>
      <c r="C56" s="24"/>
      <c r="D56" s="24"/>
      <c r="E56" s="24"/>
      <c r="F56" s="24"/>
      <c r="G56" s="24"/>
      <c r="H56" s="27"/>
      <c r="I56" s="24"/>
      <c r="J56" s="24"/>
      <c r="K56" s="24"/>
      <c r="L56" s="24"/>
      <c r="M56" s="24"/>
    </row>
    <row r="57" spans="1:13" x14ac:dyDescent="0.25">
      <c r="A57" s="5">
        <f>IF(ISBLANK(B57),"",MAX(A$6:A56)+1)</f>
        <v>42</v>
      </c>
      <c r="B57" s="21" t="s">
        <v>17</v>
      </c>
      <c r="C57" s="13">
        <v>4226607969.3040905</v>
      </c>
      <c r="D57" s="13"/>
      <c r="E57" s="13"/>
      <c r="F57" s="13"/>
      <c r="G57" s="13">
        <f>SUM(C57:F57)</f>
        <v>4226607969.3040905</v>
      </c>
      <c r="H57" s="26">
        <v>1.5006211864456276E-2</v>
      </c>
      <c r="I57" s="13">
        <v>4373337306.4057026</v>
      </c>
      <c r="J57" s="13"/>
      <c r="K57" s="13"/>
      <c r="L57" s="13"/>
      <c r="M57" s="13">
        <f>SUM(I57:L57)</f>
        <v>4373337306.4057026</v>
      </c>
    </row>
    <row r="58" spans="1:13" x14ac:dyDescent="0.25">
      <c r="A58" s="5">
        <f>IF(ISBLANK(B58),"",MAX(A$6:A57)+1)</f>
        <v>43</v>
      </c>
      <c r="B58" s="21" t="s">
        <v>16</v>
      </c>
      <c r="C58" s="10">
        <v>1537389479.4362583</v>
      </c>
      <c r="D58" s="10"/>
      <c r="E58" s="10"/>
      <c r="F58" s="10"/>
      <c r="G58" s="10">
        <f>SUM(C58:F58)</f>
        <v>1537389479.4362583</v>
      </c>
      <c r="H58" s="26">
        <v>5.7703848240210798E-2</v>
      </c>
      <c r="I58" s="10">
        <v>1735183365.7944</v>
      </c>
      <c r="J58" s="10"/>
      <c r="K58" s="10"/>
      <c r="L58" s="10"/>
      <c r="M58" s="10">
        <f>SUM(I58:L58)</f>
        <v>1735183365.7944</v>
      </c>
    </row>
    <row r="59" spans="1:13" x14ac:dyDescent="0.25">
      <c r="A59" s="5">
        <f>IF(ISBLANK(B59),"",MAX(A$6:A58)+1)</f>
        <v>44</v>
      </c>
      <c r="B59" s="21" t="s">
        <v>15</v>
      </c>
      <c r="C59" s="20">
        <v>3905799563.9733167</v>
      </c>
      <c r="D59" s="20"/>
      <c r="E59" s="20">
        <v>-43086547.452637523</v>
      </c>
      <c r="F59" s="20"/>
      <c r="G59" s="20">
        <f>SUM(C59:F59)</f>
        <v>3862713016.520679</v>
      </c>
      <c r="H59" s="26">
        <v>3.0927206976522292E-2</v>
      </c>
      <c r="I59" s="10">
        <v>4213913822.4465628</v>
      </c>
      <c r="J59" s="20">
        <v>170075026.29643583</v>
      </c>
      <c r="K59" s="20"/>
      <c r="L59" s="20"/>
      <c r="M59" s="20">
        <f>SUM(I59:L59)</f>
        <v>4383988848.7429981</v>
      </c>
    </row>
    <row r="60" spans="1:13" x14ac:dyDescent="0.25">
      <c r="A60" s="5">
        <f>IF(ISBLANK(B60),"",MAX(A$6:A59)+1)</f>
        <v>45</v>
      </c>
      <c r="B60" s="21" t="s">
        <v>14</v>
      </c>
      <c r="C60" s="20">
        <v>381682360.51568586</v>
      </c>
      <c r="D60" s="20"/>
      <c r="E60" s="20"/>
      <c r="F60" s="20">
        <v>-32493590.70949842</v>
      </c>
      <c r="G60" s="20">
        <f>SUM(C60:F60)</f>
        <v>349188769.80618745</v>
      </c>
      <c r="H60" s="26">
        <v>0.16157434378051261</v>
      </c>
      <c r="I60" s="10">
        <v>446682537.10684574</v>
      </c>
      <c r="J60" s="20"/>
      <c r="K60" s="20">
        <v>162226501.42875069</v>
      </c>
      <c r="L60" s="20"/>
      <c r="M60" s="20">
        <f>SUM(I60:L60)</f>
        <v>608909038.53559637</v>
      </c>
    </row>
    <row r="61" spans="1:13" x14ac:dyDescent="0.25">
      <c r="A61" s="5">
        <f>IF(ISBLANK(B61),"",MAX(A$6:A60)+1)</f>
        <v>46</v>
      </c>
      <c r="B61" s="21" t="s">
        <v>13</v>
      </c>
      <c r="C61" s="20">
        <v>515670958.80223441</v>
      </c>
      <c r="D61" s="20"/>
      <c r="E61" s="20"/>
      <c r="F61" s="20"/>
      <c r="G61" s="20">
        <f>SUM(C61:F61)</f>
        <v>515670958.80223441</v>
      </c>
      <c r="H61" s="26">
        <v>6.0398964202900807E-2</v>
      </c>
      <c r="I61" s="10">
        <v>658637176.28836942</v>
      </c>
      <c r="J61" s="20"/>
      <c r="K61" s="20"/>
      <c r="L61" s="20"/>
      <c r="M61" s="20">
        <f>SUM(I61:L61)</f>
        <v>658637176.28836942</v>
      </c>
    </row>
    <row r="62" spans="1:13" x14ac:dyDescent="0.25">
      <c r="A62" s="5">
        <f>IF(ISBLANK(B62),"",MAX(A$6:A61)+1)</f>
        <v>47</v>
      </c>
      <c r="B62" s="19" t="s">
        <v>12</v>
      </c>
      <c r="C62" s="17">
        <f>SUM(C57:C61)</f>
        <v>10567150332.031586</v>
      </c>
      <c r="D62" s="17">
        <f>SUM(D57:D61)</f>
        <v>0</v>
      </c>
      <c r="E62" s="17">
        <f>SUM(E57:E61)</f>
        <v>-43086547.452637523</v>
      </c>
      <c r="F62" s="17">
        <f>SUM(F57:F61)</f>
        <v>-32493590.70949842</v>
      </c>
      <c r="G62" s="17">
        <f>SUM(G57:G61)</f>
        <v>10491570193.86945</v>
      </c>
      <c r="H62" s="18"/>
      <c r="I62" s="17">
        <f>SUM(I57:I61)</f>
        <v>11427754208.041882</v>
      </c>
      <c r="J62" s="17">
        <f>SUM(J57:J61)</f>
        <v>170075026.29643583</v>
      </c>
      <c r="K62" s="17">
        <f>SUM(K57:K61)</f>
        <v>162226501.42875069</v>
      </c>
      <c r="L62" s="17">
        <f>SUM(L57:L61)</f>
        <v>0</v>
      </c>
      <c r="M62" s="17">
        <f>SUM(M57:M61)</f>
        <v>11760055735.767067</v>
      </c>
    </row>
    <row r="63" spans="1:13" x14ac:dyDescent="0.25">
      <c r="A63" s="5" t="str">
        <f>IF(ISBLANK(B63),"",MAX(A$6:A62)+1)</f>
        <v/>
      </c>
      <c r="B63" s="24"/>
      <c r="C63" s="25"/>
      <c r="D63" s="25"/>
      <c r="E63" s="25"/>
      <c r="F63" s="25"/>
      <c r="G63" s="25"/>
      <c r="H63" s="18"/>
      <c r="I63" s="25"/>
      <c r="J63" s="25"/>
      <c r="K63" s="25"/>
      <c r="L63" s="25"/>
      <c r="M63" s="25"/>
    </row>
    <row r="64" spans="1:13" x14ac:dyDescent="0.25">
      <c r="A64" s="5">
        <f>IF(ISBLANK(B64),"",MAX(A$6:A63)+1)</f>
        <v>48</v>
      </c>
      <c r="B64" s="23" t="s">
        <v>22</v>
      </c>
      <c r="C64" s="24"/>
      <c r="D64" s="24"/>
      <c r="E64" s="24"/>
      <c r="F64" s="24"/>
      <c r="G64" s="24"/>
      <c r="H64" s="18"/>
      <c r="I64" s="24"/>
      <c r="J64" s="24"/>
      <c r="K64" s="24"/>
      <c r="L64" s="24"/>
      <c r="M64" s="24"/>
    </row>
    <row r="65" spans="1:13" x14ac:dyDescent="0.25">
      <c r="A65" s="5">
        <f>IF(ISBLANK(B65),"",MAX(A$6:A64)+1)</f>
        <v>49</v>
      </c>
      <c r="B65" s="21" t="s">
        <v>17</v>
      </c>
      <c r="C65" s="13">
        <v>-1967130595.695049</v>
      </c>
      <c r="D65" s="13"/>
      <c r="E65" s="13"/>
      <c r="F65" s="13"/>
      <c r="G65" s="13">
        <f>SUM(C65:F65)</f>
        <v>-1967130595.695049</v>
      </c>
      <c r="H65" s="22"/>
      <c r="I65" s="13">
        <v>-2304556918.466495</v>
      </c>
      <c r="J65" s="13"/>
      <c r="K65" s="13"/>
      <c r="L65" s="13"/>
      <c r="M65" s="13">
        <f>SUM(I65:L65)</f>
        <v>-2304556918.466495</v>
      </c>
    </row>
    <row r="66" spans="1:13" x14ac:dyDescent="0.25">
      <c r="A66" s="5">
        <f>IF(ISBLANK(B66),"",MAX(A$6:A65)+1)</f>
        <v>50</v>
      </c>
      <c r="B66" s="21" t="s">
        <v>16</v>
      </c>
      <c r="C66" s="10">
        <v>-503717591.12299544</v>
      </c>
      <c r="D66" s="10"/>
      <c r="E66" s="10"/>
      <c r="F66" s="10"/>
      <c r="G66" s="10">
        <f>SUM(C66:F66)</f>
        <v>-503717591.12299544</v>
      </c>
      <c r="H66" s="11"/>
      <c r="I66" s="10">
        <v>-586638640.69211459</v>
      </c>
      <c r="J66" s="10"/>
      <c r="K66" s="10"/>
      <c r="L66" s="10"/>
      <c r="M66" s="10">
        <f>SUM(I66:L66)</f>
        <v>-586638640.69211459</v>
      </c>
    </row>
    <row r="67" spans="1:13" x14ac:dyDescent="0.25">
      <c r="A67" s="5">
        <f>IF(ISBLANK(B67),"",MAX(A$6:A66)+1)</f>
        <v>51</v>
      </c>
      <c r="B67" s="21" t="s">
        <v>15</v>
      </c>
      <c r="C67" s="20">
        <v>-1461014489.0522759</v>
      </c>
      <c r="D67" s="20"/>
      <c r="E67" s="20">
        <v>2800433.4436958949</v>
      </c>
      <c r="F67" s="20"/>
      <c r="G67" s="20">
        <f>SUM(C67:F67)</f>
        <v>-1458214055.6085801</v>
      </c>
      <c r="H67" s="11"/>
      <c r="I67" s="10">
        <v>-1765810076.1162992</v>
      </c>
      <c r="J67" s="20">
        <v>-26949739.940672945</v>
      </c>
      <c r="K67" s="20"/>
      <c r="L67" s="20"/>
      <c r="M67" s="20">
        <f>SUM(I67:L67)</f>
        <v>-1792759816.056972</v>
      </c>
    </row>
    <row r="68" spans="1:13" x14ac:dyDescent="0.25">
      <c r="A68" s="5">
        <f>IF(ISBLANK(B68),"",MAX(A$6:A67)+1)</f>
        <v>52</v>
      </c>
      <c r="B68" s="21" t="s">
        <v>14</v>
      </c>
      <c r="C68" s="20">
        <v>-128663487.36185595</v>
      </c>
      <c r="D68" s="20"/>
      <c r="E68" s="20"/>
      <c r="F68" s="20">
        <v>2801052.512056177</v>
      </c>
      <c r="G68" s="20">
        <f>SUM(C68:F68)</f>
        <v>-125862434.84979978</v>
      </c>
      <c r="H68" s="11"/>
      <c r="I68" s="10">
        <v>-258015692.95561469</v>
      </c>
      <c r="J68" s="20"/>
      <c r="K68" s="20">
        <v>-36667721.805506274</v>
      </c>
      <c r="L68" s="20"/>
      <c r="M68" s="20">
        <f>SUM(I68:L68)</f>
        <v>-294683414.76112098</v>
      </c>
    </row>
    <row r="69" spans="1:13" x14ac:dyDescent="0.25">
      <c r="A69" s="5">
        <f>IF(ISBLANK(B69),"",MAX(A$6:A68)+1)</f>
        <v>53</v>
      </c>
      <c r="B69" s="21" t="s">
        <v>13</v>
      </c>
      <c r="C69" s="20">
        <v>-182384891.16492367</v>
      </c>
      <c r="D69" s="20"/>
      <c r="E69" s="20"/>
      <c r="F69" s="20"/>
      <c r="G69" s="20">
        <f>SUM(C69:F69)</f>
        <v>-182384891.16492367</v>
      </c>
      <c r="H69" s="11"/>
      <c r="I69" s="10">
        <v>-258172889.5974254</v>
      </c>
      <c r="J69" s="20"/>
      <c r="K69" s="20"/>
      <c r="L69" s="20"/>
      <c r="M69" s="20">
        <f>SUM(I69:L69)</f>
        <v>-258172889.5974254</v>
      </c>
    </row>
    <row r="70" spans="1:13" x14ac:dyDescent="0.25">
      <c r="A70" s="5">
        <f>IF(ISBLANK(B70),"",MAX(A$6:A69)+1)</f>
        <v>54</v>
      </c>
      <c r="B70" s="19" t="s">
        <v>12</v>
      </c>
      <c r="C70" s="17">
        <f>SUM(C65:C69)</f>
        <v>-4242911054.3971</v>
      </c>
      <c r="D70" s="17">
        <f>SUM(D65:D69)</f>
        <v>0</v>
      </c>
      <c r="E70" s="17">
        <f>SUM(E65:E69)</f>
        <v>2800433.4436958949</v>
      </c>
      <c r="F70" s="17">
        <f>SUM(F65:F69)</f>
        <v>2801052.512056177</v>
      </c>
      <c r="G70" s="17">
        <f>SUM(G65:G69)</f>
        <v>-4237309568.4413481</v>
      </c>
      <c r="H70" s="18"/>
      <c r="I70" s="17">
        <f>SUM(I65:I69)</f>
        <v>-5173194217.8279486</v>
      </c>
      <c r="J70" s="17">
        <f>SUM(J65:J69)</f>
        <v>-26949739.940672945</v>
      </c>
      <c r="K70" s="17">
        <f>SUM(K65:K69)</f>
        <v>-36667721.805506274</v>
      </c>
      <c r="L70" s="17">
        <f>SUM(L65:L69)</f>
        <v>0</v>
      </c>
      <c r="M70" s="17">
        <f>SUM(M65:M69)</f>
        <v>-5236811679.5741282</v>
      </c>
    </row>
    <row r="71" spans="1:13" x14ac:dyDescent="0.25">
      <c r="A71" s="5" t="str">
        <f>IF(ISBLANK(B71),"",MAX(A$6:A70)+1)</f>
        <v/>
      </c>
      <c r="B71" s="24"/>
      <c r="C71" s="20"/>
      <c r="D71" s="20"/>
      <c r="E71" s="20"/>
      <c r="F71" s="20"/>
      <c r="G71" s="20"/>
      <c r="H71" s="18"/>
      <c r="I71" s="20"/>
      <c r="J71" s="20"/>
      <c r="K71" s="20"/>
      <c r="L71" s="20"/>
      <c r="M71" s="20"/>
    </row>
    <row r="72" spans="1:13" x14ac:dyDescent="0.25">
      <c r="A72" s="5">
        <f>IF(ISBLANK(B72),"",MAX(A$6:A71)+1)</f>
        <v>55</v>
      </c>
      <c r="B72" s="23" t="s">
        <v>21</v>
      </c>
      <c r="C72" s="24"/>
      <c r="D72" s="24"/>
      <c r="E72" s="24"/>
      <c r="F72" s="24"/>
      <c r="G72" s="24"/>
      <c r="H72" s="18"/>
      <c r="I72" s="24"/>
      <c r="J72" s="24"/>
      <c r="K72" s="24"/>
      <c r="L72" s="24"/>
      <c r="M72" s="24"/>
    </row>
    <row r="73" spans="1:13" x14ac:dyDescent="0.25">
      <c r="A73" s="5">
        <f>IF(ISBLANK(B73),"",MAX(A$6:A72)+1)</f>
        <v>56</v>
      </c>
      <c r="B73" s="21" t="s">
        <v>17</v>
      </c>
      <c r="C73" s="13">
        <v>-270203768.24207133</v>
      </c>
      <c r="D73" s="13"/>
      <c r="E73" s="13"/>
      <c r="F73" s="13"/>
      <c r="G73" s="13">
        <f>SUM(C73:F73)</f>
        <v>-270203768.24207133</v>
      </c>
      <c r="H73" s="22"/>
      <c r="I73" s="13"/>
      <c r="J73" s="13"/>
      <c r="K73" s="13"/>
      <c r="L73" s="13"/>
      <c r="M73" s="13">
        <f>SUM(I73:L73)</f>
        <v>0</v>
      </c>
    </row>
    <row r="74" spans="1:13" x14ac:dyDescent="0.25">
      <c r="A74" s="5">
        <f>IF(ISBLANK(B74),"",MAX(A$6:A73)+1)</f>
        <v>57</v>
      </c>
      <c r="B74" s="21" t="s">
        <v>16</v>
      </c>
      <c r="C74" s="10">
        <v>-77896904.817563176</v>
      </c>
      <c r="D74" s="10"/>
      <c r="E74" s="10"/>
      <c r="F74" s="10"/>
      <c r="G74" s="10">
        <f>SUM(C74:F74)</f>
        <v>-77896904.817563176</v>
      </c>
      <c r="H74" s="11"/>
      <c r="I74" s="10"/>
      <c r="J74" s="10"/>
      <c r="K74" s="10"/>
      <c r="L74" s="10"/>
      <c r="M74" s="10">
        <f>SUM(I74:L74)</f>
        <v>0</v>
      </c>
    </row>
    <row r="75" spans="1:13" x14ac:dyDescent="0.25">
      <c r="A75" s="5">
        <f>IF(ISBLANK(B75),"",MAX(A$6:A74)+1)</f>
        <v>58</v>
      </c>
      <c r="B75" s="21" t="s">
        <v>15</v>
      </c>
      <c r="C75" s="20">
        <v>-361910119.91365826</v>
      </c>
      <c r="D75" s="20"/>
      <c r="E75" s="20">
        <v>2798356.0552379121</v>
      </c>
      <c r="F75" s="20"/>
      <c r="G75" s="20">
        <f>SUM(C75:F75)</f>
        <v>-359111763.85842037</v>
      </c>
      <c r="H75" s="11"/>
      <c r="I75" s="20"/>
      <c r="J75" s="20"/>
      <c r="K75" s="20"/>
      <c r="L75" s="20"/>
      <c r="M75" s="20">
        <f>SUM(I75:L75)</f>
        <v>0</v>
      </c>
    </row>
    <row r="76" spans="1:13" x14ac:dyDescent="0.25">
      <c r="A76" s="5">
        <f>IF(ISBLANK(B76),"",MAX(A$6:A75)+1)</f>
        <v>59</v>
      </c>
      <c r="B76" s="21" t="s">
        <v>14</v>
      </c>
      <c r="C76" s="20">
        <v>-3945447.1849596915</v>
      </c>
      <c r="D76" s="20"/>
      <c r="E76" s="20"/>
      <c r="F76" s="20">
        <v>1816393.2000356747</v>
      </c>
      <c r="G76" s="20">
        <f>SUM(C76:F76)</f>
        <v>-2129053.9849240165</v>
      </c>
      <c r="H76" s="11"/>
      <c r="I76" s="20"/>
      <c r="J76" s="20"/>
      <c r="K76" s="20"/>
      <c r="L76" s="20"/>
      <c r="M76" s="20">
        <f>SUM(I76:L76)</f>
        <v>0</v>
      </c>
    </row>
    <row r="77" spans="1:13" x14ac:dyDescent="0.25">
      <c r="A77" s="5">
        <f>IF(ISBLANK(B77),"",MAX(A$6:A76)+1)</f>
        <v>60</v>
      </c>
      <c r="B77" s="21" t="s">
        <v>13</v>
      </c>
      <c r="C77" s="20">
        <v>-5327313.3915682975</v>
      </c>
      <c r="D77" s="20"/>
      <c r="E77" s="20"/>
      <c r="F77" s="20"/>
      <c r="G77" s="20">
        <f>SUM(C77:F77)</f>
        <v>-5327313.3915682975</v>
      </c>
      <c r="H77" s="11"/>
      <c r="I77" s="20"/>
      <c r="J77" s="20"/>
      <c r="K77" s="20"/>
      <c r="L77" s="20"/>
      <c r="M77" s="20">
        <f>SUM(I77:L77)</f>
        <v>0</v>
      </c>
    </row>
    <row r="78" spans="1:13" x14ac:dyDescent="0.25">
      <c r="A78" s="5">
        <f>IF(ISBLANK(B78),"",MAX(A$6:A77)+1)</f>
        <v>61</v>
      </c>
      <c r="B78" s="19" t="s">
        <v>12</v>
      </c>
      <c r="C78" s="17">
        <f>SUM(C73:C77)</f>
        <v>-719283553.54982078</v>
      </c>
      <c r="D78" s="17">
        <f>SUM(D73:D77)</f>
        <v>0</v>
      </c>
      <c r="E78" s="17">
        <f>SUM(E73:E77)</f>
        <v>2798356.0552379121</v>
      </c>
      <c r="F78" s="17">
        <f>SUM(F73:F77)</f>
        <v>1816393.2000356747</v>
      </c>
      <c r="G78" s="17">
        <f>SUM(G73:G77)</f>
        <v>-714668804.29454708</v>
      </c>
      <c r="H78" s="18"/>
      <c r="I78" s="17">
        <f>SUM(I73:I77)</f>
        <v>0</v>
      </c>
      <c r="J78" s="17">
        <f>SUM(J73:J77)</f>
        <v>0</v>
      </c>
      <c r="K78" s="17">
        <f>SUM(K73:K77)</f>
        <v>0</v>
      </c>
      <c r="L78" s="17">
        <f>SUM(L73:L77)</f>
        <v>0</v>
      </c>
      <c r="M78" s="17">
        <f>SUM(M73:M77)</f>
        <v>0</v>
      </c>
    </row>
    <row r="79" spans="1:13" x14ac:dyDescent="0.25">
      <c r="A79" s="5" t="str">
        <f>IF(ISBLANK(B79),"",MAX(A$6:A78)+1)</f>
        <v/>
      </c>
      <c r="B79" s="24"/>
      <c r="C79" s="24"/>
      <c r="D79" s="24"/>
      <c r="E79" s="24"/>
      <c r="F79" s="24"/>
      <c r="G79" s="24"/>
      <c r="H79" s="18"/>
      <c r="I79" s="24"/>
      <c r="J79" s="24"/>
      <c r="K79" s="24"/>
      <c r="L79" s="24"/>
      <c r="M79" s="24"/>
    </row>
    <row r="80" spans="1:13" x14ac:dyDescent="0.25">
      <c r="A80" s="5">
        <f>IF(ISBLANK(B80),"",MAX(A$6:A79)+1)</f>
        <v>62</v>
      </c>
      <c r="B80" s="23" t="s">
        <v>20</v>
      </c>
      <c r="C80" s="24"/>
      <c r="D80" s="24"/>
      <c r="E80" s="24"/>
      <c r="F80" s="24"/>
      <c r="G80" s="24"/>
      <c r="H80" s="16"/>
      <c r="I80" s="24"/>
      <c r="J80" s="24"/>
      <c r="K80" s="24"/>
      <c r="L80" s="24"/>
      <c r="M80" s="24"/>
    </row>
    <row r="81" spans="1:13" x14ac:dyDescent="0.25">
      <c r="A81" s="5">
        <f>IF(ISBLANK(B81),"",MAX(A$6:A80)+1)</f>
        <v>63</v>
      </c>
      <c r="B81" s="21" t="s">
        <v>17</v>
      </c>
      <c r="C81" s="13">
        <v>-262616542.75874937</v>
      </c>
      <c r="D81" s="13"/>
      <c r="E81" s="13"/>
      <c r="F81" s="13"/>
      <c r="G81" s="13">
        <f>SUM(C81:F81)</f>
        <v>-262616542.75874937</v>
      </c>
      <c r="H81" s="22"/>
      <c r="I81" s="13"/>
      <c r="J81" s="13"/>
      <c r="K81" s="13"/>
      <c r="L81" s="13"/>
      <c r="M81" s="13">
        <f>SUM(I81:L81)</f>
        <v>0</v>
      </c>
    </row>
    <row r="82" spans="1:13" x14ac:dyDescent="0.25">
      <c r="A82" s="5">
        <f>IF(ISBLANK(B82),"",MAX(A$6:A81)+1)</f>
        <v>64</v>
      </c>
      <c r="B82" s="21" t="s">
        <v>16</v>
      </c>
      <c r="C82" s="10">
        <v>-75475354.295997649</v>
      </c>
      <c r="D82" s="10"/>
      <c r="E82" s="10"/>
      <c r="F82" s="10"/>
      <c r="G82" s="10">
        <f>SUM(C82:F82)</f>
        <v>-75475354.295997649</v>
      </c>
      <c r="H82" s="11"/>
      <c r="I82" s="10"/>
      <c r="J82" s="10"/>
      <c r="K82" s="10"/>
      <c r="L82" s="10"/>
      <c r="M82" s="10">
        <f>SUM(I82:L82)</f>
        <v>0</v>
      </c>
    </row>
    <row r="83" spans="1:13" x14ac:dyDescent="0.25">
      <c r="A83" s="5">
        <f>IF(ISBLANK(B83),"",MAX(A$6:A82)+1)</f>
        <v>65</v>
      </c>
      <c r="B83" s="21" t="s">
        <v>15</v>
      </c>
      <c r="C83" s="20">
        <v>-350659561.99111593</v>
      </c>
      <c r="D83" s="20"/>
      <c r="E83" s="20"/>
      <c r="F83" s="20"/>
      <c r="G83" s="20">
        <f>SUM(C83:F83)</f>
        <v>-350659561.99111593</v>
      </c>
      <c r="H83" s="11"/>
      <c r="I83" s="20"/>
      <c r="J83" s="20"/>
      <c r="K83" s="20"/>
      <c r="L83" s="20"/>
      <c r="M83" s="20">
        <f>SUM(I83:L83)</f>
        <v>0</v>
      </c>
    </row>
    <row r="84" spans="1:13" x14ac:dyDescent="0.25">
      <c r="A84" s="5">
        <f>IF(ISBLANK(B84),"",MAX(A$6:A83)+1)</f>
        <v>66</v>
      </c>
      <c r="B84" s="21" t="s">
        <v>14</v>
      </c>
      <c r="C84" s="20">
        <v>-3806886.5463951686</v>
      </c>
      <c r="D84" s="20"/>
      <c r="E84" s="20"/>
      <c r="F84" s="20"/>
      <c r="G84" s="20">
        <f>SUM(C84:F84)</f>
        <v>-3806886.5463951686</v>
      </c>
      <c r="H84" s="11"/>
      <c r="I84" s="20"/>
      <c r="J84" s="20"/>
      <c r="K84" s="20"/>
      <c r="L84" s="20"/>
      <c r="M84" s="20">
        <f>SUM(I84:L84)</f>
        <v>0</v>
      </c>
    </row>
    <row r="85" spans="1:13" x14ac:dyDescent="0.25">
      <c r="A85" s="5">
        <f>IF(ISBLANK(B85),"",MAX(A$6:A84)+1)</f>
        <v>67</v>
      </c>
      <c r="B85" s="21" t="s">
        <v>13</v>
      </c>
      <c r="C85" s="20">
        <v>-5161705.5755225085</v>
      </c>
      <c r="D85" s="20"/>
      <c r="E85" s="20"/>
      <c r="F85" s="20"/>
      <c r="G85" s="20">
        <f>SUM(C85:F85)</f>
        <v>-5161705.5755225085</v>
      </c>
      <c r="H85" s="11"/>
      <c r="I85" s="20"/>
      <c r="J85" s="20"/>
      <c r="K85" s="20"/>
      <c r="L85" s="20"/>
      <c r="M85" s="20">
        <f>SUM(I85:L85)</f>
        <v>0</v>
      </c>
    </row>
    <row r="86" spans="1:13" x14ac:dyDescent="0.25">
      <c r="A86" s="5">
        <f>IF(ISBLANK(B86),"",MAX(A$6:A85)+1)</f>
        <v>68</v>
      </c>
      <c r="B86" s="19" t="s">
        <v>12</v>
      </c>
      <c r="C86" s="17">
        <f>SUM(C81:C85)</f>
        <v>-697720051.16778064</v>
      </c>
      <c r="D86" s="17">
        <f>SUM(D81:D85)</f>
        <v>0</v>
      </c>
      <c r="E86" s="17">
        <f>SUM(E81:E85)</f>
        <v>0</v>
      </c>
      <c r="F86" s="17">
        <f>SUM(F81:F85)</f>
        <v>0</v>
      </c>
      <c r="G86" s="17">
        <f>SUM(G81:G85)</f>
        <v>-697720051.16778064</v>
      </c>
      <c r="H86" s="18"/>
      <c r="I86" s="17">
        <f>SUM(I81:I85)</f>
        <v>0</v>
      </c>
      <c r="J86" s="17">
        <f>SUM(J81:J85)</f>
        <v>0</v>
      </c>
      <c r="K86" s="17">
        <f>SUM(K81:K85)</f>
        <v>0</v>
      </c>
      <c r="L86" s="17">
        <f>SUM(L81:L85)</f>
        <v>0</v>
      </c>
      <c r="M86" s="17">
        <f>SUM(M81:M85)</f>
        <v>0</v>
      </c>
    </row>
    <row r="87" spans="1:13" x14ac:dyDescent="0.25">
      <c r="A87" s="5" t="str">
        <f>IF(ISBLANK(B87),"",MAX(A$6:A86)+1)</f>
        <v/>
      </c>
      <c r="B87" s="21"/>
      <c r="C87" s="24"/>
      <c r="D87" s="24"/>
      <c r="E87" s="24"/>
      <c r="F87" s="24"/>
      <c r="G87" s="24"/>
      <c r="H87" s="16"/>
      <c r="I87" s="24"/>
      <c r="J87" s="24"/>
      <c r="K87" s="24"/>
      <c r="L87" s="24"/>
      <c r="M87" s="24"/>
    </row>
    <row r="88" spans="1:13" x14ac:dyDescent="0.25">
      <c r="A88" s="5">
        <f>IF(ISBLANK(B88),"",MAX(A$6:A87)+1)</f>
        <v>69</v>
      </c>
      <c r="B88" s="23" t="s">
        <v>19</v>
      </c>
      <c r="C88" s="24"/>
      <c r="D88" s="24"/>
      <c r="E88" s="24"/>
      <c r="F88" s="24"/>
      <c r="G88" s="24"/>
      <c r="H88" s="16"/>
      <c r="I88" s="24"/>
      <c r="J88" s="24"/>
      <c r="K88" s="24"/>
      <c r="L88" s="24"/>
      <c r="M88" s="24"/>
    </row>
    <row r="89" spans="1:13" x14ac:dyDescent="0.25">
      <c r="A89" s="5">
        <f>IF(ISBLANK(B89),"",MAX(A$6:A88)+1)</f>
        <v>70</v>
      </c>
      <c r="B89" s="21" t="s">
        <v>17</v>
      </c>
      <c r="C89" s="13">
        <f>C73+C81</f>
        <v>-532820311.0008207</v>
      </c>
      <c r="D89" s="13">
        <f>D73+D81</f>
        <v>0</v>
      </c>
      <c r="E89" s="13">
        <f>E73+E81</f>
        <v>0</v>
      </c>
      <c r="F89" s="13">
        <f>F73+F81</f>
        <v>0</v>
      </c>
      <c r="G89" s="13">
        <f>G73+G81</f>
        <v>-532820311.0008207</v>
      </c>
      <c r="H89" s="22"/>
      <c r="I89" s="13">
        <v>-436596793.54790342</v>
      </c>
      <c r="J89" s="13"/>
      <c r="K89" s="13"/>
      <c r="L89" s="13"/>
      <c r="M89" s="13">
        <f>SUM(I89:L89)</f>
        <v>-436596793.54790342</v>
      </c>
    </row>
    <row r="90" spans="1:13" x14ac:dyDescent="0.25">
      <c r="A90" s="5">
        <f>IF(ISBLANK(B90),"",MAX(A$6:A89)+1)</f>
        <v>71</v>
      </c>
      <c r="B90" s="21" t="s">
        <v>16</v>
      </c>
      <c r="C90" s="10">
        <f>C74+C82</f>
        <v>-153372259.11356083</v>
      </c>
      <c r="D90" s="10">
        <f>D74+D82</f>
        <v>0</v>
      </c>
      <c r="E90" s="10">
        <f>E74+E82</f>
        <v>0</v>
      </c>
      <c r="F90" s="10">
        <f>F74+F82</f>
        <v>0</v>
      </c>
      <c r="G90" s="10">
        <f>G74+G82</f>
        <v>-153372259.11356083</v>
      </c>
      <c r="H90" s="11"/>
      <c r="I90" s="10">
        <v>-153103968.86182827</v>
      </c>
      <c r="J90" s="10"/>
      <c r="K90" s="10"/>
      <c r="L90" s="10"/>
      <c r="M90" s="10">
        <f>SUM(I90:L90)</f>
        <v>-153103968.86182827</v>
      </c>
    </row>
    <row r="91" spans="1:13" x14ac:dyDescent="0.25">
      <c r="A91" s="5">
        <f>IF(ISBLANK(B91),"",MAX(A$6:A90)+1)</f>
        <v>72</v>
      </c>
      <c r="B91" s="21" t="s">
        <v>15</v>
      </c>
      <c r="C91" s="20">
        <f>C75+C83</f>
        <v>-712569681.90477419</v>
      </c>
      <c r="D91" s="20">
        <f>D75+D83</f>
        <v>0</v>
      </c>
      <c r="E91" s="20">
        <f>E75+E83</f>
        <v>2798356.0552379121</v>
      </c>
      <c r="F91" s="20">
        <f>F75+F83</f>
        <v>0</v>
      </c>
      <c r="G91" s="20">
        <f>G75+G83</f>
        <v>-709771325.8495363</v>
      </c>
      <c r="H91" s="11"/>
      <c r="I91" s="10">
        <v>-622000195.29598176</v>
      </c>
      <c r="J91" s="20">
        <v>-8820726.9787761793</v>
      </c>
      <c r="K91" s="20"/>
      <c r="L91" s="20"/>
      <c r="M91" s="20">
        <f>SUM(I91:L91)</f>
        <v>-630820922.27475798</v>
      </c>
    </row>
    <row r="92" spans="1:13" x14ac:dyDescent="0.25">
      <c r="A92" s="5">
        <f>IF(ISBLANK(B92),"",MAX(A$6:A91)+1)</f>
        <v>73</v>
      </c>
      <c r="B92" s="21" t="s">
        <v>14</v>
      </c>
      <c r="C92" s="20">
        <f>C76+C84</f>
        <v>-7752333.7313548606</v>
      </c>
      <c r="D92" s="20">
        <f>D76+D84</f>
        <v>0</v>
      </c>
      <c r="E92" s="20">
        <f>E76+E84</f>
        <v>0</v>
      </c>
      <c r="F92" s="20">
        <f>F76+F84</f>
        <v>1816393.2000356747</v>
      </c>
      <c r="G92" s="20">
        <f>G76+G84</f>
        <v>-5935940.5313191852</v>
      </c>
      <c r="H92" s="11"/>
      <c r="I92" s="10">
        <v>2631312.9067449397</v>
      </c>
      <c r="J92" s="20"/>
      <c r="K92" s="20">
        <v>-13230005.209756112</v>
      </c>
      <c r="L92" s="20"/>
      <c r="M92" s="20">
        <f>SUM(I92:L92)</f>
        <v>-10598692.303011172</v>
      </c>
    </row>
    <row r="93" spans="1:13" x14ac:dyDescent="0.25">
      <c r="A93" s="5">
        <f>IF(ISBLANK(B93),"",MAX(A$6:A92)+1)</f>
        <v>74</v>
      </c>
      <c r="B93" s="21" t="s">
        <v>13</v>
      </c>
      <c r="C93" s="20">
        <f>C77+C85</f>
        <v>-10489018.967090806</v>
      </c>
      <c r="D93" s="20">
        <f>D77+D85</f>
        <v>0</v>
      </c>
      <c r="E93" s="20">
        <f>E77+E85</f>
        <v>0</v>
      </c>
      <c r="F93" s="20">
        <f>F77+F85</f>
        <v>0</v>
      </c>
      <c r="G93" s="20">
        <f>G77+G85</f>
        <v>-10489018.967090806</v>
      </c>
      <c r="H93" s="11"/>
      <c r="I93" s="10">
        <v>-71188417.784562543</v>
      </c>
      <c r="J93" s="20"/>
      <c r="K93" s="20"/>
      <c r="L93" s="20"/>
      <c r="M93" s="20">
        <f>SUM(I93:L93)</f>
        <v>-71188417.784562543</v>
      </c>
    </row>
    <row r="94" spans="1:13" x14ac:dyDescent="0.25">
      <c r="A94" s="5">
        <f>IF(ISBLANK(B94),"",MAX(A$6:A93)+1)</f>
        <v>75</v>
      </c>
      <c r="B94" s="19" t="s">
        <v>12</v>
      </c>
      <c r="C94" s="17">
        <f>SUM(C89:C93)</f>
        <v>-1417003604.7176015</v>
      </c>
      <c r="D94" s="17">
        <f>SUM(D89:D93)</f>
        <v>0</v>
      </c>
      <c r="E94" s="17">
        <f>SUM(E89:E93)</f>
        <v>2798356.0552379121</v>
      </c>
      <c r="F94" s="17">
        <f>SUM(F89:F93)</f>
        <v>1816393.2000356747</v>
      </c>
      <c r="G94" s="17">
        <f>SUM(G89:G93)</f>
        <v>-1412388855.4623277</v>
      </c>
      <c r="H94" s="18"/>
      <c r="I94" s="17">
        <f>SUM(I89:I93)</f>
        <v>-1280258062.5835309</v>
      </c>
      <c r="J94" s="17">
        <f>SUM(J89:J93)</f>
        <v>-8820726.9787761793</v>
      </c>
      <c r="K94" s="17">
        <f>SUM(K89:K93)</f>
        <v>-13230005.209756112</v>
      </c>
      <c r="L94" s="17">
        <f>SUM(L89:L93)</f>
        <v>0</v>
      </c>
      <c r="M94" s="17">
        <f>SUM(M89:M93)</f>
        <v>-1302308794.7720635</v>
      </c>
    </row>
    <row r="95" spans="1:13" x14ac:dyDescent="0.25">
      <c r="A95" s="5" t="str">
        <f>IF(ISBLANK(B95),"",MAX(A$6:A94)+1)</f>
        <v/>
      </c>
      <c r="B95" s="21"/>
      <c r="C95" s="20"/>
      <c r="D95" s="20"/>
      <c r="E95" s="20"/>
      <c r="F95" s="20"/>
      <c r="G95" s="20"/>
      <c r="H95" s="16"/>
      <c r="I95" s="20"/>
      <c r="J95" s="20"/>
      <c r="K95" s="20"/>
      <c r="L95" s="20"/>
      <c r="M95" s="20"/>
    </row>
    <row r="96" spans="1:13" x14ac:dyDescent="0.25">
      <c r="A96" s="5">
        <f>IF(ISBLANK(B96),"",MAX(A$6:A95)+1)</f>
        <v>76</v>
      </c>
      <c r="B96" s="23" t="s">
        <v>18</v>
      </c>
      <c r="C96" s="20"/>
      <c r="D96" s="20"/>
      <c r="E96" s="20"/>
      <c r="F96" s="20"/>
      <c r="G96" s="20"/>
      <c r="H96" s="16"/>
      <c r="I96" s="20"/>
      <c r="J96" s="20"/>
      <c r="K96" s="20"/>
      <c r="L96" s="20"/>
      <c r="M96" s="20"/>
    </row>
    <row r="97" spans="1:13" x14ac:dyDescent="0.25">
      <c r="A97" s="5">
        <f>IF(ISBLANK(B97),"",MAX(A$6:A96)+1)</f>
        <v>77</v>
      </c>
      <c r="B97" s="21" t="s">
        <v>17</v>
      </c>
      <c r="C97" s="13">
        <f>C57+C65+C89</f>
        <v>1726657062.6082206</v>
      </c>
      <c r="D97" s="13">
        <f>D57+D65+D89</f>
        <v>0</v>
      </c>
      <c r="E97" s="13">
        <f>E57+E65+E89</f>
        <v>0</v>
      </c>
      <c r="F97" s="13">
        <f>F57+F65+F89</f>
        <v>0</v>
      </c>
      <c r="G97" s="13">
        <f>G57+G65+G89</f>
        <v>1726657062.6082206</v>
      </c>
      <c r="H97" s="22"/>
      <c r="I97" s="13">
        <f>I57+I65+I89</f>
        <v>1632183594.391304</v>
      </c>
      <c r="J97" s="13">
        <f>J57+J65+J89</f>
        <v>0</v>
      </c>
      <c r="K97" s="13">
        <f>K57+K65+K89</f>
        <v>0</v>
      </c>
      <c r="L97" s="13">
        <f>L57+L65+L89</f>
        <v>0</v>
      </c>
      <c r="M97" s="13">
        <f>M57+M65+M89</f>
        <v>1632183594.391304</v>
      </c>
    </row>
    <row r="98" spans="1:13" x14ac:dyDescent="0.25">
      <c r="A98" s="5">
        <f>IF(ISBLANK(B98),"",MAX(A$6:A97)+1)</f>
        <v>78</v>
      </c>
      <c r="B98" s="21" t="s">
        <v>16</v>
      </c>
      <c r="C98" s="10">
        <f>C58+C66+C90</f>
        <v>880299629.19970214</v>
      </c>
      <c r="D98" s="10">
        <f>D58+D66+D90</f>
        <v>0</v>
      </c>
      <c r="E98" s="10">
        <f>E58+E66+E90</f>
        <v>0</v>
      </c>
      <c r="F98" s="10">
        <f>F58+F66+F90</f>
        <v>0</v>
      </c>
      <c r="G98" s="10">
        <f>G58+G66+G90</f>
        <v>880299629.19970214</v>
      </c>
      <c r="H98" s="11"/>
      <c r="I98" s="10">
        <f>I58+I66+I90</f>
        <v>995440756.24045706</v>
      </c>
      <c r="J98" s="10">
        <f>J58+J66+J90</f>
        <v>0</v>
      </c>
      <c r="K98" s="10">
        <f>K58+K66+K90</f>
        <v>0</v>
      </c>
      <c r="L98" s="10">
        <f>L58+L66+L90</f>
        <v>0</v>
      </c>
      <c r="M98" s="10">
        <f>M58+M66+M90</f>
        <v>995440756.24045706</v>
      </c>
    </row>
    <row r="99" spans="1:13" x14ac:dyDescent="0.25">
      <c r="A99" s="5">
        <f>IF(ISBLANK(B99),"",MAX(A$6:A98)+1)</f>
        <v>79</v>
      </c>
      <c r="B99" s="21" t="s">
        <v>15</v>
      </c>
      <c r="C99" s="20">
        <f>C59+C67+C91</f>
        <v>1732215393.0162663</v>
      </c>
      <c r="D99" s="20">
        <f>D59+D67+D91</f>
        <v>0</v>
      </c>
      <c r="E99" s="20">
        <f>E59+E67+E91</f>
        <v>-37487757.953703716</v>
      </c>
      <c r="F99" s="20">
        <f>F59+F67+F91</f>
        <v>0</v>
      </c>
      <c r="G99" s="20">
        <f>G59+G67+G91</f>
        <v>1694727635.0625625</v>
      </c>
      <c r="H99" s="11"/>
      <c r="I99" s="20">
        <f>I59+I67+I91</f>
        <v>1826103551.0342817</v>
      </c>
      <c r="J99" s="20">
        <f>J59+J67+J91</f>
        <v>134304559.37698671</v>
      </c>
      <c r="K99" s="20">
        <f>K59+K67+K91</f>
        <v>0</v>
      </c>
      <c r="L99" s="20">
        <f>L59+L67+L91</f>
        <v>0</v>
      </c>
      <c r="M99" s="20">
        <f>M59+M67+M91</f>
        <v>1960408110.4112682</v>
      </c>
    </row>
    <row r="100" spans="1:13" x14ac:dyDescent="0.25">
      <c r="A100" s="5">
        <f>IF(ISBLANK(B100),"",MAX(A$6:A99)+1)</f>
        <v>80</v>
      </c>
      <c r="B100" s="21" t="s">
        <v>14</v>
      </c>
      <c r="C100" s="20">
        <f>C60+C68+C92</f>
        <v>245266539.42247504</v>
      </c>
      <c r="D100" s="20">
        <f>D60+D68+D92</f>
        <v>0</v>
      </c>
      <c r="E100" s="20">
        <f>E60+E68+E92</f>
        <v>0</v>
      </c>
      <c r="F100" s="20">
        <f>F60+F68+F92</f>
        <v>-27876144.997406568</v>
      </c>
      <c r="G100" s="20">
        <f>G60+G68+G92</f>
        <v>217390394.4250685</v>
      </c>
      <c r="H100" s="11"/>
      <c r="I100" s="20">
        <f>I60+I68+I92</f>
        <v>191298157.05797598</v>
      </c>
      <c r="J100" s="20">
        <f>J60+J68+J92</f>
        <v>0</v>
      </c>
      <c r="K100" s="20">
        <f>K60+K68+K92</f>
        <v>112328774.41348831</v>
      </c>
      <c r="L100" s="20">
        <f>L60+L68+L92</f>
        <v>0</v>
      </c>
      <c r="M100" s="20">
        <f>M60+M68+M92</f>
        <v>303626931.47146422</v>
      </c>
    </row>
    <row r="101" spans="1:13" x14ac:dyDescent="0.25">
      <c r="A101" s="5">
        <f>IF(ISBLANK(B101),"",MAX(A$6:A100)+1)</f>
        <v>81</v>
      </c>
      <c r="B101" s="21" t="s">
        <v>13</v>
      </c>
      <c r="C101" s="20">
        <f>C61+C69+C93</f>
        <v>322797048.67021996</v>
      </c>
      <c r="D101" s="20">
        <f>D61+D69+D93</f>
        <v>0</v>
      </c>
      <c r="E101" s="20">
        <f>E61+E69+E93</f>
        <v>0</v>
      </c>
      <c r="F101" s="20">
        <f>F61+F69+F93</f>
        <v>0</v>
      </c>
      <c r="G101" s="20">
        <f>G61+G69+G93</f>
        <v>322797048.67021996</v>
      </c>
      <c r="H101" s="11"/>
      <c r="I101" s="20">
        <f>I61+I69+I93</f>
        <v>329275868.90638149</v>
      </c>
      <c r="J101" s="20">
        <f>J61+J69+J93</f>
        <v>0</v>
      </c>
      <c r="K101" s="20">
        <f>K61+K69+K93</f>
        <v>0</v>
      </c>
      <c r="L101" s="20">
        <f>L61+L69+L93</f>
        <v>0</v>
      </c>
      <c r="M101" s="20">
        <f>M61+M69+M93</f>
        <v>329275868.90638149</v>
      </c>
    </row>
    <row r="102" spans="1:13" x14ac:dyDescent="0.25">
      <c r="A102" s="5">
        <f>IF(ISBLANK(B102),"",MAX(A$6:A101)+1)</f>
        <v>82</v>
      </c>
      <c r="B102" s="19" t="s">
        <v>12</v>
      </c>
      <c r="C102" s="17">
        <f>SUM(C97:C101)</f>
        <v>4907235672.9168844</v>
      </c>
      <c r="D102" s="17">
        <f>SUM(D97:D101)</f>
        <v>0</v>
      </c>
      <c r="E102" s="17">
        <f>SUM(E97:E101)</f>
        <v>-37487757.953703716</v>
      </c>
      <c r="F102" s="17">
        <f>SUM(F97:F101)</f>
        <v>-27876144.997406568</v>
      </c>
      <c r="G102" s="17">
        <f>SUM(G97:G101)</f>
        <v>4841871769.9657745</v>
      </c>
      <c r="H102" s="18"/>
      <c r="I102" s="17">
        <f>SUM(I97:I101)</f>
        <v>4974301927.6303997</v>
      </c>
      <c r="J102" s="17">
        <f>SUM(J97:J101)</f>
        <v>134304559.37698671</v>
      </c>
      <c r="K102" s="17">
        <f>SUM(K97:K101)</f>
        <v>112328774.41348831</v>
      </c>
      <c r="L102" s="17">
        <f>SUM(L97:L101)</f>
        <v>0</v>
      </c>
      <c r="M102" s="17">
        <f>SUM(M97:M101)</f>
        <v>5220935261.4208755</v>
      </c>
    </row>
    <row r="103" spans="1:13" x14ac:dyDescent="0.25">
      <c r="A103" s="5" t="str">
        <f>IF(ISBLANK(B103),"",MAX(A$6:A102)+1)</f>
        <v/>
      </c>
      <c r="B103" s="15"/>
      <c r="C103" s="13"/>
      <c r="D103" s="13"/>
      <c r="E103" s="13"/>
      <c r="F103" s="13"/>
      <c r="G103" s="13"/>
      <c r="H103" s="16"/>
      <c r="I103" s="13"/>
      <c r="J103" s="13"/>
      <c r="K103" s="13"/>
      <c r="L103" s="13"/>
      <c r="M103" s="13"/>
    </row>
    <row r="104" spans="1:13" x14ac:dyDescent="0.25">
      <c r="A104" s="5">
        <f>IF(ISBLANK(B104),"",MAX(A$6:A102)+1)</f>
        <v>83</v>
      </c>
      <c r="B104" s="15" t="s">
        <v>11</v>
      </c>
      <c r="C104" s="13">
        <v>-23695575.657928072</v>
      </c>
      <c r="D104" s="13"/>
      <c r="E104" s="13"/>
      <c r="F104" s="13"/>
      <c r="G104" s="13">
        <f>SUM(C104:F104)</f>
        <v>-23695575.657928072</v>
      </c>
      <c r="H104" s="14"/>
      <c r="I104" s="13">
        <f>G104*(1+H104)^(28/12)</f>
        <v>-23695575.657928072</v>
      </c>
      <c r="J104" s="13"/>
      <c r="K104" s="13"/>
      <c r="L104" s="13"/>
      <c r="M104" s="13">
        <f>SUM(I104:L104)</f>
        <v>-23695575.657928072</v>
      </c>
    </row>
    <row r="105" spans="1:13" x14ac:dyDescent="0.25">
      <c r="A105" s="5">
        <f>IF(ISBLANK(B105),"",MAX(A$6:A103)+1)</f>
        <v>83</v>
      </c>
      <c r="B105" s="12" t="s">
        <v>10</v>
      </c>
      <c r="C105" s="10">
        <v>281073578.47439861</v>
      </c>
      <c r="D105" s="10"/>
      <c r="E105" s="10"/>
      <c r="F105" s="10"/>
      <c r="G105" s="10">
        <f>SUM(C105:F105)</f>
        <v>281073578.47439861</v>
      </c>
      <c r="H105" s="11"/>
      <c r="I105" s="10">
        <f>G105*(1+H105)^(28/12)</f>
        <v>281073578.47439861</v>
      </c>
      <c r="J105" s="10"/>
      <c r="K105" s="10"/>
      <c r="L105" s="10"/>
      <c r="M105" s="10">
        <f>SUM(I105:L105)</f>
        <v>281073578.47439861</v>
      </c>
    </row>
    <row r="106" spans="1:13" x14ac:dyDescent="0.25">
      <c r="A106" s="5">
        <f>IF(ISBLANK(B106),"",MAX(A$6:A105)+1)</f>
        <v>84</v>
      </c>
      <c r="B106" s="12" t="s">
        <v>9</v>
      </c>
      <c r="C106" s="10">
        <v>145303204.9988502</v>
      </c>
      <c r="D106" s="10"/>
      <c r="E106" s="10"/>
      <c r="F106" s="10"/>
      <c r="G106" s="10">
        <f>SUM(C106:F106)</f>
        <v>145303204.9988502</v>
      </c>
      <c r="H106" s="11"/>
      <c r="I106" s="10">
        <f>G106*(1+H106)^(28/12)</f>
        <v>145303204.9988502</v>
      </c>
      <c r="J106" s="10"/>
      <c r="K106" s="10"/>
      <c r="L106" s="10"/>
      <c r="M106" s="10">
        <f>SUM(I106:L106)</f>
        <v>145303204.9988502</v>
      </c>
    </row>
    <row r="107" spans="1:13" x14ac:dyDescent="0.25">
      <c r="A107" s="5">
        <f>IF(ISBLANK(B107),"",MAX(A$6:A106)+1)</f>
        <v>85</v>
      </c>
      <c r="B107" s="12" t="s">
        <v>8</v>
      </c>
      <c r="C107" s="10">
        <v>-106223263.53024991</v>
      </c>
      <c r="D107" s="10"/>
      <c r="E107" s="10"/>
      <c r="F107" s="10"/>
      <c r="G107" s="10">
        <f>SUM(C107:F107)</f>
        <v>-106223263.53024991</v>
      </c>
      <c r="H107" s="11"/>
      <c r="I107" s="10">
        <f>G107*(1+H107)^(28/12)</f>
        <v>-106223263.53024991</v>
      </c>
      <c r="J107" s="10"/>
      <c r="K107" s="10"/>
      <c r="L107" s="10"/>
      <c r="M107" s="10">
        <f>SUM(I107:L107)</f>
        <v>-106223263.53024991</v>
      </c>
    </row>
    <row r="108" spans="1:13" ht="15.75" thickBot="1" x14ac:dyDescent="0.3">
      <c r="A108" s="5">
        <f>IF(ISBLANK(B108),"",MAX(A$6:A107)+1)</f>
        <v>86</v>
      </c>
      <c r="B108" s="9" t="s">
        <v>7</v>
      </c>
      <c r="C108" s="8">
        <f>SUM(C102:C107)</f>
        <v>5203693617.2019548</v>
      </c>
      <c r="D108" s="8">
        <f>SUM(D102:D107)</f>
        <v>0</v>
      </c>
      <c r="E108" s="8">
        <f>SUM(E102:E107)</f>
        <v>-37487757.953703716</v>
      </c>
      <c r="F108" s="8">
        <f>SUM(F102:F107)</f>
        <v>-27876144.997406568</v>
      </c>
      <c r="G108" s="8">
        <f>SUM(G102:G107)</f>
        <v>5138329714.250845</v>
      </c>
      <c r="H108" s="3"/>
      <c r="I108" s="8">
        <f>SUM(I102:I107)</f>
        <v>5270759871.9154701</v>
      </c>
      <c r="J108" s="8">
        <f>SUM(J102:J107)</f>
        <v>134304559.37698671</v>
      </c>
      <c r="K108" s="8">
        <f>SUM(K102:K107)</f>
        <v>112328774.41348831</v>
      </c>
      <c r="L108" s="8">
        <f>SUM(L102:L107)</f>
        <v>0</v>
      </c>
      <c r="M108" s="8">
        <f>SUM(M102:M107)</f>
        <v>5517393205.705946</v>
      </c>
    </row>
    <row r="109" spans="1:13" ht="15.75" thickTop="1" x14ac:dyDescent="0.25">
      <c r="A109" s="5" t="str">
        <f>IF(ISBLANK(B109),"",MAX(A$6:A108)+1)</f>
        <v/>
      </c>
    </row>
    <row r="110" spans="1:13" x14ac:dyDescent="0.25">
      <c r="A110" s="5">
        <f>IF(ISBLANK(B110),"",MAX(A$6:A109)+1)</f>
        <v>87</v>
      </c>
      <c r="B110" s="1" t="s">
        <v>6</v>
      </c>
      <c r="M110" s="86">
        <v>7.4800000000000005E-2</v>
      </c>
    </row>
    <row r="111" spans="1:13" x14ac:dyDescent="0.25">
      <c r="A111" s="5">
        <f>IF(ISBLANK(B111),"",MAX(A$6:A110)+1)</f>
        <v>88</v>
      </c>
      <c r="B111" s="1" t="s">
        <v>5</v>
      </c>
      <c r="M111" s="4">
        <f>M54*M110</f>
        <v>412701011.7868048</v>
      </c>
    </row>
    <row r="112" spans="1:13" x14ac:dyDescent="0.25">
      <c r="A112" s="5">
        <f>IF(ISBLANK(B112),"",MAX(A$6:A111)+1)</f>
        <v>89</v>
      </c>
      <c r="B112" s="1" t="s">
        <v>4</v>
      </c>
      <c r="M112" s="4">
        <f>M111-M40</f>
        <v>64171406.433513403</v>
      </c>
    </row>
    <row r="113" spans="1:13" x14ac:dyDescent="0.25">
      <c r="A113" s="5">
        <f>IF(ISBLANK(B113),"",MAX(A$6:A112)+1)</f>
        <v>90</v>
      </c>
      <c r="B113" s="1" t="s">
        <v>3</v>
      </c>
      <c r="M113" s="7">
        <v>0.75138099999999997</v>
      </c>
    </row>
    <row r="114" spans="1:13" x14ac:dyDescent="0.25">
      <c r="A114" s="5">
        <f>IF(ISBLANK(B114),"",MAX(A$6:A113)+1)</f>
        <v>91</v>
      </c>
      <c r="B114" s="1" t="s">
        <v>2</v>
      </c>
      <c r="M114" s="4">
        <f>M112/M113</f>
        <v>85404616.876808718</v>
      </c>
    </row>
    <row r="115" spans="1:13" x14ac:dyDescent="0.25">
      <c r="A115" s="5">
        <f>IF(ISBLANK(B115),"",MAX(A$6:A114)+1)</f>
        <v>92</v>
      </c>
      <c r="B115" s="1" t="s">
        <v>1</v>
      </c>
      <c r="M115" s="6">
        <f>1+H12</f>
        <v>1.0145780706566871</v>
      </c>
    </row>
    <row r="116" spans="1:13" x14ac:dyDescent="0.25">
      <c r="A116" s="5">
        <f>IF(ISBLANK(B116),"",MAX(A$6:A115)+1)</f>
        <v>93</v>
      </c>
      <c r="B116" s="1" t="s">
        <v>0</v>
      </c>
      <c r="M116" s="4">
        <f>M114/M115</f>
        <v>84177471.745994329</v>
      </c>
    </row>
    <row r="118" spans="1:13" x14ac:dyDescent="0.25">
      <c r="C118" s="3"/>
    </row>
    <row r="119" spans="1:13" x14ac:dyDescent="0.25">
      <c r="C119" s="2"/>
    </row>
    <row r="123" spans="1:13" x14ac:dyDescent="0.25">
      <c r="C123" s="2"/>
      <c r="D123" s="2"/>
      <c r="E123" s="2"/>
      <c r="F123" s="2"/>
      <c r="G123" s="2"/>
      <c r="I123" s="2"/>
      <c r="J123" s="2"/>
      <c r="K123" s="2"/>
      <c r="L123" s="2"/>
    </row>
  </sheetData>
  <printOptions horizontalCentered="1"/>
  <pageMargins left="0.2" right="0.2" top="0.5" bottom="0.5" header="0.2" footer="0.2"/>
  <pageSetup scale="58" fitToWidth="2" fitToHeight="2" orientation="landscape" horizontalDpi="1200" verticalDpi="1200" r:id="rId1"/>
  <headerFooter>
    <oddHeader>&amp;RExh. RJA-8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4"/>
  <sheetViews>
    <sheetView zoomScale="85" zoomScaleNormal="85" workbookViewId="0">
      <pane xSplit="2" ySplit="6" topLeftCell="C16" activePane="bottomRight" state="frozen"/>
      <selection activeCell="G82" sqref="G82"/>
      <selection pane="topRight" activeCell="G82" sqref="G82"/>
      <selection pane="bottomLeft" activeCell="G82" sqref="G82"/>
      <selection pane="bottomRight" activeCell="D33" sqref="D33"/>
    </sheetView>
  </sheetViews>
  <sheetFormatPr defaultColWidth="8.7109375" defaultRowHeight="15" outlineLevelRow="1" x14ac:dyDescent="0.25"/>
  <cols>
    <col min="1" max="1" width="4.85546875" style="51" bestFit="1" customWidth="1"/>
    <col min="2" max="2" width="40.85546875" style="51" bestFit="1" customWidth="1"/>
    <col min="3" max="3" width="17.85546875" style="24" bestFit="1" customWidth="1"/>
    <col min="4" max="6" width="13.42578125" style="24" bestFit="1" customWidth="1"/>
    <col min="7" max="7" width="16" style="24" bestFit="1" customWidth="1"/>
    <col min="8" max="8" width="9.85546875" style="24" bestFit="1" customWidth="1"/>
    <col min="9" max="9" width="16" style="24" bestFit="1" customWidth="1"/>
    <col min="10" max="10" width="13.7109375" style="24" bestFit="1" customWidth="1"/>
    <col min="11" max="12" width="13.42578125" style="24" bestFit="1" customWidth="1"/>
    <col min="13" max="13" width="16.7109375" style="24" customWidth="1"/>
    <col min="14" max="14" width="22.42578125" bestFit="1" customWidth="1"/>
    <col min="15" max="16384" width="8.7109375" style="51"/>
  </cols>
  <sheetData>
    <row r="1" spans="1:14" ht="15" customHeight="1" outlineLevel="1" x14ac:dyDescent="0.25">
      <c r="A1" s="90"/>
    </row>
    <row r="2" spans="1:14" ht="15" customHeight="1" outlineLevel="1" x14ac:dyDescent="0.25">
      <c r="A2" s="90"/>
    </row>
    <row r="3" spans="1:14" ht="15" customHeight="1" outlineLevel="1" x14ac:dyDescent="0.25"/>
    <row r="4" spans="1:14" x14ac:dyDescent="0.25">
      <c r="A4" s="90" t="s">
        <v>115</v>
      </c>
      <c r="B4" s="49"/>
      <c r="C4" s="47" t="s">
        <v>88</v>
      </c>
      <c r="D4" s="47"/>
      <c r="E4" s="47"/>
      <c r="F4" s="47"/>
      <c r="G4" s="47"/>
      <c r="I4" s="89" t="s">
        <v>114</v>
      </c>
      <c r="J4" s="89"/>
      <c r="K4" s="89"/>
      <c r="L4" s="89"/>
      <c r="M4" s="89"/>
    </row>
    <row r="5" spans="1:14" ht="30" x14ac:dyDescent="0.25">
      <c r="A5" s="46" t="s">
        <v>86</v>
      </c>
      <c r="B5" s="88"/>
      <c r="C5" s="46" t="s">
        <v>113</v>
      </c>
      <c r="D5" s="46" t="s">
        <v>112</v>
      </c>
      <c r="E5" s="46" t="s">
        <v>79</v>
      </c>
      <c r="F5" s="46" t="s">
        <v>78</v>
      </c>
      <c r="G5" s="46" t="s">
        <v>82</v>
      </c>
      <c r="H5" s="46" t="s">
        <v>81</v>
      </c>
      <c r="I5" s="46" t="s">
        <v>80</v>
      </c>
      <c r="J5" s="46" t="s">
        <v>112</v>
      </c>
      <c r="K5" s="46" t="s">
        <v>79</v>
      </c>
      <c r="L5" s="46" t="s">
        <v>78</v>
      </c>
      <c r="M5" s="46" t="s">
        <v>76</v>
      </c>
    </row>
    <row r="6" spans="1:14" x14ac:dyDescent="0.25">
      <c r="A6" s="12"/>
      <c r="B6" s="12"/>
      <c r="C6" s="87" t="s">
        <v>75</v>
      </c>
      <c r="D6" s="87" t="s">
        <v>74</v>
      </c>
      <c r="E6" s="87" t="s">
        <v>73</v>
      </c>
      <c r="F6" s="87" t="s">
        <v>72</v>
      </c>
      <c r="G6" s="45" t="s">
        <v>71</v>
      </c>
      <c r="H6" s="87" t="s">
        <v>70</v>
      </c>
      <c r="I6" s="87" t="s">
        <v>69</v>
      </c>
      <c r="J6" s="87" t="s">
        <v>68</v>
      </c>
      <c r="K6" s="87" t="s">
        <v>67</v>
      </c>
      <c r="L6" s="87" t="s">
        <v>111</v>
      </c>
      <c r="M6" s="45" t="s">
        <v>110</v>
      </c>
    </row>
    <row r="7" spans="1:14" x14ac:dyDescent="0.25">
      <c r="A7" s="5">
        <f>IF(ISBLANK(B7),"",MAX(A$6:A6)+1)</f>
        <v>1</v>
      </c>
      <c r="B7" s="44" t="s">
        <v>64</v>
      </c>
    </row>
    <row r="8" spans="1:14" x14ac:dyDescent="0.25">
      <c r="A8" s="5">
        <f>IF(ISBLANK(B8),"",MAX(A$6:A7)+1)</f>
        <v>2</v>
      </c>
      <c r="B8" s="51" t="s">
        <v>63</v>
      </c>
      <c r="C8" s="82">
        <v>434643649.76651776</v>
      </c>
      <c r="D8" s="82"/>
      <c r="E8" s="82"/>
      <c r="F8" s="82"/>
      <c r="G8" s="82">
        <f>SUM(C8:F8)</f>
        <v>434643649.76651776</v>
      </c>
      <c r="H8" s="86"/>
      <c r="I8" s="82">
        <v>448235286.15228266</v>
      </c>
      <c r="J8" s="82"/>
      <c r="K8" s="82"/>
      <c r="L8" s="82"/>
      <c r="M8" s="82">
        <f>SUM(I8:L8)</f>
        <v>448235286.15228266</v>
      </c>
      <c r="N8" s="85"/>
    </row>
    <row r="9" spans="1:14" x14ac:dyDescent="0.25">
      <c r="A9" s="5">
        <f>IF(ISBLANK(B9),"",MAX(A$6:A8)+1)</f>
        <v>3</v>
      </c>
      <c r="B9" s="51" t="s">
        <v>109</v>
      </c>
      <c r="C9" s="81">
        <v>0</v>
      </c>
      <c r="D9" s="81"/>
      <c r="E9" s="81"/>
      <c r="F9" s="81"/>
      <c r="G9" s="81">
        <f>SUM(C9:F9)</f>
        <v>0</v>
      </c>
      <c r="H9" s="83"/>
      <c r="I9" s="81">
        <f>G9*(1+H9)^(28/12)</f>
        <v>0</v>
      </c>
      <c r="J9" s="81"/>
      <c r="K9" s="81"/>
      <c r="L9" s="81"/>
      <c r="M9" s="81">
        <f>SUM(I9:L9)</f>
        <v>0</v>
      </c>
    </row>
    <row r="10" spans="1:14" x14ac:dyDescent="0.25">
      <c r="A10" s="5">
        <f>IF(ISBLANK(B10),"",MAX(A$6:A9)+1)</f>
        <v>4</v>
      </c>
      <c r="B10" s="51" t="s">
        <v>60</v>
      </c>
      <c r="C10" s="80">
        <v>14089923.029999997</v>
      </c>
      <c r="D10" s="80"/>
      <c r="E10" s="80"/>
      <c r="F10" s="80"/>
      <c r="G10" s="80">
        <f>SUM(C10:F10)</f>
        <v>14089923.029999997</v>
      </c>
      <c r="H10" s="83">
        <v>2.5999649153138904E-2</v>
      </c>
      <c r="I10" s="80">
        <f>G10*(1+H10)^(28/12)</f>
        <v>14959558.713321999</v>
      </c>
      <c r="J10" s="80"/>
      <c r="K10" s="80"/>
      <c r="L10" s="80"/>
      <c r="M10" s="80">
        <f>SUM(I10:L10)</f>
        <v>14959558.713321999</v>
      </c>
    </row>
    <row r="11" spans="1:14" x14ac:dyDescent="0.25">
      <c r="A11" s="5">
        <f>IF(ISBLANK(B11),"",MAX(A$6:A10)+1)</f>
        <v>5</v>
      </c>
      <c r="B11" s="51" t="s">
        <v>59</v>
      </c>
      <c r="C11" s="84">
        <f>SUM(C8:C10)</f>
        <v>448733572.79651773</v>
      </c>
      <c r="D11" s="84">
        <f>SUM(D8:D10)</f>
        <v>0</v>
      </c>
      <c r="E11" s="84">
        <f>SUM(E8:E10)</f>
        <v>0</v>
      </c>
      <c r="F11" s="84">
        <f>SUM(F8:F10)</f>
        <v>0</v>
      </c>
      <c r="G11" s="84">
        <f>SUM(G8:G10)</f>
        <v>448733572.79651773</v>
      </c>
      <c r="H11" s="22">
        <f>(I11/G11)^(12/28)-1</f>
        <v>1.3686440972462188E-2</v>
      </c>
      <c r="I11" s="84">
        <f>SUM(I8:I10)</f>
        <v>463194844.86560464</v>
      </c>
      <c r="J11" s="84">
        <f>SUM(J8:J10)</f>
        <v>0</v>
      </c>
      <c r="K11" s="84">
        <f>SUM(K8:K10)</f>
        <v>0</v>
      </c>
      <c r="L11" s="84">
        <f>SUM(L8:L10)</f>
        <v>0</v>
      </c>
      <c r="M11" s="84">
        <f>SUM(M8:M10)</f>
        <v>463194844.86560464</v>
      </c>
    </row>
    <row r="12" spans="1:14" x14ac:dyDescent="0.25">
      <c r="A12" s="5" t="str">
        <f>IF(ISBLANK(B12),"",MAX(A$6:A11)+1)</f>
        <v/>
      </c>
      <c r="C12" s="12"/>
      <c r="D12" s="12"/>
      <c r="E12" s="12"/>
      <c r="F12" s="12"/>
      <c r="G12" s="12"/>
      <c r="H12" s="52"/>
      <c r="I12" s="12"/>
      <c r="J12" s="12"/>
      <c r="K12" s="12"/>
      <c r="L12" s="12"/>
      <c r="M12" s="12"/>
    </row>
    <row r="13" spans="1:14" x14ac:dyDescent="0.25">
      <c r="A13" s="5" t="str">
        <f>IF(ISBLANK(B13),"",MAX(A$6:A12)+1)</f>
        <v/>
      </c>
      <c r="C13" s="39"/>
      <c r="D13" s="39"/>
      <c r="E13" s="39"/>
      <c r="F13" s="39"/>
      <c r="G13" s="39"/>
      <c r="H13" s="52"/>
      <c r="I13" s="39"/>
      <c r="J13" s="39"/>
      <c r="K13" s="39"/>
      <c r="L13" s="39"/>
      <c r="M13" s="39"/>
    </row>
    <row r="14" spans="1:14" x14ac:dyDescent="0.25">
      <c r="A14" s="5">
        <f>IF(ISBLANK(B14),"",MAX(A$6:A13)+1)</f>
        <v>6</v>
      </c>
      <c r="B14" s="51" t="s">
        <v>58</v>
      </c>
      <c r="C14" s="39"/>
      <c r="D14" s="39"/>
      <c r="E14" s="39"/>
      <c r="F14" s="39"/>
      <c r="G14" s="39"/>
      <c r="H14" s="52"/>
      <c r="I14" s="39"/>
      <c r="J14" s="39"/>
      <c r="K14" s="39"/>
      <c r="L14" s="39"/>
      <c r="M14" s="39"/>
    </row>
    <row r="15" spans="1:14" x14ac:dyDescent="0.25">
      <c r="A15" s="5" t="str">
        <f>IF(ISBLANK(B15),"",MAX(A$6:A14)+1)</f>
        <v/>
      </c>
      <c r="C15" s="39"/>
      <c r="D15" s="39"/>
      <c r="E15" s="39"/>
      <c r="F15" s="39"/>
      <c r="G15" s="39"/>
      <c r="H15" s="52"/>
      <c r="I15" s="39"/>
      <c r="J15" s="39"/>
      <c r="K15" s="39"/>
      <c r="L15" s="39"/>
      <c r="M15" s="39"/>
    </row>
    <row r="16" spans="1:14" x14ac:dyDescent="0.25">
      <c r="A16" s="5">
        <f>IF(ISBLANK(B16),"",MAX(A$6:A15)+1)</f>
        <v>7</v>
      </c>
      <c r="B16" s="51" t="s">
        <v>108</v>
      </c>
      <c r="C16" s="39"/>
      <c r="D16" s="39"/>
      <c r="E16" s="39"/>
      <c r="F16" s="39"/>
      <c r="G16" s="39"/>
      <c r="H16" s="52"/>
      <c r="I16" s="39"/>
      <c r="J16" s="39"/>
      <c r="K16" s="39"/>
      <c r="L16" s="39"/>
      <c r="M16" s="39"/>
    </row>
    <row r="17" spans="1:13" x14ac:dyDescent="0.25">
      <c r="A17" s="5" t="str">
        <f>IF(ISBLANK(B17),"",MAX(A$6:A16)+1)</f>
        <v/>
      </c>
      <c r="C17" s="81"/>
      <c r="D17" s="81"/>
      <c r="E17" s="81"/>
      <c r="F17" s="81"/>
      <c r="G17" s="81"/>
      <c r="H17" s="52"/>
      <c r="I17" s="81"/>
      <c r="J17" s="81"/>
      <c r="K17" s="81"/>
      <c r="L17" s="81"/>
      <c r="M17" s="81"/>
    </row>
    <row r="18" spans="1:13" x14ac:dyDescent="0.25">
      <c r="A18" s="5">
        <f>IF(ISBLANK(B18),"",MAX(A$6:A17)+1)</f>
        <v>8</v>
      </c>
      <c r="B18" s="51" t="s">
        <v>107</v>
      </c>
      <c r="C18" s="82">
        <v>0</v>
      </c>
      <c r="D18" s="82"/>
      <c r="E18" s="82"/>
      <c r="F18" s="82"/>
      <c r="G18" s="82">
        <f>SUM(C18:F18)</f>
        <v>0</v>
      </c>
      <c r="H18" s="83"/>
      <c r="I18" s="82">
        <f>G18*(1+H18)^2</f>
        <v>0</v>
      </c>
      <c r="J18" s="82"/>
      <c r="K18" s="82"/>
      <c r="L18" s="82"/>
      <c r="M18" s="82">
        <f>SUM(I18:L18)</f>
        <v>0</v>
      </c>
    </row>
    <row r="19" spans="1:13" x14ac:dyDescent="0.25">
      <c r="A19" s="5" t="str">
        <f>IF(ISBLANK(B19),"",MAX(A$6:A18)+1)</f>
        <v/>
      </c>
      <c r="C19" s="81"/>
      <c r="D19" s="81"/>
      <c r="E19" s="81"/>
      <c r="F19" s="81"/>
      <c r="G19" s="81"/>
      <c r="H19" s="52"/>
      <c r="I19" s="81"/>
      <c r="J19" s="81"/>
      <c r="K19" s="81"/>
      <c r="L19" s="81"/>
      <c r="M19" s="81"/>
    </row>
    <row r="20" spans="1:13" x14ac:dyDescent="0.25">
      <c r="A20" s="5">
        <f>IF(ISBLANK(B20),"",MAX(A$6:A19)+1)</f>
        <v>9</v>
      </c>
      <c r="B20" s="51" t="s">
        <v>52</v>
      </c>
      <c r="C20" s="36">
        <f>C18</f>
        <v>0</v>
      </c>
      <c r="D20" s="36">
        <f>D18</f>
        <v>0</v>
      </c>
      <c r="E20" s="36">
        <f>E18</f>
        <v>0</v>
      </c>
      <c r="F20" s="36">
        <f>F18</f>
        <v>0</v>
      </c>
      <c r="G20" s="36">
        <f>G18</f>
        <v>0</v>
      </c>
      <c r="H20" s="52"/>
      <c r="I20" s="36">
        <f>I18</f>
        <v>0</v>
      </c>
      <c r="J20" s="36">
        <f>J18</f>
        <v>0</v>
      </c>
      <c r="K20" s="36">
        <f>K18</f>
        <v>0</v>
      </c>
      <c r="L20" s="36">
        <f>L18</f>
        <v>0</v>
      </c>
      <c r="M20" s="36">
        <f>M18</f>
        <v>0</v>
      </c>
    </row>
    <row r="21" spans="1:13" x14ac:dyDescent="0.25">
      <c r="A21" s="5" t="str">
        <f>IF(ISBLANK(B21),"",MAX(A$6:A20)+1)</f>
        <v/>
      </c>
      <c r="C21" s="78"/>
      <c r="D21" s="78"/>
      <c r="E21" s="78"/>
      <c r="F21" s="78"/>
      <c r="G21" s="78"/>
      <c r="H21" s="52"/>
      <c r="I21" s="78"/>
      <c r="J21" s="78"/>
      <c r="K21" s="78"/>
      <c r="L21" s="78"/>
      <c r="M21" s="78"/>
    </row>
    <row r="22" spans="1:13" x14ac:dyDescent="0.25">
      <c r="A22" s="5">
        <f>IF(ISBLANK(B22),"",MAX(A$6:A21)+1)</f>
        <v>10</v>
      </c>
      <c r="B22" s="51" t="s">
        <v>51</v>
      </c>
      <c r="C22" s="82">
        <v>6061388.8613986634</v>
      </c>
      <c r="D22" s="82"/>
      <c r="E22" s="82"/>
      <c r="F22" s="82"/>
      <c r="G22" s="82">
        <f>SUM(C22:F22)</f>
        <v>6061388.8613986634</v>
      </c>
      <c r="H22" s="66">
        <v>5.5920238063720262E-2</v>
      </c>
      <c r="I22" s="82">
        <f>G22*(1+H22)^(28/12)</f>
        <v>6881948.4002242647</v>
      </c>
      <c r="J22" s="82"/>
      <c r="K22" s="82"/>
      <c r="L22" s="82"/>
      <c r="M22" s="82">
        <f>SUM(I22:L22)</f>
        <v>6881948.4002242647</v>
      </c>
    </row>
    <row r="23" spans="1:13" x14ac:dyDescent="0.25">
      <c r="A23" s="5">
        <f>IF(ISBLANK(B23),"",MAX(A$6:A22)+1)</f>
        <v>11</v>
      </c>
      <c r="B23" s="51" t="s">
        <v>50</v>
      </c>
      <c r="C23" s="81">
        <v>2110.77</v>
      </c>
      <c r="D23" s="81"/>
      <c r="E23" s="81"/>
      <c r="F23" s="81"/>
      <c r="G23" s="81">
        <f>SUM(C23:F23)</f>
        <v>2110.77</v>
      </c>
      <c r="H23" s="66"/>
      <c r="I23" s="81">
        <f>G23*(1+H23)^(28/12)</f>
        <v>2110.77</v>
      </c>
      <c r="J23" s="81"/>
      <c r="K23" s="81"/>
      <c r="L23" s="81"/>
      <c r="M23" s="81">
        <f>SUM(I23:L23)</f>
        <v>2110.77</v>
      </c>
    </row>
    <row r="24" spans="1:13" x14ac:dyDescent="0.25">
      <c r="A24" s="5">
        <f>IF(ISBLANK(B24),"",MAX(A$6:A23)+1)</f>
        <v>12</v>
      </c>
      <c r="B24" s="51" t="s">
        <v>49</v>
      </c>
      <c r="C24" s="81">
        <v>60697625.368441522</v>
      </c>
      <c r="D24" s="81"/>
      <c r="E24" s="81"/>
      <c r="F24" s="81"/>
      <c r="G24" s="81">
        <f>SUM(C24:F24)</f>
        <v>60697625.368441522</v>
      </c>
      <c r="H24" s="66">
        <v>9.3026586584459281E-3</v>
      </c>
      <c r="I24" s="81">
        <f>G24*(1+H24)^(28/12)</f>
        <v>62023319.739795186</v>
      </c>
      <c r="J24" s="81"/>
      <c r="K24" s="81"/>
      <c r="L24" s="81"/>
      <c r="M24" s="81">
        <f>SUM(I24:L24)</f>
        <v>62023319.739795186</v>
      </c>
    </row>
    <row r="25" spans="1:13" x14ac:dyDescent="0.25">
      <c r="A25" s="5">
        <f>IF(ISBLANK(B25),"",MAX(A$6:A24)+1)</f>
        <v>13</v>
      </c>
      <c r="B25" s="51" t="s">
        <v>48</v>
      </c>
      <c r="C25" s="81">
        <v>28153237.361274928</v>
      </c>
      <c r="D25" s="81"/>
      <c r="E25" s="81"/>
      <c r="F25" s="81"/>
      <c r="G25" s="81">
        <f>SUM(C25:F25)</f>
        <v>28153237.361274928</v>
      </c>
      <c r="H25" s="66">
        <v>1.0934921542960385E-2</v>
      </c>
      <c r="I25" s="81">
        <f>G25*(1+H25)^(28/12)</f>
        <v>28876804.958916023</v>
      </c>
      <c r="J25" s="81"/>
      <c r="K25" s="81"/>
      <c r="L25" s="81"/>
      <c r="M25" s="81">
        <f>SUM(I25:L25)</f>
        <v>28876804.958916023</v>
      </c>
    </row>
    <row r="26" spans="1:13" x14ac:dyDescent="0.25">
      <c r="A26" s="5">
        <f>IF(ISBLANK(B26),"",MAX(A$6:A25)+1)</f>
        <v>14</v>
      </c>
      <c r="B26" s="51" t="s">
        <v>47</v>
      </c>
      <c r="C26" s="81">
        <v>1763236.0746447137</v>
      </c>
      <c r="D26" s="81"/>
      <c r="E26" s="81"/>
      <c r="F26" s="81"/>
      <c r="G26" s="81">
        <f>SUM(C26:F26)</f>
        <v>1763236.0746447137</v>
      </c>
      <c r="H26" s="66">
        <v>1.0934921542960385E-2</v>
      </c>
      <c r="I26" s="81">
        <f>G26*(1+H26)^(28/12)</f>
        <v>1808553.0829245392</v>
      </c>
      <c r="J26" s="81"/>
      <c r="K26" s="81"/>
      <c r="L26" s="81"/>
      <c r="M26" s="81">
        <f>SUM(I26:L26)</f>
        <v>1808553.0829245392</v>
      </c>
    </row>
    <row r="27" spans="1:13" x14ac:dyDescent="0.25">
      <c r="A27" s="5">
        <f>IF(ISBLANK(B27),"",MAX(A$6:A26)+1)</f>
        <v>15</v>
      </c>
      <c r="B27" s="51" t="s">
        <v>46</v>
      </c>
      <c r="C27" s="81">
        <v>0</v>
      </c>
      <c r="D27" s="81"/>
      <c r="E27" s="81"/>
      <c r="F27" s="81"/>
      <c r="G27" s="81">
        <f>SUM(C27:F27)</f>
        <v>0</v>
      </c>
      <c r="H27" s="66"/>
      <c r="I27" s="81">
        <f>G27*(1+H27)^(28/12)</f>
        <v>0</v>
      </c>
      <c r="J27" s="81"/>
      <c r="K27" s="81"/>
      <c r="L27" s="81"/>
      <c r="M27" s="81">
        <f>SUM(I27:L27)</f>
        <v>0</v>
      </c>
    </row>
    <row r="28" spans="1:13" x14ac:dyDescent="0.25">
      <c r="A28" s="5">
        <f>IF(ISBLANK(B28),"",MAX(A$6:A27)+1)</f>
        <v>16</v>
      </c>
      <c r="B28" s="51" t="s">
        <v>45</v>
      </c>
      <c r="C28" s="81">
        <v>59109909.86686448</v>
      </c>
      <c r="D28" s="81"/>
      <c r="E28" s="81"/>
      <c r="F28" s="81"/>
      <c r="G28" s="81">
        <f>SUM(C28:F28)</f>
        <v>59109909.86686448</v>
      </c>
      <c r="H28" s="66">
        <v>2.0158787434836345E-2</v>
      </c>
      <c r="I28" s="81">
        <f>G28*(1+H28)^(28/12)</f>
        <v>61927722.031384438</v>
      </c>
      <c r="J28" s="81"/>
      <c r="K28" s="81"/>
      <c r="L28" s="81"/>
      <c r="M28" s="81">
        <f>SUM(I28:L28)</f>
        <v>61927722.031384438</v>
      </c>
    </row>
    <row r="29" spans="1:13" x14ac:dyDescent="0.25">
      <c r="A29" s="5">
        <f>IF(ISBLANK(B29),"",MAX(A$6:A28)+1)</f>
        <v>17</v>
      </c>
      <c r="B29" s="51" t="s">
        <v>44</v>
      </c>
      <c r="C29" s="81">
        <v>116957730.5099999</v>
      </c>
      <c r="D29" s="81">
        <v>-2616179.6237217812</v>
      </c>
      <c r="E29" s="81">
        <v>-2455596.1125766858</v>
      </c>
      <c r="F29" s="81">
        <v>-3294178.3411877672</v>
      </c>
      <c r="G29" s="81">
        <f>SUM(C29:F29)</f>
        <v>108591776.43251367</v>
      </c>
      <c r="H29" s="66"/>
      <c r="I29" s="81">
        <v>135112552.94691035</v>
      </c>
      <c r="J29" s="81"/>
      <c r="K29" s="38" t="s">
        <v>42</v>
      </c>
      <c r="L29" s="81"/>
      <c r="M29" s="81">
        <f>SUM(I29:L29)</f>
        <v>135112552.94691035</v>
      </c>
    </row>
    <row r="30" spans="1:13" x14ac:dyDescent="0.25">
      <c r="A30" s="5">
        <f>IF(ISBLANK(B30),"",MAX(A$6:A29)+1)</f>
        <v>18</v>
      </c>
      <c r="B30" s="51" t="s">
        <v>43</v>
      </c>
      <c r="C30" s="81">
        <v>26117569.960000005</v>
      </c>
      <c r="D30" s="81"/>
      <c r="E30" s="81"/>
      <c r="F30" s="81"/>
      <c r="G30" s="81">
        <f>SUM(C30:F30)</f>
        <v>26117569.960000005</v>
      </c>
      <c r="H30" s="66"/>
      <c r="I30" s="81">
        <v>39655705.639344297</v>
      </c>
      <c r="J30" s="81"/>
      <c r="K30" s="81"/>
      <c r="L30" s="38" t="s">
        <v>42</v>
      </c>
      <c r="M30" s="81">
        <f>SUM(I30:L30)</f>
        <v>39655705.639344297</v>
      </c>
    </row>
    <row r="31" spans="1:13" x14ac:dyDescent="0.25">
      <c r="A31" s="5">
        <f>IF(ISBLANK(B31),"",MAX(A$6:A30)+1)</f>
        <v>19</v>
      </c>
      <c r="B31" s="51" t="s">
        <v>106</v>
      </c>
      <c r="C31" s="81">
        <v>0</v>
      </c>
      <c r="D31" s="81"/>
      <c r="E31" s="81"/>
      <c r="F31" s="81"/>
      <c r="G31" s="81">
        <f>SUM(C31:F31)</f>
        <v>0</v>
      </c>
      <c r="H31" s="66"/>
      <c r="I31" s="81">
        <f>G31*(1+H31)^(28/12)</f>
        <v>0</v>
      </c>
      <c r="J31" s="81"/>
      <c r="K31" s="81"/>
      <c r="L31" s="81"/>
      <c r="M31" s="81">
        <f>SUM(I31:L31)</f>
        <v>0</v>
      </c>
    </row>
    <row r="32" spans="1:13" x14ac:dyDescent="0.25">
      <c r="A32" s="5">
        <f>IF(ISBLANK(B32),"",MAX(A$6:A31)+1)</f>
        <v>20</v>
      </c>
      <c r="B32" s="51" t="s">
        <v>40</v>
      </c>
      <c r="C32" s="81">
        <v>15193511.542028118</v>
      </c>
      <c r="D32" s="81"/>
      <c r="E32" s="81"/>
      <c r="F32" s="81"/>
      <c r="G32" s="81">
        <f>SUM(C32:F32)</f>
        <v>15193511.542028118</v>
      </c>
      <c r="H32" s="66">
        <v>0</v>
      </c>
      <c r="I32" s="81">
        <f>G32*(1+H32)^(28/12)</f>
        <v>15193511.542028118</v>
      </c>
      <c r="J32" s="81"/>
      <c r="K32" s="81"/>
      <c r="L32" s="81"/>
      <c r="M32" s="81">
        <f>SUM(I32:L32)</f>
        <v>15193511.542028118</v>
      </c>
    </row>
    <row r="33" spans="1:13" x14ac:dyDescent="0.25">
      <c r="A33" s="5">
        <f>IF(ISBLANK(B33),"",MAX(A$6:A32)+1)</f>
        <v>21</v>
      </c>
      <c r="B33" s="51" t="s">
        <v>38</v>
      </c>
      <c r="C33" s="81">
        <v>24125399.666962616</v>
      </c>
      <c r="D33" s="81"/>
      <c r="E33" s="81"/>
      <c r="F33" s="81"/>
      <c r="G33" s="81">
        <f>SUM(C33:F33)</f>
        <v>24125399.666962616</v>
      </c>
      <c r="H33" s="66">
        <v>3.1473722098515289E-2</v>
      </c>
      <c r="I33" s="81">
        <f>G33*(1+H33)^(28/12)</f>
        <v>25934442.073484119</v>
      </c>
      <c r="J33" s="81"/>
      <c r="K33" s="81"/>
      <c r="L33" s="81"/>
      <c r="M33" s="81">
        <f>SUM(I33:L33)</f>
        <v>25934442.073484119</v>
      </c>
    </row>
    <row r="34" spans="1:13" x14ac:dyDescent="0.25">
      <c r="A34" s="5">
        <f>IF(ISBLANK(B34),"",MAX(A$6:A33)+1)</f>
        <v>22</v>
      </c>
      <c r="B34" s="51" t="s">
        <v>37</v>
      </c>
      <c r="C34" s="81">
        <v>5694739.5742254965</v>
      </c>
      <c r="D34" s="81"/>
      <c r="E34" s="81"/>
      <c r="F34" s="81"/>
      <c r="G34" s="81">
        <f>SUM(C34:F34)</f>
        <v>5694739.5742254965</v>
      </c>
      <c r="H34" s="66"/>
      <c r="I34" s="81">
        <v>17474461.472924594</v>
      </c>
      <c r="J34" s="81"/>
      <c r="K34" s="81"/>
      <c r="L34" s="81"/>
      <c r="M34" s="81">
        <f>I34</f>
        <v>17474461.472924594</v>
      </c>
    </row>
    <row r="35" spans="1:13" x14ac:dyDescent="0.25">
      <c r="A35" s="5">
        <f>IF(ISBLANK(B35),"",MAX(A$6:A34)+1)</f>
        <v>23</v>
      </c>
      <c r="B35" s="51" t="s">
        <v>36</v>
      </c>
      <c r="C35" s="80">
        <v>523320</v>
      </c>
      <c r="D35" s="80"/>
      <c r="E35" s="80"/>
      <c r="F35" s="80"/>
      <c r="G35" s="80">
        <f>SUM(C35:F35)</f>
        <v>523320</v>
      </c>
      <c r="H35" s="66"/>
      <c r="I35" s="80">
        <v>-19508916.264954448</v>
      </c>
      <c r="J35" s="80"/>
      <c r="K35" s="80"/>
      <c r="L35" s="80"/>
      <c r="M35" s="80">
        <f>I35</f>
        <v>-19508916.264954448</v>
      </c>
    </row>
    <row r="36" spans="1:13" x14ac:dyDescent="0.25">
      <c r="A36" s="5">
        <f>IF(ISBLANK(B36),"",MAX(A$6:A35)+1)</f>
        <v>24</v>
      </c>
      <c r="B36" s="51" t="s">
        <v>35</v>
      </c>
      <c r="C36" s="36">
        <f>SUM(C20:C35)</f>
        <v>344399779.55584043</v>
      </c>
      <c r="D36" s="36">
        <f>SUM(D20:D35)</f>
        <v>-2616179.6237217812</v>
      </c>
      <c r="E36" s="36">
        <f>SUM(E20:E35)</f>
        <v>-2455596.1125766858</v>
      </c>
      <c r="F36" s="36">
        <f>SUM(F20:F35)</f>
        <v>-3294178.3411877672</v>
      </c>
      <c r="G36" s="36">
        <f>SUM(G20:G35)</f>
        <v>336033825.47835422</v>
      </c>
      <c r="H36" s="62"/>
      <c r="I36" s="36">
        <f>SUM(I20:I35)</f>
        <v>375382216.39298147</v>
      </c>
      <c r="J36" s="36">
        <f>SUM(J20:J35)</f>
        <v>0</v>
      </c>
      <c r="K36" s="36">
        <f>SUM(K20:K35)</f>
        <v>0</v>
      </c>
      <c r="L36" s="36">
        <f>SUM(L20:L35)</f>
        <v>0</v>
      </c>
      <c r="M36" s="36">
        <f>SUM(M20:M35)</f>
        <v>375382216.39298147</v>
      </c>
    </row>
    <row r="37" spans="1:13" x14ac:dyDescent="0.25">
      <c r="A37" s="5" t="str">
        <f>IF(ISBLANK(B37),"",MAX(A$6:A36)+1)</f>
        <v/>
      </c>
      <c r="C37" s="32"/>
      <c r="D37" s="32"/>
      <c r="E37" s="32"/>
      <c r="F37" s="32"/>
      <c r="G37" s="32"/>
      <c r="H37" s="62"/>
      <c r="I37" s="32"/>
      <c r="J37" s="32"/>
      <c r="K37" s="32"/>
      <c r="L37" s="32"/>
      <c r="M37" s="32"/>
    </row>
    <row r="38" spans="1:13" x14ac:dyDescent="0.25">
      <c r="A38" s="5">
        <f>IF(ISBLANK(B38),"",MAX(A$6:A37)+1)</f>
        <v>25</v>
      </c>
      <c r="B38" s="51" t="s">
        <v>34</v>
      </c>
      <c r="C38" s="35">
        <f>C11-C36</f>
        <v>104333793.2406773</v>
      </c>
      <c r="D38" s="35">
        <f>D11-D36</f>
        <v>2616179.6237217812</v>
      </c>
      <c r="E38" s="35">
        <f>E11-E36</f>
        <v>2455596.1125766858</v>
      </c>
      <c r="F38" s="35">
        <f>F11-F36</f>
        <v>3294178.3411877672</v>
      </c>
      <c r="G38" s="35">
        <f>G11-G36</f>
        <v>112699747.31816351</v>
      </c>
      <c r="H38" s="62"/>
      <c r="I38" s="35">
        <f>I11-I36</f>
        <v>87812628.472623169</v>
      </c>
      <c r="J38" s="35"/>
      <c r="K38" s="35"/>
      <c r="L38" s="35"/>
      <c r="M38" s="35">
        <f>M11-M36</f>
        <v>87812628.472623169</v>
      </c>
    </row>
    <row r="39" spans="1:13" x14ac:dyDescent="0.25">
      <c r="A39" s="5">
        <f>IF(ISBLANK(B39),"",MAX(A$6:A38)+1)</f>
        <v>26</v>
      </c>
      <c r="B39" s="51" t="s">
        <v>105</v>
      </c>
      <c r="C39" s="79">
        <f>C38+C34+C35</f>
        <v>110551852.8149028</v>
      </c>
      <c r="D39" s="79"/>
      <c r="E39" s="79"/>
      <c r="F39" s="79"/>
      <c r="G39" s="79"/>
      <c r="H39" s="62"/>
      <c r="I39" s="79"/>
      <c r="J39" s="79"/>
      <c r="K39" s="79"/>
      <c r="L39" s="79"/>
      <c r="M39" s="79">
        <f>M11-SUM(M22:M33)</f>
        <v>85778173.680593312</v>
      </c>
    </row>
    <row r="40" spans="1:13" x14ac:dyDescent="0.25">
      <c r="A40" s="5">
        <f>IF(ISBLANK(B40),"",MAX(A$6:A39)+1)</f>
        <v>27</v>
      </c>
      <c r="B40" s="51" t="s">
        <v>33</v>
      </c>
      <c r="C40" s="32">
        <f>C51</f>
        <v>1961255908.1163907</v>
      </c>
      <c r="D40" s="32">
        <f>D51</f>
        <v>-73516466.176427826</v>
      </c>
      <c r="E40" s="32">
        <f>E51</f>
        <v>-13642850.873609414</v>
      </c>
      <c r="F40" s="32">
        <f>F51</f>
        <v>-14239197.195381718</v>
      </c>
      <c r="G40" s="32">
        <f>G51</f>
        <v>1859857393.8709722</v>
      </c>
      <c r="H40" s="62"/>
      <c r="I40" s="32">
        <f>I51</f>
        <v>2096577777.3699546</v>
      </c>
      <c r="J40" s="32"/>
      <c r="K40" s="32"/>
      <c r="L40" s="32"/>
      <c r="M40" s="32">
        <f>M51</f>
        <v>2294716022.4223328</v>
      </c>
    </row>
    <row r="41" spans="1:13" x14ac:dyDescent="0.25">
      <c r="A41" s="5" t="str">
        <f>IF(ISBLANK(B41),"",MAX(A$6:A40)+1)</f>
        <v/>
      </c>
      <c r="C41" s="78"/>
      <c r="D41" s="78"/>
      <c r="E41" s="78"/>
      <c r="F41" s="78"/>
      <c r="G41" s="78"/>
      <c r="H41" s="62"/>
      <c r="I41" s="78"/>
      <c r="J41" s="78"/>
      <c r="K41" s="78"/>
      <c r="L41" s="78"/>
      <c r="M41" s="78"/>
    </row>
    <row r="42" spans="1:13" x14ac:dyDescent="0.25">
      <c r="A42" s="5">
        <f>IF(ISBLANK(B42),"",MAX(A$6:A41)+1)</f>
        <v>28</v>
      </c>
      <c r="B42" s="51" t="s">
        <v>32</v>
      </c>
      <c r="C42" s="31">
        <v>6.5199999999999994E-2</v>
      </c>
      <c r="D42" s="31"/>
      <c r="E42" s="31"/>
      <c r="F42" s="31"/>
      <c r="G42" s="31">
        <v>6.5199999999999994E-2</v>
      </c>
      <c r="H42" s="62"/>
      <c r="I42" s="31">
        <v>6.5199999999999994E-2</v>
      </c>
      <c r="J42" s="31"/>
      <c r="K42" s="31"/>
      <c r="L42" s="31"/>
      <c r="M42" s="31">
        <v>6.5199999999999994E-2</v>
      </c>
    </row>
    <row r="43" spans="1:13" x14ac:dyDescent="0.25">
      <c r="A43" s="5" t="str">
        <f>IF(ISBLANK(B43),"",MAX(A$6:A42)+1)</f>
        <v/>
      </c>
      <c r="C43" s="77"/>
      <c r="D43" s="77"/>
      <c r="E43" s="77"/>
      <c r="F43" s="77"/>
      <c r="G43" s="77"/>
      <c r="H43" s="62"/>
      <c r="I43" s="77"/>
      <c r="J43" s="77"/>
      <c r="K43" s="77"/>
      <c r="L43" s="77"/>
      <c r="M43" s="77"/>
    </row>
    <row r="44" spans="1:13" x14ac:dyDescent="0.25">
      <c r="A44" s="5">
        <f>IF(ISBLANK(B44),"",MAX(A$6:A43)+1)</f>
        <v>29</v>
      </c>
      <c r="B44" s="51" t="s">
        <v>31</v>
      </c>
      <c r="C44" s="12"/>
      <c r="D44" s="12"/>
      <c r="E44" s="12"/>
      <c r="F44" s="12"/>
      <c r="G44" s="12"/>
      <c r="H44" s="62"/>
      <c r="I44" s="12"/>
      <c r="J44" s="12"/>
      <c r="K44" s="12"/>
      <c r="L44" s="12"/>
      <c r="M44" s="12"/>
    </row>
    <row r="45" spans="1:13" x14ac:dyDescent="0.25">
      <c r="A45" s="5">
        <f>IF(ISBLANK(B45),"",MAX(A$6:A44)+1)</f>
        <v>30</v>
      </c>
      <c r="B45" s="51" t="s">
        <v>104</v>
      </c>
      <c r="C45" s="76">
        <f>C59</f>
        <v>4100486956.6681142</v>
      </c>
      <c r="D45" s="76">
        <f>D59</f>
        <v>-84751774.307916671</v>
      </c>
      <c r="E45" s="76">
        <f>E59</f>
        <v>-16228881.069029139</v>
      </c>
      <c r="F45" s="76">
        <f>F59</f>
        <v>-16597798.789668249</v>
      </c>
      <c r="G45" s="76">
        <f>SUM(C45:F45)</f>
        <v>3982908502.5015001</v>
      </c>
      <c r="H45" s="66"/>
      <c r="I45" s="76">
        <f>I59</f>
        <v>4532472039.5173817</v>
      </c>
      <c r="J45" s="76">
        <f>J59</f>
        <v>105802468.1600001</v>
      </c>
      <c r="K45" s="76">
        <f>K59</f>
        <v>66784661.41225782</v>
      </c>
      <c r="L45" s="76">
        <f>L59</f>
        <v>82865659.666204244</v>
      </c>
      <c r="M45" s="76">
        <f>M59</f>
        <v>4787924828.7558432</v>
      </c>
    </row>
    <row r="46" spans="1:13" x14ac:dyDescent="0.25">
      <c r="A46" s="5">
        <f>IF(ISBLANK(B46),"",MAX(A$6:A45)+1)</f>
        <v>31</v>
      </c>
      <c r="B46" s="51" t="s">
        <v>103</v>
      </c>
      <c r="C46" s="58">
        <f>C67</f>
        <v>-1569795174.7788</v>
      </c>
      <c r="D46" s="58">
        <f>D67</f>
        <v>3209723.1798207625</v>
      </c>
      <c r="E46" s="58">
        <f>E67</f>
        <v>1296178.4092875994</v>
      </c>
      <c r="F46" s="58">
        <f>F67</f>
        <v>1430783.8862761646</v>
      </c>
      <c r="G46" s="58">
        <f>SUM(C46:F46)</f>
        <v>-1563858489.3034153</v>
      </c>
      <c r="H46" s="66"/>
      <c r="I46" s="58">
        <f>I67</f>
        <v>-1886812085.3659108</v>
      </c>
      <c r="J46" s="58">
        <f>J67</f>
        <v>-10067230.849618189</v>
      </c>
      <c r="K46" s="58">
        <f>K67</f>
        <v>-10582560.510378484</v>
      </c>
      <c r="L46" s="58">
        <f>L67</f>
        <v>-18729954.286813222</v>
      </c>
      <c r="M46" s="58">
        <f>M67</f>
        <v>-1926191831.0127208</v>
      </c>
    </row>
    <row r="47" spans="1:13" x14ac:dyDescent="0.25">
      <c r="A47" s="5">
        <f>IF(ISBLANK(B47),"",MAX(A$6:A46)+1)</f>
        <v>32</v>
      </c>
      <c r="B47" s="51" t="s">
        <v>102</v>
      </c>
      <c r="C47" s="75">
        <f>C91+C101</f>
        <v>-606711613.31711614</v>
      </c>
      <c r="D47" s="75">
        <f>D91+D101</f>
        <v>8025584.9516680902</v>
      </c>
      <c r="E47" s="75">
        <f>E91+E101</f>
        <v>1289851.786132125</v>
      </c>
      <c r="F47" s="75">
        <f>F91+F101</f>
        <v>927817.70801036642</v>
      </c>
      <c r="G47" s="75">
        <f>SUM(C47:F47)</f>
        <v>-596468358.87130558</v>
      </c>
      <c r="H47" s="66"/>
      <c r="I47" s="74">
        <f>I91+I101</f>
        <v>-586357916.32570922</v>
      </c>
      <c r="J47" s="74">
        <f>J91+J101</f>
        <v>-8937256.0344074257</v>
      </c>
      <c r="K47" s="74">
        <f>K91+K101</f>
        <v>-2256392.3988461853</v>
      </c>
      <c r="L47" s="74">
        <f>L91+L101</f>
        <v>-6741150.1060194559</v>
      </c>
      <c r="M47" s="74">
        <f>SUM(I47:L47)</f>
        <v>-604292714.86498225</v>
      </c>
    </row>
    <row r="48" spans="1:13" x14ac:dyDescent="0.25">
      <c r="A48" s="5">
        <f>IF(ISBLANK(B48),"",MAX(A$6:A47)+1)</f>
        <v>33</v>
      </c>
      <c r="B48" s="51" t="s">
        <v>101</v>
      </c>
      <c r="C48" s="72">
        <f>C102</f>
        <v>-17156060.508973658</v>
      </c>
      <c r="D48" s="72">
        <f>D102</f>
        <v>0</v>
      </c>
      <c r="E48" s="72">
        <f>E102</f>
        <v>0</v>
      </c>
      <c r="F48" s="72">
        <f>F102</f>
        <v>0</v>
      </c>
      <c r="G48" s="72">
        <f>SUM(C48:F48)</f>
        <v>-17156060.508973658</v>
      </c>
      <c r="H48" s="66"/>
      <c r="I48" s="72">
        <f>I102</f>
        <v>-17156060.508973658</v>
      </c>
      <c r="J48" s="72">
        <f>J102</f>
        <v>0</v>
      </c>
      <c r="K48" s="72">
        <f>K102</f>
        <v>0</v>
      </c>
      <c r="L48" s="72">
        <f>L102</f>
        <v>0</v>
      </c>
      <c r="M48" s="72">
        <f>M102</f>
        <v>-17156060.508973658</v>
      </c>
    </row>
    <row r="49" spans="1:13" x14ac:dyDescent="0.25">
      <c r="A49" s="5">
        <f>IF(ISBLANK(B49),"",MAX(A$6:A48)+1)</f>
        <v>34</v>
      </c>
      <c r="B49" s="51" t="s">
        <v>100</v>
      </c>
      <c r="C49" s="73">
        <f>SUM(C45:C48)</f>
        <v>1906824108.0632243</v>
      </c>
      <c r="D49" s="73">
        <f>SUM(D45:D48)</f>
        <v>-73516466.176427826</v>
      </c>
      <c r="E49" s="73">
        <f>SUM(E45:E48)</f>
        <v>-13642850.873609414</v>
      </c>
      <c r="F49" s="73">
        <f>SUM(F45:F48)</f>
        <v>-14239197.195381718</v>
      </c>
      <c r="G49" s="73">
        <f>SUM(G45:G48)</f>
        <v>1805425593.8178058</v>
      </c>
      <c r="H49" s="71"/>
      <c r="I49" s="73">
        <f>SUM(I45:I48)</f>
        <v>2042145977.3167882</v>
      </c>
      <c r="J49" s="73">
        <f>SUM(J45:J48)</f>
        <v>86797981.275974497</v>
      </c>
      <c r="K49" s="73">
        <f>SUM(K45:K48)</f>
        <v>53945708.503033154</v>
      </c>
      <c r="L49" s="73">
        <f>SUM(L45:L48)</f>
        <v>57394555.273371562</v>
      </c>
      <c r="M49" s="73">
        <f>SUM(M45:M48)</f>
        <v>2240284222.3691664</v>
      </c>
    </row>
    <row r="50" spans="1:13" x14ac:dyDescent="0.25">
      <c r="A50" s="5">
        <f>IF(ISBLANK(B50),"",MAX(A$6:A49)+1)</f>
        <v>35</v>
      </c>
      <c r="B50" s="51" t="s">
        <v>25</v>
      </c>
      <c r="C50" s="72">
        <f>C103</f>
        <v>54431800.053166389</v>
      </c>
      <c r="D50" s="72">
        <f>D103</f>
        <v>0</v>
      </c>
      <c r="E50" s="72">
        <f>E103</f>
        <v>0</v>
      </c>
      <c r="F50" s="72">
        <f>F103</f>
        <v>0</v>
      </c>
      <c r="G50" s="72">
        <f>SUM(C50:F50)</f>
        <v>54431800.053166389</v>
      </c>
      <c r="H50" s="66"/>
      <c r="I50" s="72">
        <f>I103</f>
        <v>54431800.053166389</v>
      </c>
      <c r="J50" s="72">
        <f>J103</f>
        <v>0</v>
      </c>
      <c r="K50" s="72">
        <f>K103</f>
        <v>0</v>
      </c>
      <c r="L50" s="72">
        <f>L103</f>
        <v>0</v>
      </c>
      <c r="M50" s="72">
        <f>M103</f>
        <v>54431800.053166389</v>
      </c>
    </row>
    <row r="51" spans="1:13" ht="15.75" thickBot="1" x14ac:dyDescent="0.3">
      <c r="A51" s="5">
        <f>IF(ISBLANK(B51),"",MAX(A$6:A50)+1)</f>
        <v>36</v>
      </c>
      <c r="B51" s="51" t="s">
        <v>7</v>
      </c>
      <c r="C51" s="70">
        <f>SUM(C49:C50)</f>
        <v>1961255908.1163907</v>
      </c>
      <c r="D51" s="70">
        <f>SUM(D49:D50)</f>
        <v>-73516466.176427826</v>
      </c>
      <c r="E51" s="70">
        <f>SUM(E49:E50)</f>
        <v>-13642850.873609414</v>
      </c>
      <c r="F51" s="70">
        <f>SUM(F49:F50)</f>
        <v>-14239197.195381718</v>
      </c>
      <c r="G51" s="70">
        <f>SUM(G49:G50)</f>
        <v>1859857393.8709722</v>
      </c>
      <c r="H51" s="71"/>
      <c r="I51" s="70">
        <f>SUM(I49:I50)</f>
        <v>2096577777.3699546</v>
      </c>
      <c r="J51" s="70">
        <f>SUM(J49:J50)</f>
        <v>86797981.275974497</v>
      </c>
      <c r="K51" s="70">
        <f>SUM(K49:K50)</f>
        <v>53945708.503033154</v>
      </c>
      <c r="L51" s="70">
        <f>SUM(L49:L50)</f>
        <v>57394555.273371562</v>
      </c>
      <c r="M51" s="70">
        <f>SUM(M49:M50)</f>
        <v>2294716022.4223328</v>
      </c>
    </row>
    <row r="52" spans="1:13" ht="15.75" thickTop="1" x14ac:dyDescent="0.25">
      <c r="A52" s="5">
        <f>IF(ISBLANK(B52),"",MAX(A$6:A51)+1)</f>
        <v>37</v>
      </c>
      <c r="B52" s="54" t="s">
        <v>90</v>
      </c>
      <c r="C52" s="53">
        <v>0</v>
      </c>
      <c r="D52" s="53"/>
      <c r="E52" s="53"/>
      <c r="F52" s="53"/>
      <c r="G52" s="53"/>
      <c r="H52" s="62"/>
      <c r="I52" s="53"/>
      <c r="J52" s="53"/>
      <c r="K52" s="53"/>
      <c r="L52" s="53"/>
      <c r="M52" s="53"/>
    </row>
    <row r="53" spans="1:13" x14ac:dyDescent="0.25">
      <c r="A53" s="5">
        <f>IF(ISBLANK(B53),"",MAX(A$6:A52)+1)</f>
        <v>38</v>
      </c>
      <c r="B53" t="s">
        <v>23</v>
      </c>
      <c r="H53" s="62"/>
    </row>
    <row r="54" spans="1:13" x14ac:dyDescent="0.25">
      <c r="A54" s="5">
        <f>IF(ISBLANK(B54),"",MAX(A$6:A53)+1)</f>
        <v>39</v>
      </c>
      <c r="B54" s="59" t="s">
        <v>94</v>
      </c>
      <c r="C54" s="25">
        <v>76474409.469999999</v>
      </c>
      <c r="D54" s="25"/>
      <c r="E54" s="25"/>
      <c r="F54" s="25"/>
      <c r="G54" s="25">
        <f>SUM(C54:F54)</f>
        <v>76474409.469999999</v>
      </c>
      <c r="H54" s="66">
        <v>1.3282089954823606E-2</v>
      </c>
      <c r="I54" s="13">
        <v>70765039.407125533</v>
      </c>
      <c r="J54" s="13"/>
      <c r="K54" s="13"/>
      <c r="L54" s="13"/>
      <c r="M54" s="13">
        <f>SUM(I54:L54)</f>
        <v>70765039.407125533</v>
      </c>
    </row>
    <row r="55" spans="1:13" x14ac:dyDescent="0.25">
      <c r="A55" s="5">
        <f>IF(ISBLANK(B55),"",MAX(A$6:A54)+1)</f>
        <v>40</v>
      </c>
      <c r="B55" s="59" t="s">
        <v>16</v>
      </c>
      <c r="C55" s="58">
        <v>0</v>
      </c>
      <c r="D55" s="58"/>
      <c r="E55" s="58"/>
      <c r="F55" s="58"/>
      <c r="G55" s="58">
        <f>SUM(C55:F55)</f>
        <v>0</v>
      </c>
      <c r="H55" s="66"/>
      <c r="I55" s="10">
        <v>0</v>
      </c>
      <c r="J55" s="10"/>
      <c r="K55" s="10"/>
      <c r="L55" s="10"/>
      <c r="M55" s="10">
        <f>SUM(I55:L55)</f>
        <v>0</v>
      </c>
    </row>
    <row r="56" spans="1:13" x14ac:dyDescent="0.25">
      <c r="A56" s="5">
        <f>IF(ISBLANK(B56),"",MAX(A$6:A55)+1)</f>
        <v>41</v>
      </c>
      <c r="B56" s="59" t="s">
        <v>15</v>
      </c>
      <c r="C56" s="58">
        <v>3710993361</v>
      </c>
      <c r="D56" s="58">
        <v>-84751774.307916671</v>
      </c>
      <c r="E56" s="58">
        <v>-16228881.069029139</v>
      </c>
      <c r="F56" s="58"/>
      <c r="G56" s="58">
        <f>SUM(C56:F56)</f>
        <v>3610012705.623054</v>
      </c>
      <c r="H56" s="66">
        <v>5.2166066813214673E-2</v>
      </c>
      <c r="I56" s="20">
        <v>4083711622.2839174</v>
      </c>
      <c r="J56" s="20">
        <v>105802468.1600001</v>
      </c>
      <c r="K56" s="20">
        <v>66784661.41225782</v>
      </c>
      <c r="L56" s="20"/>
      <c r="M56" s="20">
        <f>SUM(I56:L56)</f>
        <v>4256298751.8561754</v>
      </c>
    </row>
    <row r="57" spans="1:13" x14ac:dyDescent="0.25">
      <c r="A57" s="5">
        <f>IF(ISBLANK(B57),"",MAX(A$6:A56)+1)</f>
        <v>42</v>
      </c>
      <c r="B57" s="59" t="s">
        <v>14</v>
      </c>
      <c r="C57" s="58">
        <v>139418656.4843142</v>
      </c>
      <c r="D57" s="58"/>
      <c r="E57" s="58"/>
      <c r="F57" s="58">
        <v>-16597798.789668249</v>
      </c>
      <c r="G57" s="58">
        <f>SUM(C57:F57)</f>
        <v>122820857.69464596</v>
      </c>
      <c r="H57" s="66">
        <v>0.15105801563149757</v>
      </c>
      <c r="I57" s="20">
        <v>152894023.34968811</v>
      </c>
      <c r="J57" s="20"/>
      <c r="K57" s="20"/>
      <c r="L57" s="20">
        <v>82865659.666204244</v>
      </c>
      <c r="M57" s="20">
        <f>SUM(I57:L57)</f>
        <v>235759683.01589236</v>
      </c>
    </row>
    <row r="58" spans="1:13" x14ac:dyDescent="0.25">
      <c r="A58" s="5">
        <f>IF(ISBLANK(B58),"",MAX(A$6:A57)+1)</f>
        <v>43</v>
      </c>
      <c r="B58" s="59" t="s">
        <v>13</v>
      </c>
      <c r="C58" s="58">
        <v>173600529.71380004</v>
      </c>
      <c r="D58" s="58"/>
      <c r="E58" s="58"/>
      <c r="F58" s="58"/>
      <c r="G58" s="58">
        <f>SUM(C58:F58)</f>
        <v>173600529.71380004</v>
      </c>
      <c r="H58" s="66">
        <v>2.903099810414056E-2</v>
      </c>
      <c r="I58" s="20">
        <v>225101354.47665015</v>
      </c>
      <c r="J58" s="20"/>
      <c r="K58" s="20"/>
      <c r="L58" s="20"/>
      <c r="M58" s="20">
        <f>SUM(I58:L58)</f>
        <v>225101354.47665015</v>
      </c>
    </row>
    <row r="59" spans="1:13" x14ac:dyDescent="0.25">
      <c r="A59" s="5">
        <f>IF(ISBLANK(B59),"",MAX(A$6:A58)+1)</f>
        <v>44</v>
      </c>
      <c r="B59" s="61" t="s">
        <v>12</v>
      </c>
      <c r="C59" s="60">
        <f>SUM(C54:C58)</f>
        <v>4100486956.6681142</v>
      </c>
      <c r="D59" s="60">
        <f>SUM(D54:D58)</f>
        <v>-84751774.307916671</v>
      </c>
      <c r="E59" s="60">
        <f>SUM(E54:E58)</f>
        <v>-16228881.069029139</v>
      </c>
      <c r="F59" s="60">
        <f>SUM(F54:F58)</f>
        <v>-16597798.789668249</v>
      </c>
      <c r="G59" s="60">
        <f>SUM(G54:G58)</f>
        <v>3982908502.5014997</v>
      </c>
      <c r="H59" s="69"/>
      <c r="I59" s="17">
        <f>SUM(I54:I58)</f>
        <v>4532472039.5173817</v>
      </c>
      <c r="J59" s="17">
        <f>SUM(J54:J58)</f>
        <v>105802468.1600001</v>
      </c>
      <c r="K59" s="17">
        <f>SUM(K54:K58)</f>
        <v>66784661.41225782</v>
      </c>
      <c r="L59" s="17">
        <f>SUM(L54:L58)</f>
        <v>82865659.666204244</v>
      </c>
      <c r="M59" s="17">
        <f>SUM(M54:M58)</f>
        <v>4787924828.7558432</v>
      </c>
    </row>
    <row r="60" spans="1:13" x14ac:dyDescent="0.25">
      <c r="A60" s="5" t="str">
        <f>IF(ISBLANK(B60),"",MAX(A$6:A59)+1)</f>
        <v/>
      </c>
      <c r="B60"/>
      <c r="H60" s="62"/>
    </row>
    <row r="61" spans="1:13" x14ac:dyDescent="0.25">
      <c r="A61" s="5">
        <f>IF(ISBLANK(B61),"",MAX(A$6:A60)+1)</f>
        <v>45</v>
      </c>
      <c r="B61" s="63" t="s">
        <v>99</v>
      </c>
      <c r="H61" s="62"/>
    </row>
    <row r="62" spans="1:13" x14ac:dyDescent="0.25">
      <c r="A62" s="5">
        <f>IF(ISBLANK(B62),"",MAX(A$6:A61)+1)</f>
        <v>46</v>
      </c>
      <c r="B62" s="59" t="s">
        <v>94</v>
      </c>
      <c r="C62" s="25">
        <v>-33125037.959271803</v>
      </c>
      <c r="D62" s="25"/>
      <c r="E62" s="25"/>
      <c r="F62" s="25"/>
      <c r="G62" s="25">
        <f>SUM(C62:F62)</f>
        <v>-33125037.959271803</v>
      </c>
      <c r="H62" s="66"/>
      <c r="I62" s="13">
        <v>-36714095.662006587</v>
      </c>
      <c r="J62" s="13"/>
      <c r="K62" s="13"/>
      <c r="L62" s="13"/>
      <c r="M62" s="13">
        <f>SUM(I62:L62)</f>
        <v>-36714095.662006587</v>
      </c>
    </row>
    <row r="63" spans="1:13" x14ac:dyDescent="0.25">
      <c r="A63" s="5">
        <f>IF(ISBLANK(B63),"",MAX(A$6:A62)+1)</f>
        <v>47</v>
      </c>
      <c r="B63" s="59" t="s">
        <v>16</v>
      </c>
      <c r="C63" s="58">
        <v>0</v>
      </c>
      <c r="D63" s="58"/>
      <c r="E63" s="58"/>
      <c r="F63" s="58"/>
      <c r="G63" s="58">
        <f>SUM(C63:F63)</f>
        <v>0</v>
      </c>
      <c r="H63" s="66"/>
      <c r="I63" s="10">
        <v>0</v>
      </c>
      <c r="J63" s="10"/>
      <c r="K63" s="10"/>
      <c r="L63" s="10"/>
      <c r="M63" s="10">
        <f>SUM(I63:L63)</f>
        <v>0</v>
      </c>
    </row>
    <row r="64" spans="1:13" x14ac:dyDescent="0.25">
      <c r="A64" s="5">
        <f>IF(ISBLANK(B64),"",MAX(A$6:A63)+1)</f>
        <v>48</v>
      </c>
      <c r="B64" s="59" t="s">
        <v>15</v>
      </c>
      <c r="C64" s="58">
        <v>-1433137826.69191</v>
      </c>
      <c r="D64" s="58">
        <v>3209723.1798207625</v>
      </c>
      <c r="E64" s="58">
        <v>1296178.4092875994</v>
      </c>
      <c r="F64" s="58"/>
      <c r="G64" s="58">
        <f>SUM(C64:F64)</f>
        <v>-1428631925.1028016</v>
      </c>
      <c r="H64" s="66"/>
      <c r="I64" s="20">
        <v>-1664843836.2142625</v>
      </c>
      <c r="J64" s="20">
        <v>-10067230.849618189</v>
      </c>
      <c r="K64" s="20">
        <v>-10582560.510378484</v>
      </c>
      <c r="L64" s="20"/>
      <c r="M64" s="20">
        <f>SUM(I64:L64)</f>
        <v>-1685493627.5742593</v>
      </c>
    </row>
    <row r="65" spans="1:14" x14ac:dyDescent="0.25">
      <c r="A65" s="5">
        <f>IF(ISBLANK(B65),"",MAX(A$6:A64)+1)</f>
        <v>49</v>
      </c>
      <c r="B65" s="59" t="s">
        <v>14</v>
      </c>
      <c r="C65" s="58">
        <v>-47274087.95805271</v>
      </c>
      <c r="D65" s="58"/>
      <c r="E65" s="58"/>
      <c r="F65" s="58">
        <v>1430783.8862761646</v>
      </c>
      <c r="G65" s="58">
        <f>SUM(C65:F65)</f>
        <v>-45843304.071776547</v>
      </c>
      <c r="H65" s="66"/>
      <c r="I65" s="20">
        <v>-99671678.002397284</v>
      </c>
      <c r="J65" s="20"/>
      <c r="K65" s="20"/>
      <c r="L65" s="20">
        <v>-18729954.286813222</v>
      </c>
      <c r="M65" s="20">
        <f>SUM(I65:L65)</f>
        <v>-118401632.2892105</v>
      </c>
    </row>
    <row r="66" spans="1:14" x14ac:dyDescent="0.25">
      <c r="A66" s="5">
        <f>IF(ISBLANK(B66),"",MAX(A$6:A65)+1)</f>
        <v>50</v>
      </c>
      <c r="B66" s="59" t="s">
        <v>13</v>
      </c>
      <c r="C66" s="58">
        <v>-56258222.169565432</v>
      </c>
      <c r="D66" s="58"/>
      <c r="E66" s="58"/>
      <c r="F66" s="58"/>
      <c r="G66" s="58">
        <f>SUM(C66:F66)</f>
        <v>-56258222.169565432</v>
      </c>
      <c r="H66" s="66"/>
      <c r="I66" s="20">
        <v>-85582475.487244323</v>
      </c>
      <c r="J66" s="20"/>
      <c r="K66" s="20"/>
      <c r="L66" s="20"/>
      <c r="M66" s="20">
        <f>SUM(I66:L66)</f>
        <v>-85582475.487244323</v>
      </c>
    </row>
    <row r="67" spans="1:14" x14ac:dyDescent="0.25">
      <c r="A67" s="5">
        <f>IF(ISBLANK(B67),"",MAX(A$6:A66)+1)</f>
        <v>51</v>
      </c>
      <c r="B67" s="61" t="s">
        <v>12</v>
      </c>
      <c r="C67" s="60">
        <f>SUM(C62:C66)</f>
        <v>-1569795174.7788</v>
      </c>
      <c r="D67" s="60">
        <f>SUM(D62:D66)</f>
        <v>3209723.1798207625</v>
      </c>
      <c r="E67" s="60">
        <f>SUM(E62:E66)</f>
        <v>1296178.4092875994</v>
      </c>
      <c r="F67" s="60">
        <f>SUM(F62:F66)</f>
        <v>1430783.8862761646</v>
      </c>
      <c r="G67" s="60">
        <f>SUM(G62:G66)</f>
        <v>-1563858489.3034155</v>
      </c>
      <c r="H67" s="64"/>
      <c r="I67" s="17">
        <f>SUM(I62:I66)</f>
        <v>-1886812085.3659108</v>
      </c>
      <c r="J67" s="17">
        <f>SUM(J62:J66)</f>
        <v>-10067230.849618189</v>
      </c>
      <c r="K67" s="17">
        <f>SUM(K62:K66)</f>
        <v>-10582560.510378484</v>
      </c>
      <c r="L67" s="17">
        <f>SUM(L62:L66)</f>
        <v>-18729954.286813222</v>
      </c>
      <c r="M67" s="17">
        <f>SUM(M62:M66)</f>
        <v>-1926191831.0127208</v>
      </c>
    </row>
    <row r="68" spans="1:14" x14ac:dyDescent="0.25">
      <c r="A68" s="5" t="str">
        <f>IF(ISBLANK(B68),"",MAX(A$6:A67)+1)</f>
        <v/>
      </c>
      <c r="B68"/>
      <c r="H68" s="62"/>
    </row>
    <row r="69" spans="1:14" s="24" customFormat="1" x14ac:dyDescent="0.25">
      <c r="A69" s="5">
        <f>IF(ISBLANK(B69),"",MAX(A$6:A68)+1)</f>
        <v>52</v>
      </c>
      <c r="B69" s="68" t="s">
        <v>98</v>
      </c>
      <c r="H69" s="62"/>
      <c r="N69"/>
    </row>
    <row r="70" spans="1:14" s="24" customFormat="1" x14ac:dyDescent="0.25">
      <c r="A70" s="5">
        <f>IF(ISBLANK(B70),"",MAX(A$6:A69)+1)</f>
        <v>53</v>
      </c>
      <c r="B70" s="67" t="s">
        <v>94</v>
      </c>
      <c r="C70" s="25">
        <v>0</v>
      </c>
      <c r="D70" s="25"/>
      <c r="E70" s="25"/>
      <c r="F70" s="25"/>
      <c r="G70" s="25">
        <f>SUM(C70:F70)</f>
        <v>0</v>
      </c>
      <c r="H70" s="66"/>
      <c r="I70" s="13"/>
      <c r="J70" s="13"/>
      <c r="K70" s="13"/>
      <c r="L70" s="13"/>
      <c r="M70" s="13">
        <f>SUM(I70:L70)</f>
        <v>0</v>
      </c>
      <c r="N70"/>
    </row>
    <row r="71" spans="1:14" s="24" customFormat="1" x14ac:dyDescent="0.25">
      <c r="A71" s="5">
        <f>IF(ISBLANK(B71),"",MAX(A$6:A70)+1)</f>
        <v>54</v>
      </c>
      <c r="B71" s="67" t="s">
        <v>16</v>
      </c>
      <c r="C71" s="58">
        <v>0</v>
      </c>
      <c r="D71" s="58"/>
      <c r="E71" s="58"/>
      <c r="F71" s="58"/>
      <c r="G71" s="58">
        <f>SUM(C71:F71)</f>
        <v>0</v>
      </c>
      <c r="H71" s="66"/>
      <c r="I71" s="10"/>
      <c r="J71" s="10"/>
      <c r="K71" s="10"/>
      <c r="L71" s="10"/>
      <c r="M71" s="10">
        <f>SUM(I71:L71)</f>
        <v>0</v>
      </c>
      <c r="N71"/>
    </row>
    <row r="72" spans="1:14" s="24" customFormat="1" x14ac:dyDescent="0.25">
      <c r="A72" s="5">
        <f>IF(ISBLANK(B72),"",MAX(A$6:A71)+1)</f>
        <v>55</v>
      </c>
      <c r="B72" s="67" t="s">
        <v>15</v>
      </c>
      <c r="C72" s="58">
        <v>-271846932.69267762</v>
      </c>
      <c r="D72" s="58">
        <v>8025584.9516680902</v>
      </c>
      <c r="E72" s="58">
        <v>1289851.786132125</v>
      </c>
      <c r="F72" s="58"/>
      <c r="G72" s="58">
        <f>SUM(C72:F72)</f>
        <v>-262531495.95487741</v>
      </c>
      <c r="H72" s="66"/>
      <c r="I72" s="20"/>
      <c r="J72" s="20"/>
      <c r="K72" s="20"/>
      <c r="L72" s="20"/>
      <c r="M72" s="20">
        <f>SUM(I72:L72)</f>
        <v>0</v>
      </c>
      <c r="N72"/>
    </row>
    <row r="73" spans="1:14" s="24" customFormat="1" x14ac:dyDescent="0.25">
      <c r="A73" s="5">
        <f>IF(ISBLANK(B73),"",MAX(A$6:A72)+1)</f>
        <v>56</v>
      </c>
      <c r="B73" s="67" t="s">
        <v>14</v>
      </c>
      <c r="C73" s="58">
        <v>-16932625.893549934</v>
      </c>
      <c r="D73" s="58"/>
      <c r="E73" s="58"/>
      <c r="F73" s="58">
        <v>927817.70801036642</v>
      </c>
      <c r="G73" s="58">
        <f>SUM(C73:F73)</f>
        <v>-16004808.185539568</v>
      </c>
      <c r="H73" s="66"/>
      <c r="I73" s="20"/>
      <c r="J73" s="20"/>
      <c r="K73" s="20"/>
      <c r="L73" s="20"/>
      <c r="M73" s="20">
        <f>SUM(I73:L73)</f>
        <v>0</v>
      </c>
      <c r="N73"/>
    </row>
    <row r="74" spans="1:14" s="24" customFormat="1" x14ac:dyDescent="0.25">
      <c r="A74" s="5">
        <f>IF(ISBLANK(B74),"",MAX(A$6:A73)+1)</f>
        <v>57</v>
      </c>
      <c r="B74" s="67" t="s">
        <v>13</v>
      </c>
      <c r="C74" s="58">
        <v>-21066947.020244144</v>
      </c>
      <c r="D74" s="58"/>
      <c r="E74" s="58"/>
      <c r="F74" s="58"/>
      <c r="G74" s="58">
        <f>SUM(C74:F74)</f>
        <v>-21066947.020244144</v>
      </c>
      <c r="H74" s="66"/>
      <c r="I74" s="20"/>
      <c r="J74" s="20"/>
      <c r="K74" s="20"/>
      <c r="L74" s="20"/>
      <c r="M74" s="20">
        <f>SUM(I74:L74)</f>
        <v>0</v>
      </c>
      <c r="N74"/>
    </row>
    <row r="75" spans="1:14" s="24" customFormat="1" x14ac:dyDescent="0.25">
      <c r="A75" s="5">
        <f>IF(ISBLANK(B75),"",MAX(A$6:A74)+1)</f>
        <v>58</v>
      </c>
      <c r="B75" s="65" t="s">
        <v>12</v>
      </c>
      <c r="C75" s="60">
        <f>SUM(C70:C74)</f>
        <v>-309846505.60647166</v>
      </c>
      <c r="D75" s="60">
        <f>SUM(D70:D74)</f>
        <v>8025584.9516680902</v>
      </c>
      <c r="E75" s="60">
        <f>SUM(E70:E74)</f>
        <v>1289851.786132125</v>
      </c>
      <c r="F75" s="60">
        <f>SUM(F70:F74)</f>
        <v>927817.70801036642</v>
      </c>
      <c r="G75" s="60">
        <f>SUM(G70:G74)</f>
        <v>-299603251.1606611</v>
      </c>
      <c r="H75" s="64"/>
      <c r="I75" s="17">
        <f>SUM(I70:I74)</f>
        <v>0</v>
      </c>
      <c r="J75" s="17">
        <f>SUM(J70:J74)</f>
        <v>0</v>
      </c>
      <c r="K75" s="17">
        <f>SUM(K70:K74)</f>
        <v>0</v>
      </c>
      <c r="L75" s="17">
        <f>SUM(L70:L74)</f>
        <v>0</v>
      </c>
      <c r="M75" s="17">
        <f>SUM(M70:M74)</f>
        <v>0</v>
      </c>
      <c r="N75"/>
    </row>
    <row r="76" spans="1:14" s="24" customFormat="1" x14ac:dyDescent="0.25">
      <c r="A76" s="5" t="str">
        <f>IF(ISBLANK(B76),"",MAX(A$6:A75)+1)</f>
        <v/>
      </c>
      <c r="B76" s="68"/>
      <c r="H76" s="62"/>
      <c r="N76"/>
    </row>
    <row r="77" spans="1:14" s="24" customFormat="1" x14ac:dyDescent="0.25">
      <c r="A77" s="5">
        <f>IF(ISBLANK(B77),"",MAX(A$6:A76)+1)</f>
        <v>59</v>
      </c>
      <c r="B77" s="68" t="s">
        <v>97</v>
      </c>
      <c r="H77" s="62"/>
      <c r="N77"/>
    </row>
    <row r="78" spans="1:14" s="24" customFormat="1" x14ac:dyDescent="0.25">
      <c r="A78" s="5">
        <f>IF(ISBLANK(B78),"",MAX(A$6:A77)+1)</f>
        <v>60</v>
      </c>
      <c r="B78" s="67" t="s">
        <v>94</v>
      </c>
      <c r="C78" s="25">
        <v>0</v>
      </c>
      <c r="D78" s="25"/>
      <c r="E78" s="25"/>
      <c r="F78" s="25"/>
      <c r="G78" s="25">
        <f>SUM(C78:F78)</f>
        <v>0</v>
      </c>
      <c r="H78" s="66"/>
      <c r="I78" s="13"/>
      <c r="J78" s="13"/>
      <c r="K78" s="13"/>
      <c r="L78" s="13"/>
      <c r="M78" s="13">
        <f>SUM(I78:L78)</f>
        <v>0</v>
      </c>
      <c r="N78"/>
    </row>
    <row r="79" spans="1:14" s="24" customFormat="1" x14ac:dyDescent="0.25">
      <c r="A79" s="5">
        <f>IF(ISBLANK(B79),"",MAX(A$6:A78)+1)</f>
        <v>61</v>
      </c>
      <c r="B79" s="67" t="s">
        <v>16</v>
      </c>
      <c r="C79" s="58">
        <v>0</v>
      </c>
      <c r="D79" s="58"/>
      <c r="E79" s="58"/>
      <c r="F79" s="58"/>
      <c r="G79" s="58">
        <f>SUM(C79:F79)</f>
        <v>0</v>
      </c>
      <c r="H79" s="66"/>
      <c r="I79" s="10"/>
      <c r="J79" s="10"/>
      <c r="K79" s="10"/>
      <c r="L79" s="10"/>
      <c r="M79" s="10">
        <f>SUM(I79:L79)</f>
        <v>0</v>
      </c>
      <c r="N79"/>
    </row>
    <row r="80" spans="1:14" s="24" customFormat="1" x14ac:dyDescent="0.25">
      <c r="A80" s="5">
        <f>IF(ISBLANK(B80),"",MAX(A$6:A79)+1)</f>
        <v>62</v>
      </c>
      <c r="B80" s="67" t="s">
        <v>15</v>
      </c>
      <c r="C80" s="58">
        <v>-254860649.77501619</v>
      </c>
      <c r="D80" s="58"/>
      <c r="E80" s="58"/>
      <c r="F80" s="58"/>
      <c r="G80" s="58">
        <f>SUM(C80:F80)</f>
        <v>-254860649.77501619</v>
      </c>
      <c r="H80" s="66"/>
      <c r="I80" s="20"/>
      <c r="J80" s="20"/>
      <c r="K80" s="20"/>
      <c r="L80" s="20"/>
      <c r="M80" s="20">
        <f>SUM(I80:L80)</f>
        <v>0</v>
      </c>
      <c r="N80"/>
    </row>
    <row r="81" spans="1:14" s="24" customFormat="1" x14ac:dyDescent="0.25">
      <c r="A81" s="5">
        <f>IF(ISBLANK(B81),"",MAX(A$6:A80)+1)</f>
        <v>63</v>
      </c>
      <c r="B81" s="67" t="s">
        <v>14</v>
      </c>
      <c r="C81" s="58">
        <v>-15866663.572248682</v>
      </c>
      <c r="D81" s="58"/>
      <c r="E81" s="58"/>
      <c r="F81" s="58"/>
      <c r="G81" s="58">
        <f>SUM(C81:F81)</f>
        <v>-15866663.572248682</v>
      </c>
      <c r="H81" s="66"/>
      <c r="I81" s="20"/>
      <c r="J81" s="20"/>
      <c r="K81" s="20"/>
      <c r="L81" s="20"/>
      <c r="M81" s="20">
        <f>SUM(I81:L81)</f>
        <v>0</v>
      </c>
      <c r="N81"/>
    </row>
    <row r="82" spans="1:14" s="24" customFormat="1" x14ac:dyDescent="0.25">
      <c r="A82" s="5">
        <f>IF(ISBLANK(B82),"",MAX(A$6:A81)+1)</f>
        <v>64</v>
      </c>
      <c r="B82" s="67" t="s">
        <v>13</v>
      </c>
      <c r="C82" s="58">
        <v>-19750584.467418134</v>
      </c>
      <c r="D82" s="58"/>
      <c r="E82" s="58"/>
      <c r="F82" s="58"/>
      <c r="G82" s="58">
        <f>SUM(C82:F82)</f>
        <v>-19750584.467418134</v>
      </c>
      <c r="H82" s="66"/>
      <c r="I82" s="20"/>
      <c r="J82" s="20"/>
      <c r="K82" s="20"/>
      <c r="L82" s="20"/>
      <c r="M82" s="20">
        <f>SUM(I82:L82)</f>
        <v>0</v>
      </c>
      <c r="N82"/>
    </row>
    <row r="83" spans="1:14" s="24" customFormat="1" x14ac:dyDescent="0.25">
      <c r="A83" s="5">
        <f>IF(ISBLANK(B83),"",MAX(A$6:A82)+1)</f>
        <v>65</v>
      </c>
      <c r="B83" s="65" t="s">
        <v>12</v>
      </c>
      <c r="C83" s="60">
        <f>SUM(C78:C82)</f>
        <v>-290477897.81468302</v>
      </c>
      <c r="D83" s="60">
        <f>SUM(D78:D82)</f>
        <v>0</v>
      </c>
      <c r="E83" s="60">
        <f>SUM(E78:E82)</f>
        <v>0</v>
      </c>
      <c r="F83" s="60">
        <f>SUM(F78:F82)</f>
        <v>0</v>
      </c>
      <c r="G83" s="60">
        <f>SUM(G78:G82)</f>
        <v>-290477897.81468302</v>
      </c>
      <c r="H83" s="64"/>
      <c r="I83" s="17">
        <f>SUM(I78:I82)</f>
        <v>0</v>
      </c>
      <c r="J83" s="17">
        <f>SUM(J78:J82)</f>
        <v>0</v>
      </c>
      <c r="K83" s="17">
        <f>SUM(K78:K82)</f>
        <v>0</v>
      </c>
      <c r="L83" s="17">
        <f>SUM(L78:L82)</f>
        <v>0</v>
      </c>
      <c r="M83" s="17">
        <f>SUM(M78:M82)</f>
        <v>0</v>
      </c>
      <c r="N83"/>
    </row>
    <row r="84" spans="1:14" x14ac:dyDescent="0.25">
      <c r="A84" s="5" t="str">
        <f>IF(ISBLANK(B84),"",MAX(A$6:A83)+1)</f>
        <v/>
      </c>
      <c r="B84" s="63"/>
      <c r="H84" s="62"/>
    </row>
    <row r="85" spans="1:14" x14ac:dyDescent="0.25">
      <c r="A85" s="5">
        <f>IF(ISBLANK(B85),"",MAX(A$6:A84)+1)</f>
        <v>66</v>
      </c>
      <c r="B85" s="63" t="s">
        <v>96</v>
      </c>
      <c r="H85" s="62"/>
    </row>
    <row r="86" spans="1:14" x14ac:dyDescent="0.25">
      <c r="A86" s="5">
        <f>IF(ISBLANK(B86),"",MAX(A$6:A85)+1)</f>
        <v>67</v>
      </c>
      <c r="B86" s="59" t="s">
        <v>94</v>
      </c>
      <c r="C86" s="25">
        <f>C70+C78</f>
        <v>0</v>
      </c>
      <c r="D86" s="25">
        <f>D70+D78</f>
        <v>0</v>
      </c>
      <c r="E86" s="25">
        <f>E70+E78</f>
        <v>0</v>
      </c>
      <c r="F86" s="25">
        <f>F70+F78</f>
        <v>0</v>
      </c>
      <c r="G86" s="25">
        <f>G70+G78</f>
        <v>0</v>
      </c>
      <c r="H86" s="62"/>
      <c r="I86" s="25">
        <v>-15078.028303402285</v>
      </c>
      <c r="J86" s="25"/>
      <c r="K86" s="25"/>
      <c r="L86" s="25"/>
      <c r="M86" s="25">
        <f>SUM(I86:L86)</f>
        <v>-15078.028303402285</v>
      </c>
    </row>
    <row r="87" spans="1:14" x14ac:dyDescent="0.25">
      <c r="A87" s="5">
        <f>IF(ISBLANK(B87),"",MAX(A$6:A86)+1)</f>
        <v>68</v>
      </c>
      <c r="B87" s="59" t="s">
        <v>16</v>
      </c>
      <c r="C87" s="58">
        <f>C71+C79</f>
        <v>0</v>
      </c>
      <c r="D87" s="58">
        <f>D71+D79</f>
        <v>0</v>
      </c>
      <c r="E87" s="58">
        <f>E71+E79</f>
        <v>0</v>
      </c>
      <c r="F87" s="58">
        <f>F71+F79</f>
        <v>0</v>
      </c>
      <c r="G87" s="58">
        <f>G71+G79</f>
        <v>0</v>
      </c>
      <c r="H87" s="62"/>
      <c r="I87" s="25">
        <v>0</v>
      </c>
      <c r="J87" s="58"/>
      <c r="K87" s="58"/>
      <c r="L87" s="58"/>
      <c r="M87" s="58">
        <f>SUM(I87:L87)</f>
        <v>0</v>
      </c>
    </row>
    <row r="88" spans="1:14" x14ac:dyDescent="0.25">
      <c r="A88" s="5">
        <f>IF(ISBLANK(B88),"",MAX(A$6:A87)+1)</f>
        <v>69</v>
      </c>
      <c r="B88" s="59" t="s">
        <v>15</v>
      </c>
      <c r="C88" s="58">
        <f>C72+C80</f>
        <v>-526707582.46769381</v>
      </c>
      <c r="D88" s="58">
        <f>D72+D80</f>
        <v>8025584.9516680902</v>
      </c>
      <c r="E88" s="58">
        <f>E72+E80</f>
        <v>1289851.786132125</v>
      </c>
      <c r="F88" s="58">
        <f>F72+F80</f>
        <v>0</v>
      </c>
      <c r="G88" s="58">
        <f>G72+G80</f>
        <v>-517392145.72989357</v>
      </c>
      <c r="H88" s="62"/>
      <c r="I88" s="25">
        <v>-509866985.81675518</v>
      </c>
      <c r="J88" s="58">
        <v>-8937256.0344074257</v>
      </c>
      <c r="K88" s="58">
        <v>-2256392.3988461853</v>
      </c>
      <c r="L88" s="58"/>
      <c r="M88" s="58">
        <f>SUM(I88:L88)</f>
        <v>-521060634.25000882</v>
      </c>
    </row>
    <row r="89" spans="1:14" x14ac:dyDescent="0.25">
      <c r="A89" s="5">
        <f>IF(ISBLANK(B89),"",MAX(A$6:A88)+1)</f>
        <v>70</v>
      </c>
      <c r="B89" s="59" t="s">
        <v>14</v>
      </c>
      <c r="C89" s="58">
        <f>C73+C81</f>
        <v>-32799289.465798616</v>
      </c>
      <c r="D89" s="58">
        <f>D73+D81</f>
        <v>0</v>
      </c>
      <c r="E89" s="58">
        <f>E73+E81</f>
        <v>0</v>
      </c>
      <c r="F89" s="58">
        <f>F73+F81</f>
        <v>927817.70801036642</v>
      </c>
      <c r="G89" s="58">
        <f>G73+G81</f>
        <v>-31871471.757788248</v>
      </c>
      <c r="H89" s="62"/>
      <c r="I89" s="25">
        <v>5554037.9928096319</v>
      </c>
      <c r="J89" s="58"/>
      <c r="K89" s="58"/>
      <c r="L89" s="58">
        <v>-6741150.1060194559</v>
      </c>
      <c r="M89" s="58">
        <f>SUM(I89:L89)</f>
        <v>-1187112.1132098241</v>
      </c>
    </row>
    <row r="90" spans="1:14" x14ac:dyDescent="0.25">
      <c r="A90" s="5">
        <f>IF(ISBLANK(B90),"",MAX(A$6:A89)+1)</f>
        <v>71</v>
      </c>
      <c r="B90" s="59" t="s">
        <v>13</v>
      </c>
      <c r="C90" s="58">
        <f>C74+C82</f>
        <v>-40817531.487662278</v>
      </c>
      <c r="D90" s="58">
        <f>D74+D82</f>
        <v>0</v>
      </c>
      <c r="E90" s="58">
        <f>E74+E82</f>
        <v>0</v>
      </c>
      <c r="F90" s="58">
        <f>F74+F82</f>
        <v>0</v>
      </c>
      <c r="G90" s="58">
        <f>G74+G82</f>
        <v>-40817531.487662278</v>
      </c>
      <c r="H90" s="62"/>
      <c r="I90" s="25">
        <v>-75642680.577498913</v>
      </c>
      <c r="J90" s="58"/>
      <c r="K90" s="58"/>
      <c r="L90" s="58"/>
      <c r="M90" s="58">
        <f>SUM(I90:L90)</f>
        <v>-75642680.577498913</v>
      </c>
    </row>
    <row r="91" spans="1:14" x14ac:dyDescent="0.25">
      <c r="A91" s="5">
        <f>IF(ISBLANK(B91),"",MAX(A$6:A90)+1)</f>
        <v>72</v>
      </c>
      <c r="B91" s="61" t="s">
        <v>12</v>
      </c>
      <c r="C91" s="60">
        <f>SUM(C86:C90)</f>
        <v>-600324403.42115474</v>
      </c>
      <c r="D91" s="60">
        <f>SUM(D86:D90)</f>
        <v>8025584.9516680902</v>
      </c>
      <c r="E91" s="60">
        <f>SUM(E86:E90)</f>
        <v>1289851.786132125</v>
      </c>
      <c r="F91" s="60">
        <f>SUM(F86:F90)</f>
        <v>927817.70801036642</v>
      </c>
      <c r="G91" s="60">
        <f>SUM(G86:G90)</f>
        <v>-590081148.97534418</v>
      </c>
      <c r="H91" s="64"/>
      <c r="I91" s="60">
        <f>SUM(I86:I90)</f>
        <v>-579970706.42974782</v>
      </c>
      <c r="J91" s="60">
        <f>SUM(J86:J90)</f>
        <v>-8937256.0344074257</v>
      </c>
      <c r="K91" s="60">
        <f>SUM(K86:K90)</f>
        <v>-2256392.3988461853</v>
      </c>
      <c r="L91" s="60">
        <f>SUM(L86:L90)</f>
        <v>-6741150.1060194559</v>
      </c>
      <c r="M91" s="60">
        <f>SUM(M86:M90)</f>
        <v>-597905504.96902096</v>
      </c>
    </row>
    <row r="92" spans="1:14" x14ac:dyDescent="0.25">
      <c r="A92" s="5" t="str">
        <f>IF(ISBLANK(B92),"",MAX(A$6:A91)+1)</f>
        <v/>
      </c>
      <c r="B92"/>
      <c r="H92" s="62"/>
    </row>
    <row r="93" spans="1:14" x14ac:dyDescent="0.25">
      <c r="A93" s="5">
        <f>IF(ISBLANK(B93),"",MAX(A$6:A92)+1)</f>
        <v>73</v>
      </c>
      <c r="B93" s="63" t="s">
        <v>95</v>
      </c>
      <c r="H93" s="62"/>
    </row>
    <row r="94" spans="1:14" x14ac:dyDescent="0.25">
      <c r="A94" s="5">
        <f>IF(ISBLANK(B94),"",MAX(A$6:A93)+1)</f>
        <v>74</v>
      </c>
      <c r="B94" s="59" t="s">
        <v>94</v>
      </c>
      <c r="C94" s="25">
        <f>C54+C62+C86</f>
        <v>43349371.510728195</v>
      </c>
      <c r="D94" s="25">
        <f>D54+D62+D86</f>
        <v>0</v>
      </c>
      <c r="E94" s="25">
        <f>E54+E62+E86</f>
        <v>0</v>
      </c>
      <c r="F94" s="25">
        <f>F54+F62+F86</f>
        <v>0</v>
      </c>
      <c r="G94" s="25">
        <f>G54+G62+G86</f>
        <v>43349371.510728195</v>
      </c>
      <c r="H94" s="62"/>
      <c r="I94" s="25">
        <f>I54+I62+I86</f>
        <v>34035865.716815546</v>
      </c>
      <c r="J94" s="25">
        <f>J54+J62+J86</f>
        <v>0</v>
      </c>
      <c r="K94" s="25">
        <f>K54+K62+K86</f>
        <v>0</v>
      </c>
      <c r="L94" s="25">
        <f>L54+L62+L86</f>
        <v>0</v>
      </c>
      <c r="M94" s="25">
        <f>M54+M62+M86</f>
        <v>34035865.716815546</v>
      </c>
    </row>
    <row r="95" spans="1:14" x14ac:dyDescent="0.25">
      <c r="A95" s="5">
        <f>IF(ISBLANK(B95),"",MAX(A$6:A94)+1)</f>
        <v>75</v>
      </c>
      <c r="B95" s="59" t="s">
        <v>16</v>
      </c>
      <c r="C95" s="58">
        <f>C55+C63+C87</f>
        <v>0</v>
      </c>
      <c r="D95" s="58">
        <f>D55+D63+D87</f>
        <v>0</v>
      </c>
      <c r="E95" s="58">
        <f>E55+E63+E87</f>
        <v>0</v>
      </c>
      <c r="F95" s="58">
        <f>F55+F63+F87</f>
        <v>0</v>
      </c>
      <c r="G95" s="58">
        <f>G55+G63+G87</f>
        <v>0</v>
      </c>
      <c r="H95" s="62"/>
      <c r="I95" s="58">
        <f>I55+I63+I87</f>
        <v>0</v>
      </c>
      <c r="J95" s="58">
        <f>J55+J63+J87</f>
        <v>0</v>
      </c>
      <c r="K95" s="58">
        <f>K55+K63+K87</f>
        <v>0</v>
      </c>
      <c r="L95" s="58">
        <f>L55+L63+L87</f>
        <v>0</v>
      </c>
      <c r="M95" s="58">
        <f>M55+M63+M87</f>
        <v>0</v>
      </c>
    </row>
    <row r="96" spans="1:14" x14ac:dyDescent="0.25">
      <c r="A96" s="5">
        <f>IF(ISBLANK(B96),"",MAX(A$6:A95)+1)</f>
        <v>76</v>
      </c>
      <c r="B96" s="59" t="s">
        <v>15</v>
      </c>
      <c r="C96" s="58">
        <f>C56+C64+C88</f>
        <v>1751147951.8403964</v>
      </c>
      <c r="D96" s="58">
        <f>D56+D64+D88</f>
        <v>-73516466.176427826</v>
      </c>
      <c r="E96" s="58">
        <f>E56+E64+E88</f>
        <v>-13642850.873609414</v>
      </c>
      <c r="F96" s="58">
        <f>F56+F64+F88</f>
        <v>0</v>
      </c>
      <c r="G96" s="58">
        <f>G56+G64+G88</f>
        <v>1663988634.7903585</v>
      </c>
      <c r="H96" s="62"/>
      <c r="I96" s="58">
        <f>I56+I64+I88</f>
        <v>1909000800.2528996</v>
      </c>
      <c r="J96" s="58">
        <f>J56+J64+J88</f>
        <v>86797981.275974497</v>
      </c>
      <c r="K96" s="58">
        <f>K56+K64+K88</f>
        <v>53945708.503033154</v>
      </c>
      <c r="L96" s="58">
        <f>L56+L64+L88</f>
        <v>0</v>
      </c>
      <c r="M96" s="58">
        <f>M56+M64+M88</f>
        <v>2049744490.0319073</v>
      </c>
    </row>
    <row r="97" spans="1:13" x14ac:dyDescent="0.25">
      <c r="A97" s="5">
        <f>IF(ISBLANK(B97),"",MAX(A$6:A96)+1)</f>
        <v>77</v>
      </c>
      <c r="B97" s="59" t="s">
        <v>14</v>
      </c>
      <c r="C97" s="58">
        <f>C57+C65+C89</f>
        <v>59345279.060462877</v>
      </c>
      <c r="D97" s="58">
        <f>D57+D65+D89</f>
        <v>0</v>
      </c>
      <c r="E97" s="58">
        <f>E57+E65+E89</f>
        <v>0</v>
      </c>
      <c r="F97" s="58">
        <f>F57+F65+F89</f>
        <v>-14239197.195381718</v>
      </c>
      <c r="G97" s="58">
        <f>G57+G65+G89</f>
        <v>45106081.865081154</v>
      </c>
      <c r="H97" s="62"/>
      <c r="I97" s="58">
        <f>I57+I65+I89</f>
        <v>58776383.34010046</v>
      </c>
      <c r="J97" s="58">
        <f>J57+J65+J89</f>
        <v>0</v>
      </c>
      <c r="K97" s="58">
        <f>K57+K65+K89</f>
        <v>0</v>
      </c>
      <c r="L97" s="58">
        <f>L57+L65+L89</f>
        <v>57394555.273371562</v>
      </c>
      <c r="M97" s="58">
        <f>M57+M65+M89</f>
        <v>116170938.61347203</v>
      </c>
    </row>
    <row r="98" spans="1:13" x14ac:dyDescent="0.25">
      <c r="A98" s="5">
        <f>IF(ISBLANK(B98),"",MAX(A$6:A97)+1)</f>
        <v>78</v>
      </c>
      <c r="B98" s="59" t="s">
        <v>13</v>
      </c>
      <c r="C98" s="58">
        <f>C58+C66+C90</f>
        <v>76524776.056572318</v>
      </c>
      <c r="D98" s="58">
        <f>D58+D66+D90</f>
        <v>0</v>
      </c>
      <c r="E98" s="58">
        <f>E58+E66+E90</f>
        <v>0</v>
      </c>
      <c r="F98" s="58">
        <f>F58+F66+F90</f>
        <v>0</v>
      </c>
      <c r="G98" s="58">
        <f>G58+G66+G90</f>
        <v>76524776.056572318</v>
      </c>
      <c r="H98" s="52"/>
      <c r="I98" s="58">
        <f>I58+I66+I90</f>
        <v>63876198.411906898</v>
      </c>
      <c r="J98" s="58">
        <f>J58+J66+J90</f>
        <v>0</v>
      </c>
      <c r="K98" s="58">
        <f>K58+K66+K90</f>
        <v>0</v>
      </c>
      <c r="L98" s="58">
        <f>L58+L66+L90</f>
        <v>0</v>
      </c>
      <c r="M98" s="58">
        <f>M58+M66+M90</f>
        <v>63876198.411906898</v>
      </c>
    </row>
    <row r="99" spans="1:13" x14ac:dyDescent="0.25">
      <c r="A99" s="5">
        <f>IF(ISBLANK(B99),"",MAX(A$6:A98)+1)</f>
        <v>79</v>
      </c>
      <c r="B99" s="61" t="s">
        <v>12</v>
      </c>
      <c r="C99" s="60">
        <f>SUM(C94:C98)</f>
        <v>1930367378.4681597</v>
      </c>
      <c r="D99" s="60">
        <f>SUM(D94:D98)</f>
        <v>-73516466.176427826</v>
      </c>
      <c r="E99" s="60">
        <f>SUM(E94:E98)</f>
        <v>-13642850.873609414</v>
      </c>
      <c r="F99" s="60">
        <f>SUM(F94:F98)</f>
        <v>-14239197.195381718</v>
      </c>
      <c r="G99" s="60">
        <f>SUM(G94:G98)</f>
        <v>1828968864.2227402</v>
      </c>
      <c r="H99" s="56"/>
      <c r="I99" s="60">
        <f>SUM(I94:I98)</f>
        <v>2065689247.7217226</v>
      </c>
      <c r="J99" s="60">
        <f>SUM(J94:J98)</f>
        <v>86797981.275974497</v>
      </c>
      <c r="K99" s="60">
        <f>SUM(K94:K98)</f>
        <v>53945708.503033154</v>
      </c>
      <c r="L99" s="60">
        <f>SUM(L94:L98)</f>
        <v>57394555.273371562</v>
      </c>
      <c r="M99" s="60">
        <f>SUM(M94:M98)</f>
        <v>2263827492.7741017</v>
      </c>
    </row>
    <row r="100" spans="1:13" x14ac:dyDescent="0.25">
      <c r="A100" s="5" t="str">
        <f>IF(ISBLANK(B100),"",MAX(A$6:A99)+1)</f>
        <v/>
      </c>
      <c r="B100"/>
      <c r="H100" s="52"/>
    </row>
    <row r="101" spans="1:13" x14ac:dyDescent="0.25">
      <c r="A101" s="5">
        <f>IF(ISBLANK(B101),"",MAX(A$6:A100)+1)</f>
        <v>80</v>
      </c>
      <c r="B101" s="59" t="s">
        <v>93</v>
      </c>
      <c r="C101" s="25">
        <v>-6387209.8959614569</v>
      </c>
      <c r="D101" s="25"/>
      <c r="E101" s="25"/>
      <c r="F101" s="25"/>
      <c r="G101" s="25">
        <f>SUM(C101:F101)</f>
        <v>-6387209.8959614569</v>
      </c>
      <c r="H101" s="52"/>
      <c r="I101" s="25">
        <f>G101*(1+H101)^(28/12)</f>
        <v>-6387209.8959614569</v>
      </c>
      <c r="J101" s="25"/>
      <c r="K101" s="25"/>
      <c r="L101" s="25"/>
      <c r="M101" s="25">
        <f>SUM(I101:L101)</f>
        <v>-6387209.8959614569</v>
      </c>
    </row>
    <row r="102" spans="1:13" x14ac:dyDescent="0.25">
      <c r="A102" s="5">
        <f>IF(ISBLANK(B102),"",MAX(A$6:A101)+1)</f>
        <v>81</v>
      </c>
      <c r="B102" s="59" t="s">
        <v>92</v>
      </c>
      <c r="C102" s="58">
        <v>-17156060.508973658</v>
      </c>
      <c r="D102" s="58"/>
      <c r="E102" s="58"/>
      <c r="F102" s="58"/>
      <c r="G102" s="58">
        <f>SUM(C102:F102)</f>
        <v>-17156060.508973658</v>
      </c>
      <c r="H102" s="58"/>
      <c r="I102" s="58">
        <f>G102*(1+H102)^(28/12)</f>
        <v>-17156060.508973658</v>
      </c>
      <c r="J102" s="58"/>
      <c r="K102" s="58"/>
      <c r="L102" s="58"/>
      <c r="M102" s="58">
        <f>SUM(I102:L102)</f>
        <v>-17156060.508973658</v>
      </c>
    </row>
    <row r="103" spans="1:13" x14ac:dyDescent="0.25">
      <c r="A103" s="5">
        <f>IF(ISBLANK(B103),"",MAX(A$6:A102)+1)</f>
        <v>82</v>
      </c>
      <c r="B103" s="59" t="s">
        <v>9</v>
      </c>
      <c r="C103" s="58">
        <v>54431800.053166389</v>
      </c>
      <c r="D103" s="58"/>
      <c r="E103" s="58"/>
      <c r="F103" s="58"/>
      <c r="G103" s="58">
        <f>SUM(C103:F103)</f>
        <v>54431800.053166389</v>
      </c>
      <c r="H103" s="58"/>
      <c r="I103" s="58">
        <f>G103*(1+H103)^(28/12)</f>
        <v>54431800.053166389</v>
      </c>
      <c r="J103" s="58"/>
      <c r="K103" s="58"/>
      <c r="L103" s="58"/>
      <c r="M103" s="58">
        <f>SUM(I103:L103)</f>
        <v>54431800.053166389</v>
      </c>
    </row>
    <row r="104" spans="1:13" ht="15.75" thickBot="1" x14ac:dyDescent="0.3">
      <c r="A104" s="5">
        <f>IF(ISBLANK(B104),"",MAX(A$6:A103)+1)</f>
        <v>83</v>
      </c>
      <c r="B104" s="57" t="s">
        <v>91</v>
      </c>
      <c r="C104" s="55">
        <f>SUM(C99:C103)</f>
        <v>1961255908.1163909</v>
      </c>
      <c r="D104" s="55">
        <f>SUM(D99:D103)</f>
        <v>-73516466.176427826</v>
      </c>
      <c r="E104" s="55">
        <f>SUM(E99:E103)</f>
        <v>-13642850.873609414</v>
      </c>
      <c r="F104" s="55">
        <f>SUM(F99:F103)</f>
        <v>-14239197.195381718</v>
      </c>
      <c r="G104" s="55">
        <f>SUM(G99:G103)</f>
        <v>1859857393.8709714</v>
      </c>
      <c r="H104" s="56"/>
      <c r="I104" s="55">
        <f>SUM(I99:I103)</f>
        <v>2096577777.3699539</v>
      </c>
      <c r="J104" s="55">
        <f>SUM(J99:J103)</f>
        <v>86797981.275974497</v>
      </c>
      <c r="K104" s="55">
        <f>SUM(K99:K103)</f>
        <v>53945708.503033154</v>
      </c>
      <c r="L104" s="55">
        <f>SUM(L99:L103)</f>
        <v>57394555.273371562</v>
      </c>
      <c r="M104" s="55">
        <f>SUM(M99:M103)</f>
        <v>2294716022.4223332</v>
      </c>
    </row>
    <row r="105" spans="1:13" ht="15.75" thickTop="1" x14ac:dyDescent="0.25">
      <c r="A105" s="5">
        <f>IF(ISBLANK(B105),"",MAX(A$6:A104)+1)</f>
        <v>84</v>
      </c>
      <c r="B105" s="54" t="s">
        <v>90</v>
      </c>
      <c r="C105" s="53">
        <f>C51-C104</f>
        <v>0</v>
      </c>
      <c r="D105" s="53">
        <f>D51-D104</f>
        <v>0</v>
      </c>
      <c r="E105" s="53">
        <f>E51-E104</f>
        <v>0</v>
      </c>
      <c r="F105" s="53">
        <f>F51-F104</f>
        <v>0</v>
      </c>
      <c r="G105" s="53">
        <f>G51-G104</f>
        <v>0</v>
      </c>
      <c r="H105" s="52"/>
      <c r="I105" s="53">
        <f>I51-I104</f>
        <v>0</v>
      </c>
      <c r="J105" s="53">
        <f>J51-J104</f>
        <v>0</v>
      </c>
      <c r="K105" s="53">
        <f>K51-K104</f>
        <v>0</v>
      </c>
      <c r="L105" s="53">
        <f>L51-L104</f>
        <v>0</v>
      </c>
      <c r="M105" s="53">
        <f>M51-M104</f>
        <v>0</v>
      </c>
    </row>
    <row r="106" spans="1:13" x14ac:dyDescent="0.25">
      <c r="A106" s="5">
        <f>IF(ISBLANK(B106),"",MAX(A$6:A105)+1)</f>
        <v>85</v>
      </c>
      <c r="B106" s="51" t="s">
        <v>6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86">
        <v>7.4800000000000005E-2</v>
      </c>
    </row>
    <row r="107" spans="1:13" x14ac:dyDescent="0.25">
      <c r="A107" s="5">
        <f>IF(ISBLANK(B107),"",MAX(A$6:A106)+1)</f>
        <v>86</v>
      </c>
      <c r="B107" s="51" t="s">
        <v>5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5">
        <f>M51*M106</f>
        <v>171644758.47719049</v>
      </c>
    </row>
    <row r="108" spans="1:13" x14ac:dyDescent="0.25">
      <c r="A108" s="5">
        <f>IF(ISBLANK(B108),"",MAX(A$6:A107)+1)</f>
        <v>87</v>
      </c>
      <c r="B108" s="51" t="s">
        <v>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5">
        <f>M107-M38</f>
        <v>83832130.004567325</v>
      </c>
    </row>
    <row r="109" spans="1:13" x14ac:dyDescent="0.25">
      <c r="A109" s="5">
        <f>IF(ISBLANK(B109),"",MAX(A$6:A108)+1)</f>
        <v>88</v>
      </c>
      <c r="B109" s="51" t="s">
        <v>3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7">
        <v>0.75409700000000002</v>
      </c>
    </row>
    <row r="110" spans="1:13" x14ac:dyDescent="0.25">
      <c r="A110" s="5">
        <f>IF(ISBLANK(B110),"",MAX(A$6:A109)+1)</f>
        <v>89</v>
      </c>
      <c r="B110" s="51" t="s">
        <v>2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5">
        <f>M108/M109</f>
        <v>111168894.72384498</v>
      </c>
    </row>
    <row r="111" spans="1:13" x14ac:dyDescent="0.25">
      <c r="A111" s="5">
        <f>IF(ISBLANK(B111),"",MAX(A$6:A110)+1)</f>
        <v>90</v>
      </c>
      <c r="B111" s="51" t="s">
        <v>1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7">
        <f>1+H11</f>
        <v>1.0136864409724622</v>
      </c>
    </row>
    <row r="112" spans="1:13" x14ac:dyDescent="0.25">
      <c r="A112" s="5">
        <f>IF(ISBLANK(B112),"",MAX(A$6:A111)+1)</f>
        <v>91</v>
      </c>
      <c r="B112" s="51" t="s">
        <v>0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5">
        <f>M110/M111</f>
        <v>109667931.05883616</v>
      </c>
    </row>
    <row r="113" spans="1:13" x14ac:dyDescent="0.25">
      <c r="A113" s="5" t="str">
        <f>IF(ISBLANK(B113),"",MAX(A$6:A112)+1)</f>
        <v/>
      </c>
      <c r="C113" s="20"/>
      <c r="D113" s="20"/>
      <c r="E113" s="20"/>
      <c r="F113" s="20"/>
      <c r="G113" s="20"/>
      <c r="H113" s="52"/>
      <c r="I113" s="20"/>
      <c r="J113" s="20"/>
      <c r="K113" s="20"/>
      <c r="L113" s="20"/>
      <c r="M113" s="20"/>
    </row>
    <row r="114" spans="1:13" x14ac:dyDescent="0.25">
      <c r="J114" s="1"/>
      <c r="K114" s="1"/>
      <c r="L114" s="1"/>
      <c r="M114" s="1"/>
    </row>
    <row r="115" spans="1:13" x14ac:dyDescent="0.25">
      <c r="J115" s="1"/>
      <c r="K115" s="1"/>
      <c r="L115" s="1"/>
      <c r="M115" s="1"/>
    </row>
    <row r="116" spans="1:13" x14ac:dyDescent="0.25">
      <c r="J116" s="1"/>
      <c r="K116" s="1"/>
      <c r="L116" s="1"/>
      <c r="M116" s="1"/>
    </row>
    <row r="117" spans="1:13" x14ac:dyDescent="0.25">
      <c r="J117" s="1"/>
      <c r="K117" s="1"/>
      <c r="L117" s="1"/>
      <c r="M117" s="1"/>
    </row>
    <row r="118" spans="1:13" x14ac:dyDescent="0.25">
      <c r="J118" s="1"/>
      <c r="K118" s="1"/>
      <c r="L118" s="1"/>
      <c r="M118" s="1"/>
    </row>
    <row r="119" spans="1:13" x14ac:dyDescent="0.25">
      <c r="J119" s="1"/>
      <c r="K119" s="1"/>
      <c r="L119" s="1"/>
      <c r="M119" s="1"/>
    </row>
    <row r="120" spans="1:13" x14ac:dyDescent="0.25">
      <c r="J120" s="1"/>
      <c r="K120" s="1"/>
      <c r="L120" s="1"/>
      <c r="M120" s="1"/>
    </row>
    <row r="121" spans="1:13" x14ac:dyDescent="0.25">
      <c r="J121" s="1"/>
      <c r="K121" s="1"/>
      <c r="L121" s="1"/>
      <c r="M121" s="1"/>
    </row>
    <row r="122" spans="1:13" x14ac:dyDescent="0.25">
      <c r="J122" s="1"/>
      <c r="K122" s="1"/>
      <c r="L122" s="1"/>
      <c r="M122" s="1"/>
    </row>
    <row r="123" spans="1:13" x14ac:dyDescent="0.25">
      <c r="J123" s="1"/>
      <c r="K123" s="1"/>
      <c r="L123" s="1"/>
      <c r="M123" s="1"/>
    </row>
    <row r="124" spans="1:13" x14ac:dyDescent="0.25">
      <c r="J124" s="1"/>
      <c r="K124" s="1"/>
      <c r="L124" s="1"/>
      <c r="M124" s="1"/>
    </row>
    <row r="125" spans="1:13" x14ac:dyDescent="0.25">
      <c r="J125" s="1"/>
      <c r="K125" s="1"/>
      <c r="L125" s="1"/>
      <c r="M125" s="1"/>
    </row>
    <row r="126" spans="1:13" x14ac:dyDescent="0.25">
      <c r="J126" s="1"/>
      <c r="K126" s="1"/>
      <c r="L126" s="1"/>
      <c r="M126" s="1"/>
    </row>
    <row r="127" spans="1:13" x14ac:dyDescent="0.25">
      <c r="J127" s="1"/>
      <c r="K127" s="1"/>
      <c r="L127" s="1"/>
      <c r="M127" s="1"/>
    </row>
    <row r="128" spans="1:13" x14ac:dyDescent="0.25">
      <c r="J128" s="1"/>
      <c r="K128" s="1"/>
      <c r="L128" s="1"/>
      <c r="M128" s="1"/>
    </row>
    <row r="129" spans="10:13" x14ac:dyDescent="0.25">
      <c r="J129" s="1"/>
      <c r="K129" s="1"/>
      <c r="L129" s="1"/>
      <c r="M129" s="1"/>
    </row>
    <row r="130" spans="10:13" x14ac:dyDescent="0.25">
      <c r="J130" s="1"/>
      <c r="K130" s="1"/>
      <c r="L130" s="1"/>
      <c r="M130" s="1"/>
    </row>
    <row r="131" spans="10:13" x14ac:dyDescent="0.25">
      <c r="J131" s="1"/>
      <c r="K131" s="1"/>
      <c r="L131" s="1"/>
      <c r="M131" s="1"/>
    </row>
    <row r="132" spans="10:13" x14ac:dyDescent="0.25">
      <c r="J132" s="1"/>
      <c r="K132" s="1"/>
      <c r="L132" s="1"/>
      <c r="M132" s="1"/>
    </row>
    <row r="133" spans="10:13" x14ac:dyDescent="0.25">
      <c r="J133" s="1"/>
      <c r="K133" s="1"/>
      <c r="L133" s="1"/>
      <c r="M133" s="1"/>
    </row>
    <row r="134" spans="10:13" x14ac:dyDescent="0.25">
      <c r="J134" s="1"/>
      <c r="K134" s="1"/>
      <c r="L134" s="1"/>
      <c r="M134" s="1"/>
    </row>
    <row r="135" spans="10:13" x14ac:dyDescent="0.25">
      <c r="J135" s="1"/>
      <c r="K135" s="1"/>
      <c r="L135" s="1"/>
      <c r="M135" s="1"/>
    </row>
    <row r="136" spans="10:13" x14ac:dyDescent="0.25">
      <c r="J136" s="1"/>
      <c r="K136" s="1"/>
      <c r="L136" s="1"/>
      <c r="M136" s="1"/>
    </row>
    <row r="137" spans="10:13" x14ac:dyDescent="0.25">
      <c r="J137" s="1"/>
      <c r="K137" s="1"/>
      <c r="L137" s="1"/>
      <c r="M137" s="1"/>
    </row>
    <row r="138" spans="10:13" x14ac:dyDescent="0.25">
      <c r="J138" s="1"/>
      <c r="K138" s="1"/>
      <c r="L138" s="1"/>
      <c r="M138" s="1"/>
    </row>
    <row r="139" spans="10:13" x14ac:dyDescent="0.25">
      <c r="J139" s="1"/>
      <c r="K139" s="1"/>
      <c r="L139" s="1"/>
      <c r="M139" s="1"/>
    </row>
    <row r="140" spans="10:13" x14ac:dyDescent="0.25">
      <c r="J140" s="1"/>
      <c r="K140" s="1"/>
      <c r="L140" s="1"/>
      <c r="M140" s="1"/>
    </row>
    <row r="141" spans="10:13" x14ac:dyDescent="0.25">
      <c r="J141" s="1"/>
      <c r="K141" s="1"/>
      <c r="L141" s="1"/>
      <c r="M141" s="1"/>
    </row>
    <row r="142" spans="10:13" x14ac:dyDescent="0.25">
      <c r="J142" s="1"/>
      <c r="K142" s="1"/>
      <c r="L142" s="1"/>
      <c r="M142" s="1"/>
    </row>
    <row r="143" spans="10:13" x14ac:dyDescent="0.25">
      <c r="J143" s="1"/>
      <c r="K143" s="1"/>
      <c r="L143" s="1"/>
      <c r="M143" s="1"/>
    </row>
    <row r="144" spans="10:13" x14ac:dyDescent="0.25">
      <c r="J144" s="1"/>
      <c r="K144" s="1"/>
      <c r="L144" s="1"/>
      <c r="M144" s="1"/>
    </row>
  </sheetData>
  <printOptions horizontalCentered="1"/>
  <pageMargins left="0.45" right="0.45" top="0.5" bottom="0.5" header="0.3" footer="0.3"/>
  <pageSetup scale="60" fitToWidth="2" fitToHeight="2" orientation="landscape" r:id="rId1"/>
  <headerFooter>
    <oddHeader>&amp;RExh. RJA-9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421D70-1148-4E7E-AC6B-CDD069F0FBE1}"/>
</file>

<file path=customXml/itemProps2.xml><?xml version="1.0" encoding="utf-8"?>
<ds:datastoreItem xmlns:ds="http://schemas.openxmlformats.org/officeDocument/2006/customXml" ds:itemID="{FC19A0F2-189B-4CBF-B338-864ABCBDF464}"/>
</file>

<file path=customXml/itemProps3.xml><?xml version="1.0" encoding="utf-8"?>
<ds:datastoreItem xmlns:ds="http://schemas.openxmlformats.org/officeDocument/2006/customXml" ds:itemID="{CDAD10A1-8834-4FA6-9A04-3E490CE4DB38}"/>
</file>

<file path=customXml/itemProps4.xml><?xml version="1.0" encoding="utf-8"?>
<ds:datastoreItem xmlns:ds="http://schemas.openxmlformats.org/officeDocument/2006/customXml" ds:itemID="{94F96E24-E49B-4738-8A41-8D3D9EACF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RJA-3_Electric_Attrition</vt:lpstr>
      <vt:lpstr>RJA-4_Gas_Attrition</vt:lpstr>
      <vt:lpstr>'RJA-3_Electric_Attrition'!Print_Titles</vt:lpstr>
      <vt:lpstr>'RJA-4_Gas_Attrition'!Print_Titles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NC</cp:lastModifiedBy>
  <dcterms:created xsi:type="dcterms:W3CDTF">2020-02-04T17:13:11Z</dcterms:created>
  <dcterms:modified xsi:type="dcterms:W3CDTF">2020-02-04T17:18:33Z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